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215" windowHeight="4530" activeTab="0"/>
  </bookViews>
  <sheets>
    <sheet name="Tiedot" sheetId="1" r:id="rId1"/>
    <sheet name="Laskelma" sheetId="2" r:id="rId2"/>
    <sheet name="Kaavio1" sheetId="3" r:id="rId3"/>
  </sheets>
  <definedNames/>
  <calcPr fullCalcOnLoad="1"/>
</workbook>
</file>

<file path=xl/comments2.xml><?xml version="1.0" encoding="utf-8"?>
<comments xmlns="http://schemas.openxmlformats.org/spreadsheetml/2006/main">
  <authors>
    <author>ST</author>
  </authors>
  <commentList>
    <comment ref="E16" authorId="0">
      <text>
        <r>
          <rPr>
            <b/>
            <sz val="8"/>
            <rFont val="Tahoma"/>
            <family val="0"/>
          </rPr>
          <t>ST:</t>
        </r>
        <r>
          <rPr>
            <sz val="8"/>
            <rFont val="Tahoma"/>
            <family val="0"/>
          </rPr>
          <t xml:space="preserve">
Tällä suoritemäärällä toiminta on vielä juuri ja juuri kannattavaa
</t>
        </r>
      </text>
    </comment>
    <comment ref="E18" authorId="0">
      <text>
        <r>
          <rPr>
            <b/>
            <sz val="8"/>
            <rFont val="Tahoma"/>
            <family val="0"/>
          </rPr>
          <t>ST:</t>
        </r>
        <r>
          <rPr>
            <sz val="8"/>
            <rFont val="Tahoma"/>
            <family val="0"/>
          </rPr>
          <t xml:space="preserve">
Tämän verran opiskelijamäärä voi laskea, että toiminta on vielä kannattavaa</t>
        </r>
      </text>
    </comment>
    <comment ref="C33" authorId="0">
      <text>
        <r>
          <rPr>
            <b/>
            <sz val="8"/>
            <rFont val="Tahoma"/>
            <family val="0"/>
          </rPr>
          <t>ST:</t>
        </r>
        <r>
          <rPr>
            <sz val="8"/>
            <rFont val="Tahoma"/>
            <family val="0"/>
          </rPr>
          <t xml:space="preserve">
Keskimääräiset yksikkökustannukset</t>
        </r>
      </text>
    </comment>
  </commentList>
</comments>
</file>

<file path=xl/sharedStrings.xml><?xml version="1.0" encoding="utf-8"?>
<sst xmlns="http://schemas.openxmlformats.org/spreadsheetml/2006/main" count="59" uniqueCount="51">
  <si>
    <t>Koulutettavien lkm</t>
  </si>
  <si>
    <t>Palkkakustannukset</t>
  </si>
  <si>
    <t>Sijaisvaraus</t>
  </si>
  <si>
    <t>Muuttuvat kustannukset</t>
  </si>
  <si>
    <t>Laitehankinnat</t>
  </si>
  <si>
    <t>Laitehankintojen korko</t>
  </si>
  <si>
    <t>Laitehankintojen hankintahinta</t>
  </si>
  <si>
    <t>Laskentakorkokanta</t>
  </si>
  <si>
    <t>Laitehankintojen jäännösarvo</t>
  </si>
  <si>
    <t>Aineet ja tarvikkeet</t>
  </si>
  <si>
    <t>/oppilas</t>
  </si>
  <si>
    <t>Muuttuvat kustannukset yhteensä</t>
  </si>
  <si>
    <t>Tilavuokra</t>
  </si>
  <si>
    <t>Osuus hallintokustannukset</t>
  </si>
  <si>
    <t>Yhteensä</t>
  </si>
  <si>
    <t>Kiinteät yhteiskustannukset</t>
  </si>
  <si>
    <t>Kiinteät erilliskustannukset</t>
  </si>
  <si>
    <t>Kaikki kustannukset</t>
  </si>
  <si>
    <t>Oppilasmäärä</t>
  </si>
  <si>
    <t>Tuotot</t>
  </si>
  <si>
    <t>Kate</t>
  </si>
  <si>
    <t>Ylijäämä</t>
  </si>
  <si>
    <t>Kiinteät kustannukset</t>
  </si>
  <si>
    <t>Kustannukset yhteensä</t>
  </si>
  <si>
    <t>Kiinteät kustannukset yhteensä</t>
  </si>
  <si>
    <t>Voittolisä</t>
  </si>
  <si>
    <t>Kriittinen piste</t>
  </si>
  <si>
    <t>Yhteensä (myyntihinta)</t>
  </si>
  <si>
    <t>Varmuusmarginaali</t>
  </si>
  <si>
    <t>Katetuottoprosentti</t>
  </si>
  <si>
    <t>Oletukset</t>
  </si>
  <si>
    <t>€/  oppilas</t>
  </si>
  <si>
    <t>Katetuottolaskelma</t>
  </si>
  <si>
    <t>Myyntituotot</t>
  </si>
  <si>
    <t>=Myyntikate</t>
  </si>
  <si>
    <t xml:space="preserve">   -muuttuvat kustannukset</t>
  </si>
  <si>
    <t xml:space="preserve">   -kiinteät kustannukset</t>
  </si>
  <si>
    <t>= käyttökate</t>
  </si>
  <si>
    <t>Myyntikateprosentti</t>
  </si>
  <si>
    <t>Käyttökateprosentti</t>
  </si>
  <si>
    <t/>
  </si>
  <si>
    <t>=käyttökate/liikevaihto</t>
  </si>
  <si>
    <t>=kiinteät kust/(tuotteen myyntikate)</t>
  </si>
  <si>
    <t>Myyntihinta</t>
  </si>
  <si>
    <t>=myyntihinta*suoritemäärä</t>
  </si>
  <si>
    <t>=myyntituotot-muuttuvat kust</t>
  </si>
  <si>
    <t>=myyntituotot-kaikki kust.</t>
  </si>
  <si>
    <t>-kriittinen piste</t>
  </si>
  <si>
    <t>=toteutunut myyntimäärä</t>
  </si>
  <si>
    <t>Laskelma liittyy Kustannuslaskentaoppaan kunnille ja kuntayhtymille</t>
  </si>
  <si>
    <t>luvun 7.1.5 esimerkkiin laskentapohja 7.2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</si>
</sst>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  <numFmt numFmtId="168" formatCode="#,##0.0\ &quot;€&quot;;[Red]\-#,##0.0\ &quot;€&quot;"/>
    <numFmt numFmtId="169" formatCode="#,##0.0\ &quot;€&quot;"/>
    <numFmt numFmtId="170" formatCode="#,##0.00\ &quot;€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 wrapText="1"/>
    </xf>
    <xf numFmtId="6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0" fontId="7" fillId="2" borderId="0" xfId="0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1675"/>
          <c:w val="0.9482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Laskelma!$C$47</c:f>
              <c:strCache>
                <c:ptCount val="1"/>
                <c:pt idx="0">
                  <c:v>Muuttuvat kustannukset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Laskelma!$C$48:$C$73</c:f>
              <c:numCache>
                <c:ptCount val="26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25000</c:v>
                </c:pt>
                <c:pt idx="5">
                  <c:v>30000</c:v>
                </c:pt>
                <c:pt idx="6">
                  <c:v>35000</c:v>
                </c:pt>
                <c:pt idx="7">
                  <c:v>40000</c:v>
                </c:pt>
                <c:pt idx="8">
                  <c:v>45000</c:v>
                </c:pt>
                <c:pt idx="9">
                  <c:v>50000</c:v>
                </c:pt>
                <c:pt idx="10">
                  <c:v>55000</c:v>
                </c:pt>
                <c:pt idx="11">
                  <c:v>60000</c:v>
                </c:pt>
                <c:pt idx="12">
                  <c:v>65000</c:v>
                </c:pt>
                <c:pt idx="13">
                  <c:v>70000</c:v>
                </c:pt>
                <c:pt idx="14">
                  <c:v>75000</c:v>
                </c:pt>
                <c:pt idx="15">
                  <c:v>80000</c:v>
                </c:pt>
                <c:pt idx="16">
                  <c:v>85000</c:v>
                </c:pt>
                <c:pt idx="17">
                  <c:v>90000</c:v>
                </c:pt>
                <c:pt idx="18">
                  <c:v>95000</c:v>
                </c:pt>
                <c:pt idx="19">
                  <c:v>100000</c:v>
                </c:pt>
                <c:pt idx="20">
                  <c:v>105000</c:v>
                </c:pt>
                <c:pt idx="21">
                  <c:v>110000</c:v>
                </c:pt>
                <c:pt idx="22">
                  <c:v>115000</c:v>
                </c:pt>
                <c:pt idx="23">
                  <c:v>120000</c:v>
                </c:pt>
                <c:pt idx="24">
                  <c:v>125000</c:v>
                </c:pt>
                <c:pt idx="25">
                  <c:v>130000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Laskelma!$D$47</c:f>
              <c:strCache>
                <c:ptCount val="1"/>
                <c:pt idx="0">
                  <c:v>Kustannukset yhteensä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Laskelma!$D$48:$D$73</c:f>
              <c:numCache>
                <c:ptCount val="26"/>
                <c:pt idx="0">
                  <c:v>122000</c:v>
                </c:pt>
                <c:pt idx="1">
                  <c:v>127000</c:v>
                </c:pt>
                <c:pt idx="2">
                  <c:v>132000</c:v>
                </c:pt>
                <c:pt idx="3">
                  <c:v>137000</c:v>
                </c:pt>
                <c:pt idx="4">
                  <c:v>142000</c:v>
                </c:pt>
                <c:pt idx="5">
                  <c:v>147000</c:v>
                </c:pt>
                <c:pt idx="6">
                  <c:v>152000</c:v>
                </c:pt>
                <c:pt idx="7">
                  <c:v>157000</c:v>
                </c:pt>
                <c:pt idx="8">
                  <c:v>162000</c:v>
                </c:pt>
                <c:pt idx="9">
                  <c:v>167000</c:v>
                </c:pt>
                <c:pt idx="10">
                  <c:v>172000</c:v>
                </c:pt>
                <c:pt idx="11">
                  <c:v>177000</c:v>
                </c:pt>
                <c:pt idx="12">
                  <c:v>182000</c:v>
                </c:pt>
                <c:pt idx="13">
                  <c:v>187000</c:v>
                </c:pt>
                <c:pt idx="14">
                  <c:v>192000</c:v>
                </c:pt>
                <c:pt idx="15">
                  <c:v>197000</c:v>
                </c:pt>
                <c:pt idx="16">
                  <c:v>202000</c:v>
                </c:pt>
                <c:pt idx="17">
                  <c:v>207000</c:v>
                </c:pt>
                <c:pt idx="18">
                  <c:v>212000</c:v>
                </c:pt>
                <c:pt idx="19">
                  <c:v>217000</c:v>
                </c:pt>
                <c:pt idx="20">
                  <c:v>222000</c:v>
                </c:pt>
                <c:pt idx="21">
                  <c:v>227000</c:v>
                </c:pt>
                <c:pt idx="22">
                  <c:v>232000</c:v>
                </c:pt>
                <c:pt idx="23">
                  <c:v>237000</c:v>
                </c:pt>
                <c:pt idx="24">
                  <c:v>242000</c:v>
                </c:pt>
                <c:pt idx="25">
                  <c:v>247000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Laskelma!$E$47</c:f>
              <c:strCache>
                <c:ptCount val="1"/>
                <c:pt idx="0">
                  <c:v>Tuotot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Laskelma!$E$48:$E$73</c:f>
              <c:numCache>
                <c:ptCount val="26"/>
                <c:pt idx="0">
                  <c:v>12650</c:v>
                </c:pt>
                <c:pt idx="1">
                  <c:v>25300</c:v>
                </c:pt>
                <c:pt idx="2">
                  <c:v>37950</c:v>
                </c:pt>
                <c:pt idx="3">
                  <c:v>50600</c:v>
                </c:pt>
                <c:pt idx="4">
                  <c:v>63250</c:v>
                </c:pt>
                <c:pt idx="5">
                  <c:v>75900</c:v>
                </c:pt>
                <c:pt idx="6">
                  <c:v>88550</c:v>
                </c:pt>
                <c:pt idx="7">
                  <c:v>101200</c:v>
                </c:pt>
                <c:pt idx="8">
                  <c:v>113850</c:v>
                </c:pt>
                <c:pt idx="9">
                  <c:v>126500</c:v>
                </c:pt>
                <c:pt idx="10">
                  <c:v>139150</c:v>
                </c:pt>
                <c:pt idx="11">
                  <c:v>151800</c:v>
                </c:pt>
                <c:pt idx="12">
                  <c:v>164450</c:v>
                </c:pt>
                <c:pt idx="13">
                  <c:v>177100</c:v>
                </c:pt>
                <c:pt idx="14">
                  <c:v>189750</c:v>
                </c:pt>
                <c:pt idx="15">
                  <c:v>202400</c:v>
                </c:pt>
                <c:pt idx="16">
                  <c:v>215050</c:v>
                </c:pt>
                <c:pt idx="17">
                  <c:v>227700</c:v>
                </c:pt>
                <c:pt idx="18">
                  <c:v>240350</c:v>
                </c:pt>
                <c:pt idx="19">
                  <c:v>253000</c:v>
                </c:pt>
                <c:pt idx="20">
                  <c:v>265650</c:v>
                </c:pt>
                <c:pt idx="21">
                  <c:v>278300</c:v>
                </c:pt>
                <c:pt idx="22">
                  <c:v>290950</c:v>
                </c:pt>
                <c:pt idx="23">
                  <c:v>303600</c:v>
                </c:pt>
                <c:pt idx="24">
                  <c:v>316250</c:v>
                </c:pt>
                <c:pt idx="25">
                  <c:v>328900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Laskelma!$F$47</c:f>
              <c:strCache>
                <c:ptCount val="1"/>
                <c:pt idx="0">
                  <c:v>Kate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Laskelma!$F$48:$F$73</c:f>
              <c:numCache>
                <c:ptCount val="26"/>
                <c:pt idx="0">
                  <c:v>7650</c:v>
                </c:pt>
                <c:pt idx="1">
                  <c:v>15300</c:v>
                </c:pt>
                <c:pt idx="2">
                  <c:v>22950</c:v>
                </c:pt>
                <c:pt idx="3">
                  <c:v>30600</c:v>
                </c:pt>
                <c:pt idx="4">
                  <c:v>38250</c:v>
                </c:pt>
                <c:pt idx="5">
                  <c:v>45900</c:v>
                </c:pt>
                <c:pt idx="6">
                  <c:v>53550</c:v>
                </c:pt>
                <c:pt idx="7">
                  <c:v>61200</c:v>
                </c:pt>
                <c:pt idx="8">
                  <c:v>68850</c:v>
                </c:pt>
                <c:pt idx="9">
                  <c:v>76500</c:v>
                </c:pt>
                <c:pt idx="10">
                  <c:v>84150</c:v>
                </c:pt>
                <c:pt idx="11">
                  <c:v>91800</c:v>
                </c:pt>
                <c:pt idx="12">
                  <c:v>99450</c:v>
                </c:pt>
                <c:pt idx="13">
                  <c:v>107100</c:v>
                </c:pt>
                <c:pt idx="14">
                  <c:v>114750</c:v>
                </c:pt>
                <c:pt idx="15">
                  <c:v>122400</c:v>
                </c:pt>
                <c:pt idx="16">
                  <c:v>130050</c:v>
                </c:pt>
                <c:pt idx="17">
                  <c:v>137700</c:v>
                </c:pt>
                <c:pt idx="18">
                  <c:v>145350</c:v>
                </c:pt>
                <c:pt idx="19">
                  <c:v>153000</c:v>
                </c:pt>
                <c:pt idx="20">
                  <c:v>160650</c:v>
                </c:pt>
                <c:pt idx="21">
                  <c:v>168300</c:v>
                </c:pt>
                <c:pt idx="22">
                  <c:v>175950</c:v>
                </c:pt>
                <c:pt idx="23">
                  <c:v>183600</c:v>
                </c:pt>
                <c:pt idx="24">
                  <c:v>191250</c:v>
                </c:pt>
                <c:pt idx="25">
                  <c:v>198900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Laskelma!$G$47</c:f>
              <c:strCache>
                <c:ptCount val="1"/>
                <c:pt idx="0">
                  <c:v>Ylijäämä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Laskelma!$G$48:$G$73</c:f>
              <c:numCache>
                <c:ptCount val="26"/>
                <c:pt idx="0">
                  <c:v>-109350</c:v>
                </c:pt>
                <c:pt idx="1">
                  <c:v>-101700</c:v>
                </c:pt>
                <c:pt idx="2">
                  <c:v>-94050</c:v>
                </c:pt>
                <c:pt idx="3">
                  <c:v>-86400</c:v>
                </c:pt>
                <c:pt idx="4">
                  <c:v>-78750</c:v>
                </c:pt>
                <c:pt idx="5">
                  <c:v>-71100</c:v>
                </c:pt>
                <c:pt idx="6">
                  <c:v>-63450</c:v>
                </c:pt>
                <c:pt idx="7">
                  <c:v>-55800</c:v>
                </c:pt>
                <c:pt idx="8">
                  <c:v>-48150</c:v>
                </c:pt>
                <c:pt idx="9">
                  <c:v>-40500</c:v>
                </c:pt>
                <c:pt idx="10">
                  <c:v>-32850</c:v>
                </c:pt>
                <c:pt idx="11">
                  <c:v>-25200</c:v>
                </c:pt>
                <c:pt idx="12">
                  <c:v>-17550</c:v>
                </c:pt>
                <c:pt idx="13">
                  <c:v>-9900</c:v>
                </c:pt>
                <c:pt idx="14">
                  <c:v>-2250</c:v>
                </c:pt>
                <c:pt idx="15">
                  <c:v>5400</c:v>
                </c:pt>
                <c:pt idx="16">
                  <c:v>13050</c:v>
                </c:pt>
                <c:pt idx="17">
                  <c:v>20700</c:v>
                </c:pt>
                <c:pt idx="18">
                  <c:v>28350</c:v>
                </c:pt>
                <c:pt idx="19">
                  <c:v>36000</c:v>
                </c:pt>
                <c:pt idx="20">
                  <c:v>43650</c:v>
                </c:pt>
                <c:pt idx="21">
                  <c:v>51300</c:v>
                </c:pt>
                <c:pt idx="22">
                  <c:v>58950</c:v>
                </c:pt>
                <c:pt idx="23">
                  <c:v>66600</c:v>
                </c:pt>
                <c:pt idx="24">
                  <c:v>74250</c:v>
                </c:pt>
                <c:pt idx="25">
                  <c:v>81900</c:v>
                </c:pt>
              </c:numCache>
            </c:numRef>
          </c:val>
          <c:smooth val="0"/>
        </c:ser>
        <c:axId val="800773"/>
        <c:axId val="7206958"/>
      </c:lineChart>
      <c:catAx>
        <c:axId val="80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Opiskelijamäärä</a:t>
                </a:r>
              </a:p>
            </c:rich>
          </c:tx>
          <c:layout>
            <c:manualLayout>
              <c:xMode val="factor"/>
              <c:yMode val="factor"/>
              <c:x val="0.0535"/>
              <c:y val="0.0875"/>
            </c:manualLayout>
          </c:layout>
          <c:overlay val="0"/>
          <c:spPr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06958"/>
        <c:crosses val="autoZero"/>
        <c:auto val="1"/>
        <c:lblOffset val="100"/>
        <c:noMultiLvlLbl val="0"/>
      </c:catAx>
      <c:valAx>
        <c:axId val="720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0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25"/>
          <c:y val="0.94975"/>
          <c:w val="0.72025"/>
          <c:h val="0.04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6" customWidth="1"/>
  </cols>
  <sheetData>
    <row r="2" ht="18">
      <c r="A2" s="19" t="s">
        <v>49</v>
      </c>
    </row>
    <row r="3" ht="18">
      <c r="A3" s="19" t="s">
        <v>50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12.28125" style="0" customWidth="1"/>
    <col min="3" max="3" width="11.8515625" style="0" customWidth="1"/>
    <col min="4" max="4" width="10.8515625" style="0" bestFit="1" customWidth="1"/>
    <col min="5" max="5" width="22.28125" style="0" customWidth="1"/>
    <col min="6" max="6" width="12.7109375" style="0" customWidth="1"/>
    <col min="7" max="7" width="12.00390625" style="0" customWidth="1"/>
    <col min="8" max="8" width="12.57421875" style="0" customWidth="1"/>
    <col min="11" max="11" width="10.00390625" style="0" customWidth="1"/>
    <col min="12" max="13" width="12.28125" style="0" bestFit="1" customWidth="1"/>
  </cols>
  <sheetData>
    <row r="1" spans="1:5" ht="12.75">
      <c r="A1" s="6" t="s">
        <v>30</v>
      </c>
      <c r="E1" s="6" t="s">
        <v>32</v>
      </c>
    </row>
    <row r="2" spans="1:2" ht="12.75">
      <c r="A2" t="s">
        <v>6</v>
      </c>
      <c r="B2" s="3">
        <f>100000</f>
        <v>100000</v>
      </c>
    </row>
    <row r="3" spans="1:6" ht="12.75">
      <c r="A3" t="s">
        <v>8</v>
      </c>
      <c r="B3" s="3">
        <v>60000</v>
      </c>
      <c r="E3" t="s">
        <v>43</v>
      </c>
      <c r="F3" s="1">
        <f>C35</f>
        <v>12650</v>
      </c>
    </row>
    <row r="4" spans="1:2" ht="12.75">
      <c r="A4" t="s">
        <v>7</v>
      </c>
      <c r="B4" s="4">
        <v>0.05</v>
      </c>
    </row>
    <row r="5" spans="1:7" ht="12.75">
      <c r="A5" t="s">
        <v>0</v>
      </c>
      <c r="B5">
        <v>18</v>
      </c>
      <c r="E5" t="s">
        <v>33</v>
      </c>
      <c r="F5" s="1">
        <f>B5*C35</f>
        <v>227700</v>
      </c>
      <c r="G5" s="5" t="s">
        <v>44</v>
      </c>
    </row>
    <row r="6" spans="1:6" ht="12.75">
      <c r="A6" t="s">
        <v>3</v>
      </c>
      <c r="B6" s="1">
        <v>5000</v>
      </c>
      <c r="C6" s="5" t="s">
        <v>10</v>
      </c>
      <c r="D6" s="5"/>
      <c r="E6" t="s">
        <v>35</v>
      </c>
      <c r="F6" s="1">
        <f>B24</f>
        <v>90000</v>
      </c>
    </row>
    <row r="7" spans="1:7" ht="12.75">
      <c r="A7" t="s">
        <v>25</v>
      </c>
      <c r="B7" s="4">
        <v>0.1</v>
      </c>
      <c r="E7" s="5" t="s">
        <v>34</v>
      </c>
      <c r="F7" s="1">
        <f>F5-F6</f>
        <v>137700</v>
      </c>
      <c r="G7" s="5" t="s">
        <v>45</v>
      </c>
    </row>
    <row r="8" spans="5:6" ht="12.75">
      <c r="E8" t="s">
        <v>36</v>
      </c>
      <c r="F8" s="3">
        <f>B21</f>
        <v>117000</v>
      </c>
    </row>
    <row r="9" spans="1:8" s="11" customFormat="1" ht="25.5" customHeight="1">
      <c r="A9" s="10" t="s">
        <v>16</v>
      </c>
      <c r="B9" s="11" t="s">
        <v>14</v>
      </c>
      <c r="C9" s="11" t="s">
        <v>31</v>
      </c>
      <c r="E9" s="14" t="s">
        <v>37</v>
      </c>
      <c r="F9" s="15">
        <f>F7-F8</f>
        <v>20700</v>
      </c>
      <c r="G9" s="17" t="s">
        <v>46</v>
      </c>
      <c r="H9" s="18"/>
    </row>
    <row r="10" spans="1:4" ht="12.75">
      <c r="A10" t="s">
        <v>1</v>
      </c>
      <c r="B10" s="3">
        <v>50000</v>
      </c>
      <c r="C10" s="3">
        <f>B10/$B$5</f>
        <v>2777.777777777778</v>
      </c>
      <c r="D10" s="3"/>
    </row>
    <row r="11" spans="1:4" ht="12.75">
      <c r="A11" t="s">
        <v>2</v>
      </c>
      <c r="B11" s="3">
        <f>5000</f>
        <v>5000</v>
      </c>
      <c r="C11" s="3">
        <f>B11/$B$5</f>
        <v>277.77777777777777</v>
      </c>
      <c r="D11" s="3"/>
    </row>
    <row r="12" spans="1:7" ht="12.75">
      <c r="A12" t="s">
        <v>4</v>
      </c>
      <c r="B12" s="3">
        <f>B2-B3</f>
        <v>40000</v>
      </c>
      <c r="C12" s="3">
        <f>B12/$B$5</f>
        <v>2222.222222222222</v>
      </c>
      <c r="D12" s="3"/>
      <c r="E12" t="s">
        <v>38</v>
      </c>
      <c r="F12" s="12">
        <f>F7/F5</f>
        <v>0.6047430830039525</v>
      </c>
      <c r="G12" s="5" t="s">
        <v>41</v>
      </c>
    </row>
    <row r="13" spans="1:4" ht="12.75">
      <c r="A13" t="s">
        <v>5</v>
      </c>
      <c r="B13" s="3">
        <f>5%*B2</f>
        <v>5000</v>
      </c>
      <c r="C13" s="3">
        <f>B13/$B$5</f>
        <v>277.77777777777777</v>
      </c>
      <c r="D13" s="3"/>
    </row>
    <row r="14" spans="1:7" ht="12.75">
      <c r="A14" s="6" t="s">
        <v>14</v>
      </c>
      <c r="B14" s="8">
        <f>SUM(B10:B13)</f>
        <v>100000</v>
      </c>
      <c r="C14" s="3">
        <f>B14/$B$5</f>
        <v>5555.555555555556</v>
      </c>
      <c r="D14" s="3"/>
      <c r="E14" t="s">
        <v>39</v>
      </c>
      <c r="F14" s="12">
        <f>F9/F5</f>
        <v>0.09090909090909091</v>
      </c>
      <c r="G14" s="5" t="s">
        <v>41</v>
      </c>
    </row>
    <row r="15" ht="12.75">
      <c r="E15" s="5" t="s">
        <v>40</v>
      </c>
    </row>
    <row r="16" spans="1:7" ht="12.75">
      <c r="A16" s="6" t="s">
        <v>15</v>
      </c>
      <c r="B16" s="3"/>
      <c r="E16" t="s">
        <v>26</v>
      </c>
      <c r="F16" s="13">
        <f>ROUNDUP(B21/(C35-C26),0)</f>
        <v>16</v>
      </c>
      <c r="G16" s="5" t="s">
        <v>42</v>
      </c>
    </row>
    <row r="17" spans="1:4" ht="12.75">
      <c r="A17" t="s">
        <v>12</v>
      </c>
      <c r="B17" s="3">
        <v>15000</v>
      </c>
      <c r="C17" s="3">
        <f>B17/$B$5</f>
        <v>833.3333333333334</v>
      </c>
      <c r="D17" s="3"/>
    </row>
    <row r="18" spans="1:7" ht="15.75" customHeight="1">
      <c r="A18" t="s">
        <v>13</v>
      </c>
      <c r="B18" s="3">
        <v>2000</v>
      </c>
      <c r="C18" s="3">
        <f>B18/$B$5</f>
        <v>111.11111111111111</v>
      </c>
      <c r="D18" s="3"/>
      <c r="E18" t="s">
        <v>28</v>
      </c>
      <c r="F18" s="13">
        <f>ROUNDDOWN(B5-F16,0)</f>
        <v>2</v>
      </c>
      <c r="G18" s="5" t="s">
        <v>48</v>
      </c>
    </row>
    <row r="19" spans="1:7" ht="15.75" customHeight="1">
      <c r="A19" s="6" t="s">
        <v>14</v>
      </c>
      <c r="B19" s="8">
        <f>SUM(B17:B18)</f>
        <v>17000</v>
      </c>
      <c r="C19" s="3">
        <f>B19/$B$5</f>
        <v>944.4444444444445</v>
      </c>
      <c r="D19" s="3"/>
      <c r="G19" s="5" t="s">
        <v>47</v>
      </c>
    </row>
    <row r="20" spans="1:4" ht="15.75" customHeight="1">
      <c r="A20" s="6"/>
      <c r="B20" s="8"/>
      <c r="C20" s="3"/>
      <c r="D20" s="3"/>
    </row>
    <row r="21" spans="1:4" ht="13.5" customHeight="1">
      <c r="A21" s="6" t="s">
        <v>24</v>
      </c>
      <c r="B21" s="8">
        <f>B19+B14</f>
        <v>117000</v>
      </c>
      <c r="C21" s="8">
        <f>B21/$B$5</f>
        <v>6500</v>
      </c>
      <c r="D21" s="3"/>
    </row>
    <row r="22" spans="2:4" ht="12.75">
      <c r="B22" s="3"/>
      <c r="C22" s="3"/>
      <c r="D22" s="3"/>
    </row>
    <row r="23" ht="12.75">
      <c r="A23" s="6" t="s">
        <v>3</v>
      </c>
    </row>
    <row r="24" spans="1:4" ht="12.75">
      <c r="A24" t="s">
        <v>9</v>
      </c>
      <c r="B24" s="1">
        <f>B6*B5</f>
        <v>90000</v>
      </c>
      <c r="C24" s="1">
        <f>B6</f>
        <v>5000</v>
      </c>
      <c r="D24" s="1"/>
    </row>
    <row r="26" spans="1:4" ht="12.75">
      <c r="A26" t="s">
        <v>11</v>
      </c>
      <c r="B26" s="1">
        <f>B6*B5</f>
        <v>90000</v>
      </c>
      <c r="C26" s="3">
        <f>B26/$B$5</f>
        <v>5000</v>
      </c>
      <c r="D26" s="3"/>
    </row>
    <row r="27" spans="2:4" ht="12.75">
      <c r="B27" s="1"/>
      <c r="C27" s="3"/>
      <c r="D27" s="3"/>
    </row>
    <row r="28" spans="2:4" ht="12.75">
      <c r="B28" s="1"/>
      <c r="C28" s="3"/>
      <c r="D28" s="3"/>
    </row>
    <row r="29" spans="2:4" ht="12.75">
      <c r="B29" s="1"/>
      <c r="C29" s="3"/>
      <c r="D29" s="3"/>
    </row>
    <row r="30" spans="2:4" ht="12.75">
      <c r="B30" s="1"/>
      <c r="C30" s="3"/>
      <c r="D30" s="3"/>
    </row>
    <row r="31" spans="3:4" ht="12.75">
      <c r="C31" s="3"/>
      <c r="D31" s="3"/>
    </row>
    <row r="32" spans="3:4" ht="12.75">
      <c r="C32" s="3"/>
      <c r="D32" s="3"/>
    </row>
    <row r="33" spans="1:4" ht="13.5" customHeight="1">
      <c r="A33" s="6" t="s">
        <v>17</v>
      </c>
      <c r="B33" s="1">
        <f>B26+B19+B14</f>
        <v>207000</v>
      </c>
      <c r="C33" s="3">
        <f>C26+C19+C14</f>
        <v>11500</v>
      </c>
      <c r="D33" s="3"/>
    </row>
    <row r="34" spans="1:4" ht="12.75">
      <c r="A34" t="s">
        <v>25</v>
      </c>
      <c r="B34" s="1">
        <f>B33*B7</f>
        <v>20700</v>
      </c>
      <c r="C34" s="7">
        <f>C33*B7</f>
        <v>1150</v>
      </c>
      <c r="D34" s="7"/>
    </row>
    <row r="35" spans="1:4" ht="12.75">
      <c r="A35" t="s">
        <v>27</v>
      </c>
      <c r="B35" s="9">
        <f>SUM(B33:B34)</f>
        <v>227700</v>
      </c>
      <c r="C35" s="9">
        <f>SUM(C33:C34)</f>
        <v>12650</v>
      </c>
      <c r="D35" s="9"/>
    </row>
    <row r="37" spans="1:4" ht="12.75">
      <c r="A37" t="s">
        <v>20</v>
      </c>
      <c r="B37" s="1">
        <f>B35-B26</f>
        <v>137700</v>
      </c>
      <c r="C37" s="2">
        <f>C35-C24</f>
        <v>7650</v>
      </c>
      <c r="D37" s="2"/>
    </row>
    <row r="38" spans="1:2" ht="12.75">
      <c r="A38" t="s">
        <v>29</v>
      </c>
      <c r="B38" s="12">
        <f>B37/B35</f>
        <v>0.6047430830039525</v>
      </c>
    </row>
    <row r="39" spans="1:4" ht="12.75">
      <c r="A39" t="s">
        <v>21</v>
      </c>
      <c r="B39" s="1">
        <f>B35-B24-B21</f>
        <v>20700</v>
      </c>
      <c r="C39" s="1">
        <f>C35-C24-C21</f>
        <v>1150</v>
      </c>
      <c r="D39" s="1"/>
    </row>
    <row r="47" spans="1:7" ht="38.25">
      <c r="A47" s="11" t="s">
        <v>18</v>
      </c>
      <c r="B47" s="11" t="s">
        <v>22</v>
      </c>
      <c r="C47" s="11" t="s">
        <v>3</v>
      </c>
      <c r="D47" s="11" t="s">
        <v>23</v>
      </c>
      <c r="E47" s="11" t="s">
        <v>19</v>
      </c>
      <c r="F47" s="11" t="s">
        <v>20</v>
      </c>
      <c r="G47" s="11" t="s">
        <v>21</v>
      </c>
    </row>
    <row r="48" spans="1:7" ht="33" customHeight="1">
      <c r="A48">
        <v>1</v>
      </c>
      <c r="B48" s="3">
        <f>$B$21</f>
        <v>117000</v>
      </c>
      <c r="C48" s="3">
        <f aca="true" t="shared" si="0" ref="C48:C73">A48*$B$6</f>
        <v>5000</v>
      </c>
      <c r="D48" s="3">
        <f>C48+B48</f>
        <v>122000</v>
      </c>
      <c r="E48" s="3">
        <f>($C$35)*A48</f>
        <v>12650</v>
      </c>
      <c r="F48" s="3">
        <f aca="true" t="shared" si="1" ref="F48:F73">E48-C48</f>
        <v>7650</v>
      </c>
      <c r="G48" s="3">
        <f>E48-D48</f>
        <v>-109350</v>
      </c>
    </row>
    <row r="49" spans="1:7" ht="12.75">
      <c r="A49">
        <v>2</v>
      </c>
      <c r="B49" s="3">
        <f aca="true" t="shared" si="2" ref="B49:B73">$B$21</f>
        <v>117000</v>
      </c>
      <c r="C49" s="3">
        <f t="shared" si="0"/>
        <v>10000</v>
      </c>
      <c r="D49" s="3">
        <f aca="true" t="shared" si="3" ref="D49:D73">C49+B49</f>
        <v>127000</v>
      </c>
      <c r="E49" s="3">
        <f aca="true" t="shared" si="4" ref="E49:E73">($C$35)*A49</f>
        <v>25300</v>
      </c>
      <c r="F49" s="3">
        <f t="shared" si="1"/>
        <v>15300</v>
      </c>
      <c r="G49" s="3">
        <f aca="true" t="shared" si="5" ref="G49:G73">E49-D49</f>
        <v>-101700</v>
      </c>
    </row>
    <row r="50" spans="1:7" ht="12.75">
      <c r="A50">
        <v>3</v>
      </c>
      <c r="B50" s="3">
        <f t="shared" si="2"/>
        <v>117000</v>
      </c>
      <c r="C50" s="3">
        <f t="shared" si="0"/>
        <v>15000</v>
      </c>
      <c r="D50" s="3">
        <f t="shared" si="3"/>
        <v>132000</v>
      </c>
      <c r="E50" s="3">
        <f t="shared" si="4"/>
        <v>37950</v>
      </c>
      <c r="F50" s="3">
        <f t="shared" si="1"/>
        <v>22950</v>
      </c>
      <c r="G50" s="3">
        <f t="shared" si="5"/>
        <v>-94050</v>
      </c>
    </row>
    <row r="51" spans="1:7" ht="12.75">
      <c r="A51">
        <v>4</v>
      </c>
      <c r="B51" s="3">
        <f t="shared" si="2"/>
        <v>117000</v>
      </c>
      <c r="C51" s="3">
        <f t="shared" si="0"/>
        <v>20000</v>
      </c>
      <c r="D51" s="3">
        <f t="shared" si="3"/>
        <v>137000</v>
      </c>
      <c r="E51" s="3">
        <f t="shared" si="4"/>
        <v>50600</v>
      </c>
      <c r="F51" s="3">
        <f t="shared" si="1"/>
        <v>30600</v>
      </c>
      <c r="G51" s="3">
        <f t="shared" si="5"/>
        <v>-86400</v>
      </c>
    </row>
    <row r="52" spans="1:7" ht="12.75">
      <c r="A52">
        <v>5</v>
      </c>
      <c r="B52" s="3">
        <f t="shared" si="2"/>
        <v>117000</v>
      </c>
      <c r="C52" s="3">
        <f t="shared" si="0"/>
        <v>25000</v>
      </c>
      <c r="D52" s="3">
        <f t="shared" si="3"/>
        <v>142000</v>
      </c>
      <c r="E52" s="3">
        <f t="shared" si="4"/>
        <v>63250</v>
      </c>
      <c r="F52" s="3">
        <f t="shared" si="1"/>
        <v>38250</v>
      </c>
      <c r="G52" s="3">
        <f t="shared" si="5"/>
        <v>-78750</v>
      </c>
    </row>
    <row r="53" spans="1:7" ht="12.75">
      <c r="A53">
        <v>6</v>
      </c>
      <c r="B53" s="3">
        <f t="shared" si="2"/>
        <v>117000</v>
      </c>
      <c r="C53" s="3">
        <f t="shared" si="0"/>
        <v>30000</v>
      </c>
      <c r="D53" s="3">
        <f t="shared" si="3"/>
        <v>147000</v>
      </c>
      <c r="E53" s="3">
        <f t="shared" si="4"/>
        <v>75900</v>
      </c>
      <c r="F53" s="3">
        <f t="shared" si="1"/>
        <v>45900</v>
      </c>
      <c r="G53" s="3">
        <f t="shared" si="5"/>
        <v>-71100</v>
      </c>
    </row>
    <row r="54" spans="1:7" ht="12.75">
      <c r="A54">
        <v>7</v>
      </c>
      <c r="B54" s="3">
        <f t="shared" si="2"/>
        <v>117000</v>
      </c>
      <c r="C54" s="3">
        <f t="shared" si="0"/>
        <v>35000</v>
      </c>
      <c r="D54" s="3">
        <f t="shared" si="3"/>
        <v>152000</v>
      </c>
      <c r="E54" s="3">
        <f t="shared" si="4"/>
        <v>88550</v>
      </c>
      <c r="F54" s="3">
        <f t="shared" si="1"/>
        <v>53550</v>
      </c>
      <c r="G54" s="3">
        <f t="shared" si="5"/>
        <v>-63450</v>
      </c>
    </row>
    <row r="55" spans="1:7" ht="12.75">
      <c r="A55">
        <v>8</v>
      </c>
      <c r="B55" s="3">
        <f t="shared" si="2"/>
        <v>117000</v>
      </c>
      <c r="C55" s="3">
        <f t="shared" si="0"/>
        <v>40000</v>
      </c>
      <c r="D55" s="3">
        <f t="shared" si="3"/>
        <v>157000</v>
      </c>
      <c r="E55" s="3">
        <f t="shared" si="4"/>
        <v>101200</v>
      </c>
      <c r="F55" s="3">
        <f t="shared" si="1"/>
        <v>61200</v>
      </c>
      <c r="G55" s="3">
        <f t="shared" si="5"/>
        <v>-55800</v>
      </c>
    </row>
    <row r="56" spans="1:7" ht="12.75">
      <c r="A56">
        <v>9</v>
      </c>
      <c r="B56" s="3">
        <f t="shared" si="2"/>
        <v>117000</v>
      </c>
      <c r="C56" s="3">
        <f t="shared" si="0"/>
        <v>45000</v>
      </c>
      <c r="D56" s="3">
        <f t="shared" si="3"/>
        <v>162000</v>
      </c>
      <c r="E56" s="3">
        <f t="shared" si="4"/>
        <v>113850</v>
      </c>
      <c r="F56" s="3">
        <f t="shared" si="1"/>
        <v>68850</v>
      </c>
      <c r="G56" s="3">
        <f t="shared" si="5"/>
        <v>-48150</v>
      </c>
    </row>
    <row r="57" spans="1:7" ht="12.75">
      <c r="A57">
        <v>10</v>
      </c>
      <c r="B57" s="3">
        <f t="shared" si="2"/>
        <v>117000</v>
      </c>
      <c r="C57" s="3">
        <f t="shared" si="0"/>
        <v>50000</v>
      </c>
      <c r="D57" s="3">
        <f t="shared" si="3"/>
        <v>167000</v>
      </c>
      <c r="E57" s="3">
        <f t="shared" si="4"/>
        <v>126500</v>
      </c>
      <c r="F57" s="3">
        <f t="shared" si="1"/>
        <v>76500</v>
      </c>
      <c r="G57" s="3">
        <f t="shared" si="5"/>
        <v>-40500</v>
      </c>
    </row>
    <row r="58" spans="1:7" ht="12.75">
      <c r="A58">
        <v>11</v>
      </c>
      <c r="B58" s="3">
        <f t="shared" si="2"/>
        <v>117000</v>
      </c>
      <c r="C58" s="3">
        <f t="shared" si="0"/>
        <v>55000</v>
      </c>
      <c r="D58" s="3">
        <f t="shared" si="3"/>
        <v>172000</v>
      </c>
      <c r="E58" s="3">
        <f t="shared" si="4"/>
        <v>139150</v>
      </c>
      <c r="F58" s="3">
        <f t="shared" si="1"/>
        <v>84150</v>
      </c>
      <c r="G58" s="3">
        <f t="shared" si="5"/>
        <v>-32850</v>
      </c>
    </row>
    <row r="59" spans="1:7" ht="12.75">
      <c r="A59">
        <v>12</v>
      </c>
      <c r="B59" s="3">
        <f t="shared" si="2"/>
        <v>117000</v>
      </c>
      <c r="C59" s="3">
        <f t="shared" si="0"/>
        <v>60000</v>
      </c>
      <c r="D59" s="3">
        <f t="shared" si="3"/>
        <v>177000</v>
      </c>
      <c r="E59" s="3">
        <f t="shared" si="4"/>
        <v>151800</v>
      </c>
      <c r="F59" s="3">
        <f t="shared" si="1"/>
        <v>91800</v>
      </c>
      <c r="G59" s="3">
        <f t="shared" si="5"/>
        <v>-25200</v>
      </c>
    </row>
    <row r="60" spans="1:7" ht="12.75">
      <c r="A60">
        <v>13</v>
      </c>
      <c r="B60" s="3">
        <f t="shared" si="2"/>
        <v>117000</v>
      </c>
      <c r="C60" s="3">
        <f t="shared" si="0"/>
        <v>65000</v>
      </c>
      <c r="D60" s="3">
        <f t="shared" si="3"/>
        <v>182000</v>
      </c>
      <c r="E60" s="3">
        <f t="shared" si="4"/>
        <v>164450</v>
      </c>
      <c r="F60" s="3">
        <f t="shared" si="1"/>
        <v>99450</v>
      </c>
      <c r="G60" s="3">
        <f t="shared" si="5"/>
        <v>-17550</v>
      </c>
    </row>
    <row r="61" spans="1:7" ht="12.75">
      <c r="A61">
        <v>14</v>
      </c>
      <c r="B61" s="3">
        <f t="shared" si="2"/>
        <v>117000</v>
      </c>
      <c r="C61" s="3">
        <f t="shared" si="0"/>
        <v>70000</v>
      </c>
      <c r="D61" s="3">
        <f t="shared" si="3"/>
        <v>187000</v>
      </c>
      <c r="E61" s="3">
        <f t="shared" si="4"/>
        <v>177100</v>
      </c>
      <c r="F61" s="3">
        <f t="shared" si="1"/>
        <v>107100</v>
      </c>
      <c r="G61" s="3">
        <f t="shared" si="5"/>
        <v>-9900</v>
      </c>
    </row>
    <row r="62" spans="1:7" ht="12.75">
      <c r="A62">
        <v>15</v>
      </c>
      <c r="B62" s="3">
        <f t="shared" si="2"/>
        <v>117000</v>
      </c>
      <c r="C62" s="3">
        <f t="shared" si="0"/>
        <v>75000</v>
      </c>
      <c r="D62" s="3">
        <f t="shared" si="3"/>
        <v>192000</v>
      </c>
      <c r="E62" s="3">
        <f t="shared" si="4"/>
        <v>189750</v>
      </c>
      <c r="F62" s="3">
        <f t="shared" si="1"/>
        <v>114750</v>
      </c>
      <c r="G62" s="3">
        <f t="shared" si="5"/>
        <v>-2250</v>
      </c>
    </row>
    <row r="63" spans="1:7" ht="12.75">
      <c r="A63">
        <v>16</v>
      </c>
      <c r="B63" s="3">
        <f t="shared" si="2"/>
        <v>117000</v>
      </c>
      <c r="C63" s="3">
        <f t="shared" si="0"/>
        <v>80000</v>
      </c>
      <c r="D63" s="3">
        <f t="shared" si="3"/>
        <v>197000</v>
      </c>
      <c r="E63" s="3">
        <f t="shared" si="4"/>
        <v>202400</v>
      </c>
      <c r="F63" s="3">
        <f t="shared" si="1"/>
        <v>122400</v>
      </c>
      <c r="G63" s="3">
        <f t="shared" si="5"/>
        <v>5400</v>
      </c>
    </row>
    <row r="64" spans="1:7" ht="12.75">
      <c r="A64">
        <v>17</v>
      </c>
      <c r="B64" s="3">
        <f t="shared" si="2"/>
        <v>117000</v>
      </c>
      <c r="C64" s="3">
        <f t="shared" si="0"/>
        <v>85000</v>
      </c>
      <c r="D64" s="3">
        <f t="shared" si="3"/>
        <v>202000</v>
      </c>
      <c r="E64" s="3">
        <f t="shared" si="4"/>
        <v>215050</v>
      </c>
      <c r="F64" s="3">
        <f t="shared" si="1"/>
        <v>130050</v>
      </c>
      <c r="G64" s="3">
        <f t="shared" si="5"/>
        <v>13050</v>
      </c>
    </row>
    <row r="65" spans="1:7" ht="12.75">
      <c r="A65">
        <v>18</v>
      </c>
      <c r="B65" s="3">
        <f t="shared" si="2"/>
        <v>117000</v>
      </c>
      <c r="C65" s="3">
        <f t="shared" si="0"/>
        <v>90000</v>
      </c>
      <c r="D65" s="3">
        <f t="shared" si="3"/>
        <v>207000</v>
      </c>
      <c r="E65" s="3">
        <f t="shared" si="4"/>
        <v>227700</v>
      </c>
      <c r="F65" s="3">
        <f t="shared" si="1"/>
        <v>137700</v>
      </c>
      <c r="G65" s="3">
        <f t="shared" si="5"/>
        <v>20700</v>
      </c>
    </row>
    <row r="66" spans="1:7" ht="12.75">
      <c r="A66">
        <v>19</v>
      </c>
      <c r="B66" s="3">
        <f t="shared" si="2"/>
        <v>117000</v>
      </c>
      <c r="C66" s="3">
        <f t="shared" si="0"/>
        <v>95000</v>
      </c>
      <c r="D66" s="3">
        <f t="shared" si="3"/>
        <v>212000</v>
      </c>
      <c r="E66" s="3">
        <f t="shared" si="4"/>
        <v>240350</v>
      </c>
      <c r="F66" s="3">
        <f t="shared" si="1"/>
        <v>145350</v>
      </c>
      <c r="G66" s="3">
        <f t="shared" si="5"/>
        <v>28350</v>
      </c>
    </row>
    <row r="67" spans="1:7" ht="12.75">
      <c r="A67">
        <v>20</v>
      </c>
      <c r="B67" s="3">
        <f t="shared" si="2"/>
        <v>117000</v>
      </c>
      <c r="C67" s="3">
        <f t="shared" si="0"/>
        <v>100000</v>
      </c>
      <c r="D67" s="3">
        <f t="shared" si="3"/>
        <v>217000</v>
      </c>
      <c r="E67" s="3">
        <f t="shared" si="4"/>
        <v>253000</v>
      </c>
      <c r="F67" s="3">
        <f t="shared" si="1"/>
        <v>153000</v>
      </c>
      <c r="G67" s="3">
        <f t="shared" si="5"/>
        <v>36000</v>
      </c>
    </row>
    <row r="68" spans="1:7" ht="12.75">
      <c r="A68">
        <v>21</v>
      </c>
      <c r="B68" s="3">
        <f t="shared" si="2"/>
        <v>117000</v>
      </c>
      <c r="C68" s="3">
        <f t="shared" si="0"/>
        <v>105000</v>
      </c>
      <c r="D68" s="3">
        <f t="shared" si="3"/>
        <v>222000</v>
      </c>
      <c r="E68" s="3">
        <f t="shared" si="4"/>
        <v>265650</v>
      </c>
      <c r="F68" s="3">
        <f t="shared" si="1"/>
        <v>160650</v>
      </c>
      <c r="G68" s="3">
        <f t="shared" si="5"/>
        <v>43650</v>
      </c>
    </row>
    <row r="69" spans="1:7" ht="12.75">
      <c r="A69">
        <v>22</v>
      </c>
      <c r="B69" s="3">
        <f t="shared" si="2"/>
        <v>117000</v>
      </c>
      <c r="C69" s="3">
        <f t="shared" si="0"/>
        <v>110000</v>
      </c>
      <c r="D69" s="3">
        <f t="shared" si="3"/>
        <v>227000</v>
      </c>
      <c r="E69" s="3">
        <f t="shared" si="4"/>
        <v>278300</v>
      </c>
      <c r="F69" s="3">
        <f t="shared" si="1"/>
        <v>168300</v>
      </c>
      <c r="G69" s="3">
        <f t="shared" si="5"/>
        <v>51300</v>
      </c>
    </row>
    <row r="70" spans="1:7" ht="12.75">
      <c r="A70">
        <v>23</v>
      </c>
      <c r="B70" s="3">
        <f t="shared" si="2"/>
        <v>117000</v>
      </c>
      <c r="C70" s="3">
        <f t="shared" si="0"/>
        <v>115000</v>
      </c>
      <c r="D70" s="3">
        <f t="shared" si="3"/>
        <v>232000</v>
      </c>
      <c r="E70" s="3">
        <f t="shared" si="4"/>
        <v>290950</v>
      </c>
      <c r="F70" s="3">
        <f t="shared" si="1"/>
        <v>175950</v>
      </c>
      <c r="G70" s="3">
        <f t="shared" si="5"/>
        <v>58950</v>
      </c>
    </row>
    <row r="71" spans="1:7" ht="12.75">
      <c r="A71">
        <v>24</v>
      </c>
      <c r="B71" s="3">
        <f t="shared" si="2"/>
        <v>117000</v>
      </c>
      <c r="C71" s="3">
        <f t="shared" si="0"/>
        <v>120000</v>
      </c>
      <c r="D71" s="3">
        <f t="shared" si="3"/>
        <v>237000</v>
      </c>
      <c r="E71" s="3">
        <f t="shared" si="4"/>
        <v>303600</v>
      </c>
      <c r="F71" s="3">
        <f t="shared" si="1"/>
        <v>183600</v>
      </c>
      <c r="G71" s="3">
        <f t="shared" si="5"/>
        <v>66600</v>
      </c>
    </row>
    <row r="72" spans="1:7" ht="12.75">
      <c r="A72">
        <v>25</v>
      </c>
      <c r="B72" s="3">
        <f t="shared" si="2"/>
        <v>117000</v>
      </c>
      <c r="C72" s="3">
        <f t="shared" si="0"/>
        <v>125000</v>
      </c>
      <c r="D72" s="3">
        <f t="shared" si="3"/>
        <v>242000</v>
      </c>
      <c r="E72" s="3">
        <f t="shared" si="4"/>
        <v>316250</v>
      </c>
      <c r="F72" s="3">
        <f t="shared" si="1"/>
        <v>191250</v>
      </c>
      <c r="G72" s="3">
        <f t="shared" si="5"/>
        <v>74250</v>
      </c>
    </row>
    <row r="73" spans="1:7" ht="12.75">
      <c r="A73">
        <v>26</v>
      </c>
      <c r="B73" s="3">
        <f t="shared" si="2"/>
        <v>117000</v>
      </c>
      <c r="C73" s="3">
        <f t="shared" si="0"/>
        <v>130000</v>
      </c>
      <c r="D73" s="3">
        <f t="shared" si="3"/>
        <v>247000</v>
      </c>
      <c r="E73" s="3">
        <f t="shared" si="4"/>
        <v>328900</v>
      </c>
      <c r="F73" s="3">
        <f t="shared" si="1"/>
        <v>198900</v>
      </c>
      <c r="G73" s="3">
        <f t="shared" si="5"/>
        <v>81900</v>
      </c>
    </row>
  </sheetData>
  <mergeCells count="1">
    <mergeCell ref="G9:H9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Katetuottoesimerkki</dc:title>
  <dc:subject/>
  <dc:creator>ST</dc:creator>
  <cp:keywords/>
  <dc:description/>
  <cp:lastModifiedBy>Tero</cp:lastModifiedBy>
  <dcterms:created xsi:type="dcterms:W3CDTF">2007-06-07T08:07:21Z</dcterms:created>
  <dcterms:modified xsi:type="dcterms:W3CDTF">2009-04-15T06:49:42Z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G94TWSLYV3F3-8472-3</vt:lpwstr>
  </property>
  <property fmtid="{D5CDD505-2E9C-101B-9397-08002B2CF9AE}" pid="4" name="_dlc_DocIdItemGu">
    <vt:lpwstr>452f263b-6047-4633-b899-18df1533041e</vt:lpwstr>
  </property>
  <property fmtid="{D5CDD505-2E9C-101B-9397-08002B2CF9AE}" pid="5" name="_dlc_DocIdU">
    <vt:lpwstr>http://www.kunnat.net/fi/tietopankit/uutisia/2012/_layouts/DocIdRedir.aspx?ID=G94TWSLYV3F3-8472-3, G94TWSLYV3F3-8472-3</vt:lpwstr>
  </property>
</Properties>
</file>