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ahoitus ja talous\TA\2019\"/>
    </mc:Choice>
  </mc:AlternateContent>
  <bookViews>
    <workbookView xWindow="0" yWindow="0" windowWidth="20520" windowHeight="912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8" i="1"/>
  <c r="C38" i="1"/>
  <c r="J37" i="1"/>
  <c r="I37" i="1"/>
  <c r="F32" i="1"/>
  <c r="F31" i="1"/>
  <c r="G30" i="1"/>
  <c r="F30" i="1" s="1"/>
  <c r="G29" i="1"/>
  <c r="F29" i="1"/>
  <c r="G28" i="1"/>
  <c r="F28" i="1" s="1"/>
  <c r="G27" i="1"/>
  <c r="F27" i="1"/>
  <c r="G26" i="1"/>
  <c r="F26" i="1" s="1"/>
  <c r="F25" i="1"/>
  <c r="G24" i="1"/>
  <c r="F24" i="1"/>
  <c r="G23" i="1"/>
  <c r="F23" i="1" s="1"/>
  <c r="G22" i="1"/>
  <c r="F22" i="1"/>
  <c r="F21" i="1"/>
  <c r="F19" i="1"/>
  <c r="F18" i="1"/>
  <c r="F17" i="1"/>
  <c r="F16" i="1"/>
  <c r="F14" i="1"/>
  <c r="F13" i="1"/>
  <c r="F10" i="1"/>
  <c r="F9" i="1"/>
  <c r="C5" i="1"/>
  <c r="F12" i="1" s="1"/>
  <c r="F11" i="1" l="1"/>
  <c r="F15" i="1"/>
</calcChain>
</file>

<file path=xl/comments1.xml><?xml version="1.0" encoding="utf-8"?>
<comments xmlns="http://schemas.openxmlformats.org/spreadsheetml/2006/main">
  <authors>
    <author>Väisänen-Haapanen Päivi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 xml:space="preserve">Esi- ja perusopetus: Rahoitus määräytyy 20.9.2016 oppilasmäärien perusteella. </t>
        </r>
      </text>
    </comment>
  </commentList>
</comments>
</file>

<file path=xl/sharedStrings.xml><?xml version="1.0" encoding="utf-8"?>
<sst xmlns="http://schemas.openxmlformats.org/spreadsheetml/2006/main" count="106" uniqueCount="86">
  <si>
    <r>
      <t xml:space="preserve">OKM VALTIONOSUUSRAHOITUS: YKSIKKÖHINNAT VUONNA 2019 (ilman alv.). </t>
    </r>
    <r>
      <rPr>
        <b/>
        <sz val="12"/>
        <color rgb="FFFF0000"/>
        <rFont val="Calibri"/>
        <family val="2"/>
        <scheme val="minor"/>
      </rPr>
      <t>ARVIO.</t>
    </r>
  </si>
  <si>
    <t>Lähde: VM: Valtion talousarvioesitys 2019, OPH: Kustannusraportit/valtionosuusrahoitus</t>
  </si>
  <si>
    <t>Kuntien peruspalvelut, valtionosuusprosentti 25,37 %</t>
  </si>
  <si>
    <t>€</t>
  </si>
  <si>
    <t>Osin vuoden 2018 tietoja, kunnes täsmentyy.</t>
  </si>
  <si>
    <t>Esi- ja perusopetuksen kotikuntakorvauksen perusosa</t>
  </si>
  <si>
    <t xml:space="preserve">josta säästöarvio </t>
  </si>
  <si>
    <t>Laskentaperuste</t>
  </si>
  <si>
    <t>(2018 mukaisena)</t>
  </si>
  <si>
    <t>Rahoituksen myöntökerroin esi- ja perusopetus, taiteen perusopetus (ei joustava perusopetus)</t>
  </si>
  <si>
    <t>​</t>
  </si>
  <si>
    <t>OKRL 2017-2019</t>
  </si>
  <si>
    <t xml:space="preserve">Ks. oppilasmäärät OPH/OPPILASMÄÄRÄRAPORTTI </t>
  </si>
  <si>
    <t xml:space="preserve"> http://vos.uta.fi/rap/vos/v18/v05sm6s18.html</t>
  </si>
  <si>
    <t>Kerroin</t>
  </si>
  <si>
    <t>Laskennall. peruste</t>
  </si>
  <si>
    <t>Suorite</t>
  </si>
  <si>
    <t>Syötä suoritemäärä</t>
  </si>
  <si>
    <t>Valtionosuus-rahoitus</t>
  </si>
  <si>
    <t>Vos-%</t>
  </si>
  <si>
    <t xml:space="preserve">Perusopetus, vaikeimmin kehitysvammaiset </t>
  </si>
  <si>
    <t>oppilas</t>
  </si>
  <si>
    <t>Perusopetus, muut pidenn. oppivelv. oppilaat</t>
  </si>
  <si>
    <t>Lisäopetus</t>
  </si>
  <si>
    <t>Sisäoppilaitoslisä</t>
  </si>
  <si>
    <t>Koulukotikorotus</t>
  </si>
  <si>
    <t>Ulkomailla järjestettävä perusopetus</t>
  </si>
  <si>
    <t xml:space="preserve">Pidenn. oppivelv. 5-v esiopetus </t>
  </si>
  <si>
    <t xml:space="preserve">Joustava perusopetus </t>
  </si>
  <si>
    <t>Maahanmuuttajille järjestettävä perusopetukseen valmistava opetus</t>
  </si>
  <si>
    <t>läsnäolokuukausi</t>
  </si>
  <si>
    <t>PerusopetusL 46 § aikuisten perusopetus,</t>
  </si>
  <si>
    <t>kurssi</t>
  </si>
  <si>
    <t>paitsi yksittäisten oppiaineiden kurssit/kurssi</t>
  </si>
  <si>
    <t>Aamu- ja iltapäivätoiminta</t>
  </si>
  <si>
    <t> ohjaustunti</t>
  </si>
  <si>
    <t>Kevään 2016 ja syksyn 2015 toteutuneet tunnit tasattu kertoimella 0,9703</t>
  </si>
  <si>
    <t>Taiteen perusopetus </t>
  </si>
  <si>
    <t> opetustunti</t>
  </si>
  <si>
    <t>Kansalaisopisto </t>
  </si>
  <si>
    <t>Vos-perusteesta otetaan huomioon 98,19%</t>
  </si>
  <si>
    <t>Kansanopistot</t>
  </si>
  <si>
    <t> opiskelijaviikko*</t>
  </si>
  <si>
    <t>Vos-perusteesta otetaan huomioon 98,53%</t>
  </si>
  <si>
    <t>Opintokeskukset</t>
  </si>
  <si>
    <t>Vos-perusteesta otetaan huomioon 100%</t>
  </si>
  <si>
    <t>Kesäyliopistot</t>
  </si>
  <si>
    <t>Vos-perusteesta otetaan huomioon 98,65%</t>
  </si>
  <si>
    <t>Liikunnan koulutuskeskukset, valtakunnalliset</t>
  </si>
  <si>
    <t> opisk.vrk. sis. alv.</t>
  </si>
  <si>
    <t>Vos-perusteesta otetaan huomioon 99,10%</t>
  </si>
  <si>
    <t>Museo</t>
  </si>
  <si>
    <t> henkilötyövuosi</t>
  </si>
  <si>
    <t>Vos-perusteesta otetaan huomioon 98,29%</t>
  </si>
  <si>
    <t>Teatteri</t>
  </si>
  <si>
    <t>Vos-perusteesta otetaan huomioon 97,72%</t>
  </si>
  <si>
    <t>Orkesteri</t>
  </si>
  <si>
    <t>Vos-perusteesta otetaan huomioon 97,34%</t>
  </si>
  <si>
    <t>Liikuntatoimi</t>
  </si>
  <si>
    <t> asukas 31.12.2017</t>
  </si>
  <si>
    <t>Nuorisotyö</t>
  </si>
  <si>
    <t> alle 29-v. asukas 31.12.2017</t>
  </si>
  <si>
    <t>* pohja-arvo</t>
  </si>
  <si>
    <t>KESKIMÄÄRÄISET YKSIKKÖHINNAT</t>
  </si>
  <si>
    <t>Toisen asteen koulutus</t>
  </si>
  <si>
    <t>Yksikköhinta</t>
  </si>
  <si>
    <t>Huomioitavaksi</t>
  </si>
  <si>
    <t>Lukion keskimääräinen yksikköhinta</t>
  </si>
  <si>
    <t>Tasaus-kerroin 0,918461</t>
  </si>
  <si>
    <t>opiskelija</t>
  </si>
  <si>
    <t>Vos-perusteesta huomioidaan 98,96 %. Huom. Porrastusperusteet: vähäinen opiskelijamäärä, sisäoppilaitoslisä</t>
  </si>
  <si>
    <t>Lukiokoulutukseen valmistava koulutus</t>
  </si>
  <si>
    <t>Vos-perusteesta huomioidaan 98,96 %</t>
  </si>
  <si>
    <t>Aikuisten oppimäärä: lukiokoulutus  lukuun ottamatta sisäoppilaitosopiskelijoita</t>
  </si>
  <si>
    <t>Aineopiskeijat: laskennallinen yksikköhinta</t>
  </si>
  <si>
    <t>Aikuisten oppimäärä: lukioon valmistava koulutus lukuun ottamatta sisäoppilaitosopiskelijoita</t>
  </si>
  <si>
    <t>Lukiokoulutuksen sisäoppilaitoslisä</t>
  </si>
  <si>
    <t xml:space="preserve">Ammatillinen peruskoulutus: rahoitus koulutuksenjärjestäjälle muodostuu perus-, suoritus- ja vaikuttavuusrahoituksesta. Laki sisältää myös strategiarahoituksen ja harkinnanvaraisen rahoituksen. </t>
  </si>
  <si>
    <t>-</t>
  </si>
  <si>
    <t>opiskelijavuosi</t>
  </si>
  <si>
    <t>Kuntien rahoitusosuus OKM-hallinnonalalla (ennakkoarvio)</t>
  </si>
  <si>
    <t> asukas</t>
  </si>
  <si>
    <t>ammatillinen koulutus</t>
  </si>
  <si>
    <t>lukiokoulutus</t>
  </si>
  <si>
    <t xml:space="preserve">Lähde: OKM 15.12.2016 V05YK6Y17 Opetus- ja kulttuuritoimen rahoituslain perusteellaa rahoitettavan esi- ja perusopetuksen yksikköhinnat </t>
  </si>
  <si>
    <t>vuonna 2017. Eduskunta: HE 177/2016 (Opetus- ja kulttuuritoimen rahoituslain muutokset).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</si>
</sst>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6"/>
      <color rgb="FF444444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rgb="FF676767"/>
      <name val="Verdana"/>
      <family val="2"/>
    </font>
    <font>
      <sz val="11"/>
      <name val="Calibri"/>
      <family val="2"/>
      <scheme val="minor"/>
    </font>
    <font>
      <sz val="8"/>
      <color rgb="FF002E63"/>
      <name val="Verdana"/>
      <family val="2"/>
    </font>
    <font>
      <b/>
      <sz val="10"/>
      <color rgb="FF002E63"/>
      <name val="Verdana"/>
      <family val="2"/>
    </font>
    <font>
      <sz val="10"/>
      <color rgb="FF002E63"/>
      <name val="Verdana"/>
      <family val="2"/>
    </font>
    <font>
      <sz val="11"/>
      <color rgb="FF0070C0"/>
      <name val="Calibri"/>
      <family val="2"/>
      <scheme val="minor"/>
    </font>
    <font>
      <sz val="8"/>
      <color rgb="FF0070C0"/>
      <name val="Verdana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676767"/>
      <name val="Verdana"/>
      <family val="2"/>
    </font>
    <font>
      <b/>
      <sz val="8"/>
      <color rgb="FF002E63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8"/>
      <name val="Arial"/>
      <family val="2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  <family val="2"/>
    </font>
    <font>
      <sz val="8"/>
      <color rgb="FF002060"/>
      <name val="Verdana"/>
      <family val="2"/>
    </font>
    <font>
      <sz val="8"/>
      <color theme="1"/>
      <name val="Verdana"/>
      <family val="2"/>
    </font>
    <font>
      <b/>
      <sz val="8"/>
      <color rgb="FF002060"/>
      <name val="Verdan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9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top" wrapText="1"/>
    </xf>
    <xf numFmtId="1" fontId="0" fillId="0" borderId="0" xfId="1" applyNumberFormat="1" applyFont="1" applyAlignment="1"/>
    <xf numFmtId="0" fontId="8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" fontId="11" fillId="0" borderId="0" xfId="1" applyNumberFormat="1" applyFont="1" applyFill="1" applyAlignment="1"/>
    <xf numFmtId="0" fontId="2" fillId="0" borderId="0" xfId="0" applyFont="1" applyFill="1"/>
    <xf numFmtId="0" fontId="9" fillId="0" borderId="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3" fillId="0" borderId="0" xfId="0" applyFont="1" applyAlignment="1">
      <alignment horizontal="left" vertical="center" wrapText="1" indent="7"/>
    </xf>
    <xf numFmtId="0" fontId="8" fillId="0" borderId="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center" wrapText="1" indent="7"/>
    </xf>
    <xf numFmtId="0" fontId="15" fillId="0" borderId="0" xfId="0" applyFont="1"/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10" fontId="9" fillId="0" borderId="7" xfId="0" applyNumberFormat="1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1" fontId="17" fillId="0" borderId="0" xfId="3" applyNumberFormat="1" applyAlignment="1">
      <alignment vertical="center"/>
    </xf>
    <xf numFmtId="0" fontId="18" fillId="0" borderId="0" xfId="0" applyFont="1" applyAlignment="1">
      <alignment vertical="top"/>
    </xf>
    <xf numFmtId="0" fontId="19" fillId="2" borderId="0" xfId="0" applyFont="1" applyFill="1" applyAlignment="1">
      <alignment vertical="top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1" fontId="20" fillId="2" borderId="0" xfId="1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2" fillId="3" borderId="9" xfId="0" applyFont="1" applyFill="1" applyBorder="1" applyAlignment="1">
      <alignment horizontal="left" wrapText="1" readingOrder="1"/>
    </xf>
    <xf numFmtId="0" fontId="22" fillId="3" borderId="9" xfId="0" applyFont="1" applyFill="1" applyBorder="1" applyAlignment="1">
      <alignment horizontal="right" wrapText="1" readingOrder="1"/>
    </xf>
    <xf numFmtId="0" fontId="22" fillId="3" borderId="10" xfId="0" applyFont="1" applyFill="1" applyBorder="1" applyAlignment="1">
      <alignment horizontal="right" wrapText="1" readingOrder="1"/>
    </xf>
    <xf numFmtId="0" fontId="0" fillId="0" borderId="11" xfId="0" applyBorder="1"/>
    <xf numFmtId="3" fontId="23" fillId="3" borderId="0" xfId="0" applyNumberFormat="1" applyFont="1" applyFill="1" applyBorder="1" applyAlignment="1">
      <alignment horizontal="right" wrapText="1" readingOrder="1"/>
    </xf>
    <xf numFmtId="10" fontId="24" fillId="3" borderId="12" xfId="0" applyNumberFormat="1" applyFont="1" applyFill="1" applyBorder="1" applyAlignment="1">
      <alignment horizontal="right" wrapText="1" readingOrder="1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6" fillId="3" borderId="9" xfId="0" applyFont="1" applyFill="1" applyBorder="1" applyAlignment="1">
      <alignment horizontal="right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0" fillId="0" borderId="0" xfId="0" applyNumberFormat="1" applyBorder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right" wrapText="1"/>
    </xf>
    <xf numFmtId="2" fontId="9" fillId="4" borderId="11" xfId="0" applyNumberFormat="1" applyFont="1" applyFill="1" applyBorder="1" applyAlignment="1">
      <alignment horizontal="right" wrapText="1"/>
    </xf>
    <xf numFmtId="0" fontId="9" fillId="4" borderId="11" xfId="0" applyFont="1" applyFill="1" applyBorder="1" applyAlignment="1">
      <alignment horizontal="right"/>
    </xf>
    <xf numFmtId="0" fontId="0" fillId="0" borderId="13" xfId="0" applyNumberFormat="1" applyBorder="1" applyAlignment="1">
      <alignment horizontal="right"/>
    </xf>
    <xf numFmtId="3" fontId="3" fillId="4" borderId="0" xfId="1" applyNumberFormat="1" applyFont="1" applyFill="1" applyAlignment="1">
      <alignment horizontal="right"/>
    </xf>
    <xf numFmtId="9" fontId="0" fillId="4" borderId="0" xfId="0" applyNumberFormat="1" applyFill="1" applyAlignment="1">
      <alignment horizontal="right"/>
    </xf>
    <xf numFmtId="0" fontId="25" fillId="5" borderId="0" xfId="0" applyFont="1" applyFill="1" applyAlignment="1">
      <alignment horizontal="left"/>
    </xf>
    <xf numFmtId="0" fontId="9" fillId="4" borderId="11" xfId="0" applyFont="1" applyFill="1" applyBorder="1" applyAlignment="1">
      <alignment horizontal="left"/>
    </xf>
    <xf numFmtId="10" fontId="0" fillId="4" borderId="0" xfId="0" applyNumberFormat="1" applyFill="1" applyAlignment="1">
      <alignment horizontal="right"/>
    </xf>
    <xf numFmtId="0" fontId="29" fillId="5" borderId="0" xfId="0" applyFont="1" applyFill="1" applyAlignment="1">
      <alignment horizontal="left"/>
    </xf>
    <xf numFmtId="2" fontId="9" fillId="4" borderId="11" xfId="0" applyNumberFormat="1" applyFont="1" applyFill="1" applyBorder="1" applyAlignment="1">
      <alignment horizontal="right"/>
    </xf>
    <xf numFmtId="10" fontId="0" fillId="4" borderId="0" xfId="1" applyNumberFormat="1" applyFont="1" applyFill="1" applyAlignment="1">
      <alignment horizontal="right"/>
    </xf>
    <xf numFmtId="0" fontId="9" fillId="4" borderId="14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right"/>
    </xf>
    <xf numFmtId="2" fontId="9" fillId="4" borderId="14" xfId="0" applyNumberFormat="1" applyFont="1" applyFill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9" fillId="4" borderId="15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/>
    <xf numFmtId="0" fontId="25" fillId="0" borderId="0" xfId="0" applyFont="1" applyAlignment="1"/>
    <xf numFmtId="0" fontId="5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right" vertical="top"/>
    </xf>
    <xf numFmtId="0" fontId="31" fillId="0" borderId="0" xfId="0" applyFont="1"/>
    <xf numFmtId="1" fontId="31" fillId="0" borderId="0" xfId="1" applyNumberFormat="1" applyFont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right" vertical="top"/>
    </xf>
    <xf numFmtId="1" fontId="32" fillId="0" borderId="0" xfId="1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4" fillId="0" borderId="0" xfId="0" applyFont="1"/>
    <xf numFmtId="2" fontId="9" fillId="0" borderId="0" xfId="0" applyNumberFormat="1" applyFont="1" applyAlignment="1">
      <alignment vertical="top" wrapText="1"/>
    </xf>
    <xf numFmtId="1" fontId="9" fillId="0" borderId="0" xfId="1" applyNumberFormat="1" applyFont="1" applyAlignment="1">
      <alignment vertical="top" wrapText="1"/>
    </xf>
    <xf numFmtId="1" fontId="11" fillId="0" borderId="0" xfId="1" applyNumberFormat="1" applyFont="1" applyAlignment="1">
      <alignment vertical="top" wrapText="1"/>
    </xf>
    <xf numFmtId="4" fontId="9" fillId="0" borderId="0" xfId="0" applyNumberFormat="1" applyFont="1" applyAlignment="1">
      <alignment horizontal="right" vertical="top" wrapText="1"/>
    </xf>
    <xf numFmtId="9" fontId="31" fillId="2" borderId="1" xfId="2" applyFont="1" applyFill="1" applyBorder="1" applyAlignment="1">
      <alignment vertical="top"/>
    </xf>
    <xf numFmtId="0" fontId="31" fillId="2" borderId="2" xfId="0" applyFont="1" applyFill="1" applyBorder="1" applyAlignment="1">
      <alignment vertical="top"/>
    </xf>
    <xf numFmtId="0" fontId="31" fillId="2" borderId="3" xfId="0" applyFont="1" applyFill="1" applyBorder="1" applyAlignment="1">
      <alignment vertical="top"/>
    </xf>
    <xf numFmtId="0" fontId="31" fillId="0" borderId="4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1" fillId="0" borderId="5" xfId="0" applyFont="1" applyBorder="1" applyAlignment="1">
      <alignment vertical="top"/>
    </xf>
    <xf numFmtId="0" fontId="31" fillId="0" borderId="6" xfId="0" applyFont="1" applyBorder="1" applyAlignment="1">
      <alignment vertical="top"/>
    </xf>
    <xf numFmtId="0" fontId="31" fillId="0" borderId="7" xfId="0" applyFont="1" applyBorder="1" applyAlignment="1">
      <alignment vertical="top"/>
    </xf>
    <xf numFmtId="0" fontId="31" fillId="0" borderId="8" xfId="0" applyFont="1" applyBorder="1" applyAlignment="1">
      <alignment vertical="top"/>
    </xf>
    <xf numFmtId="0" fontId="31" fillId="0" borderId="0" xfId="0" applyFont="1" applyAlignment="1">
      <alignment vertical="top"/>
    </xf>
    <xf numFmtId="0" fontId="0" fillId="0" borderId="0" xfId="0" applyAlignment="1">
      <alignment vertical="top"/>
    </xf>
  </cellXfs>
  <cellStyles count="4">
    <cellStyle name="Hyperlinkki" xfId="3" builtinId="8"/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vos.uta.fi/rap/vos/v18/v05sm6s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1"/>
  <sheetViews>
    <sheetView tabSelected="1" topLeftCell="A25" workbookViewId="0">
      <selection activeCell="E43" sqref="E43:F43"/>
    </sheetView>
  </sheetViews>
  <sheetFormatPr defaultRowHeight="14.25" x14ac:dyDescent="0.45"/>
  <cols>
    <col min="1" max="1" width="36.1328125" customWidth="1"/>
    <col min="3" max="3" width="10.06640625" customWidth="1"/>
    <col min="4" max="4" width="21.265625" customWidth="1"/>
    <col min="5" max="5" width="12.06640625" customWidth="1"/>
    <col min="6" max="6" width="12.46484375" customWidth="1"/>
  </cols>
  <sheetData>
    <row r="1" spans="1:19" ht="26.25" customHeight="1" thickBot="1" x14ac:dyDescent="0.5">
      <c r="A1" s="1" t="s">
        <v>0</v>
      </c>
      <c r="E1" s="2"/>
      <c r="F1" s="3" t="s">
        <v>1</v>
      </c>
    </row>
    <row r="2" spans="1:19" ht="19.899999999999999" customHeight="1" x14ac:dyDescent="0.45">
      <c r="A2" s="4" t="s">
        <v>2</v>
      </c>
      <c r="B2" s="5"/>
      <c r="C2" s="6" t="s">
        <v>3</v>
      </c>
      <c r="D2" s="7"/>
      <c r="F2" s="8" t="s">
        <v>4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45">
      <c r="A3" s="10" t="s">
        <v>5</v>
      </c>
      <c r="B3" s="11"/>
      <c r="C3" s="11">
        <v>6518.15</v>
      </c>
      <c r="D3" s="12"/>
      <c r="F3" s="3"/>
    </row>
    <row r="4" spans="1:19" x14ac:dyDescent="0.45">
      <c r="A4" s="10" t="s">
        <v>6</v>
      </c>
      <c r="B4" s="11"/>
      <c r="C4" s="11">
        <v>236.07</v>
      </c>
      <c r="D4" s="12"/>
      <c r="E4" s="13"/>
      <c r="F4" s="3"/>
    </row>
    <row r="5" spans="1:19" x14ac:dyDescent="0.45">
      <c r="A5" s="14" t="s">
        <v>7</v>
      </c>
      <c r="B5" s="15"/>
      <c r="C5" s="15">
        <f>C3-C4</f>
        <v>6282.08</v>
      </c>
      <c r="D5" s="12" t="s">
        <v>8</v>
      </c>
      <c r="E5" s="16"/>
      <c r="F5" s="3"/>
      <c r="G5" s="17"/>
      <c r="H5" s="17"/>
      <c r="I5" s="17"/>
    </row>
    <row r="6" spans="1:19" ht="19.899999999999999" thickBot="1" x14ac:dyDescent="0.5">
      <c r="A6" s="18" t="s">
        <v>9</v>
      </c>
      <c r="B6" s="19" t="s">
        <v>10</v>
      </c>
      <c r="C6" s="20">
        <v>0.98970000000000002</v>
      </c>
      <c r="D6" s="21" t="s">
        <v>11</v>
      </c>
      <c r="F6" s="3"/>
      <c r="G6" s="17"/>
      <c r="H6" s="17"/>
      <c r="I6" s="17"/>
    </row>
    <row r="7" spans="1:19" ht="30" customHeight="1" x14ac:dyDescent="0.45">
      <c r="A7" s="22" t="s">
        <v>12</v>
      </c>
      <c r="B7" s="23" t="s">
        <v>13</v>
      </c>
      <c r="C7" s="24"/>
      <c r="D7" s="24"/>
      <c r="E7" s="16"/>
      <c r="F7" s="3"/>
    </row>
    <row r="8" spans="1:19" ht="19.899999999999999" thickBot="1" x14ac:dyDescent="0.5">
      <c r="A8" s="25"/>
      <c r="B8" s="26" t="s">
        <v>14</v>
      </c>
      <c r="C8" s="27" t="s">
        <v>15</v>
      </c>
      <c r="D8" s="27" t="s">
        <v>16</v>
      </c>
      <c r="E8" s="28" t="s">
        <v>17</v>
      </c>
      <c r="F8" s="29" t="s">
        <v>18</v>
      </c>
      <c r="G8" s="26" t="s">
        <v>19</v>
      </c>
      <c r="H8" s="30"/>
    </row>
    <row r="9" spans="1:19" ht="14.65" thickBot="1" x14ac:dyDescent="0.5">
      <c r="A9" s="31" t="s">
        <v>20</v>
      </c>
      <c r="B9" s="32">
        <v>4.76</v>
      </c>
      <c r="C9" s="32">
        <v>29873.05</v>
      </c>
      <c r="D9" s="33" t="s">
        <v>21</v>
      </c>
      <c r="E9" s="34">
        <v>1</v>
      </c>
      <c r="F9" s="35">
        <f>$C$5*B9*G9*E9</f>
        <v>29594.702981759998</v>
      </c>
      <c r="G9" s="36">
        <v>0.98970000000000002</v>
      </c>
      <c r="H9" s="37"/>
      <c r="I9" s="37"/>
      <c r="J9" s="38"/>
      <c r="K9" s="39"/>
      <c r="L9" s="39"/>
      <c r="M9" s="39"/>
    </row>
    <row r="10" spans="1:19" ht="14.65" thickBot="1" x14ac:dyDescent="0.5">
      <c r="A10" s="31" t="s">
        <v>22</v>
      </c>
      <c r="B10" s="32">
        <v>2.97</v>
      </c>
      <c r="C10" s="32">
        <v>18639.27</v>
      </c>
      <c r="D10" s="33" t="s">
        <v>21</v>
      </c>
      <c r="E10" s="34">
        <v>1</v>
      </c>
      <c r="F10" s="35">
        <f t="shared" ref="F10:F18" si="0">$C$5*B10*G10*E10</f>
        <v>18465.602490720001</v>
      </c>
      <c r="G10" s="36">
        <v>0.98970000000000002</v>
      </c>
      <c r="H10" s="37"/>
      <c r="I10" s="37"/>
      <c r="J10" s="38"/>
      <c r="K10" s="39"/>
      <c r="L10" s="39"/>
      <c r="M10" s="39"/>
    </row>
    <row r="11" spans="1:19" ht="14.65" thickBot="1" x14ac:dyDescent="0.5">
      <c r="A11" s="31" t="s">
        <v>23</v>
      </c>
      <c r="B11" s="32">
        <v>1.26</v>
      </c>
      <c r="C11" s="32">
        <v>7907.57</v>
      </c>
      <c r="D11" s="33" t="s">
        <v>21</v>
      </c>
      <c r="E11" s="34">
        <v>1</v>
      </c>
      <c r="F11" s="35">
        <f t="shared" si="0"/>
        <v>7833.8919657599999</v>
      </c>
      <c r="G11" s="36">
        <v>0.98970000000000002</v>
      </c>
      <c r="H11" s="37"/>
      <c r="I11" s="37"/>
      <c r="J11" s="38"/>
      <c r="K11" s="39"/>
      <c r="L11" s="39"/>
      <c r="M11" s="39"/>
    </row>
    <row r="12" spans="1:19" ht="14.65" thickBot="1" x14ac:dyDescent="0.5">
      <c r="A12" s="31" t="s">
        <v>24</v>
      </c>
      <c r="B12" s="32">
        <v>0.46</v>
      </c>
      <c r="C12" s="32">
        <v>2886.89</v>
      </c>
      <c r="D12" s="33" t="s">
        <v>21</v>
      </c>
      <c r="E12" s="34">
        <v>1</v>
      </c>
      <c r="F12" s="35">
        <f t="shared" si="0"/>
        <v>2859.9923049600002</v>
      </c>
      <c r="G12" s="36">
        <v>0.98970000000000002</v>
      </c>
      <c r="H12" s="37"/>
      <c r="I12" s="37"/>
      <c r="J12" s="38"/>
      <c r="K12" s="39"/>
      <c r="L12" s="40"/>
      <c r="M12" s="39"/>
    </row>
    <row r="13" spans="1:19" ht="14.65" thickBot="1" x14ac:dyDescent="0.5">
      <c r="A13" s="31" t="s">
        <v>25</v>
      </c>
      <c r="B13" s="32">
        <v>1.86</v>
      </c>
      <c r="C13" s="32">
        <v>11673.08</v>
      </c>
      <c r="D13" s="33" t="s">
        <v>21</v>
      </c>
      <c r="E13" s="34">
        <v>1</v>
      </c>
      <c r="F13" s="35">
        <f t="shared" si="0"/>
        <v>11564.316711360001</v>
      </c>
      <c r="G13" s="36">
        <v>0.98970000000000002</v>
      </c>
      <c r="H13" s="37"/>
      <c r="I13" s="37"/>
      <c r="J13" s="38"/>
      <c r="K13" s="39"/>
      <c r="L13" s="39"/>
      <c r="M13" s="39"/>
    </row>
    <row r="14" spans="1:19" ht="14.65" thickBot="1" x14ac:dyDescent="0.5">
      <c r="A14" s="31" t="s">
        <v>26</v>
      </c>
      <c r="B14" s="32">
        <v>1.23</v>
      </c>
      <c r="C14" s="32">
        <v>7719.3</v>
      </c>
      <c r="D14" s="33" t="s">
        <v>21</v>
      </c>
      <c r="E14" s="34">
        <v>1</v>
      </c>
      <c r="F14" s="35">
        <f t="shared" si="0"/>
        <v>7647.3707284799993</v>
      </c>
      <c r="G14" s="36">
        <v>0.98970000000000002</v>
      </c>
      <c r="H14" s="37"/>
      <c r="I14" s="37"/>
      <c r="J14" s="38"/>
      <c r="K14" s="39"/>
      <c r="L14" s="39"/>
      <c r="M14" s="39"/>
    </row>
    <row r="15" spans="1:19" ht="14.65" thickBot="1" x14ac:dyDescent="0.5">
      <c r="A15" s="31" t="s">
        <v>27</v>
      </c>
      <c r="B15" s="32">
        <v>1.41</v>
      </c>
      <c r="C15" s="32">
        <v>8848.9500000000007</v>
      </c>
      <c r="D15" s="33" t="s">
        <v>21</v>
      </c>
      <c r="E15" s="34">
        <v>1</v>
      </c>
      <c r="F15" s="35">
        <f t="shared" si="0"/>
        <v>8766.4981521600002</v>
      </c>
      <c r="G15" s="36">
        <v>0.98970000000000002</v>
      </c>
      <c r="H15" s="37"/>
      <c r="I15" s="37"/>
      <c r="J15" s="38"/>
      <c r="K15" s="39"/>
      <c r="L15" s="39"/>
      <c r="M15" s="39"/>
    </row>
    <row r="16" spans="1:19" ht="22.5" thickBot="1" x14ac:dyDescent="0.6">
      <c r="A16" s="31" t="s">
        <v>28</v>
      </c>
      <c r="B16" s="41"/>
      <c r="C16" s="32">
        <v>3100</v>
      </c>
      <c r="D16" s="33" t="s">
        <v>21</v>
      </c>
      <c r="E16" s="34">
        <v>1</v>
      </c>
      <c r="F16" s="35">
        <f>C16*E16</f>
        <v>3100</v>
      </c>
      <c r="G16" s="36">
        <v>1</v>
      </c>
      <c r="H16" s="37"/>
      <c r="I16" s="42"/>
      <c r="J16" s="38"/>
      <c r="K16" s="39"/>
      <c r="L16" s="39"/>
      <c r="M16" s="39"/>
    </row>
    <row r="17" spans="1:13" ht="22.15" thickBot="1" x14ac:dyDescent="0.5">
      <c r="A17" s="31" t="s">
        <v>29</v>
      </c>
      <c r="B17" s="32">
        <v>0.186</v>
      </c>
      <c r="C17" s="32">
        <v>1167.31</v>
      </c>
      <c r="D17" s="33" t="s">
        <v>30</v>
      </c>
      <c r="E17" s="34">
        <v>1</v>
      </c>
      <c r="F17" s="35">
        <f t="shared" si="0"/>
        <v>1156.431671136</v>
      </c>
      <c r="G17" s="36">
        <v>0.98970000000000002</v>
      </c>
      <c r="H17" s="37"/>
      <c r="I17" s="37"/>
      <c r="J17" s="38"/>
      <c r="K17" s="39"/>
      <c r="L17" s="39"/>
      <c r="M17" s="39"/>
    </row>
    <row r="18" spans="1:13" ht="14.65" thickBot="1" x14ac:dyDescent="0.5">
      <c r="A18" s="31" t="s">
        <v>31</v>
      </c>
      <c r="B18" s="32">
        <v>4.5999999999999999E-2</v>
      </c>
      <c r="C18" s="32">
        <v>288.69</v>
      </c>
      <c r="D18" s="33" t="s">
        <v>32</v>
      </c>
      <c r="E18" s="34">
        <v>1</v>
      </c>
      <c r="F18" s="35">
        <f t="shared" si="0"/>
        <v>285.999230496</v>
      </c>
      <c r="G18" s="36">
        <v>0.98970000000000002</v>
      </c>
      <c r="H18" s="37"/>
      <c r="I18" s="37"/>
      <c r="J18" s="38"/>
      <c r="K18" s="39"/>
      <c r="L18" s="39"/>
      <c r="M18" s="39"/>
    </row>
    <row r="19" spans="1:13" ht="22.5" thickBot="1" x14ac:dyDescent="0.6">
      <c r="A19" s="31" t="s">
        <v>33</v>
      </c>
      <c r="B19" s="41"/>
      <c r="C19" s="32">
        <v>234.7</v>
      </c>
      <c r="D19" s="33" t="s">
        <v>32</v>
      </c>
      <c r="E19" s="34">
        <v>1</v>
      </c>
      <c r="F19" s="35">
        <f>C19*G19*E19</f>
        <v>232.28259</v>
      </c>
      <c r="G19" s="36">
        <v>0.98970000000000002</v>
      </c>
      <c r="H19" s="37"/>
      <c r="I19" s="42"/>
      <c r="J19" s="38"/>
      <c r="K19" s="39"/>
      <c r="L19" s="39"/>
      <c r="M19" s="39"/>
    </row>
    <row r="20" spans="1:13" ht="14.65" thickBot="1" x14ac:dyDescent="0.5">
      <c r="A20" s="43"/>
      <c r="B20" s="44"/>
      <c r="C20" s="45"/>
      <c r="D20" s="46"/>
      <c r="E20" s="47"/>
      <c r="F20" s="48"/>
      <c r="G20" s="49"/>
      <c r="H20" s="37"/>
      <c r="I20" s="37"/>
      <c r="J20" s="38"/>
      <c r="K20" s="39"/>
      <c r="L20" s="39"/>
      <c r="M20" s="39"/>
    </row>
    <row r="21" spans="1:13" ht="14.65" thickBot="1" x14ac:dyDescent="0.5">
      <c r="A21" s="50" t="s">
        <v>34</v>
      </c>
      <c r="B21" s="51"/>
      <c r="C21" s="52">
        <v>26</v>
      </c>
      <c r="D21" s="53" t="s">
        <v>35</v>
      </c>
      <c r="E21" s="54">
        <v>1</v>
      </c>
      <c r="F21" s="55">
        <f>C21*E21*G21</f>
        <v>14.819999999999999</v>
      </c>
      <c r="G21" s="56">
        <v>0.56999999999999995</v>
      </c>
      <c r="H21" s="57" t="s">
        <v>36</v>
      </c>
      <c r="I21" s="37"/>
      <c r="J21" s="38"/>
      <c r="K21" s="39"/>
      <c r="L21" s="39"/>
      <c r="M21" s="39"/>
    </row>
    <row r="22" spans="1:13" ht="14.65" thickBot="1" x14ac:dyDescent="0.5">
      <c r="A22" s="58" t="s">
        <v>37</v>
      </c>
      <c r="B22" s="53"/>
      <c r="C22" s="53">
        <v>76.83</v>
      </c>
      <c r="D22" s="53" t="s">
        <v>38</v>
      </c>
      <c r="E22" s="54">
        <v>1</v>
      </c>
      <c r="F22" s="55">
        <f>C22*E22*G22</f>
        <v>42.908479379999996</v>
      </c>
      <c r="G22" s="59">
        <f>57*97.98%/100</f>
        <v>0.55848599999999993</v>
      </c>
      <c r="H22" s="60"/>
      <c r="I22" s="37"/>
      <c r="J22" s="38"/>
      <c r="K22" s="39"/>
      <c r="L22" s="39"/>
      <c r="M22" s="39"/>
    </row>
    <row r="23" spans="1:13" ht="14.65" thickBot="1" x14ac:dyDescent="0.5">
      <c r="A23" s="58" t="s">
        <v>39</v>
      </c>
      <c r="B23" s="53"/>
      <c r="C23" s="53">
        <v>83.77</v>
      </c>
      <c r="D23" s="53" t="s">
        <v>38</v>
      </c>
      <c r="E23" s="54">
        <v>1</v>
      </c>
      <c r="F23" s="55">
        <f>C23*E23*G23</f>
        <v>46.884644909999999</v>
      </c>
      <c r="G23" s="59">
        <f>57*98.19%/100</f>
        <v>0.55968300000000004</v>
      </c>
      <c r="H23" s="37" t="s">
        <v>40</v>
      </c>
      <c r="I23" s="37"/>
      <c r="J23" s="38"/>
      <c r="K23" s="39"/>
      <c r="L23" s="39"/>
      <c r="M23" s="39"/>
    </row>
    <row r="24" spans="1:13" ht="14.65" thickBot="1" x14ac:dyDescent="0.5">
      <c r="A24" s="58" t="s">
        <v>41</v>
      </c>
      <c r="B24" s="53"/>
      <c r="C24" s="53">
        <v>297.48</v>
      </c>
      <c r="D24" s="53" t="s">
        <v>42</v>
      </c>
      <c r="E24" s="54">
        <v>1</v>
      </c>
      <c r="F24" s="55">
        <f>C24*E24*G24</f>
        <v>167.07101508000002</v>
      </c>
      <c r="G24" s="59">
        <f>57*98.53%/100</f>
        <v>0.56162100000000004</v>
      </c>
      <c r="H24" s="37" t="s">
        <v>43</v>
      </c>
      <c r="I24" s="37"/>
      <c r="J24" s="38"/>
      <c r="K24" s="39"/>
      <c r="L24" s="39"/>
      <c r="M24" s="39"/>
    </row>
    <row r="25" spans="1:13" ht="14.65" thickBot="1" x14ac:dyDescent="0.5">
      <c r="A25" s="58" t="s">
        <v>44</v>
      </c>
      <c r="B25" s="53"/>
      <c r="C25" s="61">
        <v>123.58</v>
      </c>
      <c r="D25" s="53" t="s">
        <v>38</v>
      </c>
      <c r="E25" s="54">
        <v>1</v>
      </c>
      <c r="F25" s="55">
        <f t="shared" ref="F25:F35" si="1">C25*E25*G25</f>
        <v>80.326999999999998</v>
      </c>
      <c r="G25" s="56">
        <v>0.65</v>
      </c>
      <c r="H25" s="37" t="s">
        <v>45</v>
      </c>
      <c r="I25" s="37"/>
      <c r="J25" s="38"/>
      <c r="K25" s="39"/>
      <c r="L25" s="39"/>
      <c r="M25" s="39"/>
    </row>
    <row r="26" spans="1:13" ht="14.65" thickBot="1" x14ac:dyDescent="0.5">
      <c r="A26" s="58" t="s">
        <v>46</v>
      </c>
      <c r="B26" s="53"/>
      <c r="C26" s="53">
        <v>156.94</v>
      </c>
      <c r="D26" s="53" t="s">
        <v>38</v>
      </c>
      <c r="E26" s="54">
        <v>1</v>
      </c>
      <c r="F26" s="55">
        <f>C26*E26*G26</f>
        <v>88.248146699999992</v>
      </c>
      <c r="G26" s="62">
        <f>57*98.65%/100</f>
        <v>0.56230499999999994</v>
      </c>
      <c r="H26" s="37" t="s">
        <v>47</v>
      </c>
      <c r="I26" s="37"/>
      <c r="J26" s="38"/>
      <c r="K26" s="39"/>
      <c r="L26" s="39"/>
      <c r="M26" s="39"/>
    </row>
    <row r="27" spans="1:13" x14ac:dyDescent="0.45">
      <c r="A27" s="63" t="s">
        <v>48</v>
      </c>
      <c r="B27" s="64"/>
      <c r="C27" s="65">
        <v>95.9</v>
      </c>
      <c r="D27" s="64" t="s">
        <v>49</v>
      </c>
      <c r="E27" s="66">
        <v>1</v>
      </c>
      <c r="F27" s="55">
        <f>C27*E27*G27</f>
        <v>61.773985000000017</v>
      </c>
      <c r="G27" s="59">
        <f>65*99.1%/100</f>
        <v>0.64415000000000011</v>
      </c>
      <c r="H27" s="37" t="s">
        <v>50</v>
      </c>
      <c r="I27" s="37"/>
      <c r="J27" s="38"/>
      <c r="K27" s="39"/>
      <c r="L27" s="39"/>
      <c r="M27" s="39"/>
    </row>
    <row r="28" spans="1:13" ht="15" customHeight="1" x14ac:dyDescent="0.45">
      <c r="A28" s="58" t="s">
        <v>51</v>
      </c>
      <c r="B28" s="53"/>
      <c r="C28" s="61">
        <v>67543</v>
      </c>
      <c r="D28" s="53" t="s">
        <v>52</v>
      </c>
      <c r="E28" s="67">
        <v>1</v>
      </c>
      <c r="F28" s="55">
        <f t="shared" si="1"/>
        <v>24563.565439000005</v>
      </c>
      <c r="G28" s="59">
        <f>37*98.29%/100</f>
        <v>0.36367300000000008</v>
      </c>
      <c r="H28" s="37" t="s">
        <v>53</v>
      </c>
      <c r="I28" s="37"/>
      <c r="J28" s="38"/>
      <c r="K28" s="39"/>
      <c r="L28" s="39"/>
      <c r="M28" s="39"/>
    </row>
    <row r="29" spans="1:13" ht="14.65" thickBot="1" x14ac:dyDescent="0.5">
      <c r="A29" s="68" t="s">
        <v>54</v>
      </c>
      <c r="B29" s="69"/>
      <c r="C29" s="70">
        <v>52226</v>
      </c>
      <c r="D29" s="69" t="s">
        <v>52</v>
      </c>
      <c r="E29" s="71">
        <v>1</v>
      </c>
      <c r="F29" s="55">
        <f t="shared" si="1"/>
        <v>18883.041463999998</v>
      </c>
      <c r="G29" s="59">
        <f>37*97.72%/100</f>
        <v>0.361564</v>
      </c>
      <c r="H29" s="37" t="s">
        <v>55</v>
      </c>
      <c r="I29" s="37"/>
      <c r="J29" s="38"/>
      <c r="K29" s="39"/>
      <c r="L29" s="39"/>
      <c r="M29" s="39"/>
    </row>
    <row r="30" spans="1:13" ht="14.65" thickBot="1" x14ac:dyDescent="0.5">
      <c r="A30" s="58" t="s">
        <v>56</v>
      </c>
      <c r="B30" s="53"/>
      <c r="C30" s="61">
        <v>49183</v>
      </c>
      <c r="D30" s="53" t="s">
        <v>52</v>
      </c>
      <c r="E30" s="54">
        <v>1</v>
      </c>
      <c r="F30" s="55">
        <f t="shared" si="1"/>
        <v>17713.650913999998</v>
      </c>
      <c r="G30" s="59">
        <f>37*97.34%/100</f>
        <v>0.36015799999999998</v>
      </c>
      <c r="H30" s="37" t="s">
        <v>57</v>
      </c>
      <c r="I30" s="37"/>
      <c r="J30" s="38"/>
      <c r="K30" s="39"/>
      <c r="L30" s="39"/>
      <c r="M30" s="39"/>
    </row>
    <row r="31" spans="1:13" ht="14.65" thickBot="1" x14ac:dyDescent="0.5">
      <c r="A31" s="58" t="s">
        <v>58</v>
      </c>
      <c r="B31" s="53"/>
      <c r="C31" s="61">
        <v>12</v>
      </c>
      <c r="D31" s="53" t="s">
        <v>59</v>
      </c>
      <c r="E31" s="54">
        <v>1</v>
      </c>
      <c r="F31" s="55">
        <f t="shared" si="1"/>
        <v>3.5640000000000001</v>
      </c>
      <c r="G31" s="59">
        <v>0.29699999999999999</v>
      </c>
      <c r="H31" s="37"/>
      <c r="I31" s="37"/>
      <c r="J31" s="38"/>
      <c r="K31" s="39"/>
      <c r="L31" s="39"/>
      <c r="M31" s="39"/>
    </row>
    <row r="32" spans="1:13" ht="14.65" thickBot="1" x14ac:dyDescent="0.5">
      <c r="A32" s="58" t="s">
        <v>60</v>
      </c>
      <c r="B32" s="53"/>
      <c r="C32" s="61">
        <v>15</v>
      </c>
      <c r="D32" s="53" t="s">
        <v>61</v>
      </c>
      <c r="E32" s="54">
        <v>1</v>
      </c>
      <c r="F32" s="55">
        <f t="shared" si="1"/>
        <v>4.4550000000000001</v>
      </c>
      <c r="G32" s="59">
        <v>0.29699999999999999</v>
      </c>
      <c r="H32" s="37"/>
      <c r="I32" s="37"/>
      <c r="J32" s="38"/>
      <c r="K32" s="39"/>
      <c r="L32" s="39"/>
      <c r="M32" s="39"/>
    </row>
    <row r="33" spans="1:10" x14ac:dyDescent="0.45">
      <c r="A33" s="72" t="s">
        <v>62</v>
      </c>
      <c r="B33" s="73"/>
      <c r="C33" s="73"/>
      <c r="D33" s="74"/>
      <c r="E33" s="75"/>
      <c r="F33" s="3"/>
      <c r="G33" s="76"/>
      <c r="H33" s="77"/>
      <c r="I33" s="77"/>
      <c r="J33" s="76"/>
    </row>
    <row r="35" spans="1:10" ht="15.75" x14ac:dyDescent="0.45">
      <c r="A35" s="78" t="s">
        <v>63</v>
      </c>
      <c r="B35" s="79"/>
      <c r="C35" s="79"/>
      <c r="D35" s="80"/>
      <c r="E35" s="81"/>
      <c r="F35" s="82"/>
      <c r="G35" s="81"/>
    </row>
    <row r="36" spans="1:10" x14ac:dyDescent="0.45">
      <c r="A36" s="83" t="s">
        <v>64</v>
      </c>
      <c r="B36" s="84" t="s">
        <v>14</v>
      </c>
      <c r="C36" s="84" t="s">
        <v>65</v>
      </c>
      <c r="D36" s="85" t="s">
        <v>16</v>
      </c>
      <c r="E36" s="83" t="s">
        <v>66</v>
      </c>
      <c r="F36" s="3"/>
      <c r="G36" s="86"/>
    </row>
    <row r="37" spans="1:10" ht="51" customHeight="1" x14ac:dyDescent="0.45">
      <c r="A37" s="87" t="s">
        <v>67</v>
      </c>
      <c r="B37" s="88" t="s">
        <v>68</v>
      </c>
      <c r="C37" s="89">
        <v>5906.15</v>
      </c>
      <c r="D37" s="90" t="s">
        <v>69</v>
      </c>
      <c r="E37" s="91" t="s">
        <v>70</v>
      </c>
      <c r="F37" s="91"/>
      <c r="G37" s="92"/>
      <c r="I37" s="93">
        <f>C37*98.86%</f>
        <v>5838.8198899999998</v>
      </c>
      <c r="J37" s="93">
        <f>I37*41.89%</f>
        <v>2445.881651921</v>
      </c>
    </row>
    <row r="38" spans="1:10" ht="36.75" customHeight="1" x14ac:dyDescent="0.45">
      <c r="A38" s="87" t="s">
        <v>71</v>
      </c>
      <c r="B38" s="87">
        <v>1.21</v>
      </c>
      <c r="C38" s="94">
        <f>C37*B38</f>
        <v>7146.441499999999</v>
      </c>
      <c r="D38" s="90" t="s">
        <v>69</v>
      </c>
      <c r="E38" s="91" t="s">
        <v>72</v>
      </c>
      <c r="F38" s="91"/>
      <c r="G38" s="95"/>
      <c r="I38" s="93"/>
      <c r="J38" s="93">
        <f>C37*41.68%</f>
        <v>2461.6833200000001</v>
      </c>
    </row>
    <row r="39" spans="1:10" ht="39" customHeight="1" x14ac:dyDescent="0.45">
      <c r="A39" s="87" t="s">
        <v>73</v>
      </c>
      <c r="B39" s="87">
        <v>0.65</v>
      </c>
      <c r="C39" s="87"/>
      <c r="D39" s="90"/>
      <c r="E39" s="91" t="s">
        <v>72</v>
      </c>
      <c r="F39" s="91"/>
      <c r="G39" s="95"/>
      <c r="I39" s="93"/>
      <c r="J39" s="93">
        <f>41.89-41.68</f>
        <v>0.21000000000000085</v>
      </c>
    </row>
    <row r="40" spans="1:10" ht="21" customHeight="1" x14ac:dyDescent="0.45">
      <c r="A40" s="87" t="s">
        <v>74</v>
      </c>
      <c r="B40" s="87">
        <v>0.65</v>
      </c>
      <c r="C40" s="87"/>
      <c r="D40" s="90"/>
      <c r="E40" s="91"/>
      <c r="F40" s="91"/>
      <c r="G40" s="95"/>
      <c r="I40" s="93"/>
      <c r="J40" s="93"/>
    </row>
    <row r="41" spans="1:10" ht="29.25" x14ac:dyDescent="0.45">
      <c r="A41" s="87" t="s">
        <v>75</v>
      </c>
      <c r="B41" s="87">
        <v>0.65</v>
      </c>
      <c r="C41" s="87"/>
      <c r="D41" s="90"/>
      <c r="E41" s="91" t="s">
        <v>72</v>
      </c>
      <c r="F41" s="91"/>
      <c r="G41" s="95"/>
      <c r="I41" s="93"/>
      <c r="J41" s="93"/>
    </row>
    <row r="42" spans="1:10" x14ac:dyDescent="0.45">
      <c r="A42" s="87" t="s">
        <v>76</v>
      </c>
      <c r="B42" s="87">
        <v>0.26</v>
      </c>
      <c r="C42" s="87"/>
      <c r="D42" s="90"/>
      <c r="E42" s="87"/>
      <c r="F42" s="96"/>
      <c r="G42" s="95"/>
      <c r="I42" s="93"/>
      <c r="J42" s="93"/>
    </row>
    <row r="43" spans="1:10" ht="51" customHeight="1" x14ac:dyDescent="0.45">
      <c r="A43" s="87" t="s">
        <v>77</v>
      </c>
      <c r="B43" s="87"/>
      <c r="C43" s="97" t="s">
        <v>78</v>
      </c>
      <c r="D43" s="90" t="s">
        <v>79</v>
      </c>
      <c r="E43" s="91"/>
      <c r="F43" s="91"/>
      <c r="G43" s="95"/>
      <c r="I43" s="93"/>
      <c r="J43" s="93"/>
    </row>
    <row r="44" spans="1:10" x14ac:dyDescent="0.45">
      <c r="A44" s="87"/>
      <c r="B44" s="87"/>
      <c r="C44" s="87"/>
      <c r="D44" s="90"/>
      <c r="E44" s="91"/>
      <c r="F44" s="91"/>
      <c r="G44" s="95"/>
    </row>
    <row r="45" spans="1:10" ht="14.65" thickBot="1" x14ac:dyDescent="0.5">
      <c r="E45" s="81"/>
      <c r="F45" s="82"/>
      <c r="G45" s="81"/>
    </row>
    <row r="46" spans="1:10" x14ac:dyDescent="0.45">
      <c r="A46" s="98" t="s">
        <v>80</v>
      </c>
      <c r="B46" s="99"/>
      <c r="C46" s="99">
        <v>253.42</v>
      </c>
      <c r="D46" s="100" t="s">
        <v>81</v>
      </c>
      <c r="E46" s="81"/>
      <c r="F46" s="82"/>
      <c r="G46" s="81"/>
    </row>
    <row r="47" spans="1:10" x14ac:dyDescent="0.45">
      <c r="A47" s="101" t="s">
        <v>82</v>
      </c>
      <c r="B47" s="102"/>
      <c r="C47" s="102">
        <v>174.6</v>
      </c>
      <c r="D47" s="103" t="s">
        <v>81</v>
      </c>
      <c r="E47" s="81"/>
      <c r="F47" s="82"/>
      <c r="G47" s="81"/>
    </row>
    <row r="48" spans="1:10" ht="14.65" thickBot="1" x14ac:dyDescent="0.5">
      <c r="A48" s="104" t="s">
        <v>83</v>
      </c>
      <c r="B48" s="105"/>
      <c r="C48" s="105">
        <v>78.7</v>
      </c>
      <c r="D48" s="106" t="s">
        <v>81</v>
      </c>
      <c r="E48" s="81"/>
      <c r="F48" s="82"/>
      <c r="G48" s="81"/>
    </row>
    <row r="49" spans="1:7" x14ac:dyDescent="0.45">
      <c r="A49" s="107"/>
      <c r="B49" s="107"/>
      <c r="C49" s="107"/>
      <c r="D49" s="107"/>
      <c r="E49" s="81"/>
      <c r="F49" s="82"/>
      <c r="G49" s="81"/>
    </row>
    <row r="50" spans="1:7" hidden="1" x14ac:dyDescent="0.45">
      <c r="A50" s="24" t="s">
        <v>84</v>
      </c>
      <c r="B50" s="108"/>
      <c r="C50" s="108"/>
      <c r="D50" s="108"/>
      <c r="F50" s="3"/>
    </row>
    <row r="51" spans="1:7" hidden="1" x14ac:dyDescent="0.45">
      <c r="A51" s="24" t="s">
        <v>85</v>
      </c>
      <c r="B51" s="108"/>
      <c r="C51" s="108"/>
      <c r="D51" s="108"/>
      <c r="F51" s="3"/>
    </row>
  </sheetData>
  <mergeCells count="7">
    <mergeCell ref="E44:F44"/>
    <mergeCell ref="E37:F37"/>
    <mergeCell ref="E38:F38"/>
    <mergeCell ref="E39:F39"/>
    <mergeCell ref="E40:F40"/>
    <mergeCell ref="E41:F41"/>
    <mergeCell ref="E43:F43"/>
  </mergeCells>
  <hyperlinks>
    <hyperlink ref="B7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Väisänen-Haapanen Päivi</dc:creator>
  <cp:lastModifiedBy>Väisänen-Haapanen Päivi</cp:lastModifiedBy>
  <dcterms:created xsi:type="dcterms:W3CDTF">2018-09-05T12:25:32Z</dcterms:created>
  <dcterms:modified xsi:type="dcterms:W3CDTF">2018-09-05T12:26:57Z</dcterms:modified>
</cp:coreProperties>
</file>