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ämäTyökirja"/>
  <mc:AlternateContent xmlns:mc="http://schemas.openxmlformats.org/markup-compatibility/2006">
    <mc:Choice Requires="x15">
      <x15ac:absPath xmlns:x15ac="http://schemas.microsoft.com/office/spreadsheetml/2010/11/ac" url="https://kuntaliittofi-my.sharepoint.com/personal/mikko_mehtonen_kuntaliitto_fi/Documents/LUKUKAUDET/Kevät 2026/Päivityksessä/"/>
    </mc:Choice>
  </mc:AlternateContent>
  <xr:revisionPtr revIDLastSave="711" documentId="13_ncr:1_{8D4057F4-6AEC-445E-AFA8-4822F8EC4A90}" xr6:coauthVersionLast="47" xr6:coauthVersionMax="47" xr10:uidLastSave="{877FAD4A-161B-4A6E-A049-290B395B55CF}"/>
  <workbookProtection workbookAlgorithmName="SHA-512" workbookHashValue="JlrYQRRgNFRzcYSg3IkfXb6XokOrPgjVWTg3Tm183EcEb8TJBI8Q0jTmImto77OxHEeP1sNCtmcEpenqmml+6A==" workbookSaltValue="QqDQnM1Xv3PLaTeQyaBQSg==" workbookSpinCount="100000" lockStructure="1"/>
  <bookViews>
    <workbookView xWindow="-120" yWindow="-120" windowWidth="29040" windowHeight="15720" tabRatio="503" xr2:uid="{86AB508F-AC09-4343-A05F-B5175DE8055D}"/>
  </bookViews>
  <sheets>
    <sheet name="PO_valitsin" sheetId="20" r:id="rId1"/>
    <sheet name="mallin data" sheetId="19" state="hidden" r:id="rId2"/>
    <sheet name="vertailutiedot" sheetId="22" state="hidden" r:id="rId3"/>
  </sheets>
  <definedNames>
    <definedName name="_xlnm._FilterDatabase" localSheetId="1" hidden="1">'mallin data'!$A$2:$BQ$295</definedName>
    <definedName name="data">#REF!</definedName>
    <definedName name="data2">#REF!</definedName>
    <definedName name="data3">#REF!</definedName>
    <definedName name="data4">#REF!</definedName>
    <definedName name="hallinto">vertailutiedot!$F$3:$F$292</definedName>
    <definedName name="kiinteistöt">vertailutiedot!$G$3:$G$292</definedName>
    <definedName name="koulukoko">vertailutiedot!$Q$2:$R$310</definedName>
    <definedName name="kuljetus">vertailutiedot!$C$3:$C$292</definedName>
    <definedName name="kuljetusoppilaidenosuus">vertailutiedot!$U$3:$V$295</definedName>
    <definedName name="kulut">vertailutiedot!$J$3:$L$310</definedName>
    <definedName name="opetus">vertailutiedot!$B$3:$B$292</definedName>
    <definedName name="oppilashuolto">vertailutiedot!$E$3:$E$292</definedName>
    <definedName name="pokulut">vertailutiedot!$H$3:$H$292</definedName>
    <definedName name="ruokailu">vertailutiedot!$D$3:$D$292</definedName>
    <definedName name="ryhmäkoko">vertailutiedot!$N$2:$O$295</definedName>
    <definedName name="taul41">vertailutiedot!$A$1:$H$300</definedName>
    <definedName name="tiedot">'mallin data'!$B$2:$CJ$295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20" l="1"/>
  <c r="W7" i="20"/>
  <c r="BQ297" i="19" l="1"/>
  <c r="BR297" i="19"/>
  <c r="BS297" i="19"/>
  <c r="BT297" i="19"/>
  <c r="BQ298" i="19"/>
  <c r="BR298" i="19"/>
  <c r="BS298" i="19"/>
  <c r="BT298" i="19"/>
  <c r="J297" i="19" l="1"/>
  <c r="K297" i="19"/>
  <c r="L297" i="19"/>
  <c r="M297" i="19"/>
  <c r="N297" i="19"/>
  <c r="O297" i="19"/>
  <c r="P297" i="19"/>
  <c r="J298" i="19"/>
  <c r="K298" i="19"/>
  <c r="L298" i="19"/>
  <c r="M298" i="19"/>
  <c r="N298" i="19"/>
  <c r="O298" i="19"/>
  <c r="P298" i="19"/>
  <c r="R297" i="19"/>
  <c r="S297" i="19"/>
  <c r="T297" i="19"/>
  <c r="U297" i="19"/>
  <c r="V297" i="19"/>
  <c r="W297" i="19"/>
  <c r="X297" i="19"/>
  <c r="Y297" i="19"/>
  <c r="Z297" i="19"/>
  <c r="AA297" i="19"/>
  <c r="AB297" i="19"/>
  <c r="AC297" i="19"/>
  <c r="AD297" i="19"/>
  <c r="AE297" i="19"/>
  <c r="AF297" i="19"/>
  <c r="AG297" i="19"/>
  <c r="AH297" i="19"/>
  <c r="AI297" i="19"/>
  <c r="AJ297" i="19"/>
  <c r="AK297" i="19"/>
  <c r="AL297" i="19"/>
  <c r="AM297" i="19"/>
  <c r="AN297" i="19"/>
  <c r="AO297" i="19"/>
  <c r="AP297" i="19"/>
  <c r="AQ297" i="19"/>
  <c r="AR297" i="19"/>
  <c r="AS297" i="19"/>
  <c r="AT297" i="19"/>
  <c r="AU297" i="19"/>
  <c r="AV297" i="19"/>
  <c r="AW297" i="19"/>
  <c r="AX297" i="19"/>
  <c r="AY297" i="19"/>
  <c r="AZ297" i="19"/>
  <c r="BA297" i="19"/>
  <c r="BB297" i="19"/>
  <c r="BC297" i="19"/>
  <c r="BD297" i="19"/>
  <c r="BE297" i="19"/>
  <c r="BF297" i="19"/>
  <c r="BG297" i="19"/>
  <c r="BH297" i="19"/>
  <c r="BI297" i="19"/>
  <c r="BJ297" i="19"/>
  <c r="BK297" i="19"/>
  <c r="BL297" i="19"/>
  <c r="BM297" i="19"/>
  <c r="BN297" i="19"/>
  <c r="BO297" i="19"/>
  <c r="BP297" i="19"/>
  <c r="BU297" i="19"/>
  <c r="BV297" i="19"/>
  <c r="BW297" i="19"/>
  <c r="BX297" i="19"/>
  <c r="BY297" i="19"/>
  <c r="BZ297" i="19"/>
  <c r="CA297" i="19"/>
  <c r="CB297" i="19"/>
  <c r="CC297" i="19"/>
  <c r="CD297" i="19"/>
  <c r="CE297" i="19"/>
  <c r="CF297" i="19"/>
  <c r="CG297" i="19"/>
  <c r="CH297" i="19"/>
  <c r="CI297" i="19"/>
  <c r="CJ297" i="19"/>
  <c r="R298" i="19"/>
  <c r="S298" i="19"/>
  <c r="T298" i="19"/>
  <c r="U298" i="19"/>
  <c r="V298" i="19"/>
  <c r="W298" i="19"/>
  <c r="X298" i="19"/>
  <c r="Y298" i="19"/>
  <c r="Z298" i="19"/>
  <c r="AA298" i="19"/>
  <c r="AB298" i="19"/>
  <c r="AC298" i="19"/>
  <c r="AD298" i="19"/>
  <c r="AE298" i="19"/>
  <c r="AF298" i="19"/>
  <c r="AG298" i="19"/>
  <c r="AH298" i="19"/>
  <c r="AI298" i="19"/>
  <c r="AJ298" i="19"/>
  <c r="AK298" i="19"/>
  <c r="AL298" i="19"/>
  <c r="AM298" i="19"/>
  <c r="AN298" i="19"/>
  <c r="AO298" i="19"/>
  <c r="AP298" i="19"/>
  <c r="AQ298" i="19"/>
  <c r="AR298" i="19"/>
  <c r="AS298" i="19"/>
  <c r="AT298" i="19"/>
  <c r="AU298" i="19"/>
  <c r="AV298" i="19"/>
  <c r="AW298" i="19"/>
  <c r="AX298" i="19"/>
  <c r="AY298" i="19"/>
  <c r="AZ298" i="19"/>
  <c r="BA298" i="19"/>
  <c r="BB298" i="19"/>
  <c r="BC298" i="19"/>
  <c r="BD298" i="19"/>
  <c r="BE298" i="19"/>
  <c r="BF298" i="19"/>
  <c r="BG298" i="19"/>
  <c r="BH298" i="19"/>
  <c r="BI298" i="19"/>
  <c r="BJ298" i="19"/>
  <c r="BK298" i="19"/>
  <c r="BL298" i="19"/>
  <c r="BM298" i="19"/>
  <c r="BN298" i="19"/>
  <c r="BO298" i="19"/>
  <c r="BP298" i="19"/>
  <c r="BU298" i="19"/>
  <c r="BV298" i="19"/>
  <c r="BW298" i="19"/>
  <c r="BX298" i="19"/>
  <c r="BY298" i="19"/>
  <c r="BZ298" i="19"/>
  <c r="CA298" i="19"/>
  <c r="CB298" i="19"/>
  <c r="CC298" i="19"/>
  <c r="CD298" i="19"/>
  <c r="CE298" i="19"/>
  <c r="CF298" i="19"/>
  <c r="CG298" i="19"/>
  <c r="CH298" i="19"/>
  <c r="CI298" i="19"/>
  <c r="CJ298" i="19"/>
  <c r="F8" i="20" l="1"/>
  <c r="V306" i="20"/>
  <c r="V305" i="20"/>
  <c r="V304" i="20"/>
  <c r="V8" i="20"/>
  <c r="U8" i="20" l="1"/>
  <c r="W8" i="20" l="1"/>
  <c r="Y8" i="20"/>
  <c r="X8" i="20"/>
  <c r="M8" i="20" l="1"/>
  <c r="M306" i="20"/>
  <c r="M305" i="20"/>
  <c r="M304" i="20"/>
  <c r="O306" i="20"/>
  <c r="O305" i="20"/>
  <c r="O304" i="20"/>
  <c r="O8" i="20"/>
  <c r="N306" i="20"/>
  <c r="N305" i="20"/>
  <c r="N304" i="20"/>
  <c r="N8" i="20"/>
  <c r="I8" i="20" l="1"/>
  <c r="U306" i="20"/>
  <c r="U305" i="20"/>
  <c r="U304" i="20"/>
  <c r="T306" i="20"/>
  <c r="T305" i="20"/>
  <c r="T304" i="20"/>
  <c r="S306" i="20"/>
  <c r="S305" i="20"/>
  <c r="S304" i="20"/>
  <c r="R306" i="20"/>
  <c r="R305" i="20"/>
  <c r="R304" i="20"/>
  <c r="Q306" i="20"/>
  <c r="Q305" i="20"/>
  <c r="Q304" i="20"/>
  <c r="P306" i="20"/>
  <c r="P305" i="20"/>
  <c r="P304" i="20"/>
  <c r="P8" i="20"/>
  <c r="T8" i="20"/>
  <c r="S8" i="20"/>
  <c r="R8" i="20"/>
  <c r="Q8" i="20" l="1"/>
  <c r="IL4" i="19"/>
  <c r="IL5" i="19"/>
  <c r="IL6" i="19"/>
  <c r="IL7" i="19"/>
  <c r="IL8" i="19"/>
  <c r="IL9" i="19"/>
  <c r="IL10" i="19"/>
  <c r="IL11" i="19"/>
  <c r="IL12" i="19"/>
  <c r="IL13" i="19"/>
  <c r="IL14" i="19"/>
  <c r="IL15" i="19"/>
  <c r="IL16" i="19"/>
  <c r="IL17" i="19"/>
  <c r="IL18" i="19"/>
  <c r="IL19" i="19"/>
  <c r="IL20" i="19"/>
  <c r="IL21" i="19"/>
  <c r="IL22" i="19"/>
  <c r="IL23" i="19"/>
  <c r="IL24" i="19"/>
  <c r="IL25" i="19"/>
  <c r="IL26" i="19"/>
  <c r="IL27" i="19"/>
  <c r="IL28" i="19"/>
  <c r="IL29" i="19"/>
  <c r="IL30" i="19"/>
  <c r="IL31" i="19"/>
  <c r="IL32" i="19"/>
  <c r="IL33" i="19"/>
  <c r="IL34" i="19"/>
  <c r="IL35" i="19"/>
  <c r="IL36" i="19"/>
  <c r="IL37" i="19"/>
  <c r="IL38" i="19"/>
  <c r="IL39" i="19"/>
  <c r="IL40" i="19"/>
  <c r="IL41" i="19"/>
  <c r="IL42" i="19"/>
  <c r="IL43" i="19"/>
  <c r="IL44" i="19"/>
  <c r="IL45" i="19"/>
  <c r="IL46" i="19"/>
  <c r="IL47" i="19"/>
  <c r="IL48" i="19"/>
  <c r="IL49" i="19"/>
  <c r="IL50" i="19"/>
  <c r="IL51" i="19"/>
  <c r="IL52" i="19"/>
  <c r="IL53" i="19"/>
  <c r="IL54" i="19"/>
  <c r="IL55" i="19"/>
  <c r="IL56" i="19"/>
  <c r="IL57" i="19"/>
  <c r="IL58" i="19"/>
  <c r="IL59" i="19"/>
  <c r="IL60" i="19"/>
  <c r="IL61" i="19"/>
  <c r="IL62" i="19"/>
  <c r="IL63" i="19"/>
  <c r="IL64" i="19"/>
  <c r="IL65" i="19"/>
  <c r="IL66" i="19"/>
  <c r="IL67" i="19"/>
  <c r="IL68" i="19"/>
  <c r="IL69" i="19"/>
  <c r="IL70" i="19"/>
  <c r="IL71" i="19"/>
  <c r="IL72" i="19"/>
  <c r="IL73" i="19"/>
  <c r="IL74" i="19"/>
  <c r="IL75" i="19"/>
  <c r="IL76" i="19"/>
  <c r="IL77" i="19"/>
  <c r="IL78" i="19"/>
  <c r="IL79" i="19"/>
  <c r="IL80" i="19"/>
  <c r="IL81" i="19"/>
  <c r="IL82" i="19"/>
  <c r="IL83" i="19"/>
  <c r="IL84" i="19"/>
  <c r="IL85" i="19"/>
  <c r="IL86" i="19"/>
  <c r="IL87" i="19"/>
  <c r="IL88" i="19"/>
  <c r="IL89" i="19"/>
  <c r="IL90" i="19"/>
  <c r="IL91" i="19"/>
  <c r="IL92" i="19"/>
  <c r="IL93" i="19"/>
  <c r="IL94" i="19"/>
  <c r="IL95" i="19"/>
  <c r="IL96" i="19"/>
  <c r="IL97" i="19"/>
  <c r="IL98" i="19"/>
  <c r="IL99" i="19"/>
  <c r="IL100" i="19"/>
  <c r="IL101" i="19"/>
  <c r="IL102" i="19"/>
  <c r="IL103" i="19"/>
  <c r="IL104" i="19"/>
  <c r="IL105" i="19"/>
  <c r="IL106" i="19"/>
  <c r="IL107" i="19"/>
  <c r="IL108" i="19"/>
  <c r="IL109" i="19"/>
  <c r="IL110" i="19"/>
  <c r="IL111" i="19"/>
  <c r="IL112" i="19"/>
  <c r="IL113" i="19"/>
  <c r="IL114" i="19"/>
  <c r="IL115" i="19"/>
  <c r="IL116" i="19"/>
  <c r="IL117" i="19"/>
  <c r="IL118" i="19"/>
  <c r="IL119" i="19"/>
  <c r="IL120" i="19"/>
  <c r="IL121" i="19"/>
  <c r="IL122" i="19"/>
  <c r="IL123" i="19"/>
  <c r="IL124" i="19"/>
  <c r="IL125" i="19"/>
  <c r="IL126" i="19"/>
  <c r="IL127" i="19"/>
  <c r="IL128" i="19"/>
  <c r="IL129" i="19"/>
  <c r="IL130" i="19"/>
  <c r="IL131" i="19"/>
  <c r="IL132" i="19"/>
  <c r="IL133" i="19"/>
  <c r="IL134" i="19"/>
  <c r="IL135" i="19"/>
  <c r="IL136" i="19"/>
  <c r="IL137" i="19"/>
  <c r="IL138" i="19"/>
  <c r="IL139" i="19"/>
  <c r="IL140" i="19"/>
  <c r="IL141" i="19"/>
  <c r="IL142" i="19"/>
  <c r="IL143" i="19"/>
  <c r="IL144" i="19"/>
  <c r="IL145" i="19"/>
  <c r="IL146" i="19"/>
  <c r="IL147" i="19"/>
  <c r="IL148" i="19"/>
  <c r="IL149" i="19"/>
  <c r="IL150" i="19"/>
  <c r="IL151" i="19"/>
  <c r="IL152" i="19"/>
  <c r="IL153" i="19"/>
  <c r="IL154" i="19"/>
  <c r="IL155" i="19"/>
  <c r="IL156" i="19"/>
  <c r="IL157" i="19"/>
  <c r="IL158" i="19"/>
  <c r="IL159" i="19"/>
  <c r="IL160" i="19"/>
  <c r="IL161" i="19"/>
  <c r="IL162" i="19"/>
  <c r="IL163" i="19"/>
  <c r="IL164" i="19"/>
  <c r="IL165" i="19"/>
  <c r="IL166" i="19"/>
  <c r="IL167" i="19"/>
  <c r="IL168" i="19"/>
  <c r="IL169" i="19"/>
  <c r="IL170" i="19"/>
  <c r="IL171" i="19"/>
  <c r="IL172" i="19"/>
  <c r="IL173" i="19"/>
  <c r="IL174" i="19"/>
  <c r="IL175" i="19"/>
  <c r="IL176" i="19"/>
  <c r="IL177" i="19"/>
  <c r="IL178" i="19"/>
  <c r="IL179" i="19"/>
  <c r="IL180" i="19"/>
  <c r="IL181" i="19"/>
  <c r="IL182" i="19"/>
  <c r="IL183" i="19"/>
  <c r="IL184" i="19"/>
  <c r="IL185" i="19"/>
  <c r="IL186" i="19"/>
  <c r="IL187" i="19"/>
  <c r="IL188" i="19"/>
  <c r="IL189" i="19"/>
  <c r="IL190" i="19"/>
  <c r="IL191" i="19"/>
  <c r="IL192" i="19"/>
  <c r="IL193" i="19"/>
  <c r="IL194" i="19"/>
  <c r="IL195" i="19"/>
  <c r="IL196" i="19"/>
  <c r="IL197" i="19"/>
  <c r="IL198" i="19"/>
  <c r="IL199" i="19"/>
  <c r="IL200" i="19"/>
  <c r="IL201" i="19"/>
  <c r="IL202" i="19"/>
  <c r="IL203" i="19"/>
  <c r="IL204" i="19"/>
  <c r="IL205" i="19"/>
  <c r="IL206" i="19"/>
  <c r="IL207" i="19"/>
  <c r="IL208" i="19"/>
  <c r="IL209" i="19"/>
  <c r="IL210" i="19"/>
  <c r="IL211" i="19"/>
  <c r="IL212" i="19"/>
  <c r="IL213" i="19"/>
  <c r="IL214" i="19"/>
  <c r="IL215" i="19"/>
  <c r="IL216" i="19"/>
  <c r="IL217" i="19"/>
  <c r="IL218" i="19"/>
  <c r="IL219" i="19"/>
  <c r="IL220" i="19"/>
  <c r="IL221" i="19"/>
  <c r="IL222" i="19"/>
  <c r="IL223" i="19"/>
  <c r="IL224" i="19"/>
  <c r="IL225" i="19"/>
  <c r="IL226" i="19"/>
  <c r="IL227" i="19"/>
  <c r="IL228" i="19"/>
  <c r="IL229" i="19"/>
  <c r="IL230" i="19"/>
  <c r="IL231" i="19"/>
  <c r="IL232" i="19"/>
  <c r="IL233" i="19"/>
  <c r="IL234" i="19"/>
  <c r="IL235" i="19"/>
  <c r="IL236" i="19"/>
  <c r="IL237" i="19"/>
  <c r="IL238" i="19"/>
  <c r="IL239" i="19"/>
  <c r="IL240" i="19"/>
  <c r="IL241" i="19"/>
  <c r="IL242" i="19"/>
  <c r="IL243" i="19"/>
  <c r="IL244" i="19"/>
  <c r="IL245" i="19"/>
  <c r="IL246" i="19"/>
  <c r="IL247" i="19"/>
  <c r="IL248" i="19"/>
  <c r="IL249" i="19"/>
  <c r="IL250" i="19"/>
  <c r="IL251" i="19"/>
  <c r="IL252" i="19"/>
  <c r="IL253" i="19"/>
  <c r="IL254" i="19"/>
  <c r="IL255" i="19"/>
  <c r="IL256" i="19"/>
  <c r="IL257" i="19"/>
  <c r="IL258" i="19"/>
  <c r="IL259" i="19"/>
  <c r="IL260" i="19"/>
  <c r="IL261" i="19"/>
  <c r="IL262" i="19"/>
  <c r="IL263" i="19"/>
  <c r="IL264" i="19"/>
  <c r="IL265" i="19"/>
  <c r="IL266" i="19"/>
  <c r="IL267" i="19"/>
  <c r="IL268" i="19"/>
  <c r="IL269" i="19"/>
  <c r="IL270" i="19"/>
  <c r="IL271" i="19"/>
  <c r="IL272" i="19"/>
  <c r="IL273" i="19"/>
  <c r="IL274" i="19"/>
  <c r="IL275" i="19"/>
  <c r="IL276" i="19"/>
  <c r="IL277" i="19"/>
  <c r="IL278" i="19"/>
  <c r="IL279" i="19"/>
  <c r="IL280" i="19"/>
  <c r="IL281" i="19"/>
  <c r="IL282" i="19"/>
  <c r="IL283" i="19"/>
  <c r="IL284" i="19"/>
  <c r="IL285" i="19"/>
  <c r="IL286" i="19"/>
  <c r="IL287" i="19"/>
  <c r="IL288" i="19"/>
  <c r="IL289" i="19"/>
  <c r="IL290" i="19"/>
  <c r="IL291" i="19"/>
  <c r="IL292" i="19"/>
  <c r="IL293" i="19"/>
  <c r="IL294" i="19"/>
  <c r="IL3" i="19"/>
  <c r="J20" i="20"/>
  <c r="J19" i="20"/>
  <c r="J18" i="20"/>
  <c r="J17" i="20"/>
  <c r="J16" i="20"/>
  <c r="J15" i="20"/>
  <c r="J14" i="20"/>
  <c r="J13" i="20"/>
  <c r="J12" i="20"/>
  <c r="J11" i="20"/>
  <c r="G8" i="20"/>
  <c r="J8" i="20"/>
  <c r="ES84" i="19"/>
  <c r="H8" i="20"/>
  <c r="EO108" i="19" s="1"/>
  <c r="E8" i="20"/>
  <c r="EN63" i="19" s="1"/>
  <c r="CR10" i="19"/>
  <c r="D8" i="20"/>
  <c r="CK9" i="19" l="1"/>
  <c r="CK3" i="19"/>
  <c r="FJ3" i="19" s="1"/>
  <c r="CK72" i="19"/>
  <c r="CR214" i="19"/>
  <c r="EN262" i="19"/>
  <c r="EN23" i="19"/>
  <c r="CR197" i="19"/>
  <c r="EN257" i="19"/>
  <c r="EN15" i="19"/>
  <c r="CR178" i="19"/>
  <c r="EN226" i="19"/>
  <c r="EO263" i="19"/>
  <c r="CR161" i="19"/>
  <c r="EN221" i="19"/>
  <c r="EO254" i="19"/>
  <c r="CR141" i="19"/>
  <c r="EN190" i="19"/>
  <c r="EO200" i="19"/>
  <c r="CR117" i="19"/>
  <c r="EN185" i="19"/>
  <c r="EO192" i="19"/>
  <c r="CR93" i="19"/>
  <c r="EN154" i="19"/>
  <c r="EO128" i="19"/>
  <c r="CR69" i="19"/>
  <c r="EN149" i="19"/>
  <c r="EO127" i="19"/>
  <c r="CR286" i="19"/>
  <c r="CR45" i="19"/>
  <c r="EN112" i="19"/>
  <c r="ES288" i="19"/>
  <c r="CR269" i="19"/>
  <c r="CR21" i="19"/>
  <c r="EN107" i="19"/>
  <c r="ES286" i="19"/>
  <c r="CR250" i="19"/>
  <c r="EN290" i="19"/>
  <c r="EN69" i="19"/>
  <c r="ES115" i="19"/>
  <c r="CR233" i="19"/>
  <c r="EN286" i="19"/>
  <c r="ES112" i="19"/>
  <c r="CK5" i="19"/>
  <c r="CK213" i="19"/>
  <c r="CK153" i="19"/>
  <c r="CK50" i="19"/>
  <c r="CK200" i="19"/>
  <c r="CK13" i="19"/>
  <c r="CR160" i="19"/>
  <c r="EN4" i="19"/>
  <c r="EN16" i="19"/>
  <c r="EN28" i="19"/>
  <c r="EN40" i="19"/>
  <c r="EN52" i="19"/>
  <c r="EN5" i="19"/>
  <c r="EN17" i="19"/>
  <c r="EN29" i="19"/>
  <c r="EN41" i="19"/>
  <c r="EN53" i="19"/>
  <c r="EN65" i="19"/>
  <c r="EN77" i="19"/>
  <c r="EN89" i="19"/>
  <c r="EN101" i="19"/>
  <c r="EN113" i="19"/>
  <c r="EN125" i="19"/>
  <c r="EN137" i="19"/>
  <c r="EN10" i="19"/>
  <c r="EN22" i="19"/>
  <c r="EN34" i="19"/>
  <c r="EN46" i="19"/>
  <c r="EN58" i="19"/>
  <c r="EN70" i="19"/>
  <c r="EN82" i="19"/>
  <c r="EN94" i="19"/>
  <c r="EN106" i="19"/>
  <c r="EN118" i="19"/>
  <c r="EN130" i="19"/>
  <c r="EN142" i="19"/>
  <c r="EN18" i="19"/>
  <c r="EN33" i="19"/>
  <c r="EN49" i="19"/>
  <c r="EN64" i="19"/>
  <c r="EN79" i="19"/>
  <c r="EN93" i="19"/>
  <c r="EN108" i="19"/>
  <c r="EN122" i="19"/>
  <c r="EN136" i="19"/>
  <c r="EN150" i="19"/>
  <c r="EN162" i="19"/>
  <c r="EN174" i="19"/>
  <c r="EN186" i="19"/>
  <c r="EN198" i="19"/>
  <c r="EN210" i="19"/>
  <c r="EN222" i="19"/>
  <c r="EN234" i="19"/>
  <c r="EN246" i="19"/>
  <c r="EN258" i="19"/>
  <c r="EN270" i="19"/>
  <c r="EN282" i="19"/>
  <c r="EN294" i="19"/>
  <c r="EN19" i="19"/>
  <c r="EN35" i="19"/>
  <c r="EN50" i="19"/>
  <c r="EN66" i="19"/>
  <c r="EN80" i="19"/>
  <c r="EN95" i="19"/>
  <c r="EN109" i="19"/>
  <c r="EN123" i="19"/>
  <c r="EN138" i="19"/>
  <c r="EN151" i="19"/>
  <c r="EN163" i="19"/>
  <c r="EN175" i="19"/>
  <c r="EN187" i="19"/>
  <c r="EN199" i="19"/>
  <c r="EN211" i="19"/>
  <c r="EN223" i="19"/>
  <c r="EN235" i="19"/>
  <c r="EN247" i="19"/>
  <c r="EN259" i="19"/>
  <c r="EN271" i="19"/>
  <c r="EN283" i="19"/>
  <c r="EN20" i="19"/>
  <c r="EN36" i="19"/>
  <c r="EN51" i="19"/>
  <c r="EN67" i="19"/>
  <c r="EN81" i="19"/>
  <c r="EN96" i="19"/>
  <c r="EN110" i="19"/>
  <c r="EN124" i="19"/>
  <c r="EN139" i="19"/>
  <c r="EN152" i="19"/>
  <c r="EN164" i="19"/>
  <c r="EN176" i="19"/>
  <c r="EN188" i="19"/>
  <c r="EN200" i="19"/>
  <c r="EN212" i="19"/>
  <c r="EN224" i="19"/>
  <c r="EN236" i="19"/>
  <c r="EN248" i="19"/>
  <c r="EN260" i="19"/>
  <c r="EN272" i="19"/>
  <c r="EN284" i="19"/>
  <c r="EN3" i="19"/>
  <c r="EN6" i="19"/>
  <c r="EN21" i="19"/>
  <c r="EN37" i="19"/>
  <c r="EN54" i="19"/>
  <c r="EN68" i="19"/>
  <c r="EN83" i="19"/>
  <c r="EN97" i="19"/>
  <c r="EN111" i="19"/>
  <c r="EN126" i="19"/>
  <c r="EN140" i="19"/>
  <c r="EN153" i="19"/>
  <c r="EN165" i="19"/>
  <c r="EN177" i="19"/>
  <c r="EN189" i="19"/>
  <c r="EN201" i="19"/>
  <c r="EN213" i="19"/>
  <c r="EN225" i="19"/>
  <c r="EN237" i="19"/>
  <c r="EN249" i="19"/>
  <c r="EN261" i="19"/>
  <c r="EN273" i="19"/>
  <c r="EN8" i="19"/>
  <c r="EN24" i="19"/>
  <c r="EN39" i="19"/>
  <c r="EN56" i="19"/>
  <c r="EN71" i="19"/>
  <c r="EN85" i="19"/>
  <c r="EN99" i="19"/>
  <c r="EN114" i="19"/>
  <c r="EN128" i="19"/>
  <c r="EN143" i="19"/>
  <c r="EN155" i="19"/>
  <c r="EN167" i="19"/>
  <c r="EN179" i="19"/>
  <c r="EN191" i="19"/>
  <c r="EN203" i="19"/>
  <c r="EN215" i="19"/>
  <c r="EN227" i="19"/>
  <c r="EN239" i="19"/>
  <c r="EN251" i="19"/>
  <c r="EN263" i="19"/>
  <c r="EN275" i="19"/>
  <c r="EN287" i="19"/>
  <c r="EN9" i="19"/>
  <c r="EN25" i="19"/>
  <c r="EN42" i="19"/>
  <c r="EN57" i="19"/>
  <c r="EN72" i="19"/>
  <c r="EN86" i="19"/>
  <c r="EN100" i="19"/>
  <c r="EN115" i="19"/>
  <c r="EN129" i="19"/>
  <c r="EN144" i="19"/>
  <c r="EN156" i="19"/>
  <c r="EN168" i="19"/>
  <c r="EN180" i="19"/>
  <c r="EN192" i="19"/>
  <c r="EN204" i="19"/>
  <c r="EN216" i="19"/>
  <c r="EN228" i="19"/>
  <c r="EN240" i="19"/>
  <c r="EN252" i="19"/>
  <c r="EN264" i="19"/>
  <c r="EN276" i="19"/>
  <c r="EN288" i="19"/>
  <c r="EN11" i="19"/>
  <c r="EN26" i="19"/>
  <c r="EN43" i="19"/>
  <c r="EN59" i="19"/>
  <c r="EN73" i="19"/>
  <c r="EN87" i="19"/>
  <c r="EN102" i="19"/>
  <c r="EN116" i="19"/>
  <c r="EN131" i="19"/>
  <c r="EN145" i="19"/>
  <c r="EN157" i="19"/>
  <c r="EN169" i="19"/>
  <c r="EN181" i="19"/>
  <c r="EN193" i="19"/>
  <c r="EN205" i="19"/>
  <c r="EN217" i="19"/>
  <c r="EN229" i="19"/>
  <c r="EN241" i="19"/>
  <c r="EN253" i="19"/>
  <c r="EN265" i="19"/>
  <c r="EN277" i="19"/>
  <c r="EN289" i="19"/>
  <c r="EN12" i="19"/>
  <c r="EN27" i="19"/>
  <c r="EN44" i="19"/>
  <c r="EN60" i="19"/>
  <c r="EN74" i="19"/>
  <c r="EN88" i="19"/>
  <c r="EN103" i="19"/>
  <c r="EN117" i="19"/>
  <c r="EN132" i="19"/>
  <c r="EN146" i="19"/>
  <c r="EN158" i="19"/>
  <c r="EN170" i="19"/>
  <c r="EN182" i="19"/>
  <c r="EN194" i="19"/>
  <c r="EN206" i="19"/>
  <c r="EN218" i="19"/>
  <c r="EN230" i="19"/>
  <c r="EN242" i="19"/>
  <c r="EN254" i="19"/>
  <c r="CK283" i="19"/>
  <c r="CK271" i="19"/>
  <c r="CK259" i="19"/>
  <c r="CK247" i="19"/>
  <c r="CK235" i="19"/>
  <c r="CK223" i="19"/>
  <c r="CK211" i="19"/>
  <c r="CK199" i="19"/>
  <c r="CK187" i="19"/>
  <c r="CK175" i="19"/>
  <c r="CK163" i="19"/>
  <c r="CK151" i="19"/>
  <c r="CK138" i="19"/>
  <c r="CK125" i="19"/>
  <c r="CK112" i="19"/>
  <c r="CK98" i="19"/>
  <c r="CK81" i="19"/>
  <c r="CK65" i="19"/>
  <c r="CK45" i="19"/>
  <c r="CK29" i="19"/>
  <c r="CR284" i="19"/>
  <c r="CR264" i="19"/>
  <c r="CR248" i="19"/>
  <c r="CR228" i="19"/>
  <c r="CR212" i="19"/>
  <c r="CR192" i="19"/>
  <c r="CR176" i="19"/>
  <c r="CR156" i="19"/>
  <c r="CR136" i="19"/>
  <c r="CR112" i="19"/>
  <c r="CR88" i="19"/>
  <c r="CR64" i="19"/>
  <c r="CR40" i="19"/>
  <c r="CR16" i="19"/>
  <c r="EN285" i="19"/>
  <c r="EN256" i="19"/>
  <c r="EN220" i="19"/>
  <c r="EN184" i="19"/>
  <c r="EN148" i="19"/>
  <c r="EN105" i="19"/>
  <c r="EN62" i="19"/>
  <c r="EN14" i="19"/>
  <c r="EO252" i="19"/>
  <c r="EO191" i="19"/>
  <c r="ES259" i="19"/>
  <c r="ES85" i="19"/>
  <c r="CK10" i="19"/>
  <c r="CK22" i="19"/>
  <c r="CK34" i="19"/>
  <c r="CK46" i="19"/>
  <c r="CK58" i="19"/>
  <c r="CK70" i="19"/>
  <c r="CK82" i="19"/>
  <c r="CK94" i="19"/>
  <c r="CK106" i="19"/>
  <c r="CK118" i="19"/>
  <c r="CK130" i="19"/>
  <c r="CK142" i="19"/>
  <c r="CK11" i="19"/>
  <c r="CK23" i="19"/>
  <c r="CK35" i="19"/>
  <c r="CK47" i="19"/>
  <c r="CK59" i="19"/>
  <c r="CK71" i="19"/>
  <c r="CK83" i="19"/>
  <c r="CK12" i="19"/>
  <c r="CK24" i="19"/>
  <c r="CK36" i="19"/>
  <c r="CK48" i="19"/>
  <c r="CK60" i="19"/>
  <c r="CK84" i="19"/>
  <c r="CK96" i="19"/>
  <c r="CK108" i="19"/>
  <c r="CK16" i="19"/>
  <c r="CK28" i="19"/>
  <c r="CK40" i="19"/>
  <c r="CK52" i="19"/>
  <c r="CK64" i="19"/>
  <c r="CK76" i="19"/>
  <c r="CK177" i="19"/>
  <c r="CK4" i="19"/>
  <c r="CK164" i="19"/>
  <c r="CK30" i="19"/>
  <c r="CR196" i="19"/>
  <c r="EO6" i="19"/>
  <c r="EO18" i="19"/>
  <c r="EO30" i="19"/>
  <c r="EO9" i="19"/>
  <c r="EO21" i="19"/>
  <c r="EO33" i="19"/>
  <c r="EO45" i="19"/>
  <c r="EO57" i="19"/>
  <c r="EO69" i="19"/>
  <c r="EO81" i="19"/>
  <c r="EO93" i="19"/>
  <c r="EO105" i="19"/>
  <c r="EO117" i="19"/>
  <c r="EO129" i="19"/>
  <c r="EO141" i="19"/>
  <c r="EO153" i="19"/>
  <c r="EO165" i="19"/>
  <c r="EO177" i="19"/>
  <c r="EO189" i="19"/>
  <c r="EO201" i="19"/>
  <c r="EO213" i="19"/>
  <c r="EO225" i="19"/>
  <c r="EO237" i="19"/>
  <c r="EO249" i="19"/>
  <c r="EO261" i="19"/>
  <c r="EO273" i="19"/>
  <c r="EO285" i="19"/>
  <c r="EO10" i="19"/>
  <c r="EO22" i="19"/>
  <c r="EO34" i="19"/>
  <c r="EO46" i="19"/>
  <c r="EO58" i="19"/>
  <c r="EO70" i="19"/>
  <c r="EO82" i="19"/>
  <c r="EO94" i="19"/>
  <c r="EO106" i="19"/>
  <c r="EO118" i="19"/>
  <c r="EO130" i="19"/>
  <c r="EO142" i="19"/>
  <c r="EO154" i="19"/>
  <c r="EO166" i="19"/>
  <c r="EO178" i="19"/>
  <c r="EO190" i="19"/>
  <c r="EO202" i="19"/>
  <c r="EO214" i="19"/>
  <c r="EO226" i="19"/>
  <c r="EO238" i="19"/>
  <c r="EO250" i="19"/>
  <c r="EO262" i="19"/>
  <c r="EO274" i="19"/>
  <c r="EO286" i="19"/>
  <c r="EO12" i="19"/>
  <c r="EO24" i="19"/>
  <c r="EO13" i="19"/>
  <c r="EO25" i="19"/>
  <c r="EO37" i="19"/>
  <c r="EO49" i="19"/>
  <c r="EO61" i="19"/>
  <c r="EO73" i="19"/>
  <c r="EO85" i="19"/>
  <c r="EO97" i="19"/>
  <c r="EO109" i="19"/>
  <c r="EO121" i="19"/>
  <c r="EO133" i="19"/>
  <c r="EO145" i="19"/>
  <c r="EO157" i="19"/>
  <c r="EO169" i="19"/>
  <c r="EO181" i="19"/>
  <c r="EO193" i="19"/>
  <c r="EO205" i="19"/>
  <c r="EO217" i="19"/>
  <c r="EO229" i="19"/>
  <c r="EO241" i="19"/>
  <c r="EO253" i="19"/>
  <c r="EO265" i="19"/>
  <c r="EO277" i="19"/>
  <c r="EO289" i="19"/>
  <c r="EO15" i="19"/>
  <c r="EO27" i="19"/>
  <c r="EO39" i="19"/>
  <c r="EO51" i="19"/>
  <c r="EO63" i="19"/>
  <c r="EO75" i="19"/>
  <c r="EO87" i="19"/>
  <c r="EO99" i="19"/>
  <c r="EO111" i="19"/>
  <c r="EO123" i="19"/>
  <c r="EO135" i="19"/>
  <c r="EO147" i="19"/>
  <c r="EO159" i="19"/>
  <c r="EO171" i="19"/>
  <c r="EO183" i="19"/>
  <c r="EO195" i="19"/>
  <c r="EO207" i="19"/>
  <c r="EO219" i="19"/>
  <c r="EO231" i="19"/>
  <c r="EO243" i="19"/>
  <c r="EO255" i="19"/>
  <c r="EO267" i="19"/>
  <c r="EO279" i="19"/>
  <c r="EO291" i="19"/>
  <c r="EO4" i="19"/>
  <c r="EO16" i="19"/>
  <c r="EO28" i="19"/>
  <c r="EO40" i="19"/>
  <c r="EO52" i="19"/>
  <c r="EO64" i="19"/>
  <c r="EO76" i="19"/>
  <c r="EO88" i="19"/>
  <c r="EO100" i="19"/>
  <c r="EO112" i="19"/>
  <c r="EO124" i="19"/>
  <c r="EO136" i="19"/>
  <c r="EO148" i="19"/>
  <c r="EO160" i="19"/>
  <c r="EO172" i="19"/>
  <c r="EO184" i="19"/>
  <c r="EO196" i="19"/>
  <c r="EO208" i="19"/>
  <c r="EO220" i="19"/>
  <c r="EO232" i="19"/>
  <c r="EO244" i="19"/>
  <c r="EO256" i="19"/>
  <c r="EO268" i="19"/>
  <c r="EO26" i="19"/>
  <c r="EO48" i="19"/>
  <c r="EO68" i="19"/>
  <c r="EO90" i="19"/>
  <c r="EO110" i="19"/>
  <c r="EO131" i="19"/>
  <c r="EO29" i="19"/>
  <c r="EO50" i="19"/>
  <c r="EO71" i="19"/>
  <c r="EO91" i="19"/>
  <c r="EO113" i="19"/>
  <c r="EO132" i="19"/>
  <c r="EO152" i="19"/>
  <c r="EO174" i="19"/>
  <c r="EO194" i="19"/>
  <c r="EO215" i="19"/>
  <c r="EO235" i="19"/>
  <c r="EO257" i="19"/>
  <c r="EO276" i="19"/>
  <c r="EO294" i="19"/>
  <c r="EO31" i="19"/>
  <c r="EO53" i="19"/>
  <c r="EO72" i="19"/>
  <c r="EO92" i="19"/>
  <c r="EO114" i="19"/>
  <c r="EO134" i="19"/>
  <c r="EO155" i="19"/>
  <c r="EO175" i="19"/>
  <c r="EO197" i="19"/>
  <c r="EO216" i="19"/>
  <c r="EO236" i="19"/>
  <c r="EO258" i="19"/>
  <c r="EO278" i="19"/>
  <c r="EO5" i="19"/>
  <c r="EO32" i="19"/>
  <c r="EO54" i="19"/>
  <c r="EO74" i="19"/>
  <c r="EO95" i="19"/>
  <c r="EO115" i="19"/>
  <c r="EO137" i="19"/>
  <c r="EO156" i="19"/>
  <c r="EO176" i="19"/>
  <c r="EO198" i="19"/>
  <c r="EO218" i="19"/>
  <c r="EO239" i="19"/>
  <c r="EO259" i="19"/>
  <c r="EO280" i="19"/>
  <c r="EO3" i="19"/>
  <c r="EO7" i="19"/>
  <c r="EO35" i="19"/>
  <c r="EO55" i="19"/>
  <c r="EO77" i="19"/>
  <c r="EO96" i="19"/>
  <c r="EO116" i="19"/>
  <c r="EO138" i="19"/>
  <c r="EO158" i="19"/>
  <c r="EO179" i="19"/>
  <c r="EO199" i="19"/>
  <c r="EO221" i="19"/>
  <c r="EO240" i="19"/>
  <c r="EO260" i="19"/>
  <c r="EO281" i="19"/>
  <c r="EO8" i="19"/>
  <c r="EO36" i="19"/>
  <c r="EO56" i="19"/>
  <c r="EO78" i="19"/>
  <c r="EO98" i="19"/>
  <c r="EO119" i="19"/>
  <c r="EO139" i="19"/>
  <c r="EO11" i="19"/>
  <c r="EO38" i="19"/>
  <c r="EO59" i="19"/>
  <c r="EO79" i="19"/>
  <c r="EO101" i="19"/>
  <c r="EO120" i="19"/>
  <c r="EO140" i="19"/>
  <c r="EO162" i="19"/>
  <c r="EO182" i="19"/>
  <c r="EO203" i="19"/>
  <c r="EO223" i="19"/>
  <c r="EO245" i="19"/>
  <c r="EO264" i="19"/>
  <c r="EO283" i="19"/>
  <c r="EO14" i="19"/>
  <c r="EO41" i="19"/>
  <c r="EO60" i="19"/>
  <c r="EO80" i="19"/>
  <c r="EO102" i="19"/>
  <c r="EO122" i="19"/>
  <c r="EO143" i="19"/>
  <c r="EO163" i="19"/>
  <c r="EO185" i="19"/>
  <c r="EO204" i="19"/>
  <c r="EO224" i="19"/>
  <c r="EO246" i="19"/>
  <c r="EO266" i="19"/>
  <c r="EO284" i="19"/>
  <c r="EO17" i="19"/>
  <c r="EO42" i="19"/>
  <c r="EO62" i="19"/>
  <c r="EO83" i="19"/>
  <c r="EO103" i="19"/>
  <c r="EO125" i="19"/>
  <c r="EO144" i="19"/>
  <c r="EO164" i="19"/>
  <c r="EO186" i="19"/>
  <c r="EO206" i="19"/>
  <c r="EO227" i="19"/>
  <c r="EO247" i="19"/>
  <c r="EO269" i="19"/>
  <c r="EO287" i="19"/>
  <c r="EO19" i="19"/>
  <c r="EO43" i="19"/>
  <c r="EO65" i="19"/>
  <c r="EO84" i="19"/>
  <c r="EO104" i="19"/>
  <c r="EO126" i="19"/>
  <c r="EO146" i="19"/>
  <c r="EO167" i="19"/>
  <c r="EO187" i="19"/>
  <c r="EO209" i="19"/>
  <c r="EO228" i="19"/>
  <c r="EO248" i="19"/>
  <c r="EO270" i="19"/>
  <c r="EO288" i="19"/>
  <c r="CK294" i="19"/>
  <c r="CK282" i="19"/>
  <c r="CK270" i="19"/>
  <c r="CK258" i="19"/>
  <c r="CK246" i="19"/>
  <c r="CK234" i="19"/>
  <c r="CK222" i="19"/>
  <c r="CK210" i="19"/>
  <c r="CK198" i="19"/>
  <c r="CK186" i="19"/>
  <c r="CK174" i="19"/>
  <c r="CK162" i="19"/>
  <c r="CK150" i="19"/>
  <c r="CK137" i="19"/>
  <c r="CK124" i="19"/>
  <c r="CK111" i="19"/>
  <c r="CK97" i="19"/>
  <c r="CK80" i="19"/>
  <c r="CK63" i="19"/>
  <c r="CK44" i="19"/>
  <c r="CK27" i="19"/>
  <c r="CK8" i="19"/>
  <c r="CR282" i="19"/>
  <c r="CR263" i="19"/>
  <c r="CR246" i="19"/>
  <c r="CR227" i="19"/>
  <c r="CR210" i="19"/>
  <c r="CR191" i="19"/>
  <c r="CR174" i="19"/>
  <c r="CR155" i="19"/>
  <c r="CR132" i="19"/>
  <c r="CR108" i="19"/>
  <c r="CR84" i="19"/>
  <c r="CR60" i="19"/>
  <c r="CR36" i="19"/>
  <c r="CR12" i="19"/>
  <c r="EN281" i="19"/>
  <c r="EN255" i="19"/>
  <c r="EN219" i="19"/>
  <c r="EN183" i="19"/>
  <c r="EN147" i="19"/>
  <c r="EN104" i="19"/>
  <c r="EN61" i="19"/>
  <c r="EN13" i="19"/>
  <c r="EO251" i="19"/>
  <c r="EO188" i="19"/>
  <c r="EO107" i="19"/>
  <c r="ES256" i="19"/>
  <c r="CK189" i="19"/>
  <c r="CK152" i="19"/>
  <c r="ES11" i="19"/>
  <c r="ES23" i="19"/>
  <c r="ES35" i="19"/>
  <c r="ES47" i="19"/>
  <c r="ES59" i="19"/>
  <c r="ES71" i="19"/>
  <c r="ES83" i="19"/>
  <c r="ES95" i="19"/>
  <c r="ES107" i="19"/>
  <c r="ES119" i="19"/>
  <c r="ES131" i="19"/>
  <c r="ES143" i="19"/>
  <c r="ES155" i="19"/>
  <c r="ES167" i="19"/>
  <c r="ES179" i="19"/>
  <c r="ES191" i="19"/>
  <c r="ES203" i="19"/>
  <c r="ES215" i="19"/>
  <c r="ES227" i="19"/>
  <c r="ES239" i="19"/>
  <c r="ES251" i="19"/>
  <c r="ES263" i="19"/>
  <c r="ES275" i="19"/>
  <c r="ES287" i="19"/>
  <c r="ES12" i="19"/>
  <c r="ES14" i="19"/>
  <c r="ES26" i="19"/>
  <c r="ES38" i="19"/>
  <c r="ES50" i="19"/>
  <c r="ES62" i="19"/>
  <c r="ES74" i="19"/>
  <c r="ES86" i="19"/>
  <c r="ES98" i="19"/>
  <c r="ES110" i="19"/>
  <c r="ES122" i="19"/>
  <c r="ES134" i="19"/>
  <c r="ES146" i="19"/>
  <c r="ES158" i="19"/>
  <c r="ES170" i="19"/>
  <c r="ES182" i="19"/>
  <c r="ES194" i="19"/>
  <c r="ES206" i="19"/>
  <c r="ES218" i="19"/>
  <c r="ES230" i="19"/>
  <c r="ES242" i="19"/>
  <c r="ES254" i="19"/>
  <c r="ES266" i="19"/>
  <c r="ES278" i="19"/>
  <c r="ES290" i="19"/>
  <c r="ES15" i="19"/>
  <c r="ES27" i="19"/>
  <c r="ES39" i="19"/>
  <c r="ES51" i="19"/>
  <c r="ES63" i="19"/>
  <c r="ES75" i="19"/>
  <c r="ES87" i="19"/>
  <c r="ES99" i="19"/>
  <c r="ES111" i="19"/>
  <c r="ES123" i="19"/>
  <c r="ES135" i="19"/>
  <c r="ES147" i="19"/>
  <c r="ES159" i="19"/>
  <c r="ES171" i="19"/>
  <c r="ES183" i="19"/>
  <c r="ES195" i="19"/>
  <c r="ES207" i="19"/>
  <c r="ES219" i="19"/>
  <c r="ES231" i="19"/>
  <c r="ES243" i="19"/>
  <c r="ES255" i="19"/>
  <c r="ES267" i="19"/>
  <c r="ES279" i="19"/>
  <c r="ES291" i="19"/>
  <c r="ES4" i="19"/>
  <c r="ES5" i="19"/>
  <c r="ES17" i="19"/>
  <c r="ES29" i="19"/>
  <c r="ES41" i="19"/>
  <c r="ES53" i="19"/>
  <c r="ES65" i="19"/>
  <c r="ES77" i="19"/>
  <c r="ES89" i="19"/>
  <c r="ES101" i="19"/>
  <c r="ES113" i="19"/>
  <c r="ES125" i="19"/>
  <c r="ES137" i="19"/>
  <c r="ES149" i="19"/>
  <c r="ES161" i="19"/>
  <c r="ES173" i="19"/>
  <c r="ES185" i="19"/>
  <c r="ES197" i="19"/>
  <c r="ES209" i="19"/>
  <c r="ES221" i="19"/>
  <c r="ES233" i="19"/>
  <c r="ES245" i="19"/>
  <c r="ES257" i="19"/>
  <c r="ES269" i="19"/>
  <c r="ES281" i="19"/>
  <c r="ES293" i="19"/>
  <c r="ES6" i="19"/>
  <c r="ES18" i="19"/>
  <c r="ES30" i="19"/>
  <c r="ES42" i="19"/>
  <c r="ES54" i="19"/>
  <c r="ES66" i="19"/>
  <c r="ES78" i="19"/>
  <c r="ES90" i="19"/>
  <c r="ES102" i="19"/>
  <c r="ES114" i="19"/>
  <c r="ES126" i="19"/>
  <c r="ES138" i="19"/>
  <c r="ES150" i="19"/>
  <c r="ES162" i="19"/>
  <c r="ES174" i="19"/>
  <c r="ES186" i="19"/>
  <c r="ES198" i="19"/>
  <c r="ES210" i="19"/>
  <c r="ES222" i="19"/>
  <c r="ES234" i="19"/>
  <c r="ES246" i="19"/>
  <c r="ES258" i="19"/>
  <c r="ES270" i="19"/>
  <c r="ES282" i="19"/>
  <c r="ES294" i="19"/>
  <c r="ES8" i="19"/>
  <c r="ES20" i="19"/>
  <c r="ES32" i="19"/>
  <c r="ES44" i="19"/>
  <c r="ES56" i="19"/>
  <c r="ES68" i="19"/>
  <c r="ES80" i="19"/>
  <c r="ES92" i="19"/>
  <c r="ES104" i="19"/>
  <c r="ES116" i="19"/>
  <c r="ES128" i="19"/>
  <c r="ES140" i="19"/>
  <c r="ES152" i="19"/>
  <c r="ES164" i="19"/>
  <c r="ES176" i="19"/>
  <c r="ES188" i="19"/>
  <c r="ES200" i="19"/>
  <c r="ES212" i="19"/>
  <c r="ES224" i="19"/>
  <c r="ES236" i="19"/>
  <c r="ES248" i="19"/>
  <c r="ES260" i="19"/>
  <c r="ES272" i="19"/>
  <c r="ES284" i="19"/>
  <c r="ES3" i="19"/>
  <c r="ES9" i="19"/>
  <c r="ES21" i="19"/>
  <c r="ES33" i="19"/>
  <c r="ES45" i="19"/>
  <c r="ES57" i="19"/>
  <c r="ES69" i="19"/>
  <c r="ES81" i="19"/>
  <c r="ES93" i="19"/>
  <c r="ES105" i="19"/>
  <c r="ES117" i="19"/>
  <c r="ES129" i="19"/>
  <c r="ES141" i="19"/>
  <c r="ES153" i="19"/>
  <c r="ES165" i="19"/>
  <c r="ES177" i="19"/>
  <c r="ES189" i="19"/>
  <c r="ES201" i="19"/>
  <c r="ES213" i="19"/>
  <c r="ES225" i="19"/>
  <c r="ES237" i="19"/>
  <c r="ES249" i="19"/>
  <c r="ES261" i="19"/>
  <c r="ES273" i="19"/>
  <c r="ES285" i="19"/>
  <c r="ES31" i="19"/>
  <c r="ES60" i="19"/>
  <c r="ES88" i="19"/>
  <c r="ES118" i="19"/>
  <c r="ES145" i="19"/>
  <c r="ES175" i="19"/>
  <c r="ES204" i="19"/>
  <c r="ES232" i="19"/>
  <c r="ES262" i="19"/>
  <c r="ES289" i="19"/>
  <c r="ES34" i="19"/>
  <c r="ES61" i="19"/>
  <c r="ES91" i="19"/>
  <c r="ES120" i="19"/>
  <c r="ES148" i="19"/>
  <c r="ES178" i="19"/>
  <c r="ES205" i="19"/>
  <c r="ES235" i="19"/>
  <c r="ES264" i="19"/>
  <c r="ES292" i="19"/>
  <c r="ES36" i="19"/>
  <c r="ES64" i="19"/>
  <c r="ES94" i="19"/>
  <c r="ES121" i="19"/>
  <c r="ES151" i="19"/>
  <c r="ES180" i="19"/>
  <c r="ES208" i="19"/>
  <c r="ES238" i="19"/>
  <c r="ES265" i="19"/>
  <c r="ES7" i="19"/>
  <c r="ES37" i="19"/>
  <c r="ES67" i="19"/>
  <c r="ES96" i="19"/>
  <c r="ES124" i="19"/>
  <c r="ES154" i="19"/>
  <c r="ES181" i="19"/>
  <c r="ES211" i="19"/>
  <c r="ES240" i="19"/>
  <c r="ES268" i="19"/>
  <c r="ES10" i="19"/>
  <c r="ES40" i="19"/>
  <c r="ES70" i="19"/>
  <c r="ES97" i="19"/>
  <c r="ES127" i="19"/>
  <c r="ES156" i="19"/>
  <c r="ES184" i="19"/>
  <c r="ES214" i="19"/>
  <c r="ES241" i="19"/>
  <c r="ES271" i="19"/>
  <c r="ES13" i="19"/>
  <c r="ES43" i="19"/>
  <c r="ES72" i="19"/>
  <c r="ES100" i="19"/>
  <c r="ES130" i="19"/>
  <c r="ES157" i="19"/>
  <c r="ES187" i="19"/>
  <c r="ES216" i="19"/>
  <c r="ES244" i="19"/>
  <c r="ES274" i="19"/>
  <c r="ES16" i="19"/>
  <c r="ES46" i="19"/>
  <c r="ES73" i="19"/>
  <c r="ES103" i="19"/>
  <c r="ES132" i="19"/>
  <c r="ES160" i="19"/>
  <c r="ES190" i="19"/>
  <c r="ES217" i="19"/>
  <c r="ES247" i="19"/>
  <c r="ES276" i="19"/>
  <c r="ES19" i="19"/>
  <c r="ES48" i="19"/>
  <c r="ES76" i="19"/>
  <c r="ES106" i="19"/>
  <c r="ES133" i="19"/>
  <c r="ES163" i="19"/>
  <c r="ES192" i="19"/>
  <c r="ES220" i="19"/>
  <c r="ES250" i="19"/>
  <c r="ES277" i="19"/>
  <c r="ES22" i="19"/>
  <c r="ES49" i="19"/>
  <c r="ES79" i="19"/>
  <c r="ES108" i="19"/>
  <c r="ES136" i="19"/>
  <c r="ES166" i="19"/>
  <c r="ES193" i="19"/>
  <c r="ES223" i="19"/>
  <c r="ES252" i="19"/>
  <c r="ES280" i="19"/>
  <c r="ES24" i="19"/>
  <c r="ES52" i="19"/>
  <c r="ES82" i="19"/>
  <c r="ES109" i="19"/>
  <c r="ES139" i="19"/>
  <c r="ES168" i="19"/>
  <c r="ES196" i="19"/>
  <c r="ES226" i="19"/>
  <c r="ES253" i="19"/>
  <c r="ES283" i="19"/>
  <c r="CK293" i="19"/>
  <c r="CK281" i="19"/>
  <c r="CK269" i="19"/>
  <c r="CK257" i="19"/>
  <c r="CK245" i="19"/>
  <c r="CK233" i="19"/>
  <c r="CK221" i="19"/>
  <c r="CK209" i="19"/>
  <c r="CK197" i="19"/>
  <c r="CK185" i="19"/>
  <c r="CK173" i="19"/>
  <c r="CK161" i="19"/>
  <c r="CK149" i="19"/>
  <c r="CK136" i="19"/>
  <c r="CK123" i="19"/>
  <c r="CK110" i="19"/>
  <c r="CK95" i="19"/>
  <c r="CK79" i="19"/>
  <c r="CK62" i="19"/>
  <c r="CK43" i="19"/>
  <c r="CK26" i="19"/>
  <c r="CK7" i="19"/>
  <c r="CR281" i="19"/>
  <c r="CR262" i="19"/>
  <c r="CR245" i="19"/>
  <c r="CR226" i="19"/>
  <c r="CR209" i="19"/>
  <c r="CR190" i="19"/>
  <c r="CR173" i="19"/>
  <c r="CR154" i="19"/>
  <c r="CR131" i="19"/>
  <c r="CR107" i="19"/>
  <c r="CR83" i="19"/>
  <c r="CR59" i="19"/>
  <c r="CR35" i="19"/>
  <c r="CR11" i="19"/>
  <c r="EN280" i="19"/>
  <c r="EN250" i="19"/>
  <c r="EN214" i="19"/>
  <c r="EN178" i="19"/>
  <c r="EN141" i="19"/>
  <c r="EN98" i="19"/>
  <c r="EN55" i="19"/>
  <c r="EN7" i="19"/>
  <c r="EO242" i="19"/>
  <c r="EO180" i="19"/>
  <c r="EO89" i="19"/>
  <c r="ES229" i="19"/>
  <c r="ES58" i="19"/>
  <c r="CK261" i="19"/>
  <c r="CK67" i="19"/>
  <c r="CK224" i="19"/>
  <c r="CK49" i="19"/>
  <c r="CR137" i="19"/>
  <c r="CK292" i="19"/>
  <c r="CK280" i="19"/>
  <c r="CK268" i="19"/>
  <c r="CK256" i="19"/>
  <c r="CK244" i="19"/>
  <c r="CK232" i="19"/>
  <c r="CK220" i="19"/>
  <c r="CK208" i="19"/>
  <c r="CK196" i="19"/>
  <c r="CK184" i="19"/>
  <c r="CK172" i="19"/>
  <c r="CK160" i="19"/>
  <c r="CK148" i="19"/>
  <c r="CK135" i="19"/>
  <c r="CK122" i="19"/>
  <c r="CK109" i="19"/>
  <c r="CK93" i="19"/>
  <c r="CK78" i="19"/>
  <c r="CK61" i="19"/>
  <c r="CK42" i="19"/>
  <c r="CK25" i="19"/>
  <c r="CK6" i="19"/>
  <c r="CR280" i="19"/>
  <c r="CR261" i="19"/>
  <c r="CR244" i="19"/>
  <c r="CR225" i="19"/>
  <c r="CR208" i="19"/>
  <c r="CR189" i="19"/>
  <c r="CR172" i="19"/>
  <c r="CR153" i="19"/>
  <c r="CR130" i="19"/>
  <c r="CR106" i="19"/>
  <c r="CR82" i="19"/>
  <c r="CR58" i="19"/>
  <c r="CR34" i="19"/>
  <c r="EN279" i="19"/>
  <c r="EN245" i="19"/>
  <c r="EN209" i="19"/>
  <c r="EN173" i="19"/>
  <c r="EN135" i="19"/>
  <c r="EN92" i="19"/>
  <c r="EN48" i="19"/>
  <c r="EO293" i="19"/>
  <c r="EO234" i="19"/>
  <c r="EO173" i="19"/>
  <c r="EO86" i="19"/>
  <c r="ES228" i="19"/>
  <c r="ES55" i="19"/>
  <c r="CK225" i="19"/>
  <c r="CK86" i="19"/>
  <c r="CR13" i="19"/>
  <c r="CR25" i="19"/>
  <c r="CR37" i="19"/>
  <c r="CR49" i="19"/>
  <c r="CR61" i="19"/>
  <c r="CR73" i="19"/>
  <c r="CR85" i="19"/>
  <c r="CR97" i="19"/>
  <c r="CR109" i="19"/>
  <c r="CR121" i="19"/>
  <c r="CR133" i="19"/>
  <c r="CR145" i="19"/>
  <c r="CR157" i="19"/>
  <c r="CR169" i="19"/>
  <c r="CR181" i="19"/>
  <c r="CR193" i="19"/>
  <c r="CR205" i="19"/>
  <c r="CR217" i="19"/>
  <c r="CR229" i="19"/>
  <c r="CR241" i="19"/>
  <c r="CR253" i="19"/>
  <c r="CR265" i="19"/>
  <c r="CR277" i="19"/>
  <c r="CR289" i="19"/>
  <c r="CR14" i="19"/>
  <c r="CR26" i="19"/>
  <c r="CR38" i="19"/>
  <c r="CR50" i="19"/>
  <c r="CR62" i="19"/>
  <c r="CR74" i="19"/>
  <c r="CR86" i="19"/>
  <c r="CR98" i="19"/>
  <c r="CR110" i="19"/>
  <c r="CR122" i="19"/>
  <c r="CR134" i="19"/>
  <c r="CR146" i="19"/>
  <c r="CR158" i="19"/>
  <c r="CR170" i="19"/>
  <c r="CR182" i="19"/>
  <c r="CR194" i="19"/>
  <c r="CR206" i="19"/>
  <c r="CR218" i="19"/>
  <c r="CR230" i="19"/>
  <c r="CR242" i="19"/>
  <c r="CR254" i="19"/>
  <c r="CR266" i="19"/>
  <c r="CR278" i="19"/>
  <c r="CR290" i="19"/>
  <c r="CR15" i="19"/>
  <c r="CR27" i="19"/>
  <c r="CR39" i="19"/>
  <c r="CR51" i="19"/>
  <c r="CR63" i="19"/>
  <c r="CR75" i="19"/>
  <c r="CR87" i="19"/>
  <c r="CR99" i="19"/>
  <c r="CR111" i="19"/>
  <c r="CR123" i="19"/>
  <c r="CR135" i="19"/>
  <c r="CR147" i="19"/>
  <c r="CR159" i="19"/>
  <c r="CR171" i="19"/>
  <c r="CR183" i="19"/>
  <c r="CR195" i="19"/>
  <c r="CR207" i="19"/>
  <c r="CR219" i="19"/>
  <c r="CR231" i="19"/>
  <c r="CR243" i="19"/>
  <c r="CR255" i="19"/>
  <c r="CR267" i="19"/>
  <c r="CR279" i="19"/>
  <c r="CR291" i="19"/>
  <c r="CR6" i="19"/>
  <c r="CR18" i="19"/>
  <c r="CR30" i="19"/>
  <c r="CR42" i="19"/>
  <c r="CR54" i="19"/>
  <c r="CR66" i="19"/>
  <c r="CR78" i="19"/>
  <c r="CR90" i="19"/>
  <c r="CR102" i="19"/>
  <c r="CR114" i="19"/>
  <c r="CR126" i="19"/>
  <c r="CR138" i="19"/>
  <c r="CR7" i="19"/>
  <c r="CR19" i="19"/>
  <c r="CR31" i="19"/>
  <c r="CR43" i="19"/>
  <c r="CR55" i="19"/>
  <c r="CR67" i="19"/>
  <c r="CR79" i="19"/>
  <c r="CR91" i="19"/>
  <c r="CR103" i="19"/>
  <c r="CR115" i="19"/>
  <c r="CR127" i="19"/>
  <c r="CR139" i="19"/>
  <c r="CR151" i="19"/>
  <c r="CR163" i="19"/>
  <c r="CR175" i="19"/>
  <c r="CR187" i="19"/>
  <c r="CR199" i="19"/>
  <c r="CR211" i="19"/>
  <c r="CR223" i="19"/>
  <c r="CR235" i="19"/>
  <c r="CR247" i="19"/>
  <c r="CR259" i="19"/>
  <c r="CR271" i="19"/>
  <c r="CR283" i="19"/>
  <c r="CR8" i="19"/>
  <c r="CR20" i="19"/>
  <c r="CR32" i="19"/>
  <c r="CR44" i="19"/>
  <c r="CR56" i="19"/>
  <c r="CR68" i="19"/>
  <c r="CR80" i="19"/>
  <c r="CR92" i="19"/>
  <c r="CR104" i="19"/>
  <c r="CR116" i="19"/>
  <c r="CR128" i="19"/>
  <c r="CR140" i="19"/>
  <c r="CR152" i="19"/>
  <c r="CK260" i="19"/>
  <c r="CK176" i="19"/>
  <c r="CK113" i="19"/>
  <c r="CR285" i="19"/>
  <c r="CR113" i="19"/>
  <c r="FI4" i="19"/>
  <c r="FI16" i="19"/>
  <c r="FI28" i="19"/>
  <c r="FI40" i="19"/>
  <c r="FI52" i="19"/>
  <c r="FI64" i="19"/>
  <c r="FI76" i="19"/>
  <c r="FI88" i="19"/>
  <c r="FI100" i="19"/>
  <c r="FI112" i="19"/>
  <c r="FI124" i="19"/>
  <c r="FI136" i="19"/>
  <c r="FI148" i="19"/>
  <c r="FI160" i="19"/>
  <c r="FI172" i="19"/>
  <c r="FI184" i="19"/>
  <c r="FI196" i="19"/>
  <c r="FI208" i="19"/>
  <c r="FI220" i="19"/>
  <c r="FI232" i="19"/>
  <c r="FI244" i="19"/>
  <c r="FI256" i="19"/>
  <c r="FI268" i="19"/>
  <c r="FI280" i="19"/>
  <c r="FI292" i="19"/>
  <c r="FI5" i="19"/>
  <c r="FI17" i="19"/>
  <c r="FI29" i="19"/>
  <c r="FI41" i="19"/>
  <c r="FI53" i="19"/>
  <c r="FI65" i="19"/>
  <c r="FI77" i="19"/>
  <c r="FI89" i="19"/>
  <c r="FI101" i="19"/>
  <c r="FI113" i="19"/>
  <c r="FI125" i="19"/>
  <c r="FI137" i="19"/>
  <c r="FI149" i="19"/>
  <c r="FI161" i="19"/>
  <c r="FI173" i="19"/>
  <c r="FI185" i="19"/>
  <c r="FI197" i="19"/>
  <c r="FI209" i="19"/>
  <c r="FI221" i="19"/>
  <c r="FI233" i="19"/>
  <c r="FI245" i="19"/>
  <c r="FI257" i="19"/>
  <c r="FI269" i="19"/>
  <c r="FI281" i="19"/>
  <c r="FI293" i="19"/>
  <c r="FI6" i="19"/>
  <c r="FI18" i="19"/>
  <c r="FI30" i="19"/>
  <c r="FI42" i="19"/>
  <c r="FI54" i="19"/>
  <c r="FI66" i="19"/>
  <c r="FI78" i="19"/>
  <c r="FI90" i="19"/>
  <c r="FI102" i="19"/>
  <c r="FI114" i="19"/>
  <c r="FI126" i="19"/>
  <c r="FI138" i="19"/>
  <c r="FI150" i="19"/>
  <c r="FI162" i="19"/>
  <c r="FI174" i="19"/>
  <c r="FI186" i="19"/>
  <c r="FI198" i="19"/>
  <c r="FI210" i="19"/>
  <c r="FI222" i="19"/>
  <c r="FI234" i="19"/>
  <c r="FI246" i="19"/>
  <c r="FI258" i="19"/>
  <c r="FI270" i="19"/>
  <c r="FI282" i="19"/>
  <c r="FI7" i="19"/>
  <c r="FI19" i="19"/>
  <c r="FI31" i="19"/>
  <c r="FI43" i="19"/>
  <c r="FI55" i="19"/>
  <c r="FI67" i="19"/>
  <c r="FI79" i="19"/>
  <c r="FI91" i="19"/>
  <c r="FI103" i="19"/>
  <c r="FI115" i="19"/>
  <c r="FI127" i="19"/>
  <c r="FI139" i="19"/>
  <c r="FI151" i="19"/>
  <c r="FI163" i="19"/>
  <c r="FI175" i="19"/>
  <c r="FI187" i="19"/>
  <c r="FI199" i="19"/>
  <c r="FI211" i="19"/>
  <c r="FI223" i="19"/>
  <c r="FI235" i="19"/>
  <c r="FI247" i="19"/>
  <c r="FI259" i="19"/>
  <c r="FI271" i="19"/>
  <c r="FI283" i="19"/>
  <c r="FI8" i="19"/>
  <c r="FI20" i="19"/>
  <c r="FI32" i="19"/>
  <c r="FI44" i="19"/>
  <c r="FI56" i="19"/>
  <c r="FI68" i="19"/>
  <c r="FI80" i="19"/>
  <c r="FI92" i="19"/>
  <c r="FI104" i="19"/>
  <c r="FI116" i="19"/>
  <c r="FI128" i="19"/>
  <c r="FI140" i="19"/>
  <c r="FI152" i="19"/>
  <c r="FI164" i="19"/>
  <c r="FI176" i="19"/>
  <c r="FI188" i="19"/>
  <c r="FI200" i="19"/>
  <c r="FI212" i="19"/>
  <c r="FI224" i="19"/>
  <c r="FI236" i="19"/>
  <c r="FI248" i="19"/>
  <c r="FI260" i="19"/>
  <c r="FI272" i="19"/>
  <c r="FI284" i="19"/>
  <c r="FI3" i="19"/>
  <c r="FI9" i="19"/>
  <c r="FI21" i="19"/>
  <c r="FI33" i="19"/>
  <c r="FI45" i="19"/>
  <c r="FI57" i="19"/>
  <c r="FI69" i="19"/>
  <c r="FI81" i="19"/>
  <c r="FI93" i="19"/>
  <c r="FI105" i="19"/>
  <c r="FI117" i="19"/>
  <c r="FI129" i="19"/>
  <c r="FI141" i="19"/>
  <c r="FI153" i="19"/>
  <c r="FI165" i="19"/>
  <c r="FI177" i="19"/>
  <c r="FI189" i="19"/>
  <c r="FI201" i="19"/>
  <c r="FI213" i="19"/>
  <c r="FI225" i="19"/>
  <c r="FI237" i="19"/>
  <c r="FI249" i="19"/>
  <c r="FI261" i="19"/>
  <c r="FI273" i="19"/>
  <c r="FI285" i="19"/>
  <c r="FI10" i="19"/>
  <c r="FI22" i="19"/>
  <c r="FI34" i="19"/>
  <c r="FI46" i="19"/>
  <c r="FI58" i="19"/>
  <c r="FI70" i="19"/>
  <c r="FI82" i="19"/>
  <c r="FI94" i="19"/>
  <c r="FI106" i="19"/>
  <c r="FI118" i="19"/>
  <c r="FI130" i="19"/>
  <c r="FI142" i="19"/>
  <c r="FI154" i="19"/>
  <c r="FI166" i="19"/>
  <c r="FI178" i="19"/>
  <c r="FI190" i="19"/>
  <c r="FI202" i="19"/>
  <c r="FI214" i="19"/>
  <c r="FI226" i="19"/>
  <c r="FI238" i="19"/>
  <c r="FI250" i="19"/>
  <c r="FI262" i="19"/>
  <c r="FI274" i="19"/>
  <c r="FI286" i="19"/>
  <c r="FI11" i="19"/>
  <c r="FI23" i="19"/>
  <c r="FI35" i="19"/>
  <c r="FI47" i="19"/>
  <c r="FI59" i="19"/>
  <c r="FI71" i="19"/>
  <c r="FI83" i="19"/>
  <c r="FI95" i="19"/>
  <c r="FI107" i="19"/>
  <c r="FI119" i="19"/>
  <c r="FI131" i="19"/>
  <c r="FI143" i="19"/>
  <c r="FI155" i="19"/>
  <c r="FI167" i="19"/>
  <c r="FI179" i="19"/>
  <c r="FI191" i="19"/>
  <c r="FI203" i="19"/>
  <c r="FI215" i="19"/>
  <c r="FI227" i="19"/>
  <c r="FI239" i="19"/>
  <c r="FI251" i="19"/>
  <c r="FI263" i="19"/>
  <c r="FI275" i="19"/>
  <c r="FI287" i="19"/>
  <c r="FI12" i="19"/>
  <c r="FI24" i="19"/>
  <c r="FI36" i="19"/>
  <c r="FI48" i="19"/>
  <c r="FI60" i="19"/>
  <c r="FI72" i="19"/>
  <c r="FI84" i="19"/>
  <c r="FI96" i="19"/>
  <c r="FI108" i="19"/>
  <c r="FI120" i="19"/>
  <c r="FI132" i="19"/>
  <c r="FI144" i="19"/>
  <c r="FI156" i="19"/>
  <c r="FI168" i="19"/>
  <c r="FI180" i="19"/>
  <c r="FI192" i="19"/>
  <c r="FI204" i="19"/>
  <c r="FI216" i="19"/>
  <c r="FI228" i="19"/>
  <c r="FI240" i="19"/>
  <c r="FI252" i="19"/>
  <c r="FI264" i="19"/>
  <c r="FI13" i="19"/>
  <c r="FI25" i="19"/>
  <c r="FI37" i="19"/>
  <c r="FI49" i="19"/>
  <c r="FI61" i="19"/>
  <c r="FI73" i="19"/>
  <c r="FI85" i="19"/>
  <c r="FI97" i="19"/>
  <c r="FI109" i="19"/>
  <c r="FI121" i="19"/>
  <c r="FI133" i="19"/>
  <c r="FI145" i="19"/>
  <c r="FI157" i="19"/>
  <c r="FI169" i="19"/>
  <c r="FI181" i="19"/>
  <c r="FI193" i="19"/>
  <c r="FI205" i="19"/>
  <c r="FI217" i="19"/>
  <c r="FI229" i="19"/>
  <c r="FI241" i="19"/>
  <c r="FI253" i="19"/>
  <c r="FI265" i="19"/>
  <c r="FI277" i="19"/>
  <c r="FI289" i="19"/>
  <c r="FI14" i="19"/>
  <c r="FI26" i="19"/>
  <c r="FI38" i="19"/>
  <c r="FI50" i="19"/>
  <c r="FI62" i="19"/>
  <c r="FI74" i="19"/>
  <c r="FI86" i="19"/>
  <c r="FI98" i="19"/>
  <c r="FI110" i="19"/>
  <c r="FI122" i="19"/>
  <c r="FI134" i="19"/>
  <c r="FI146" i="19"/>
  <c r="FI158" i="19"/>
  <c r="FI170" i="19"/>
  <c r="FI182" i="19"/>
  <c r="FI194" i="19"/>
  <c r="FI206" i="19"/>
  <c r="FI218" i="19"/>
  <c r="FI230" i="19"/>
  <c r="FI242" i="19"/>
  <c r="FI254" i="19"/>
  <c r="FI266" i="19"/>
  <c r="FI278" i="19"/>
  <c r="FI290" i="19"/>
  <c r="FI15" i="19"/>
  <c r="FI159" i="19"/>
  <c r="FI288" i="19"/>
  <c r="FI27" i="19"/>
  <c r="FI171" i="19"/>
  <c r="FI291" i="19"/>
  <c r="FI39" i="19"/>
  <c r="FI183" i="19"/>
  <c r="FI294" i="19"/>
  <c r="FI51" i="19"/>
  <c r="FI195" i="19"/>
  <c r="FI63" i="19"/>
  <c r="FI207" i="19"/>
  <c r="FI75" i="19"/>
  <c r="FI219" i="19"/>
  <c r="FI87" i="19"/>
  <c r="FI231" i="19"/>
  <c r="FI99" i="19"/>
  <c r="FI243" i="19"/>
  <c r="FI111" i="19"/>
  <c r="FI255" i="19"/>
  <c r="FI123" i="19"/>
  <c r="FI267" i="19"/>
  <c r="CK291" i="19"/>
  <c r="CK279" i="19"/>
  <c r="CK267" i="19"/>
  <c r="CK255" i="19"/>
  <c r="CK243" i="19"/>
  <c r="CK231" i="19"/>
  <c r="CK219" i="19"/>
  <c r="CK207" i="19"/>
  <c r="CK195" i="19"/>
  <c r="CK183" i="19"/>
  <c r="CK171" i="19"/>
  <c r="CK159" i="19"/>
  <c r="CK147" i="19"/>
  <c r="CK134" i="19"/>
  <c r="CK121" i="19"/>
  <c r="CK107" i="19"/>
  <c r="CK92" i="19"/>
  <c r="CK77" i="19"/>
  <c r="CK57" i="19"/>
  <c r="CK41" i="19"/>
  <c r="CK21" i="19"/>
  <c r="CR3" i="19"/>
  <c r="CR276" i="19"/>
  <c r="CR260" i="19"/>
  <c r="CR240" i="19"/>
  <c r="CR224" i="19"/>
  <c r="CR204" i="19"/>
  <c r="CR188" i="19"/>
  <c r="CR168" i="19"/>
  <c r="CR150" i="19"/>
  <c r="CR129" i="19"/>
  <c r="CR105" i="19"/>
  <c r="CR81" i="19"/>
  <c r="CR57" i="19"/>
  <c r="CR33" i="19"/>
  <c r="CR9" i="19"/>
  <c r="EN278" i="19"/>
  <c r="EN244" i="19"/>
  <c r="EN208" i="19"/>
  <c r="EN172" i="19"/>
  <c r="EN134" i="19"/>
  <c r="EN91" i="19"/>
  <c r="EN47" i="19"/>
  <c r="EO292" i="19"/>
  <c r="EO233" i="19"/>
  <c r="EO170" i="19"/>
  <c r="EO67" i="19"/>
  <c r="ES202" i="19"/>
  <c r="ES28" i="19"/>
  <c r="CK249" i="19"/>
  <c r="CK127" i="19"/>
  <c r="CK236" i="19"/>
  <c r="CK85" i="19"/>
  <c r="CR177" i="19"/>
  <c r="CK290" i="19"/>
  <c r="CK278" i="19"/>
  <c r="CK266" i="19"/>
  <c r="CK254" i="19"/>
  <c r="CK242" i="19"/>
  <c r="CK230" i="19"/>
  <c r="CK218" i="19"/>
  <c r="CK206" i="19"/>
  <c r="CK194" i="19"/>
  <c r="CK182" i="19"/>
  <c r="CK170" i="19"/>
  <c r="CK158" i="19"/>
  <c r="CK146" i="19"/>
  <c r="CK133" i="19"/>
  <c r="CK120" i="19"/>
  <c r="CK105" i="19"/>
  <c r="CK91" i="19"/>
  <c r="CK75" i="19"/>
  <c r="CK56" i="19"/>
  <c r="CK39" i="19"/>
  <c r="CK20" i="19"/>
  <c r="CR294" i="19"/>
  <c r="CR275" i="19"/>
  <c r="CR258" i="19"/>
  <c r="CR239" i="19"/>
  <c r="CR222" i="19"/>
  <c r="CR203" i="19"/>
  <c r="CR186" i="19"/>
  <c r="CR167" i="19"/>
  <c r="CR149" i="19"/>
  <c r="CR125" i="19"/>
  <c r="CR101" i="19"/>
  <c r="CR77" i="19"/>
  <c r="CR53" i="19"/>
  <c r="CR29" i="19"/>
  <c r="CR5" i="19"/>
  <c r="EN274" i="19"/>
  <c r="EN243" i="19"/>
  <c r="EN207" i="19"/>
  <c r="EN171" i="19"/>
  <c r="EN133" i="19"/>
  <c r="EN90" i="19"/>
  <c r="EN45" i="19"/>
  <c r="EO290" i="19"/>
  <c r="EO230" i="19"/>
  <c r="EO168" i="19"/>
  <c r="EO66" i="19"/>
  <c r="ES199" i="19"/>
  <c r="ES25" i="19"/>
  <c r="CK285" i="19"/>
  <c r="CK201" i="19"/>
  <c r="CK114" i="19"/>
  <c r="CK31" i="19"/>
  <c r="CK272" i="19"/>
  <c r="CK139" i="19"/>
  <c r="CR249" i="19"/>
  <c r="CR65" i="19"/>
  <c r="CK289" i="19"/>
  <c r="CK277" i="19"/>
  <c r="CK265" i="19"/>
  <c r="CK253" i="19"/>
  <c r="CK241" i="19"/>
  <c r="CK229" i="19"/>
  <c r="CK217" i="19"/>
  <c r="CK205" i="19"/>
  <c r="CK193" i="19"/>
  <c r="CK181" i="19"/>
  <c r="CK169" i="19"/>
  <c r="CK157" i="19"/>
  <c r="CK145" i="19"/>
  <c r="CK132" i="19"/>
  <c r="CK119" i="19"/>
  <c r="CK104" i="19"/>
  <c r="CK90" i="19"/>
  <c r="CK74" i="19"/>
  <c r="CK55" i="19"/>
  <c r="CK38" i="19"/>
  <c r="CK19" i="19"/>
  <c r="CR293" i="19"/>
  <c r="CR274" i="19"/>
  <c r="CR257" i="19"/>
  <c r="CR238" i="19"/>
  <c r="CR221" i="19"/>
  <c r="CR202" i="19"/>
  <c r="CR185" i="19"/>
  <c r="CR166" i="19"/>
  <c r="CR148" i="19"/>
  <c r="CR124" i="19"/>
  <c r="CR100" i="19"/>
  <c r="CR76" i="19"/>
  <c r="CR52" i="19"/>
  <c r="CR28" i="19"/>
  <c r="CR4" i="19"/>
  <c r="EN269" i="19"/>
  <c r="EN238" i="19"/>
  <c r="EN202" i="19"/>
  <c r="EN166" i="19"/>
  <c r="EN127" i="19"/>
  <c r="EN84" i="19"/>
  <c r="EN38" i="19"/>
  <c r="EO282" i="19"/>
  <c r="EO222" i="19"/>
  <c r="EO161" i="19"/>
  <c r="EO47" i="19"/>
  <c r="ES172" i="19"/>
  <c r="FI279" i="19"/>
  <c r="CK165" i="19"/>
  <c r="CK14" i="19"/>
  <c r="CK212" i="19"/>
  <c r="CK66" i="19"/>
  <c r="CR213" i="19"/>
  <c r="CR41" i="19"/>
  <c r="CK288" i="19"/>
  <c r="CK276" i="19"/>
  <c r="CK264" i="19"/>
  <c r="CK252" i="19"/>
  <c r="CK240" i="19"/>
  <c r="CK228" i="19"/>
  <c r="CK216" i="19"/>
  <c r="CK204" i="19"/>
  <c r="CK192" i="19"/>
  <c r="CK180" i="19"/>
  <c r="CK168" i="19"/>
  <c r="CK156" i="19"/>
  <c r="CK144" i="19"/>
  <c r="CK131" i="19"/>
  <c r="CK117" i="19"/>
  <c r="CK103" i="19"/>
  <c r="CK89" i="19"/>
  <c r="CK73" i="19"/>
  <c r="CK54" i="19"/>
  <c r="CK37" i="19"/>
  <c r="CK18" i="19"/>
  <c r="CR292" i="19"/>
  <c r="CR273" i="19"/>
  <c r="CR256" i="19"/>
  <c r="CR237" i="19"/>
  <c r="CR220" i="19"/>
  <c r="CR201" i="19"/>
  <c r="CR184" i="19"/>
  <c r="CR165" i="19"/>
  <c r="CR144" i="19"/>
  <c r="CR120" i="19"/>
  <c r="CR96" i="19"/>
  <c r="CR72" i="19"/>
  <c r="CR48" i="19"/>
  <c r="CR24" i="19"/>
  <c r="EN293" i="19"/>
  <c r="EN268" i="19"/>
  <c r="EN233" i="19"/>
  <c r="EN197" i="19"/>
  <c r="EN161" i="19"/>
  <c r="EN121" i="19"/>
  <c r="EN78" i="19"/>
  <c r="EN32" i="19"/>
  <c r="EO275" i="19"/>
  <c r="EO212" i="19"/>
  <c r="EO151" i="19"/>
  <c r="EO44" i="19"/>
  <c r="ES169" i="19"/>
  <c r="FI276" i="19"/>
  <c r="CK237" i="19"/>
  <c r="CK100" i="19"/>
  <c r="CK284" i="19"/>
  <c r="CK188" i="19"/>
  <c r="CK99" i="19"/>
  <c r="CR268" i="19"/>
  <c r="CR89" i="19"/>
  <c r="CK287" i="19"/>
  <c r="CK275" i="19"/>
  <c r="CK263" i="19"/>
  <c r="CK251" i="19"/>
  <c r="CK239" i="19"/>
  <c r="CK227" i="19"/>
  <c r="CK215" i="19"/>
  <c r="CK203" i="19"/>
  <c r="CK191" i="19"/>
  <c r="CK179" i="19"/>
  <c r="CK167" i="19"/>
  <c r="CK155" i="19"/>
  <c r="CK143" i="19"/>
  <c r="CK129" i="19"/>
  <c r="CK116" i="19"/>
  <c r="CK102" i="19"/>
  <c r="CK88" i="19"/>
  <c r="CK69" i="19"/>
  <c r="CK53" i="19"/>
  <c r="CK33" i="19"/>
  <c r="CK17" i="19"/>
  <c r="CR288" i="19"/>
  <c r="CR272" i="19"/>
  <c r="CR252" i="19"/>
  <c r="CR236" i="19"/>
  <c r="CR216" i="19"/>
  <c r="CR200" i="19"/>
  <c r="CR180" i="19"/>
  <c r="CR164" i="19"/>
  <c r="CR143" i="19"/>
  <c r="CR119" i="19"/>
  <c r="CR95" i="19"/>
  <c r="CR71" i="19"/>
  <c r="CR47" i="19"/>
  <c r="CR23" i="19"/>
  <c r="EN292" i="19"/>
  <c r="EN267" i="19"/>
  <c r="EN232" i="19"/>
  <c r="EN196" i="19"/>
  <c r="EN160" i="19"/>
  <c r="EN120" i="19"/>
  <c r="EN76" i="19"/>
  <c r="EN31" i="19"/>
  <c r="EO272" i="19"/>
  <c r="EO211" i="19"/>
  <c r="EO150" i="19"/>
  <c r="EO23" i="19"/>
  <c r="ES144" i="19"/>
  <c r="FI147" i="19"/>
  <c r="CK273" i="19"/>
  <c r="CK140" i="19"/>
  <c r="CK248" i="19"/>
  <c r="CK126" i="19"/>
  <c r="CR232" i="19"/>
  <c r="CR17" i="19"/>
  <c r="CK286" i="19"/>
  <c r="CK274" i="19"/>
  <c r="CK262" i="19"/>
  <c r="CK250" i="19"/>
  <c r="CK238" i="19"/>
  <c r="CK226" i="19"/>
  <c r="CK214" i="19"/>
  <c r="CK202" i="19"/>
  <c r="CK190" i="19"/>
  <c r="CK178" i="19"/>
  <c r="CK166" i="19"/>
  <c r="CK154" i="19"/>
  <c r="CK141" i="19"/>
  <c r="CK128" i="19"/>
  <c r="CK115" i="19"/>
  <c r="CK101" i="19"/>
  <c r="CK87" i="19"/>
  <c r="CK68" i="19"/>
  <c r="CK51" i="19"/>
  <c r="CK32" i="19"/>
  <c r="CK15" i="19"/>
  <c r="CR287" i="19"/>
  <c r="CR270" i="19"/>
  <c r="CR251" i="19"/>
  <c r="CR234" i="19"/>
  <c r="CR215" i="19"/>
  <c r="CR198" i="19"/>
  <c r="CR179" i="19"/>
  <c r="CR162" i="19"/>
  <c r="CR142" i="19"/>
  <c r="CR118" i="19"/>
  <c r="CR94" i="19"/>
  <c r="CR70" i="19"/>
  <c r="CR46" i="19"/>
  <c r="CR22" i="19"/>
  <c r="EN291" i="19"/>
  <c r="EN266" i="19"/>
  <c r="EN231" i="19"/>
  <c r="EN195" i="19"/>
  <c r="EN159" i="19"/>
  <c r="EN119" i="19"/>
  <c r="EN75" i="19"/>
  <c r="EN30" i="19"/>
  <c r="EO271" i="19"/>
  <c r="EO210" i="19"/>
  <c r="EO149" i="19"/>
  <c r="EO20" i="19"/>
  <c r="ES142" i="19"/>
  <c r="FI135" i="19"/>
  <c r="IH242" i="19" l="1"/>
  <c r="IH11" i="19"/>
  <c r="IH29" i="19"/>
  <c r="IH173" i="19"/>
  <c r="IH128" i="19"/>
  <c r="IH90" i="19"/>
  <c r="IH83" i="19"/>
  <c r="IH55" i="19"/>
  <c r="IH199" i="19"/>
  <c r="IH261" i="19"/>
  <c r="IH57" i="19"/>
  <c r="IH61" i="19"/>
  <c r="IH4" i="19"/>
  <c r="IH158" i="19"/>
  <c r="IH253" i="19"/>
  <c r="IH46" i="19"/>
  <c r="IH267" i="19"/>
  <c r="IH224" i="19"/>
  <c r="IH212" i="19"/>
  <c r="IH169" i="19"/>
  <c r="IH22" i="19"/>
  <c r="IH70" i="19"/>
  <c r="IH231" i="19"/>
  <c r="IH284" i="19"/>
  <c r="IH246" i="19"/>
  <c r="IH3" i="19"/>
  <c r="IH79" i="19"/>
  <c r="IH81" i="19"/>
  <c r="IH107" i="19"/>
  <c r="IH287" i="19"/>
  <c r="IH82" i="19"/>
  <c r="IH49" i="19"/>
  <c r="IH108" i="19"/>
  <c r="IH192" i="19"/>
  <c r="IH255" i="19"/>
  <c r="IH177" i="19"/>
  <c r="IH279" i="19"/>
  <c r="IH237" i="19"/>
  <c r="IH281" i="19"/>
  <c r="IH76" i="19"/>
  <c r="IH35" i="19"/>
  <c r="IH65" i="19"/>
  <c r="IH209" i="19"/>
  <c r="IH225" i="19"/>
  <c r="IH126" i="19"/>
  <c r="IH176" i="19"/>
  <c r="IH91" i="19"/>
  <c r="IH235" i="19"/>
  <c r="IH85" i="19"/>
  <c r="IH93" i="19"/>
  <c r="IH290" i="19"/>
  <c r="IH191" i="19"/>
  <c r="IH119" i="19"/>
  <c r="IH205" i="19"/>
  <c r="IH202" i="19"/>
  <c r="IH40" i="19"/>
  <c r="IH195" i="19"/>
  <c r="IH185" i="19"/>
  <c r="IH69" i="19"/>
  <c r="IH194" i="19"/>
  <c r="IH96" i="19"/>
  <c r="IH248" i="19"/>
  <c r="IH64" i="19"/>
  <c r="IH92" i="19"/>
  <c r="IH94" i="19"/>
  <c r="IH97" i="19"/>
  <c r="IH120" i="19"/>
  <c r="IH228" i="19"/>
  <c r="IH291" i="19"/>
  <c r="IH273" i="19"/>
  <c r="IH172" i="19"/>
  <c r="IH226" i="19"/>
  <c r="IH282" i="19"/>
  <c r="IH88" i="19"/>
  <c r="IH20" i="19"/>
  <c r="IH77" i="19"/>
  <c r="IH221" i="19"/>
  <c r="IH238" i="19"/>
  <c r="IH138" i="19"/>
  <c r="IH260" i="19"/>
  <c r="IH103" i="19"/>
  <c r="IH247" i="19"/>
  <c r="IH133" i="19"/>
  <c r="IH105" i="19"/>
  <c r="IH50" i="19"/>
  <c r="IH263" i="19"/>
  <c r="IH203" i="19"/>
  <c r="IH12" i="19"/>
  <c r="IH52" i="19"/>
  <c r="IH102" i="19"/>
  <c r="IH274" i="19"/>
  <c r="IH59" i="19"/>
  <c r="IH23" i="19"/>
  <c r="IH156" i="19"/>
  <c r="IH243" i="19"/>
  <c r="IH256" i="19"/>
  <c r="IH53" i="19"/>
  <c r="IH197" i="19"/>
  <c r="IH114" i="19"/>
  <c r="IH223" i="19"/>
  <c r="IH37" i="19"/>
  <c r="IH170" i="19"/>
  <c r="IH71" i="19"/>
  <c r="IH38" i="19"/>
  <c r="IH106" i="19"/>
  <c r="IH145" i="19"/>
  <c r="IH132" i="19"/>
  <c r="IH252" i="19"/>
  <c r="IH196" i="19"/>
  <c r="IH262" i="19"/>
  <c r="IH220" i="19"/>
  <c r="IH131" i="19"/>
  <c r="IH100" i="19"/>
  <c r="IH116" i="19"/>
  <c r="IH89" i="19"/>
  <c r="IH233" i="19"/>
  <c r="IH6" i="19"/>
  <c r="IH150" i="19"/>
  <c r="IH213" i="19"/>
  <c r="IH115" i="19"/>
  <c r="IH259" i="19"/>
  <c r="IH181" i="19"/>
  <c r="IH117" i="19"/>
  <c r="IH122" i="19"/>
  <c r="IH62" i="19"/>
  <c r="IH217" i="19"/>
  <c r="IH24" i="19"/>
  <c r="IH292" i="19"/>
  <c r="IH144" i="19"/>
  <c r="IH27" i="19"/>
  <c r="IH188" i="19"/>
  <c r="IH18" i="19"/>
  <c r="IH162" i="19"/>
  <c r="IH190" i="19"/>
  <c r="IH127" i="19"/>
  <c r="IH283" i="19"/>
  <c r="IH229" i="19"/>
  <c r="IH129" i="19"/>
  <c r="IH254" i="19"/>
  <c r="IH206" i="19"/>
  <c r="IH110" i="19"/>
  <c r="IH73" i="19"/>
  <c r="IH68" i="19"/>
  <c r="IH58" i="19"/>
  <c r="IH208" i="19"/>
  <c r="IH32" i="19"/>
  <c r="IH86" i="19"/>
  <c r="IH193" i="19"/>
  <c r="IH276" i="19"/>
  <c r="IH13" i="19"/>
  <c r="IH200" i="19"/>
  <c r="IH113" i="19"/>
  <c r="IH30" i="19"/>
  <c r="IH286" i="19"/>
  <c r="IH139" i="19"/>
  <c r="IH277" i="19"/>
  <c r="IH141" i="19"/>
  <c r="IH15" i="19"/>
  <c r="IH167" i="19"/>
  <c r="IH218" i="19"/>
  <c r="IH109" i="19"/>
  <c r="IH264" i="19"/>
  <c r="IH244" i="19"/>
  <c r="IH84" i="19"/>
  <c r="IH14" i="19"/>
  <c r="IH268" i="19"/>
  <c r="IH112" i="19"/>
  <c r="IH245" i="19"/>
  <c r="IH26" i="19"/>
  <c r="IH269" i="19"/>
  <c r="IH124" i="19"/>
  <c r="IH272" i="19"/>
  <c r="IH257" i="19"/>
  <c r="IH174" i="19"/>
  <c r="IH8" i="19"/>
  <c r="IH182" i="19"/>
  <c r="IH142" i="19"/>
  <c r="IH289" i="19"/>
  <c r="IH180" i="19"/>
  <c r="IH25" i="19"/>
  <c r="IH293" i="19"/>
  <c r="IH51" i="19"/>
  <c r="IH234" i="19"/>
  <c r="IH75" i="19"/>
  <c r="IH201" i="19"/>
  <c r="IH136" i="19"/>
  <c r="IH249" i="19"/>
  <c r="IH125" i="19"/>
  <c r="IH222" i="19"/>
  <c r="IH42" i="19"/>
  <c r="IH186" i="19"/>
  <c r="IH7" i="19"/>
  <c r="IH151" i="19"/>
  <c r="IH80" i="19"/>
  <c r="IH9" i="19"/>
  <c r="IH153" i="19"/>
  <c r="IH47" i="19"/>
  <c r="IH265" i="19"/>
  <c r="IH10" i="19"/>
  <c r="IH121" i="19"/>
  <c r="IH41" i="19"/>
  <c r="IH118" i="19"/>
  <c r="IH232" i="19"/>
  <c r="IH104" i="19"/>
  <c r="IH101" i="19"/>
  <c r="IH134" i="19"/>
  <c r="IH130" i="19"/>
  <c r="IH241" i="19"/>
  <c r="IH168" i="19"/>
  <c r="IH280" i="19"/>
  <c r="IH39" i="19"/>
  <c r="IH230" i="19"/>
  <c r="IH154" i="19"/>
  <c r="IH36" i="19"/>
  <c r="IH204" i="19"/>
  <c r="IH63" i="19"/>
  <c r="IH258" i="19"/>
  <c r="IH87" i="19"/>
  <c r="IH294" i="19"/>
  <c r="IH111" i="19"/>
  <c r="IH214" i="19"/>
  <c r="IH148" i="19"/>
  <c r="IH250" i="19"/>
  <c r="IH137" i="19"/>
  <c r="IH271" i="19"/>
  <c r="IH54" i="19"/>
  <c r="IH198" i="19"/>
  <c r="IH19" i="19"/>
  <c r="IH163" i="19"/>
  <c r="IH164" i="19"/>
  <c r="IH21" i="19"/>
  <c r="IH189" i="19"/>
  <c r="IH155" i="19"/>
  <c r="IH146" i="19"/>
  <c r="IH95" i="19"/>
  <c r="IH157" i="19"/>
  <c r="IH171" i="19"/>
  <c r="IH140" i="19"/>
  <c r="IH152" i="19"/>
  <c r="IH67" i="19"/>
  <c r="IH166" i="19"/>
  <c r="IH216" i="19"/>
  <c r="IH123" i="19"/>
  <c r="IH179" i="19"/>
  <c r="IH147" i="19"/>
  <c r="IH31" i="19"/>
  <c r="IH175" i="19"/>
  <c r="IH236" i="19"/>
  <c r="IH285" i="19"/>
  <c r="IH239" i="19"/>
  <c r="IH266" i="19"/>
  <c r="IH143" i="19"/>
  <c r="IH98" i="19"/>
  <c r="IH72" i="19"/>
  <c r="IH183" i="19"/>
  <c r="IH219" i="19"/>
  <c r="IH211" i="19"/>
  <c r="IH278" i="19"/>
  <c r="IH48" i="19"/>
  <c r="IH99" i="19"/>
  <c r="IH16" i="19"/>
  <c r="IH160" i="19"/>
  <c r="IH5" i="19"/>
  <c r="IH149" i="19"/>
  <c r="IH227" i="19"/>
  <c r="IH66" i="19"/>
  <c r="IH210" i="19"/>
  <c r="IH33" i="19"/>
  <c r="IH34" i="19"/>
  <c r="IH178" i="19"/>
  <c r="IH60" i="19"/>
  <c r="IH240" i="19"/>
  <c r="IH135" i="19"/>
  <c r="IH275" i="19"/>
  <c r="IH159" i="19"/>
  <c r="IH56" i="19"/>
  <c r="IH207" i="19"/>
  <c r="IH28" i="19"/>
  <c r="IH184" i="19"/>
  <c r="IH17" i="19"/>
  <c r="IH161" i="19"/>
  <c r="IH44" i="19"/>
  <c r="IH78" i="19"/>
  <c r="IH270" i="19"/>
  <c r="IH43" i="19"/>
  <c r="IH187" i="19"/>
  <c r="IH165" i="19"/>
  <c r="IH45" i="19"/>
  <c r="IH288" i="19"/>
  <c r="IH74" i="19"/>
  <c r="IH251" i="19"/>
  <c r="IH215" i="19"/>
  <c r="Q298" i="19"/>
  <c r="HR243" i="19"/>
  <c r="HN252" i="19"/>
  <c r="HM5" i="19"/>
  <c r="Q297" i="19"/>
  <c r="FQ293" i="19" s="1"/>
  <c r="FJ4" i="19"/>
  <c r="HN9" i="19"/>
  <c r="IK4" i="19"/>
  <c r="IK5" i="19" s="1"/>
  <c r="HN21" i="19" l="1"/>
  <c r="HN218" i="19"/>
  <c r="HN127" i="19"/>
  <c r="HN32" i="19"/>
  <c r="HN20" i="19"/>
  <c r="HN126" i="19"/>
  <c r="HN34" i="19"/>
  <c r="HN230" i="19"/>
  <c r="HN33" i="19"/>
  <c r="HN217" i="19"/>
  <c r="HN243" i="19"/>
  <c r="HN136" i="19"/>
  <c r="HN150" i="19"/>
  <c r="HN61" i="19"/>
  <c r="HN227" i="19"/>
  <c r="HN48" i="19"/>
  <c r="HN149" i="19"/>
  <c r="HN216" i="19"/>
  <c r="HN240" i="19"/>
  <c r="HN244" i="19"/>
  <c r="HN59" i="19"/>
  <c r="HN159" i="19"/>
  <c r="HN229" i="19"/>
  <c r="HN72" i="19"/>
  <c r="HN137" i="19"/>
  <c r="HN138" i="19"/>
  <c r="HN151" i="19"/>
  <c r="HN71" i="19"/>
  <c r="HN178" i="19"/>
  <c r="HN22" i="19"/>
  <c r="HN139" i="19"/>
  <c r="HN148" i="19"/>
  <c r="HN254" i="19"/>
  <c r="HN89" i="19"/>
  <c r="HN97" i="19"/>
  <c r="HN293" i="19"/>
  <c r="HN294" i="19"/>
  <c r="HN102" i="19"/>
  <c r="HN205" i="19"/>
  <c r="HN58" i="19"/>
  <c r="HN255" i="19"/>
  <c r="HN266" i="19"/>
  <c r="HN174" i="19"/>
  <c r="HN282" i="19"/>
  <c r="HN283" i="19"/>
  <c r="HN190" i="19"/>
  <c r="HN204" i="19"/>
  <c r="HN111" i="19"/>
  <c r="HN206" i="19"/>
  <c r="HN125" i="19"/>
  <c r="HN228" i="19"/>
  <c r="HN60" i="19"/>
  <c r="HN160" i="19"/>
  <c r="HN83" i="19"/>
  <c r="HN101" i="19"/>
  <c r="HN10" i="19"/>
  <c r="HN112" i="19"/>
  <c r="HN215" i="19"/>
  <c r="HR137" i="19"/>
  <c r="HR261" i="19"/>
  <c r="HR111" i="19"/>
  <c r="HR158" i="19"/>
  <c r="HR47" i="19"/>
  <c r="HR103" i="19"/>
  <c r="HR112" i="19"/>
  <c r="HM48" i="19"/>
  <c r="HM4" i="19"/>
  <c r="HM3" i="19"/>
  <c r="HN179" i="19"/>
  <c r="HN272" i="19"/>
  <c r="HN11" i="19"/>
  <c r="HN103" i="19"/>
  <c r="HN128" i="19"/>
  <c r="HN207" i="19"/>
  <c r="HN38" i="19"/>
  <c r="HN78" i="19"/>
  <c r="HN167" i="19"/>
  <c r="HN180" i="19"/>
  <c r="HN233" i="19"/>
  <c r="HN273" i="19"/>
  <c r="HN285" i="19"/>
  <c r="HN12" i="19"/>
  <c r="HN24" i="19"/>
  <c r="HN91" i="19"/>
  <c r="HN116" i="19"/>
  <c r="HN129" i="19"/>
  <c r="HN195" i="19"/>
  <c r="HN208" i="19"/>
  <c r="HN220" i="19"/>
  <c r="HN39" i="19"/>
  <c r="HN79" i="19"/>
  <c r="HN168" i="19"/>
  <c r="HN248" i="19"/>
  <c r="HN274" i="19"/>
  <c r="HN286" i="19"/>
  <c r="HN49" i="19"/>
  <c r="HN284" i="19"/>
  <c r="HN90" i="19"/>
  <c r="HN140" i="19"/>
  <c r="HN194" i="19"/>
  <c r="HN67" i="19"/>
  <c r="HN156" i="19"/>
  <c r="HN196" i="19"/>
  <c r="HN262" i="19"/>
  <c r="HN169" i="19"/>
  <c r="HN275" i="19"/>
  <c r="HN93" i="19"/>
  <c r="HN145" i="19"/>
  <c r="HN197" i="19"/>
  <c r="HN237" i="19"/>
  <c r="HN276" i="19"/>
  <c r="HN43" i="19"/>
  <c r="HN264" i="19"/>
  <c r="HN107" i="19"/>
  <c r="HN15" i="19"/>
  <c r="HN146" i="19"/>
  <c r="HN185" i="19"/>
  <c r="HN57" i="19"/>
  <c r="HN82" i="19"/>
  <c r="HN121" i="19"/>
  <c r="HN135" i="19"/>
  <c r="HN226" i="19"/>
  <c r="HN277" i="19"/>
  <c r="HN259" i="19"/>
  <c r="HN23" i="19"/>
  <c r="HN115" i="19"/>
  <c r="HN219" i="19"/>
  <c r="HN13" i="19"/>
  <c r="HN53" i="19"/>
  <c r="HN92" i="19"/>
  <c r="HN117" i="19"/>
  <c r="HN209" i="19"/>
  <c r="HN3" i="19"/>
  <c r="HN80" i="19"/>
  <c r="HN106" i="19"/>
  <c r="HN249" i="19"/>
  <c r="HN287" i="19"/>
  <c r="HN14" i="19"/>
  <c r="HN68" i="19"/>
  <c r="HN157" i="19"/>
  <c r="HN184" i="19"/>
  <c r="HN263" i="19"/>
  <c r="HN81" i="19"/>
  <c r="HN170" i="19"/>
  <c r="HN288" i="19"/>
  <c r="HN4" i="19"/>
  <c r="HN69" i="19"/>
  <c r="HN158" i="19"/>
  <c r="HN238" i="19"/>
  <c r="HN31" i="19"/>
  <c r="HN44" i="19"/>
  <c r="HN70" i="19"/>
  <c r="HN147" i="19"/>
  <c r="HN186" i="19"/>
  <c r="HN214" i="19"/>
  <c r="HN239" i="19"/>
  <c r="HN253" i="19"/>
  <c r="HN265" i="19"/>
  <c r="HN28" i="19"/>
  <c r="HN50" i="19"/>
  <c r="HN73" i="19"/>
  <c r="HN108" i="19"/>
  <c r="HN118" i="19"/>
  <c r="HN175" i="19"/>
  <c r="HN198" i="19"/>
  <c r="HN256" i="19"/>
  <c r="HN130" i="19"/>
  <c r="HN164" i="19"/>
  <c r="HN187" i="19"/>
  <c r="HN245" i="19"/>
  <c r="HN278" i="19"/>
  <c r="HN51" i="19"/>
  <c r="HN119" i="19"/>
  <c r="HN199" i="19"/>
  <c r="HN18" i="19"/>
  <c r="HN99" i="19"/>
  <c r="HN131" i="19"/>
  <c r="HN165" i="19"/>
  <c r="HN188" i="19"/>
  <c r="HN235" i="19"/>
  <c r="HN8" i="19"/>
  <c r="HN19" i="19"/>
  <c r="HN42" i="19"/>
  <c r="HN77" i="19"/>
  <c r="HN100" i="19"/>
  <c r="HN144" i="19"/>
  <c r="HN155" i="19"/>
  <c r="HN166" i="19"/>
  <c r="HN189" i="19"/>
  <c r="HN225" i="19"/>
  <c r="HN236" i="19"/>
  <c r="HN247" i="19"/>
  <c r="HN269" i="19"/>
  <c r="HN292" i="19"/>
  <c r="HN5" i="19"/>
  <c r="HN40" i="19"/>
  <c r="HN62" i="19"/>
  <c r="HN98" i="19"/>
  <c r="HN141" i="19"/>
  <c r="HN210" i="19"/>
  <c r="HN234" i="19"/>
  <c r="HN267" i="19"/>
  <c r="HN289" i="19"/>
  <c r="HN29" i="19"/>
  <c r="HN87" i="19"/>
  <c r="HN109" i="19"/>
  <c r="HN176" i="19"/>
  <c r="HN257" i="19"/>
  <c r="HN41" i="19"/>
  <c r="HN63" i="19"/>
  <c r="HN154" i="19"/>
  <c r="HN224" i="19"/>
  <c r="HN246" i="19"/>
  <c r="HN268" i="19"/>
  <c r="HN279" i="19"/>
  <c r="HN30" i="19"/>
  <c r="HN52" i="19"/>
  <c r="HN88" i="19"/>
  <c r="HN110" i="19"/>
  <c r="HN120" i="19"/>
  <c r="HN177" i="19"/>
  <c r="HN200" i="19"/>
  <c r="HN258" i="19"/>
  <c r="HR119" i="19"/>
  <c r="HR19" i="19"/>
  <c r="HR293" i="19"/>
  <c r="HR3" i="19"/>
  <c r="HR225" i="19"/>
  <c r="HN113" i="19"/>
  <c r="HN142" i="19"/>
  <c r="HN152" i="19"/>
  <c r="HN231" i="19"/>
  <c r="HN241" i="19"/>
  <c r="HN270" i="19"/>
  <c r="HN280" i="19"/>
  <c r="HN290" i="19"/>
  <c r="HN26" i="19"/>
  <c r="HN36" i="19"/>
  <c r="HN46" i="19"/>
  <c r="HN55" i="19"/>
  <c r="HN65" i="19"/>
  <c r="HN75" i="19"/>
  <c r="HN85" i="19"/>
  <c r="HN95" i="19"/>
  <c r="HN123" i="19"/>
  <c r="HN133" i="19"/>
  <c r="HN162" i="19"/>
  <c r="HN172" i="19"/>
  <c r="HN182" i="19"/>
  <c r="HN192" i="19"/>
  <c r="HN202" i="19"/>
  <c r="HN212" i="19"/>
  <c r="HN222" i="19"/>
  <c r="HN251" i="19"/>
  <c r="HN261" i="19"/>
  <c r="HN25" i="19"/>
  <c r="HN35" i="19"/>
  <c r="HN45" i="19"/>
  <c r="HN54" i="19"/>
  <c r="HN64" i="19"/>
  <c r="HN74" i="19"/>
  <c r="HN84" i="19"/>
  <c r="HN94" i="19"/>
  <c r="HN122" i="19"/>
  <c r="HN132" i="19"/>
  <c r="HN161" i="19"/>
  <c r="HN171" i="19"/>
  <c r="HN181" i="19"/>
  <c r="HN191" i="19"/>
  <c r="HN201" i="19"/>
  <c r="HN211" i="19"/>
  <c r="HN221" i="19"/>
  <c r="HN250" i="19"/>
  <c r="HN260" i="19"/>
  <c r="HN104" i="19"/>
  <c r="HN7" i="19"/>
  <c r="HN17" i="19"/>
  <c r="HN105" i="19"/>
  <c r="HN114" i="19"/>
  <c r="HN143" i="19"/>
  <c r="HN153" i="19"/>
  <c r="HN232" i="19"/>
  <c r="HN242" i="19"/>
  <c r="HN271" i="19"/>
  <c r="HN281" i="19"/>
  <c r="HN291" i="19"/>
  <c r="HN6" i="19"/>
  <c r="HN16" i="19"/>
  <c r="HN27" i="19"/>
  <c r="HN37" i="19"/>
  <c r="HN47" i="19"/>
  <c r="HN56" i="19"/>
  <c r="HN66" i="19"/>
  <c r="HN76" i="19"/>
  <c r="HN86" i="19"/>
  <c r="HN96" i="19"/>
  <c r="HN124" i="19"/>
  <c r="HN134" i="19"/>
  <c r="HN163" i="19"/>
  <c r="HN173" i="19"/>
  <c r="HN183" i="19"/>
  <c r="HN193" i="19"/>
  <c r="HN203" i="19"/>
  <c r="HN213" i="19"/>
  <c r="HN223" i="19"/>
  <c r="HR131" i="19"/>
  <c r="HR76" i="19"/>
  <c r="HR188" i="19"/>
  <c r="HR68" i="19"/>
  <c r="HR60" i="19"/>
  <c r="HR77" i="19"/>
  <c r="HR96" i="19"/>
  <c r="HR152" i="19"/>
  <c r="HR161" i="19"/>
  <c r="HR180" i="19"/>
  <c r="HR294" i="19"/>
  <c r="HR43" i="19"/>
  <c r="HR69" i="19"/>
  <c r="HR61" i="19"/>
  <c r="HR247" i="19"/>
  <c r="HR35" i="19"/>
  <c r="HR88" i="19"/>
  <c r="HR70" i="19"/>
  <c r="HR116" i="19"/>
  <c r="HR201" i="19"/>
  <c r="HR239" i="19"/>
  <c r="HR62" i="19"/>
  <c r="HR230" i="19"/>
  <c r="HR287" i="19"/>
  <c r="HR27" i="19"/>
  <c r="HR36" i="19"/>
  <c r="HR54" i="19"/>
  <c r="HR174" i="19"/>
  <c r="HR222" i="19"/>
  <c r="HR259" i="19"/>
  <c r="HR196" i="19"/>
  <c r="HR279" i="19"/>
  <c r="HR288" i="19"/>
  <c r="HR28" i="19"/>
  <c r="HR160" i="19"/>
  <c r="HR251" i="19"/>
  <c r="HR12" i="19"/>
  <c r="HR91" i="19"/>
  <c r="HR109" i="19"/>
  <c r="HR117" i="19"/>
  <c r="HR181" i="19"/>
  <c r="HR218" i="19"/>
  <c r="HR236" i="19"/>
  <c r="HR21" i="19"/>
  <c r="HR125" i="19"/>
  <c r="HR145" i="19"/>
  <c r="HR209" i="19"/>
  <c r="HR67" i="19"/>
  <c r="HR75" i="19"/>
  <c r="HR110" i="19"/>
  <c r="HR83" i="19"/>
  <c r="HR5" i="19"/>
  <c r="HR102" i="19"/>
  <c r="HR182" i="19"/>
  <c r="HR210" i="19"/>
  <c r="HR245" i="19"/>
  <c r="HR48" i="19"/>
  <c r="HR81" i="19"/>
  <c r="HR89" i="19"/>
  <c r="HR167" i="19"/>
  <c r="HR254" i="19"/>
  <c r="HR22" i="19"/>
  <c r="HR56" i="19"/>
  <c r="HR175" i="19"/>
  <c r="HR132" i="19"/>
  <c r="HR159" i="19"/>
  <c r="HR15" i="19"/>
  <c r="HR41" i="19"/>
  <c r="HR151" i="19"/>
  <c r="HR194" i="19"/>
  <c r="HR238" i="19"/>
  <c r="HR14" i="19"/>
  <c r="HR202" i="19"/>
  <c r="HR229" i="19"/>
  <c r="HR7" i="19"/>
  <c r="HR49" i="19"/>
  <c r="HR82" i="19"/>
  <c r="HR90" i="19"/>
  <c r="HR168" i="19"/>
  <c r="HR272" i="19"/>
  <c r="HR280" i="19"/>
  <c r="HR147" i="19"/>
  <c r="HR172" i="19"/>
  <c r="HR223" i="19"/>
  <c r="HR231" i="19"/>
  <c r="HR274" i="19"/>
  <c r="HR282" i="19"/>
  <c r="HR139" i="19"/>
  <c r="HR189" i="19"/>
  <c r="HR215" i="19"/>
  <c r="HR165" i="19"/>
  <c r="HR258" i="19"/>
  <c r="HR275" i="19"/>
  <c r="HR98" i="19"/>
  <c r="HR123" i="19"/>
  <c r="HR140" i="19"/>
  <c r="HR208" i="19"/>
  <c r="HR267" i="19"/>
  <c r="HR6" i="19"/>
  <c r="HR55" i="19"/>
  <c r="HR118" i="19"/>
  <c r="HR216" i="19"/>
  <c r="HR232" i="19"/>
  <c r="HR265" i="19"/>
  <c r="HR281" i="19"/>
  <c r="HR289" i="19"/>
  <c r="HR63" i="19"/>
  <c r="HR95" i="19"/>
  <c r="HR34" i="19"/>
  <c r="HR42" i="19"/>
  <c r="HR97" i="19"/>
  <c r="HR105" i="19"/>
  <c r="HR154" i="19"/>
  <c r="HR26" i="19"/>
  <c r="HR74" i="19"/>
  <c r="HR130" i="19"/>
  <c r="HR138" i="19"/>
  <c r="HR179" i="19"/>
  <c r="HR187" i="19"/>
  <c r="HR195" i="19"/>
  <c r="HR203" i="19"/>
  <c r="HR211" i="19"/>
  <c r="HR252" i="19"/>
  <c r="HR260" i="19"/>
  <c r="HR268" i="19"/>
  <c r="HR127" i="19"/>
  <c r="HR155" i="19"/>
  <c r="HR169" i="19"/>
  <c r="HR176" i="19"/>
  <c r="HR190" i="19"/>
  <c r="HR240" i="19"/>
  <c r="HR290" i="19"/>
  <c r="HR134" i="19"/>
  <c r="HR50" i="19"/>
  <c r="HR57" i="19"/>
  <c r="HR71" i="19"/>
  <c r="HR78" i="19"/>
  <c r="HR85" i="19"/>
  <c r="HR92" i="19"/>
  <c r="HR99" i="19"/>
  <c r="HR120" i="19"/>
  <c r="HR141" i="19"/>
  <c r="HR162" i="19"/>
  <c r="HR183" i="19"/>
  <c r="HR219" i="19"/>
  <c r="HR269" i="19"/>
  <c r="HR276" i="19"/>
  <c r="HR283" i="19"/>
  <c r="HR8" i="19"/>
  <c r="HR148" i="19"/>
  <c r="HR16" i="19"/>
  <c r="HR23" i="19"/>
  <c r="HR37" i="19"/>
  <c r="HR44" i="19"/>
  <c r="HR198" i="19"/>
  <c r="HR205" i="19"/>
  <c r="HR212" i="19"/>
  <c r="HR248" i="19"/>
  <c r="HR255" i="19"/>
  <c r="HR262" i="19"/>
  <c r="HR29" i="19"/>
  <c r="HR114" i="19"/>
  <c r="HR128" i="19"/>
  <c r="HR135" i="19"/>
  <c r="HR149" i="19"/>
  <c r="HR156" i="19"/>
  <c r="HR170" i="19"/>
  <c r="HR177" i="19"/>
  <c r="HR191" i="19"/>
  <c r="HR227" i="19"/>
  <c r="HR234" i="19"/>
  <c r="HR241" i="19"/>
  <c r="HR291" i="19"/>
  <c r="HR51" i="19"/>
  <c r="HR58" i="19"/>
  <c r="HR65" i="19"/>
  <c r="HR72" i="19"/>
  <c r="HR79" i="19"/>
  <c r="HR100" i="19"/>
  <c r="HR121" i="19"/>
  <c r="HR142" i="19"/>
  <c r="HR163" i="19"/>
  <c r="HR220" i="19"/>
  <c r="HR270" i="19"/>
  <c r="HR9" i="19"/>
  <c r="HR30" i="19"/>
  <c r="HR107" i="19"/>
  <c r="HR17" i="19"/>
  <c r="HR24" i="19"/>
  <c r="HR38" i="19"/>
  <c r="HR45" i="19"/>
  <c r="HR199" i="19"/>
  <c r="HR249" i="19"/>
  <c r="HR256" i="19"/>
  <c r="HR263" i="19"/>
  <c r="HR10" i="19"/>
  <c r="HR136" i="19"/>
  <c r="HR150" i="19"/>
  <c r="HR171" i="19"/>
  <c r="HR185" i="19"/>
  <c r="HR235" i="19"/>
  <c r="HR278" i="19"/>
  <c r="HR292" i="19"/>
  <c r="HR52" i="19"/>
  <c r="HR59" i="19"/>
  <c r="HR80" i="19"/>
  <c r="HR101" i="19"/>
  <c r="HR122" i="19"/>
  <c r="HR143" i="19"/>
  <c r="HR207" i="19"/>
  <c r="HR214" i="19"/>
  <c r="HR221" i="19"/>
  <c r="HR271" i="19"/>
  <c r="HR4" i="19"/>
  <c r="HR87" i="19"/>
  <c r="HR94" i="19"/>
  <c r="HR108" i="19"/>
  <c r="HR115" i="19"/>
  <c r="HR129" i="19"/>
  <c r="HR157" i="19"/>
  <c r="HR178" i="19"/>
  <c r="HR192" i="19"/>
  <c r="HR228" i="19"/>
  <c r="HR242" i="19"/>
  <c r="HR285" i="19"/>
  <c r="HR18" i="19"/>
  <c r="HR25" i="19"/>
  <c r="HR32" i="19"/>
  <c r="HR39" i="19"/>
  <c r="HR46" i="19"/>
  <c r="HR200" i="19"/>
  <c r="HR250" i="19"/>
  <c r="HR197" i="19"/>
  <c r="HR217" i="19"/>
  <c r="HR237" i="19"/>
  <c r="HR257" i="19"/>
  <c r="HR277" i="19"/>
  <c r="HR11" i="19"/>
  <c r="HR31" i="19"/>
  <c r="HR64" i="19"/>
  <c r="HR84" i="19"/>
  <c r="HR104" i="19"/>
  <c r="HR124" i="19"/>
  <c r="HR144" i="19"/>
  <c r="HR164" i="19"/>
  <c r="HR184" i="19"/>
  <c r="HR204" i="19"/>
  <c r="HR224" i="19"/>
  <c r="HR244" i="19"/>
  <c r="HR264" i="19"/>
  <c r="HR284" i="19"/>
  <c r="HR13" i="19"/>
  <c r="HR33" i="19"/>
  <c r="HR66" i="19"/>
  <c r="HR86" i="19"/>
  <c r="HR106" i="19"/>
  <c r="HR126" i="19"/>
  <c r="HR146" i="19"/>
  <c r="HR166" i="19"/>
  <c r="HR186" i="19"/>
  <c r="HR206" i="19"/>
  <c r="HR226" i="19"/>
  <c r="HR246" i="19"/>
  <c r="HR266" i="19"/>
  <c r="HR286" i="19"/>
  <c r="HR20" i="19"/>
  <c r="HR40" i="19"/>
  <c r="HR53" i="19"/>
  <c r="HR73" i="19"/>
  <c r="HR93" i="19"/>
  <c r="HR113" i="19"/>
  <c r="HR133" i="19"/>
  <c r="HR153" i="19"/>
  <c r="HR173" i="19"/>
  <c r="HR193" i="19"/>
  <c r="HR213" i="19"/>
  <c r="HR233" i="19"/>
  <c r="HR253" i="19"/>
  <c r="HR273" i="19"/>
  <c r="IK6" i="19"/>
  <c r="FJ207" i="19" l="1"/>
  <c r="FQ193" i="19"/>
  <c r="FJ292" i="19"/>
  <c r="FJ56" i="19"/>
  <c r="FJ168" i="19"/>
  <c r="FJ32" i="19"/>
  <c r="FJ280" i="19"/>
  <c r="FJ244" i="19"/>
  <c r="FJ169" i="19"/>
  <c r="FJ97" i="19"/>
  <c r="FJ279" i="19"/>
  <c r="FJ243" i="19"/>
  <c r="FJ171" i="19"/>
  <c r="FJ135" i="19"/>
  <c r="FJ99" i="19"/>
  <c r="FJ63" i="19"/>
  <c r="FJ275" i="19"/>
  <c r="FJ203" i="19"/>
  <c r="FJ167" i="19"/>
  <c r="FJ131" i="19"/>
  <c r="FJ95" i="19"/>
  <c r="FJ59" i="19"/>
  <c r="FJ13" i="19"/>
  <c r="FJ21" i="19"/>
  <c r="FJ274" i="19"/>
  <c r="FJ238" i="19"/>
  <c r="FJ202" i="19"/>
  <c r="FJ163" i="19"/>
  <c r="FJ127" i="19"/>
  <c r="FJ91" i="19"/>
  <c r="FJ55" i="19"/>
  <c r="FJ273" i="19"/>
  <c r="FJ237" i="19"/>
  <c r="FJ201" i="19"/>
  <c r="FJ165" i="19"/>
  <c r="FJ129" i="19"/>
  <c r="FJ93" i="19"/>
  <c r="FJ57" i="19"/>
  <c r="FJ269" i="19"/>
  <c r="FJ233" i="19"/>
  <c r="FJ197" i="19"/>
  <c r="FJ161" i="19"/>
  <c r="FJ125" i="19"/>
  <c r="FJ89" i="19"/>
  <c r="FJ53" i="19"/>
  <c r="FJ11" i="19"/>
  <c r="FJ7" i="19"/>
  <c r="FJ15" i="19"/>
  <c r="FJ271" i="19"/>
  <c r="FJ235" i="19"/>
  <c r="FJ199" i="19"/>
  <c r="FJ160" i="19"/>
  <c r="FJ124" i="19"/>
  <c r="FJ88" i="19"/>
  <c r="FJ52" i="19"/>
  <c r="FJ270" i="19"/>
  <c r="FJ234" i="19"/>
  <c r="FJ198" i="19"/>
  <c r="FJ162" i="19"/>
  <c r="FJ126" i="19"/>
  <c r="FJ90" i="19"/>
  <c r="FJ54" i="19"/>
  <c r="FJ266" i="19"/>
  <c r="FJ230" i="19"/>
  <c r="FJ194" i="19"/>
  <c r="FJ158" i="19"/>
  <c r="FJ122" i="19"/>
  <c r="FJ86" i="19"/>
  <c r="FJ50" i="19"/>
  <c r="FJ40" i="19"/>
  <c r="FJ29" i="19"/>
  <c r="FJ12" i="19"/>
  <c r="FJ268" i="19"/>
  <c r="FJ232" i="19"/>
  <c r="FJ196" i="19"/>
  <c r="FJ157" i="19"/>
  <c r="FJ121" i="19"/>
  <c r="FJ85" i="19"/>
  <c r="FJ49" i="19"/>
  <c r="FJ267" i="19"/>
  <c r="FJ231" i="19"/>
  <c r="FJ195" i="19"/>
  <c r="FJ159" i="19"/>
  <c r="FJ123" i="19"/>
  <c r="FJ87" i="19"/>
  <c r="FJ51" i="19"/>
  <c r="FJ263" i="19"/>
  <c r="FJ227" i="19"/>
  <c r="FJ191" i="19"/>
  <c r="FJ155" i="19"/>
  <c r="FJ119" i="19"/>
  <c r="FJ83" i="19"/>
  <c r="FJ47" i="19"/>
  <c r="FJ37" i="19"/>
  <c r="FJ8" i="19"/>
  <c r="FJ9" i="19"/>
  <c r="FJ265" i="19"/>
  <c r="FJ229" i="19"/>
  <c r="FJ190" i="19"/>
  <c r="FJ154" i="19"/>
  <c r="FJ118" i="19"/>
  <c r="FJ82" i="19"/>
  <c r="FJ46" i="19"/>
  <c r="FJ264" i="19"/>
  <c r="FJ228" i="19"/>
  <c r="FJ192" i="19"/>
  <c r="FJ156" i="19"/>
  <c r="FJ120" i="19"/>
  <c r="FJ84" i="19"/>
  <c r="FJ48" i="19"/>
  <c r="FJ260" i="19"/>
  <c r="FJ224" i="19"/>
  <c r="FJ188" i="19"/>
  <c r="FJ152" i="19"/>
  <c r="FJ116" i="19"/>
  <c r="FJ80" i="19"/>
  <c r="FJ44" i="19"/>
  <c r="FJ34" i="19"/>
  <c r="FJ38" i="19"/>
  <c r="FJ6" i="19"/>
  <c r="FJ262" i="19"/>
  <c r="FJ226" i="19"/>
  <c r="FJ187" i="19"/>
  <c r="FJ151" i="19"/>
  <c r="FJ115" i="19"/>
  <c r="FJ79" i="19"/>
  <c r="FJ43" i="19"/>
  <c r="FJ261" i="19"/>
  <c r="FJ225" i="19"/>
  <c r="FJ189" i="19"/>
  <c r="FJ153" i="19"/>
  <c r="FJ117" i="19"/>
  <c r="FJ81" i="19"/>
  <c r="FJ45" i="19"/>
  <c r="FJ293" i="19"/>
  <c r="FJ257" i="19"/>
  <c r="FJ221" i="19"/>
  <c r="FJ185" i="19"/>
  <c r="FJ149" i="19"/>
  <c r="FJ113" i="19"/>
  <c r="FJ77" i="19"/>
  <c r="FJ41" i="19"/>
  <c r="FJ31" i="19"/>
  <c r="FJ39" i="19"/>
  <c r="FJ35" i="19"/>
  <c r="FJ259" i="19"/>
  <c r="FJ223" i="19"/>
  <c r="FJ184" i="19"/>
  <c r="FJ148" i="19"/>
  <c r="FJ112" i="19"/>
  <c r="FJ76" i="19"/>
  <c r="FJ258" i="19"/>
  <c r="FJ222" i="19"/>
  <c r="FJ186" i="19"/>
  <c r="FJ150" i="19"/>
  <c r="FJ114" i="19"/>
  <c r="FJ78" i="19"/>
  <c r="FJ42" i="19"/>
  <c r="FJ290" i="19"/>
  <c r="FJ254" i="19"/>
  <c r="FJ218" i="19"/>
  <c r="FJ182" i="19"/>
  <c r="FJ146" i="19"/>
  <c r="FJ110" i="19"/>
  <c r="FJ74" i="19"/>
  <c r="FJ28" i="19"/>
  <c r="FJ36" i="19"/>
  <c r="FJ23" i="19"/>
  <c r="FJ256" i="19"/>
  <c r="FJ220" i="19"/>
  <c r="FJ181" i="19"/>
  <c r="FJ145" i="19"/>
  <c r="FJ109" i="19"/>
  <c r="FJ73" i="19"/>
  <c r="FJ291" i="19"/>
  <c r="FJ255" i="19"/>
  <c r="FJ219" i="19"/>
  <c r="FJ183" i="19"/>
  <c r="FJ147" i="19"/>
  <c r="FJ111" i="19"/>
  <c r="FJ75" i="19"/>
  <c r="FJ287" i="19"/>
  <c r="FJ251" i="19"/>
  <c r="FJ215" i="19"/>
  <c r="FJ179" i="19"/>
  <c r="FJ143" i="19"/>
  <c r="FJ107" i="19"/>
  <c r="FJ71" i="19"/>
  <c r="FJ25" i="19"/>
  <c r="FJ33" i="19"/>
  <c r="FJ20" i="19"/>
  <c r="FJ289" i="19"/>
  <c r="FJ253" i="19"/>
  <c r="FJ217" i="19"/>
  <c r="FJ178" i="19"/>
  <c r="FJ142" i="19"/>
  <c r="FJ106" i="19"/>
  <c r="FJ70" i="19"/>
  <c r="FJ288" i="19"/>
  <c r="FJ252" i="19"/>
  <c r="FJ216" i="19"/>
  <c r="FJ180" i="19"/>
  <c r="FJ144" i="19"/>
  <c r="FJ108" i="19"/>
  <c r="FJ72" i="19"/>
  <c r="FJ284" i="19"/>
  <c r="FJ248" i="19"/>
  <c r="FJ212" i="19"/>
  <c r="FJ176" i="19"/>
  <c r="FJ140" i="19"/>
  <c r="FJ104" i="19"/>
  <c r="FJ68" i="19"/>
  <c r="FJ22" i="19"/>
  <c r="FJ30" i="19"/>
  <c r="FJ17" i="19"/>
  <c r="FJ286" i="19"/>
  <c r="FJ250" i="19"/>
  <c r="FJ214" i="19"/>
  <c r="FJ175" i="19"/>
  <c r="FJ139" i="19"/>
  <c r="FJ103" i="19"/>
  <c r="FJ67" i="19"/>
  <c r="FJ285" i="19"/>
  <c r="FJ249" i="19"/>
  <c r="FJ213" i="19"/>
  <c r="FJ177" i="19"/>
  <c r="FJ141" i="19"/>
  <c r="FJ105" i="19"/>
  <c r="FJ69" i="19"/>
  <c r="FJ281" i="19"/>
  <c r="FJ245" i="19"/>
  <c r="FJ209" i="19"/>
  <c r="FJ173" i="19"/>
  <c r="FJ137" i="19"/>
  <c r="FJ101" i="19"/>
  <c r="FJ65" i="19"/>
  <c r="FJ26" i="19"/>
  <c r="FJ19" i="19"/>
  <c r="FJ27" i="19"/>
  <c r="FJ5" i="19"/>
  <c r="FJ283" i="19"/>
  <c r="FJ247" i="19"/>
  <c r="FJ211" i="19"/>
  <c r="FJ172" i="19"/>
  <c r="FJ136" i="19"/>
  <c r="FJ100" i="19"/>
  <c r="FJ64" i="19"/>
  <c r="FJ282" i="19"/>
  <c r="FJ246" i="19"/>
  <c r="FJ210" i="19"/>
  <c r="FJ174" i="19"/>
  <c r="FJ138" i="19"/>
  <c r="FJ102" i="19"/>
  <c r="FJ66" i="19"/>
  <c r="FJ278" i="19"/>
  <c r="FJ242" i="19"/>
  <c r="FJ206" i="19"/>
  <c r="FJ170" i="19"/>
  <c r="FJ134" i="19"/>
  <c r="FJ98" i="19"/>
  <c r="FJ62" i="19"/>
  <c r="FJ16" i="19"/>
  <c r="IK7" i="19"/>
  <c r="FJ94" i="19" l="1"/>
  <c r="FJ130" i="19"/>
  <c r="FJ294" i="19"/>
  <c r="FJ204" i="19"/>
  <c r="FJ10" i="19"/>
  <c r="FJ164" i="19"/>
  <c r="FJ276" i="19"/>
  <c r="FJ96" i="19"/>
  <c r="FJ205" i="19"/>
  <c r="FJ58" i="19"/>
  <c r="FJ236" i="19"/>
  <c r="FJ208" i="19"/>
  <c r="FJ60" i="19"/>
  <c r="FJ272" i="19"/>
  <c r="FJ200" i="19"/>
  <c r="FJ61" i="19"/>
  <c r="FJ128" i="19"/>
  <c r="FJ132" i="19"/>
  <c r="FJ277" i="19"/>
  <c r="FJ239" i="19"/>
  <c r="FJ133" i="19"/>
  <c r="FJ240" i="19"/>
  <c r="FJ166" i="19"/>
  <c r="FJ14" i="19"/>
  <c r="FJ24" i="19"/>
  <c r="FJ193" i="19"/>
  <c r="FJ18" i="19"/>
  <c r="FJ92" i="19"/>
  <c r="FJ241" i="19"/>
  <c r="FQ9" i="19"/>
  <c r="FQ17" i="19"/>
  <c r="FQ26" i="19"/>
  <c r="FQ10" i="19"/>
  <c r="FQ12" i="19"/>
  <c r="FQ21" i="19"/>
  <c r="FQ30" i="19"/>
  <c r="FQ39" i="19"/>
  <c r="FQ48" i="19"/>
  <c r="FQ57" i="19"/>
  <c r="FQ66" i="19"/>
  <c r="FQ41" i="19"/>
  <c r="FQ50" i="19"/>
  <c r="FQ59" i="19"/>
  <c r="FQ68" i="19"/>
  <c r="FQ77" i="19"/>
  <c r="FQ86" i="19"/>
  <c r="FQ8" i="19"/>
  <c r="FQ34" i="19"/>
  <c r="FQ25" i="19"/>
  <c r="FQ5" i="19"/>
  <c r="FQ40" i="19"/>
  <c r="FQ49" i="19"/>
  <c r="FQ58" i="19"/>
  <c r="FQ67" i="19"/>
  <c r="FQ76" i="19"/>
  <c r="FQ85" i="19"/>
  <c r="FQ81" i="19"/>
  <c r="FQ90" i="19"/>
  <c r="FQ99" i="19"/>
  <c r="FQ108" i="19"/>
  <c r="FQ117" i="19"/>
  <c r="FQ20" i="19"/>
  <c r="FQ7" i="19"/>
  <c r="FQ29" i="19"/>
  <c r="FQ14" i="19"/>
  <c r="FQ15" i="19"/>
  <c r="FQ24" i="19"/>
  <c r="FQ33" i="19"/>
  <c r="FQ42" i="19"/>
  <c r="FQ51" i="19"/>
  <c r="FQ60" i="19"/>
  <c r="FQ69" i="19"/>
  <c r="FQ35" i="19"/>
  <c r="FQ44" i="19"/>
  <c r="FQ53" i="19"/>
  <c r="FQ62" i="19"/>
  <c r="FQ71" i="19"/>
  <c r="FQ80" i="19"/>
  <c r="FQ89" i="19"/>
  <c r="FQ28" i="19"/>
  <c r="FQ13" i="19"/>
  <c r="FQ3" i="19"/>
  <c r="FQ4" i="19"/>
  <c r="FQ19" i="19"/>
  <c r="FQ16" i="19"/>
  <c r="FQ43" i="19"/>
  <c r="FQ52" i="19"/>
  <c r="FQ61" i="19"/>
  <c r="FQ70" i="19"/>
  <c r="FQ79" i="19"/>
  <c r="FQ75" i="19"/>
  <c r="FQ84" i="19"/>
  <c r="FQ93" i="19"/>
  <c r="FQ102" i="19"/>
  <c r="FQ111" i="19"/>
  <c r="FQ6" i="19"/>
  <c r="FQ32" i="19"/>
  <c r="FQ18" i="19"/>
  <c r="FQ27" i="19"/>
  <c r="FQ36" i="19"/>
  <c r="FQ45" i="19"/>
  <c r="FQ54" i="19"/>
  <c r="FQ63" i="19"/>
  <c r="FQ72" i="19"/>
  <c r="FQ38" i="19"/>
  <c r="FQ47" i="19"/>
  <c r="FQ56" i="19"/>
  <c r="FQ65" i="19"/>
  <c r="FQ74" i="19"/>
  <c r="FQ83" i="19"/>
  <c r="FQ92" i="19"/>
  <c r="FQ11" i="19"/>
  <c r="FQ94" i="19"/>
  <c r="FQ103" i="19"/>
  <c r="FQ112" i="19"/>
  <c r="FQ121" i="19"/>
  <c r="FQ37" i="19"/>
  <c r="FQ78" i="19"/>
  <c r="FQ96" i="19"/>
  <c r="FQ114" i="19"/>
  <c r="FQ98" i="19"/>
  <c r="FQ107" i="19"/>
  <c r="FQ116" i="19"/>
  <c r="FQ125" i="19"/>
  <c r="FQ134" i="19"/>
  <c r="FQ120" i="19"/>
  <c r="FQ129" i="19"/>
  <c r="FQ138" i="19"/>
  <c r="FQ147" i="19"/>
  <c r="FQ156" i="19"/>
  <c r="FQ165" i="19"/>
  <c r="FQ174" i="19"/>
  <c r="FQ46" i="19"/>
  <c r="FQ88" i="19"/>
  <c r="FQ97" i="19"/>
  <c r="FQ106" i="19"/>
  <c r="FQ115" i="19"/>
  <c r="FQ124" i="19"/>
  <c r="FQ55" i="19"/>
  <c r="FQ101" i="19"/>
  <c r="FQ110" i="19"/>
  <c r="FQ119" i="19"/>
  <c r="FQ128" i="19"/>
  <c r="FQ137" i="19"/>
  <c r="FQ123" i="19"/>
  <c r="FQ132" i="19"/>
  <c r="FQ141" i="19"/>
  <c r="FQ150" i="19"/>
  <c r="FQ159" i="19"/>
  <c r="FQ168" i="19"/>
  <c r="FQ64" i="19"/>
  <c r="FQ87" i="19"/>
  <c r="FQ105" i="19"/>
  <c r="FQ130" i="19"/>
  <c r="FQ139" i="19"/>
  <c r="FQ148" i="19"/>
  <c r="FQ157" i="19"/>
  <c r="FQ166" i="19"/>
  <c r="FQ31" i="19"/>
  <c r="FQ91" i="19"/>
  <c r="FQ100" i="19"/>
  <c r="FQ109" i="19"/>
  <c r="FQ118" i="19"/>
  <c r="FQ127" i="19"/>
  <c r="FQ23" i="19"/>
  <c r="FQ73" i="19"/>
  <c r="FQ22" i="19"/>
  <c r="FQ95" i="19"/>
  <c r="FQ104" i="19"/>
  <c r="FQ82" i="19"/>
  <c r="FQ133" i="19"/>
  <c r="FQ142" i="19"/>
  <c r="FQ151" i="19"/>
  <c r="FQ160" i="19"/>
  <c r="FQ169" i="19"/>
  <c r="FQ113" i="19"/>
  <c r="FQ149" i="19"/>
  <c r="FQ180" i="19"/>
  <c r="FQ189" i="19"/>
  <c r="FQ237" i="19"/>
  <c r="FQ246" i="19"/>
  <c r="FQ255" i="19"/>
  <c r="FQ264" i="19"/>
  <c r="FQ273" i="19"/>
  <c r="FQ282" i="19"/>
  <c r="FQ291" i="19"/>
  <c r="FQ122" i="19"/>
  <c r="FQ126" i="19"/>
  <c r="FQ154" i="19"/>
  <c r="FQ131" i="19"/>
  <c r="FQ135" i="19"/>
  <c r="FQ175" i="19"/>
  <c r="FQ184" i="19"/>
  <c r="FQ144" i="19"/>
  <c r="FQ140" i="19"/>
  <c r="FQ152" i="19"/>
  <c r="FQ161" i="19"/>
  <c r="FQ170" i="19"/>
  <c r="FQ179" i="19"/>
  <c r="FQ201" i="19"/>
  <c r="FQ210" i="19"/>
  <c r="FQ219" i="19"/>
  <c r="FQ228" i="19"/>
  <c r="FQ196" i="19"/>
  <c r="FQ205" i="19"/>
  <c r="FQ214" i="19"/>
  <c r="FQ223" i="19"/>
  <c r="FQ153" i="19"/>
  <c r="FQ163" i="19"/>
  <c r="FQ183" i="19"/>
  <c r="FQ192" i="19"/>
  <c r="FQ240" i="19"/>
  <c r="FQ249" i="19"/>
  <c r="FQ258" i="19"/>
  <c r="FQ267" i="19"/>
  <c r="FQ276" i="19"/>
  <c r="FQ285" i="19"/>
  <c r="FQ162" i="19"/>
  <c r="FQ143" i="19"/>
  <c r="FQ171" i="19"/>
  <c r="FQ178" i="19"/>
  <c r="FQ187" i="19"/>
  <c r="FQ136" i="19"/>
  <c r="FQ172" i="19"/>
  <c r="FQ155" i="19"/>
  <c r="FQ164" i="19"/>
  <c r="FQ173" i="19"/>
  <c r="FQ182" i="19"/>
  <c r="FQ195" i="19"/>
  <c r="FQ204" i="19"/>
  <c r="FQ213" i="19"/>
  <c r="FQ222" i="19"/>
  <c r="FQ231" i="19"/>
  <c r="FQ146" i="19"/>
  <c r="FQ177" i="19"/>
  <c r="FQ186" i="19"/>
  <c r="FQ234" i="19"/>
  <c r="FQ243" i="19"/>
  <c r="FQ252" i="19"/>
  <c r="FQ261" i="19"/>
  <c r="FQ270" i="19"/>
  <c r="FQ279" i="19"/>
  <c r="FQ288" i="19"/>
  <c r="FQ145" i="19"/>
  <c r="FQ158" i="19"/>
  <c r="FQ167" i="19"/>
  <c r="FQ176" i="19"/>
  <c r="FQ185" i="19"/>
  <c r="FQ198" i="19"/>
  <c r="FQ207" i="19"/>
  <c r="FQ216" i="19"/>
  <c r="FQ225" i="19"/>
  <c r="FQ202" i="19"/>
  <c r="FQ211" i="19"/>
  <c r="FQ220" i="19"/>
  <c r="FQ229" i="19"/>
  <c r="FQ188" i="19"/>
  <c r="FQ197" i="19"/>
  <c r="FQ206" i="19"/>
  <c r="FQ215" i="19"/>
  <c r="FQ224" i="19"/>
  <c r="FQ233" i="19"/>
  <c r="FQ181" i="19"/>
  <c r="FQ200" i="19"/>
  <c r="FQ236" i="19"/>
  <c r="FQ239" i="19"/>
  <c r="FQ248" i="19"/>
  <c r="FQ257" i="19"/>
  <c r="FQ266" i="19"/>
  <c r="FQ275" i="19"/>
  <c r="FQ284" i="19"/>
  <c r="FQ203" i="19"/>
  <c r="FQ190" i="19"/>
  <c r="FQ235" i="19"/>
  <c r="FQ244" i="19"/>
  <c r="FQ253" i="19"/>
  <c r="FQ262" i="19"/>
  <c r="FQ271" i="19"/>
  <c r="FQ280" i="19"/>
  <c r="FQ199" i="19"/>
  <c r="FQ209" i="19"/>
  <c r="FQ289" i="19"/>
  <c r="FQ212" i="19"/>
  <c r="FQ242" i="19"/>
  <c r="FQ251" i="19"/>
  <c r="FQ260" i="19"/>
  <c r="FQ269" i="19"/>
  <c r="FQ278" i="19"/>
  <c r="FQ287" i="19"/>
  <c r="FQ292" i="19"/>
  <c r="FQ208" i="19"/>
  <c r="FQ218" i="19"/>
  <c r="FQ238" i="19"/>
  <c r="FQ247" i="19"/>
  <c r="FQ256" i="19"/>
  <c r="FQ265" i="19"/>
  <c r="FQ274" i="19"/>
  <c r="FQ283" i="19"/>
  <c r="FQ217" i="19"/>
  <c r="FQ221" i="19"/>
  <c r="FQ245" i="19"/>
  <c r="FQ254" i="19"/>
  <c r="FQ263" i="19"/>
  <c r="FQ272" i="19"/>
  <c r="FQ281" i="19"/>
  <c r="FQ290" i="19"/>
  <c r="FQ226" i="19"/>
  <c r="FQ191" i="19"/>
  <c r="FQ227" i="19"/>
  <c r="FQ194" i="19"/>
  <c r="FQ230" i="19"/>
  <c r="FQ232" i="19"/>
  <c r="FQ241" i="19"/>
  <c r="FQ250" i="19"/>
  <c r="FQ259" i="19"/>
  <c r="FQ268" i="19"/>
  <c r="FQ277" i="19"/>
  <c r="FQ286" i="19"/>
  <c r="FQ294" i="19"/>
  <c r="IK8" i="19"/>
  <c r="II4" i="19" l="1"/>
  <c r="II5" i="19"/>
  <c r="II3" i="19"/>
  <c r="IK9" i="19"/>
  <c r="IK10" i="19" l="1"/>
  <c r="IK11" i="19" l="1"/>
  <c r="IK12" i="19" l="1"/>
  <c r="IK13" i="19" l="1"/>
  <c r="IK14" i="19" l="1"/>
  <c r="IK15" i="19" l="1"/>
  <c r="IK16" i="19" l="1"/>
  <c r="IK17" i="19" l="1"/>
  <c r="IK18" i="19" l="1"/>
  <c r="IK19" i="19" l="1"/>
  <c r="IK20" i="19" l="1"/>
  <c r="IK21" i="19" l="1"/>
  <c r="IK22" i="19" l="1"/>
  <c r="IK23" i="19" l="1"/>
  <c r="IK24" i="19" l="1"/>
  <c r="IK25" i="19" l="1"/>
  <c r="IK26" i="19" l="1"/>
  <c r="IK27" i="19" l="1"/>
  <c r="IK28" i="19" l="1"/>
  <c r="IK29" i="19" l="1"/>
  <c r="IK30" i="19" l="1"/>
  <c r="IK31" i="19" l="1"/>
  <c r="IK32" i="19" l="1"/>
  <c r="IK33" i="19" l="1"/>
  <c r="IK34" i="19" l="1"/>
  <c r="IK35" i="19" l="1"/>
  <c r="IK36" i="19" l="1"/>
  <c r="IK37" i="19" l="1"/>
  <c r="IK38" i="19" l="1"/>
  <c r="IK39" i="19" l="1"/>
  <c r="IK40" i="19" l="1"/>
  <c r="IK41" i="19" l="1"/>
  <c r="IK42" i="19" l="1"/>
  <c r="IK43" i="19" l="1"/>
  <c r="IK44" i="19" l="1"/>
  <c r="IK45" i="19" l="1"/>
  <c r="IK46" i="19" l="1"/>
  <c r="IK47" i="19" l="1"/>
  <c r="IK48" i="19" l="1"/>
  <c r="II48" i="19" s="1"/>
  <c r="IK49" i="19" l="1"/>
  <c r="IK50" i="19" l="1"/>
  <c r="IK51" i="19" l="1"/>
  <c r="IK52" i="19" l="1"/>
  <c r="IK53" i="19" l="1"/>
  <c r="IK54" i="19" l="1"/>
  <c r="IK55" i="19" l="1"/>
  <c r="IK56" i="19" l="1"/>
  <c r="IK57" i="19" l="1"/>
  <c r="IK58" i="19" l="1"/>
  <c r="IK59" i="19" l="1"/>
  <c r="IK60" i="19" l="1"/>
  <c r="IK61" i="19" l="1"/>
  <c r="IK62" i="19" l="1"/>
  <c r="IK63" i="19" l="1"/>
  <c r="IK64" i="19" l="1"/>
  <c r="IK65" i="19" l="1"/>
  <c r="IK66" i="19" l="1"/>
  <c r="IK67" i="19" l="1"/>
  <c r="IK68" i="19" l="1"/>
  <c r="IK69" i="19" l="1"/>
  <c r="IK70" i="19" l="1"/>
  <c r="IK71" i="19" l="1"/>
  <c r="IK72" i="19" l="1"/>
  <c r="IK73" i="19" l="1"/>
  <c r="IK74" i="19" l="1"/>
  <c r="IK75" i="19" l="1"/>
  <c r="IK76" i="19" l="1"/>
  <c r="IK77" i="19" l="1"/>
  <c r="IK78" i="19" l="1"/>
  <c r="IK79" i="19" l="1"/>
  <c r="IK80" i="19" l="1"/>
  <c r="IK81" i="19" l="1"/>
  <c r="IK82" i="19" l="1"/>
  <c r="IK83" i="19" l="1"/>
  <c r="IK84" i="19" l="1"/>
  <c r="IK85" i="19" l="1"/>
  <c r="IK86" i="19" l="1"/>
  <c r="IK87" i="19" l="1"/>
  <c r="IK88" i="19" l="1"/>
  <c r="IK89" i="19" l="1"/>
  <c r="IK90" i="19" l="1"/>
  <c r="IK91" i="19" l="1"/>
  <c r="IK92" i="19" l="1"/>
  <c r="IK93" i="19" l="1"/>
  <c r="IK94" i="19" l="1"/>
  <c r="IK95" i="19" l="1"/>
  <c r="IK96" i="19" l="1"/>
  <c r="IK97" i="19" l="1"/>
  <c r="IK98" i="19" l="1"/>
  <c r="IK99" i="19" l="1"/>
  <c r="IK100" i="19" l="1"/>
  <c r="IK101" i="19" l="1"/>
  <c r="IK102" i="19" l="1"/>
  <c r="IK103" i="19" l="1"/>
  <c r="IK104" i="19" l="1"/>
  <c r="IK105" i="19" l="1"/>
  <c r="IK106" i="19" l="1"/>
  <c r="IK107" i="19" l="1"/>
  <c r="IK108" i="19" l="1"/>
  <c r="IK109" i="19" l="1"/>
  <c r="IK110" i="19" l="1"/>
  <c r="IK111" i="19" l="1"/>
  <c r="IK112" i="19" l="1"/>
  <c r="IK113" i="19" l="1"/>
  <c r="IK114" i="19" l="1"/>
  <c r="IK115" i="19" l="1"/>
  <c r="IK116" i="19" l="1"/>
  <c r="IK117" i="19" l="1"/>
  <c r="IK118" i="19" l="1"/>
  <c r="IK119" i="19" l="1"/>
  <c r="IK120" i="19" l="1"/>
  <c r="IK121" i="19" l="1"/>
  <c r="IK122" i="19" l="1"/>
  <c r="IK123" i="19" l="1"/>
  <c r="IK124" i="19" l="1"/>
  <c r="IK125" i="19" l="1"/>
  <c r="IK126" i="19" l="1"/>
  <c r="IK127" i="19" l="1"/>
  <c r="IK128" i="19" l="1"/>
  <c r="IK129" i="19" l="1"/>
  <c r="IK130" i="19" l="1"/>
  <c r="IK131" i="19" l="1"/>
  <c r="IK132" i="19" l="1"/>
  <c r="IK133" i="19" l="1"/>
  <c r="IK134" i="19" l="1"/>
  <c r="IK135" i="19" l="1"/>
  <c r="IK136" i="19" l="1"/>
  <c r="IK137" i="19" l="1"/>
  <c r="IK138" i="19" l="1"/>
  <c r="IK139" i="19" l="1"/>
  <c r="IK140" i="19" l="1"/>
  <c r="IK141" i="19" l="1"/>
  <c r="IK142" i="19" l="1"/>
  <c r="IK143" i="19" l="1"/>
  <c r="IK144" i="19" l="1"/>
  <c r="IK145" i="19" l="1"/>
  <c r="IK146" i="19" l="1"/>
  <c r="IK147" i="19" l="1"/>
  <c r="IK148" i="19" l="1"/>
  <c r="IK149" i="19" l="1"/>
  <c r="IK150" i="19" l="1"/>
  <c r="IK151" i="19" l="1"/>
  <c r="IK152" i="19" l="1"/>
  <c r="IK153" i="19" l="1"/>
  <c r="IK154" i="19" l="1"/>
  <c r="IK155" i="19" l="1"/>
  <c r="IK156" i="19" l="1"/>
  <c r="IK157" i="19" l="1"/>
  <c r="IK158" i="19" l="1"/>
  <c r="IK159" i="19" l="1"/>
  <c r="IK160" i="19" l="1"/>
  <c r="IK161" i="19" l="1"/>
  <c r="IK162" i="19" l="1"/>
  <c r="IK163" i="19" l="1"/>
  <c r="IK164" i="19" l="1"/>
  <c r="IK165" i="19" l="1"/>
  <c r="IK166" i="19" l="1"/>
  <c r="IK167" i="19" l="1"/>
  <c r="IK168" i="19" l="1"/>
  <c r="IK169" i="19" l="1"/>
  <c r="IK170" i="19" l="1"/>
  <c r="IK171" i="19" l="1"/>
  <c r="IK172" i="19" l="1"/>
  <c r="IK173" i="19" l="1"/>
  <c r="IK174" i="19" l="1"/>
  <c r="IK175" i="19" l="1"/>
  <c r="IK176" i="19" l="1"/>
  <c r="IK177" i="19" l="1"/>
  <c r="IK178" i="19" l="1"/>
  <c r="IK179" i="19" l="1"/>
  <c r="IK180" i="19" l="1"/>
  <c r="IK181" i="19" l="1"/>
  <c r="IK182" i="19" l="1"/>
  <c r="IK183" i="19" l="1"/>
  <c r="IK184" i="19" l="1"/>
  <c r="IK185" i="19" l="1"/>
  <c r="IK186" i="19" l="1"/>
  <c r="IK187" i="19" l="1"/>
  <c r="IK188" i="19" l="1"/>
  <c r="IK189" i="19" l="1"/>
  <c r="IK190" i="19" l="1"/>
  <c r="IK191" i="19" l="1"/>
  <c r="IK192" i="19" l="1"/>
  <c r="IK193" i="19" l="1"/>
  <c r="IK194" i="19" l="1"/>
  <c r="IK195" i="19" l="1"/>
  <c r="IK196" i="19" l="1"/>
  <c r="IK197" i="19" l="1"/>
  <c r="IK198" i="19" l="1"/>
  <c r="IK199" i="19" l="1"/>
  <c r="IK200" i="19" l="1"/>
  <c r="IK201" i="19" l="1"/>
  <c r="IK202" i="19" l="1"/>
  <c r="IK203" i="19" l="1"/>
  <c r="IK204" i="19" l="1"/>
  <c r="IK205" i="19" l="1"/>
  <c r="IK206" i="19" l="1"/>
  <c r="IK207" i="19" l="1"/>
  <c r="IK208" i="19" l="1"/>
  <c r="IK209" i="19" l="1"/>
  <c r="IK210" i="19" l="1"/>
  <c r="IK211" i="19" l="1"/>
  <c r="IK212" i="19" l="1"/>
  <c r="IK213" i="19" l="1"/>
  <c r="IK214" i="19" l="1"/>
  <c r="IK215" i="19" l="1"/>
  <c r="IK216" i="19" l="1"/>
  <c r="IK217" i="19" l="1"/>
  <c r="IK218" i="19" l="1"/>
  <c r="IK219" i="19" l="1"/>
  <c r="IK220" i="19" l="1"/>
  <c r="IK221" i="19" l="1"/>
  <c r="IK222" i="19" l="1"/>
  <c r="IK223" i="19" l="1"/>
  <c r="IK224" i="19" l="1"/>
  <c r="IK225" i="19" l="1"/>
  <c r="IK226" i="19" l="1"/>
  <c r="IK227" i="19" l="1"/>
  <c r="IK228" i="19" l="1"/>
  <c r="IK229" i="19" l="1"/>
  <c r="IK230" i="19" l="1"/>
  <c r="IK231" i="19" l="1"/>
  <c r="IK232" i="19" l="1"/>
  <c r="IK233" i="19" l="1"/>
  <c r="IK234" i="19" l="1"/>
  <c r="IK235" i="19" l="1"/>
  <c r="IK236" i="19" l="1"/>
  <c r="IK237" i="19" l="1"/>
  <c r="IK238" i="19" l="1"/>
  <c r="IK239" i="19" l="1"/>
  <c r="IK240" i="19" l="1"/>
  <c r="IK241" i="19" l="1"/>
  <c r="IK242" i="19" l="1"/>
  <c r="IK243" i="19" l="1"/>
  <c r="IK244" i="19" l="1"/>
  <c r="IK245" i="19" l="1"/>
  <c r="IK246" i="19" l="1"/>
  <c r="IK247" i="19" l="1"/>
  <c r="IK248" i="19" l="1"/>
  <c r="IK249" i="19" l="1"/>
  <c r="IK250" i="19" l="1"/>
  <c r="IK251" i="19" l="1"/>
  <c r="IK252" i="19" l="1"/>
  <c r="IK253" i="19" l="1"/>
  <c r="IK254" i="19" l="1"/>
  <c r="IK255" i="19" l="1"/>
  <c r="IK256" i="19" l="1"/>
  <c r="IK257" i="19" l="1"/>
  <c r="IK258" i="19" l="1"/>
  <c r="IK259" i="19" l="1"/>
  <c r="IK260" i="19" l="1"/>
  <c r="IK261" i="19" l="1"/>
  <c r="IK262" i="19" l="1"/>
  <c r="IK263" i="19" l="1"/>
  <c r="IK264" i="19" l="1"/>
  <c r="IK265" i="19" l="1"/>
  <c r="IK266" i="19" l="1"/>
  <c r="IK267" i="19" l="1"/>
  <c r="IK268" i="19" l="1"/>
  <c r="IK269" i="19" l="1"/>
  <c r="IK270" i="19" l="1"/>
  <c r="IK271" i="19" l="1"/>
  <c r="IK272" i="19" l="1"/>
  <c r="IK273" i="19" l="1"/>
  <c r="IK274" i="19" l="1"/>
  <c r="IK275" i="19" l="1"/>
  <c r="IK276" i="19" l="1"/>
  <c r="IK277" i="19" l="1"/>
  <c r="IK278" i="19" l="1"/>
  <c r="IK279" i="19" l="1"/>
  <c r="IK280" i="19" l="1"/>
  <c r="IK281" i="19" l="1"/>
  <c r="IK282" i="19" l="1"/>
  <c r="IK283" i="19" l="1"/>
  <c r="IK284" i="19" l="1"/>
  <c r="IK285" i="19" l="1"/>
  <c r="IK286" i="19" l="1"/>
  <c r="IK287" i="19" l="1"/>
  <c r="IK288" i="19" l="1"/>
  <c r="IK289" i="19" l="1"/>
  <c r="IK290" i="19" l="1"/>
  <c r="IK291" i="19" l="1"/>
  <c r="IK292" i="19" l="1"/>
  <c r="IK293" i="19" l="1"/>
  <c r="IK294" i="19" l="1"/>
  <c r="HM283" i="19" l="1"/>
  <c r="II283" i="19" s="1"/>
  <c r="HM271" i="19"/>
  <c r="II271" i="19" s="1"/>
  <c r="HM259" i="19"/>
  <c r="II259" i="19" s="1"/>
  <c r="HM246" i="19"/>
  <c r="II246" i="19" s="1"/>
  <c r="HM235" i="19"/>
  <c r="II235" i="19" s="1"/>
  <c r="HM222" i="19"/>
  <c r="II222" i="19" s="1"/>
  <c r="HM211" i="19"/>
  <c r="II211" i="19" s="1"/>
  <c r="HM198" i="19"/>
  <c r="II198" i="19" s="1"/>
  <c r="HM187" i="19"/>
  <c r="II187" i="19" s="1"/>
  <c r="HM173" i="19"/>
  <c r="II173" i="19" s="1"/>
  <c r="HM162" i="19"/>
  <c r="II162" i="19" s="1"/>
  <c r="HM151" i="19"/>
  <c r="II151" i="19" s="1"/>
  <c r="HM140" i="19"/>
  <c r="II140" i="19" s="1"/>
  <c r="HM125" i="19"/>
  <c r="II125" i="19" s="1"/>
  <c r="HM117" i="19"/>
  <c r="II117" i="19" s="1"/>
  <c r="HM103" i="19"/>
  <c r="II103" i="19" s="1"/>
  <c r="HM90" i="19"/>
  <c r="II90" i="19" s="1"/>
  <c r="HM81" i="19"/>
  <c r="II81" i="19" s="1"/>
  <c r="HM70" i="19"/>
  <c r="II70" i="19" s="1"/>
  <c r="HM54" i="19"/>
  <c r="II54" i="19" s="1"/>
  <c r="HM46" i="19"/>
  <c r="II46" i="19" s="1"/>
  <c r="HM31" i="19"/>
  <c r="II31" i="19" s="1"/>
  <c r="HM20" i="19"/>
  <c r="II20" i="19" s="1"/>
  <c r="HM7" i="19"/>
  <c r="II7" i="19" s="1"/>
  <c r="HM210" i="19"/>
  <c r="II210" i="19" s="1"/>
  <c r="HM186" i="19"/>
  <c r="II186" i="19" s="1"/>
  <c r="HM172" i="19"/>
  <c r="II172" i="19" s="1"/>
  <c r="HM161" i="19"/>
  <c r="II161" i="19" s="1"/>
  <c r="HM148" i="19"/>
  <c r="II148" i="19" s="1"/>
  <c r="HM137" i="19"/>
  <c r="II137" i="19" s="1"/>
  <c r="HM128" i="19"/>
  <c r="II128" i="19" s="1"/>
  <c r="HM114" i="19"/>
  <c r="II114" i="19" s="1"/>
  <c r="HM102" i="19"/>
  <c r="II102" i="19" s="1"/>
  <c r="HM89" i="19"/>
  <c r="II89" i="19" s="1"/>
  <c r="HM78" i="19"/>
  <c r="II78" i="19" s="1"/>
  <c r="HM64" i="19"/>
  <c r="II64" i="19" s="1"/>
  <c r="HM55" i="19"/>
  <c r="II55" i="19" s="1"/>
  <c r="HM42" i="19"/>
  <c r="II42" i="19" s="1"/>
  <c r="HM28" i="19"/>
  <c r="II28" i="19" s="1"/>
  <c r="HM15" i="19"/>
  <c r="II15" i="19" s="1"/>
  <c r="HM245" i="19"/>
  <c r="II245" i="19" s="1"/>
  <c r="HM163" i="19"/>
  <c r="II163" i="19" s="1"/>
  <c r="HM149" i="19"/>
  <c r="II149" i="19" s="1"/>
  <c r="HM136" i="19"/>
  <c r="II136" i="19" s="1"/>
  <c r="HM124" i="19"/>
  <c r="II124" i="19" s="1"/>
  <c r="HM113" i="19"/>
  <c r="II113" i="19" s="1"/>
  <c r="HM100" i="19"/>
  <c r="II100" i="19" s="1"/>
  <c r="HM91" i="19"/>
  <c r="II91" i="19" s="1"/>
  <c r="HM76" i="19"/>
  <c r="II76" i="19" s="1"/>
  <c r="HM62" i="19"/>
  <c r="II62" i="19" s="1"/>
  <c r="HM53" i="19"/>
  <c r="II53" i="19" s="1"/>
  <c r="HM41" i="19"/>
  <c r="II41" i="19" s="1"/>
  <c r="HM30" i="19"/>
  <c r="II30" i="19" s="1"/>
  <c r="HM18" i="19"/>
  <c r="II18" i="19" s="1"/>
  <c r="HM248" i="19"/>
  <c r="II248" i="19" s="1"/>
  <c r="HM219" i="19"/>
  <c r="II219" i="19" s="1"/>
  <c r="HM207" i="19"/>
  <c r="II207" i="19" s="1"/>
  <c r="HM196" i="19"/>
  <c r="II196" i="19" s="1"/>
  <c r="HM184" i="19"/>
  <c r="II184" i="19" s="1"/>
  <c r="HM174" i="19"/>
  <c r="II174" i="19" s="1"/>
  <c r="HM160" i="19"/>
  <c r="II160" i="19" s="1"/>
  <c r="HM150" i="19"/>
  <c r="II150" i="19" s="1"/>
  <c r="HM138" i="19"/>
  <c r="II138" i="19" s="1"/>
  <c r="HM126" i="19"/>
  <c r="II126" i="19" s="1"/>
  <c r="HM109" i="19"/>
  <c r="II109" i="19" s="1"/>
  <c r="HM99" i="19"/>
  <c r="II99" i="19" s="1"/>
  <c r="HM87" i="19"/>
  <c r="II87" i="19" s="1"/>
  <c r="HM75" i="19"/>
  <c r="II75" i="19" s="1"/>
  <c r="HM65" i="19"/>
  <c r="II65" i="19" s="1"/>
  <c r="HM52" i="19"/>
  <c r="II52" i="19" s="1"/>
  <c r="HM37" i="19"/>
  <c r="II37" i="19" s="1"/>
  <c r="HM27" i="19"/>
  <c r="II27" i="19" s="1"/>
  <c r="HM17" i="19"/>
  <c r="II17" i="19" s="1"/>
  <c r="HM197" i="19"/>
  <c r="II197" i="19" s="1"/>
  <c r="HM218" i="19"/>
  <c r="II218" i="19" s="1"/>
  <c r="HM183" i="19"/>
  <c r="II183" i="19" s="1"/>
  <c r="HM171" i="19"/>
  <c r="II171" i="19" s="1"/>
  <c r="HM159" i="19"/>
  <c r="II159" i="19" s="1"/>
  <c r="HM147" i="19"/>
  <c r="II147" i="19" s="1"/>
  <c r="HM135" i="19"/>
  <c r="II135" i="19" s="1"/>
  <c r="HM121" i="19"/>
  <c r="II121" i="19" s="1"/>
  <c r="HM112" i="19"/>
  <c r="II112" i="19" s="1"/>
  <c r="HM101" i="19"/>
  <c r="II101" i="19" s="1"/>
  <c r="HM88" i="19"/>
  <c r="II88" i="19" s="1"/>
  <c r="HM77" i="19"/>
  <c r="II77" i="19" s="1"/>
  <c r="HM66" i="19"/>
  <c r="II66" i="19" s="1"/>
  <c r="HM40" i="19"/>
  <c r="II40" i="19" s="1"/>
  <c r="HM29" i="19"/>
  <c r="II29" i="19" s="1"/>
  <c r="HM13" i="19"/>
  <c r="II13" i="19" s="1"/>
  <c r="HM233" i="19"/>
  <c r="II233" i="19" s="1"/>
  <c r="HM281" i="19"/>
  <c r="II281" i="19" s="1"/>
  <c r="HM257" i="19"/>
  <c r="II257" i="19" s="1"/>
  <c r="HM234" i="19"/>
  <c r="II234" i="19" s="1"/>
  <c r="HM266" i="19"/>
  <c r="II266" i="19" s="1"/>
  <c r="HM254" i="19"/>
  <c r="II254" i="19" s="1"/>
  <c r="HM242" i="19"/>
  <c r="II242" i="19" s="1"/>
  <c r="HM230" i="19"/>
  <c r="II230" i="19" s="1"/>
  <c r="HM220" i="19"/>
  <c r="II220" i="19" s="1"/>
  <c r="HM208" i="19"/>
  <c r="II208" i="19" s="1"/>
  <c r="HM194" i="19"/>
  <c r="II194" i="19" s="1"/>
  <c r="HM181" i="19"/>
  <c r="II181" i="19" s="1"/>
  <c r="HM170" i="19"/>
  <c r="II170" i="19" s="1"/>
  <c r="HM158" i="19"/>
  <c r="II158" i="19" s="1"/>
  <c r="HM145" i="19"/>
  <c r="II145" i="19" s="1"/>
  <c r="HM133" i="19"/>
  <c r="II133" i="19" s="1"/>
  <c r="HM123" i="19"/>
  <c r="II123" i="19" s="1"/>
  <c r="HM111" i="19"/>
  <c r="II111" i="19" s="1"/>
  <c r="HM97" i="19"/>
  <c r="II97" i="19" s="1"/>
  <c r="HM86" i="19"/>
  <c r="II86" i="19" s="1"/>
  <c r="HM73" i="19"/>
  <c r="II73" i="19" s="1"/>
  <c r="HM61" i="19"/>
  <c r="II61" i="19" s="1"/>
  <c r="HM51" i="19"/>
  <c r="II51" i="19" s="1"/>
  <c r="HM39" i="19"/>
  <c r="II39" i="19" s="1"/>
  <c r="HM25" i="19"/>
  <c r="II25" i="19" s="1"/>
  <c r="HM16" i="19"/>
  <c r="II16" i="19" s="1"/>
  <c r="HM258" i="19"/>
  <c r="II258" i="19" s="1"/>
  <c r="HM269" i="19"/>
  <c r="II269" i="19" s="1"/>
  <c r="HM221" i="19"/>
  <c r="II221" i="19" s="1"/>
  <c r="HM244" i="19"/>
  <c r="II244" i="19" s="1"/>
  <c r="HM279" i="19"/>
  <c r="II279" i="19" s="1"/>
  <c r="HM267" i="19"/>
  <c r="II267" i="19" s="1"/>
  <c r="HM278" i="19"/>
  <c r="II278" i="19" s="1"/>
  <c r="HM277" i="19"/>
  <c r="II277" i="19" s="1"/>
  <c r="HM265" i="19"/>
  <c r="II265" i="19" s="1"/>
  <c r="HM252" i="19"/>
  <c r="II252" i="19" s="1"/>
  <c r="HM241" i="19"/>
  <c r="II241" i="19" s="1"/>
  <c r="HM231" i="19"/>
  <c r="II231" i="19" s="1"/>
  <c r="HM217" i="19"/>
  <c r="II217" i="19" s="1"/>
  <c r="HM205" i="19"/>
  <c r="II205" i="19" s="1"/>
  <c r="HM193" i="19"/>
  <c r="II193" i="19" s="1"/>
  <c r="HM180" i="19"/>
  <c r="II180" i="19" s="1"/>
  <c r="HM169" i="19"/>
  <c r="II169" i="19" s="1"/>
  <c r="HM156" i="19"/>
  <c r="II156" i="19" s="1"/>
  <c r="HM143" i="19"/>
  <c r="II143" i="19" s="1"/>
  <c r="HM134" i="19"/>
  <c r="II134" i="19" s="1"/>
  <c r="HM122" i="19"/>
  <c r="II122" i="19" s="1"/>
  <c r="HM110" i="19"/>
  <c r="II110" i="19" s="1"/>
  <c r="HM98" i="19"/>
  <c r="II98" i="19" s="1"/>
  <c r="HM85" i="19"/>
  <c r="II85" i="19" s="1"/>
  <c r="HM72" i="19"/>
  <c r="II72" i="19" s="1"/>
  <c r="HM63" i="19"/>
  <c r="II63" i="19" s="1"/>
  <c r="HM47" i="19"/>
  <c r="II47" i="19" s="1"/>
  <c r="HM38" i="19"/>
  <c r="II38" i="19" s="1"/>
  <c r="HM26" i="19"/>
  <c r="II26" i="19" s="1"/>
  <c r="HM12" i="19"/>
  <c r="II12" i="19" s="1"/>
  <c r="HM287" i="19"/>
  <c r="II287" i="19" s="1"/>
  <c r="HM270" i="19"/>
  <c r="II270" i="19" s="1"/>
  <c r="HM199" i="19"/>
  <c r="II199" i="19" s="1"/>
  <c r="HM280" i="19"/>
  <c r="II280" i="19" s="1"/>
  <c r="HM229" i="19"/>
  <c r="II229" i="19" s="1"/>
  <c r="HM293" i="19"/>
  <c r="II293" i="19" s="1"/>
  <c r="HM276" i="19"/>
  <c r="II276" i="19" s="1"/>
  <c r="HM264" i="19"/>
  <c r="II264" i="19" s="1"/>
  <c r="HM253" i="19"/>
  <c r="II253" i="19" s="1"/>
  <c r="HM239" i="19"/>
  <c r="II239" i="19" s="1"/>
  <c r="HM228" i="19"/>
  <c r="II228" i="19" s="1"/>
  <c r="HM214" i="19"/>
  <c r="II214" i="19" s="1"/>
  <c r="HM203" i="19"/>
  <c r="II203" i="19" s="1"/>
  <c r="HM192" i="19"/>
  <c r="II192" i="19" s="1"/>
  <c r="HM182" i="19"/>
  <c r="II182" i="19" s="1"/>
  <c r="HM168" i="19"/>
  <c r="II168" i="19" s="1"/>
  <c r="HM154" i="19"/>
  <c r="II154" i="19" s="1"/>
  <c r="HM146" i="19"/>
  <c r="II146" i="19" s="1"/>
  <c r="HM131" i="19"/>
  <c r="II131" i="19" s="1"/>
  <c r="HM120" i="19"/>
  <c r="II120" i="19" s="1"/>
  <c r="HM108" i="19"/>
  <c r="II108" i="19" s="1"/>
  <c r="HM95" i="19"/>
  <c r="II95" i="19" s="1"/>
  <c r="HM83" i="19"/>
  <c r="II83" i="19" s="1"/>
  <c r="HM74" i="19"/>
  <c r="II74" i="19" s="1"/>
  <c r="HM59" i="19"/>
  <c r="II59" i="19" s="1"/>
  <c r="HM50" i="19"/>
  <c r="II50" i="19" s="1"/>
  <c r="HM35" i="19"/>
  <c r="II35" i="19" s="1"/>
  <c r="HM23" i="19"/>
  <c r="II23" i="19" s="1"/>
  <c r="HM14" i="19"/>
  <c r="II14" i="19" s="1"/>
  <c r="HM292" i="19"/>
  <c r="II292" i="19" s="1"/>
  <c r="HM282" i="19"/>
  <c r="II282" i="19" s="1"/>
  <c r="HM209" i="19"/>
  <c r="II209" i="19" s="1"/>
  <c r="HM206" i="19"/>
  <c r="II206" i="19" s="1"/>
  <c r="HM291" i="19"/>
  <c r="II291" i="19" s="1"/>
  <c r="HM275" i="19"/>
  <c r="II275" i="19" s="1"/>
  <c r="HM262" i="19"/>
  <c r="II262" i="19" s="1"/>
  <c r="HM251" i="19"/>
  <c r="II251" i="19" s="1"/>
  <c r="HM240" i="19"/>
  <c r="II240" i="19" s="1"/>
  <c r="HM227" i="19"/>
  <c r="II227" i="19" s="1"/>
  <c r="HM215" i="19"/>
  <c r="II215" i="19" s="1"/>
  <c r="HM202" i="19"/>
  <c r="II202" i="19" s="1"/>
  <c r="HM191" i="19"/>
  <c r="II191" i="19" s="1"/>
  <c r="HM179" i="19"/>
  <c r="II179" i="19" s="1"/>
  <c r="HM167" i="19"/>
  <c r="II167" i="19" s="1"/>
  <c r="HM155" i="19"/>
  <c r="II155" i="19" s="1"/>
  <c r="HM144" i="19"/>
  <c r="II144" i="19" s="1"/>
  <c r="HM132" i="19"/>
  <c r="II132" i="19" s="1"/>
  <c r="HM119" i="19"/>
  <c r="II119" i="19" s="1"/>
  <c r="HM107" i="19"/>
  <c r="II107" i="19" s="1"/>
  <c r="HM96" i="19"/>
  <c r="II96" i="19" s="1"/>
  <c r="HM84" i="19"/>
  <c r="II84" i="19" s="1"/>
  <c r="HM69" i="19"/>
  <c r="II69" i="19" s="1"/>
  <c r="HM60" i="19"/>
  <c r="II60" i="19" s="1"/>
  <c r="HM49" i="19"/>
  <c r="II49" i="19" s="1"/>
  <c r="HM36" i="19"/>
  <c r="II36" i="19" s="1"/>
  <c r="HM24" i="19"/>
  <c r="II24" i="19" s="1"/>
  <c r="HM11" i="19"/>
  <c r="II11" i="19" s="1"/>
  <c r="HM294" i="19"/>
  <c r="II294" i="19" s="1"/>
  <c r="HM185" i="19"/>
  <c r="II185" i="19" s="1"/>
  <c r="HM256" i="19"/>
  <c r="II256" i="19" s="1"/>
  <c r="HM255" i="19"/>
  <c r="II255" i="19" s="1"/>
  <c r="HM289" i="19"/>
  <c r="II289" i="19" s="1"/>
  <c r="HM274" i="19"/>
  <c r="II274" i="19" s="1"/>
  <c r="HM263" i="19"/>
  <c r="II263" i="19" s="1"/>
  <c r="HM250" i="19"/>
  <c r="II250" i="19" s="1"/>
  <c r="HM237" i="19"/>
  <c r="II237" i="19" s="1"/>
  <c r="HM226" i="19"/>
  <c r="II226" i="19" s="1"/>
  <c r="HM216" i="19"/>
  <c r="II216" i="19" s="1"/>
  <c r="HM201" i="19"/>
  <c r="II201" i="19" s="1"/>
  <c r="HM190" i="19"/>
  <c r="II190" i="19" s="1"/>
  <c r="HM177" i="19"/>
  <c r="II177" i="19" s="1"/>
  <c r="HM165" i="19"/>
  <c r="II165" i="19" s="1"/>
  <c r="HM157" i="19"/>
  <c r="II157" i="19" s="1"/>
  <c r="HM142" i="19"/>
  <c r="II142" i="19" s="1"/>
  <c r="HM130" i="19"/>
  <c r="II130" i="19" s="1"/>
  <c r="HM116" i="19"/>
  <c r="II116" i="19" s="1"/>
  <c r="HM106" i="19"/>
  <c r="II106" i="19" s="1"/>
  <c r="HM92" i="19"/>
  <c r="II92" i="19" s="1"/>
  <c r="HM80" i="19"/>
  <c r="II80" i="19" s="1"/>
  <c r="HM68" i="19"/>
  <c r="II68" i="19" s="1"/>
  <c r="HM56" i="19"/>
  <c r="II56" i="19" s="1"/>
  <c r="HM44" i="19"/>
  <c r="II44" i="19" s="1"/>
  <c r="HM34" i="19"/>
  <c r="II34" i="19" s="1"/>
  <c r="HM21" i="19"/>
  <c r="II21" i="19" s="1"/>
  <c r="HM10" i="19"/>
  <c r="II10" i="19" s="1"/>
  <c r="HM288" i="19"/>
  <c r="II288" i="19" s="1"/>
  <c r="HM175" i="19"/>
  <c r="II175" i="19" s="1"/>
  <c r="HM268" i="19"/>
  <c r="II268" i="19" s="1"/>
  <c r="HM243" i="19"/>
  <c r="II243" i="19" s="1"/>
  <c r="HM285" i="19"/>
  <c r="II285" i="19" s="1"/>
  <c r="HM273" i="19"/>
  <c r="II273" i="19" s="1"/>
  <c r="HM261" i="19"/>
  <c r="II261" i="19" s="1"/>
  <c r="HM249" i="19"/>
  <c r="II249" i="19" s="1"/>
  <c r="HM236" i="19"/>
  <c r="II236" i="19" s="1"/>
  <c r="HM223" i="19"/>
  <c r="II223" i="19" s="1"/>
  <c r="HM213" i="19"/>
  <c r="II213" i="19" s="1"/>
  <c r="HM204" i="19"/>
  <c r="II204" i="19" s="1"/>
  <c r="HM189" i="19"/>
  <c r="II189" i="19" s="1"/>
  <c r="HM178" i="19"/>
  <c r="II178" i="19" s="1"/>
  <c r="HM166" i="19"/>
  <c r="II166" i="19" s="1"/>
  <c r="HM152" i="19"/>
  <c r="II152" i="19" s="1"/>
  <c r="HM141" i="19"/>
  <c r="II141" i="19" s="1"/>
  <c r="HM127" i="19"/>
  <c r="II127" i="19" s="1"/>
  <c r="HM115" i="19"/>
  <c r="II115" i="19" s="1"/>
  <c r="HM105" i="19"/>
  <c r="II105" i="19" s="1"/>
  <c r="HM93" i="19"/>
  <c r="II93" i="19" s="1"/>
  <c r="HM79" i="19"/>
  <c r="II79" i="19" s="1"/>
  <c r="HM71" i="19"/>
  <c r="II71" i="19" s="1"/>
  <c r="HM57" i="19"/>
  <c r="II57" i="19" s="1"/>
  <c r="HM43" i="19"/>
  <c r="II43" i="19" s="1"/>
  <c r="HM33" i="19"/>
  <c r="II33" i="19" s="1"/>
  <c r="HM19" i="19"/>
  <c r="II19" i="19" s="1"/>
  <c r="HM9" i="19"/>
  <c r="II9" i="19" s="1"/>
  <c r="HM290" i="19"/>
  <c r="II290" i="19" s="1"/>
  <c r="HM224" i="19"/>
  <c r="II224" i="19" s="1"/>
  <c r="HM232" i="19"/>
  <c r="II232" i="19" s="1"/>
  <c r="HM195" i="19"/>
  <c r="II195" i="19" s="1"/>
  <c r="HM284" i="19"/>
  <c r="II284" i="19" s="1"/>
  <c r="HM272" i="19"/>
  <c r="II272" i="19" s="1"/>
  <c r="HM260" i="19"/>
  <c r="II260" i="19" s="1"/>
  <c r="HM247" i="19"/>
  <c r="II247" i="19" s="1"/>
  <c r="HM238" i="19"/>
  <c r="II238" i="19" s="1"/>
  <c r="HM225" i="19"/>
  <c r="II225" i="19" s="1"/>
  <c r="HM212" i="19"/>
  <c r="II212" i="19" s="1"/>
  <c r="HM200" i="19"/>
  <c r="II200" i="19" s="1"/>
  <c r="HM188" i="19"/>
  <c r="II188" i="19" s="1"/>
  <c r="HM176" i="19"/>
  <c r="II176" i="19" s="1"/>
  <c r="HM164" i="19"/>
  <c r="II164" i="19" s="1"/>
  <c r="HM153" i="19"/>
  <c r="II153" i="19" s="1"/>
  <c r="HM139" i="19"/>
  <c r="II139" i="19" s="1"/>
  <c r="HM129" i="19"/>
  <c r="II129" i="19" s="1"/>
  <c r="HM118" i="19"/>
  <c r="II118" i="19" s="1"/>
  <c r="HM104" i="19"/>
  <c r="II104" i="19" s="1"/>
  <c r="HM94" i="19"/>
  <c r="II94" i="19" s="1"/>
  <c r="HM82" i="19"/>
  <c r="II82" i="19" s="1"/>
  <c r="HM67" i="19"/>
  <c r="II67" i="19" s="1"/>
  <c r="HM58" i="19"/>
  <c r="II58" i="19" s="1"/>
  <c r="HM45" i="19"/>
  <c r="II45" i="19" s="1"/>
  <c r="HM32" i="19"/>
  <c r="II32" i="19" s="1"/>
  <c r="HM22" i="19"/>
  <c r="II22" i="19" s="1"/>
  <c r="HM8" i="19"/>
  <c r="II8" i="19" s="1"/>
  <c r="HM286" i="19"/>
  <c r="II286" i="19" s="1"/>
  <c r="HM6" i="19"/>
  <c r="II6" i="19" s="1"/>
  <c r="IJ33" i="19" l="1"/>
  <c r="IJ260" i="19"/>
  <c r="IJ272" i="19"/>
  <c r="IJ58" i="19"/>
  <c r="IJ45" i="19"/>
  <c r="IJ152" i="19"/>
  <c r="IJ56" i="19"/>
  <c r="IJ157" i="19"/>
  <c r="IJ263" i="19"/>
  <c r="IJ36" i="19"/>
  <c r="IJ155" i="19"/>
  <c r="IJ251" i="19"/>
  <c r="IJ23" i="19"/>
  <c r="IJ131" i="19"/>
  <c r="IJ253" i="19"/>
  <c r="IJ287" i="19"/>
  <c r="IJ262" i="19"/>
  <c r="IJ146" i="19"/>
  <c r="IJ12" i="19"/>
  <c r="IJ122" i="19"/>
  <c r="IJ285" i="19"/>
  <c r="IJ60" i="19"/>
  <c r="IJ275" i="19"/>
  <c r="IJ35" i="19"/>
  <c r="IJ154" i="19"/>
  <c r="IJ26" i="19"/>
  <c r="IJ134" i="19"/>
  <c r="IJ57" i="19"/>
  <c r="IJ178" i="19"/>
  <c r="IJ243" i="19"/>
  <c r="IJ190" i="19"/>
  <c r="IJ289" i="19"/>
  <c r="IJ291" i="19"/>
  <c r="IJ50" i="19"/>
  <c r="IJ38" i="19"/>
  <c r="IJ143" i="19"/>
  <c r="IJ166" i="19"/>
  <c r="IJ268" i="19"/>
  <c r="IJ80" i="19"/>
  <c r="IJ201" i="19"/>
  <c r="IJ255" i="19"/>
  <c r="IJ69" i="19"/>
  <c r="IJ179" i="19"/>
  <c r="IJ206" i="19"/>
  <c r="IJ59" i="19"/>
  <c r="IJ168" i="19"/>
  <c r="IJ276" i="19"/>
  <c r="IJ47" i="19"/>
  <c r="IJ156" i="19"/>
  <c r="IJ43" i="19"/>
  <c r="IJ67" i="19"/>
  <c r="IJ92" i="19"/>
  <c r="IJ256" i="19"/>
  <c r="IJ191" i="19"/>
  <c r="IJ74" i="19"/>
  <c r="IJ293" i="19"/>
  <c r="IJ169" i="19"/>
  <c r="IJ284" i="19"/>
  <c r="IJ188" i="19"/>
  <c r="IJ5" i="19"/>
  <c r="IJ4" i="19"/>
  <c r="IJ48" i="19"/>
  <c r="IJ283" i="19"/>
  <c r="IJ140" i="19"/>
  <c r="IJ210" i="19"/>
  <c r="IJ55" i="19"/>
  <c r="IJ76" i="19"/>
  <c r="IJ160" i="19"/>
  <c r="IJ17" i="19"/>
  <c r="IJ77" i="19"/>
  <c r="IJ222" i="19"/>
  <c r="IJ81" i="19"/>
  <c r="IJ6" i="19"/>
  <c r="IJ22" i="19"/>
  <c r="IJ3" i="19"/>
  <c r="IJ269" i="19"/>
  <c r="IJ164" i="19"/>
  <c r="IJ39" i="19"/>
  <c r="IJ232" i="19"/>
  <c r="IJ205" i="19"/>
  <c r="IJ63" i="19"/>
  <c r="IJ264" i="19"/>
  <c r="IJ120" i="19"/>
  <c r="IJ209" i="19"/>
  <c r="IJ167" i="19"/>
  <c r="IJ24" i="19"/>
  <c r="IJ216" i="19"/>
  <c r="IJ68" i="19"/>
  <c r="IJ261" i="19"/>
  <c r="IJ115" i="19"/>
  <c r="IJ181" i="19"/>
  <c r="IJ105" i="19"/>
  <c r="IJ213" i="19"/>
  <c r="IJ175" i="19"/>
  <c r="IJ106" i="19"/>
  <c r="IJ185" i="19"/>
  <c r="IJ84" i="19"/>
  <c r="IJ202" i="19"/>
  <c r="IJ83" i="19"/>
  <c r="IJ182" i="19"/>
  <c r="IJ229" i="19"/>
  <c r="IJ180" i="19"/>
  <c r="IJ265" i="19"/>
  <c r="IJ273" i="19"/>
  <c r="IJ176" i="19"/>
  <c r="IJ93" i="19"/>
  <c r="IJ224" i="19"/>
  <c r="IJ223" i="19"/>
  <c r="IJ288" i="19"/>
  <c r="IJ294" i="19"/>
  <c r="IJ96" i="19"/>
  <c r="IJ95" i="19"/>
  <c r="IJ192" i="19"/>
  <c r="IJ193" i="19"/>
  <c r="IJ165" i="19"/>
  <c r="IJ195" i="19"/>
  <c r="IJ204" i="19"/>
  <c r="IJ118" i="19"/>
  <c r="IJ236" i="19"/>
  <c r="IJ10" i="19"/>
  <c r="IJ116" i="19"/>
  <c r="IJ226" i="19"/>
  <c r="IJ11" i="19"/>
  <c r="IJ107" i="19"/>
  <c r="IJ215" i="19"/>
  <c r="IJ282" i="19"/>
  <c r="IJ108" i="19"/>
  <c r="IJ203" i="19"/>
  <c r="IJ280" i="19"/>
  <c r="IJ72" i="19"/>
  <c r="IJ49" i="19"/>
  <c r="IJ79" i="19"/>
  <c r="IJ286" i="19"/>
  <c r="IJ8" i="19"/>
  <c r="IJ129" i="19"/>
  <c r="IJ225" i="19"/>
  <c r="IJ9" i="19"/>
  <c r="IJ249" i="19"/>
  <c r="IJ21" i="19"/>
  <c r="IJ237" i="19"/>
  <c r="IJ119" i="19"/>
  <c r="IJ292" i="19"/>
  <c r="IJ214" i="19"/>
  <c r="IJ85" i="19"/>
  <c r="IJ177" i="19"/>
  <c r="IJ189" i="19"/>
  <c r="IJ82" i="19"/>
  <c r="IJ94" i="19"/>
  <c r="IJ212" i="19"/>
  <c r="IJ139" i="19"/>
  <c r="IJ238" i="19"/>
  <c r="IJ19" i="19"/>
  <c r="IJ127" i="19"/>
  <c r="IJ34" i="19"/>
  <c r="IJ130" i="19"/>
  <c r="IJ250" i="19"/>
  <c r="IJ132" i="19"/>
  <c r="IJ227" i="19"/>
  <c r="IJ14" i="19"/>
  <c r="IJ228" i="19"/>
  <c r="IJ199" i="19"/>
  <c r="IJ98" i="19"/>
  <c r="IJ274" i="19"/>
  <c r="IJ71" i="19"/>
  <c r="IJ200" i="19"/>
  <c r="IJ104" i="19"/>
  <c r="IJ290" i="19"/>
  <c r="IJ32" i="19"/>
  <c r="IJ153" i="19"/>
  <c r="IJ247" i="19"/>
  <c r="IJ141" i="19"/>
  <c r="IJ44" i="19"/>
  <c r="IJ142" i="19"/>
  <c r="IJ144" i="19"/>
  <c r="IJ240" i="19"/>
  <c r="IJ239" i="19"/>
  <c r="IJ270" i="19"/>
  <c r="IJ110" i="19"/>
  <c r="IJ217" i="19"/>
  <c r="IJ234" i="19"/>
  <c r="IJ88" i="19"/>
  <c r="IJ126" i="19"/>
  <c r="IJ248" i="19"/>
  <c r="IJ124" i="19"/>
  <c r="IJ64" i="19"/>
  <c r="IJ90" i="19"/>
  <c r="IJ198" i="19"/>
  <c r="IJ241" i="19"/>
  <c r="IJ16" i="19"/>
  <c r="IJ97" i="19"/>
  <c r="IJ101" i="19"/>
  <c r="IJ138" i="19"/>
  <c r="IJ18" i="19"/>
  <c r="IJ78" i="19"/>
  <c r="IJ103" i="19"/>
  <c r="IJ211" i="19"/>
  <c r="IJ267" i="19"/>
  <c r="IJ25" i="19"/>
  <c r="IJ111" i="19"/>
  <c r="IJ194" i="19"/>
  <c r="IJ257" i="19"/>
  <c r="IJ112" i="19"/>
  <c r="IJ150" i="19"/>
  <c r="IJ30" i="19"/>
  <c r="IJ136" i="19"/>
  <c r="IJ89" i="19"/>
  <c r="IJ117" i="19"/>
  <c r="IJ252" i="19"/>
  <c r="IJ279" i="19"/>
  <c r="IJ123" i="19"/>
  <c r="IJ208" i="19"/>
  <c r="IJ281" i="19"/>
  <c r="IJ121" i="19"/>
  <c r="IJ27" i="19"/>
  <c r="IJ41" i="19"/>
  <c r="IJ149" i="19"/>
  <c r="IJ102" i="19"/>
  <c r="IJ7" i="19"/>
  <c r="IJ125" i="19"/>
  <c r="IJ233" i="19"/>
  <c r="IJ37" i="19"/>
  <c r="IJ53" i="19"/>
  <c r="IJ163" i="19"/>
  <c r="IJ20" i="19"/>
  <c r="IJ235" i="19"/>
  <c r="IJ244" i="19"/>
  <c r="IJ133" i="19"/>
  <c r="IJ220" i="19"/>
  <c r="IJ13" i="19"/>
  <c r="IJ135" i="19"/>
  <c r="IJ52" i="19"/>
  <c r="IJ62" i="19"/>
  <c r="IJ245" i="19"/>
  <c r="IJ114" i="19"/>
  <c r="IJ31" i="19"/>
  <c r="IJ246" i="19"/>
  <c r="IJ221" i="19"/>
  <c r="IJ230" i="19"/>
  <c r="IJ29" i="19"/>
  <c r="IJ147" i="19"/>
  <c r="IJ65" i="19"/>
  <c r="IJ174" i="19"/>
  <c r="IJ15" i="19"/>
  <c r="IJ128" i="19"/>
  <c r="IJ46" i="19"/>
  <c r="IJ259" i="19"/>
  <c r="IJ51" i="19"/>
  <c r="IJ145" i="19"/>
  <c r="IJ40" i="19"/>
  <c r="IJ159" i="19"/>
  <c r="IJ184" i="19"/>
  <c r="IJ28" i="19"/>
  <c r="IJ137" i="19"/>
  <c r="IJ151" i="19"/>
  <c r="IJ271" i="19"/>
  <c r="IJ61" i="19"/>
  <c r="IJ158" i="19"/>
  <c r="IJ242" i="19"/>
  <c r="IJ66" i="19"/>
  <c r="IJ171" i="19"/>
  <c r="IJ75" i="19"/>
  <c r="IJ196" i="19"/>
  <c r="IJ42" i="19"/>
  <c r="IJ148" i="19"/>
  <c r="IJ54" i="19"/>
  <c r="IJ162" i="19"/>
  <c r="IJ170" i="19"/>
  <c r="IJ254" i="19"/>
  <c r="IJ183" i="19"/>
  <c r="IJ87" i="19"/>
  <c r="IJ207" i="19"/>
  <c r="IJ91" i="19"/>
  <c r="IJ161" i="19"/>
  <c r="IJ70" i="19"/>
  <c r="IJ173" i="19"/>
  <c r="IJ231" i="19"/>
  <c r="IJ277" i="19"/>
  <c r="IJ258" i="19"/>
  <c r="IJ73" i="19"/>
  <c r="IJ266" i="19"/>
  <c r="IJ218" i="19"/>
  <c r="IJ99" i="19"/>
  <c r="IJ100" i="19"/>
  <c r="IJ172" i="19"/>
  <c r="IJ187" i="19"/>
  <c r="IJ278" i="19"/>
  <c r="IJ86" i="19"/>
  <c r="IJ197" i="19"/>
  <c r="IJ109" i="19"/>
  <c r="IJ219" i="19"/>
  <c r="IJ113" i="19"/>
  <c r="IJ186" i="19"/>
  <c r="C275" i="20" l="1"/>
  <c r="C32" i="20"/>
  <c r="F32" i="20" s="1"/>
  <c r="C44" i="20"/>
  <c r="F44" i="20" s="1"/>
  <c r="C56" i="20"/>
  <c r="F56" i="20" s="1"/>
  <c r="C68" i="20"/>
  <c r="F68" i="20" s="1"/>
  <c r="C80" i="20"/>
  <c r="F80" i="20" s="1"/>
  <c r="C92" i="20"/>
  <c r="F92" i="20" s="1"/>
  <c r="C104" i="20"/>
  <c r="F104" i="20" s="1"/>
  <c r="C116" i="20"/>
  <c r="F116" i="20" s="1"/>
  <c r="C128" i="20"/>
  <c r="F128" i="20" s="1"/>
  <c r="C140" i="20"/>
  <c r="F140" i="20" s="1"/>
  <c r="C152" i="20"/>
  <c r="F152" i="20" s="1"/>
  <c r="C164" i="20"/>
  <c r="F164" i="20" s="1"/>
  <c r="C176" i="20"/>
  <c r="F176" i="20" s="1"/>
  <c r="C188" i="20"/>
  <c r="F188" i="20" s="1"/>
  <c r="C200" i="20"/>
  <c r="F200" i="20" s="1"/>
  <c r="C212" i="20"/>
  <c r="F212" i="20" s="1"/>
  <c r="C224" i="20"/>
  <c r="F224" i="20" s="1"/>
  <c r="C236" i="20"/>
  <c r="F236" i="20" s="1"/>
  <c r="C248" i="20"/>
  <c r="F248" i="20" s="1"/>
  <c r="C260" i="20"/>
  <c r="F260" i="20" s="1"/>
  <c r="C272" i="20"/>
  <c r="F272" i="20" s="1"/>
  <c r="C284" i="20"/>
  <c r="F284" i="20" s="1"/>
  <c r="C296" i="20"/>
  <c r="F296" i="20" s="1"/>
  <c r="C14" i="20"/>
  <c r="F14" i="20" s="1"/>
  <c r="C112" i="20"/>
  <c r="F112" i="20" s="1"/>
  <c r="C220" i="20"/>
  <c r="F220" i="20" s="1"/>
  <c r="C21" i="20"/>
  <c r="F21" i="20" s="1"/>
  <c r="C33" i="20"/>
  <c r="F33" i="20" s="1"/>
  <c r="C45" i="20"/>
  <c r="F45" i="20" s="1"/>
  <c r="C57" i="20"/>
  <c r="F57" i="20" s="1"/>
  <c r="C69" i="20"/>
  <c r="F69" i="20" s="1"/>
  <c r="C81" i="20"/>
  <c r="F81" i="20" s="1"/>
  <c r="C93" i="20"/>
  <c r="F93" i="20" s="1"/>
  <c r="C105" i="20"/>
  <c r="F105" i="20" s="1"/>
  <c r="C117" i="20"/>
  <c r="F117" i="20" s="1"/>
  <c r="C129" i="20"/>
  <c r="F129" i="20" s="1"/>
  <c r="C141" i="20"/>
  <c r="F141" i="20" s="1"/>
  <c r="C153" i="20"/>
  <c r="F153" i="20" s="1"/>
  <c r="C165" i="20"/>
  <c r="F165" i="20" s="1"/>
  <c r="C177" i="20"/>
  <c r="F177" i="20" s="1"/>
  <c r="C189" i="20"/>
  <c r="F189" i="20" s="1"/>
  <c r="C201" i="20"/>
  <c r="F201" i="20" s="1"/>
  <c r="C213" i="20"/>
  <c r="F213" i="20" s="1"/>
  <c r="C225" i="20"/>
  <c r="F225" i="20" s="1"/>
  <c r="C237" i="20"/>
  <c r="F237" i="20" s="1"/>
  <c r="C249" i="20"/>
  <c r="F249" i="20" s="1"/>
  <c r="C261" i="20"/>
  <c r="F261" i="20" s="1"/>
  <c r="C273" i="20"/>
  <c r="F273" i="20" s="1"/>
  <c r="C285" i="20"/>
  <c r="F285" i="20" s="1"/>
  <c r="C297" i="20"/>
  <c r="F297" i="20" s="1"/>
  <c r="C15" i="20"/>
  <c r="F15" i="20" s="1"/>
  <c r="C28" i="20"/>
  <c r="F28" i="20" s="1"/>
  <c r="C64" i="20"/>
  <c r="F64" i="20" s="1"/>
  <c r="C88" i="20"/>
  <c r="F88" i="20" s="1"/>
  <c r="C124" i="20"/>
  <c r="F124" i="20" s="1"/>
  <c r="C136" i="20"/>
  <c r="F136" i="20" s="1"/>
  <c r="C148" i="20"/>
  <c r="F148" i="20" s="1"/>
  <c r="C160" i="20"/>
  <c r="F160" i="20" s="1"/>
  <c r="C196" i="20"/>
  <c r="F196" i="20" s="1"/>
  <c r="C280" i="20"/>
  <c r="F280" i="20" s="1"/>
  <c r="C22" i="20"/>
  <c r="F22" i="20" s="1"/>
  <c r="C34" i="20"/>
  <c r="F34" i="20" s="1"/>
  <c r="C46" i="20"/>
  <c r="F46" i="20" s="1"/>
  <c r="C58" i="20"/>
  <c r="F58" i="20" s="1"/>
  <c r="C70" i="20"/>
  <c r="F70" i="20" s="1"/>
  <c r="C82" i="20"/>
  <c r="F82" i="20" s="1"/>
  <c r="C94" i="20"/>
  <c r="F94" i="20" s="1"/>
  <c r="C106" i="20"/>
  <c r="F106" i="20" s="1"/>
  <c r="C118" i="20"/>
  <c r="F118" i="20" s="1"/>
  <c r="C130" i="20"/>
  <c r="F130" i="20" s="1"/>
  <c r="C142" i="20"/>
  <c r="F142" i="20" s="1"/>
  <c r="C154" i="20"/>
  <c r="F154" i="20" s="1"/>
  <c r="C166" i="20"/>
  <c r="F166" i="20" s="1"/>
  <c r="C178" i="20"/>
  <c r="F178" i="20" s="1"/>
  <c r="C190" i="20"/>
  <c r="F190" i="20" s="1"/>
  <c r="C202" i="20"/>
  <c r="F202" i="20" s="1"/>
  <c r="C214" i="20"/>
  <c r="F214" i="20" s="1"/>
  <c r="C226" i="20"/>
  <c r="F226" i="20" s="1"/>
  <c r="C238" i="20"/>
  <c r="F238" i="20" s="1"/>
  <c r="C250" i="20"/>
  <c r="F250" i="20" s="1"/>
  <c r="C262" i="20"/>
  <c r="F262" i="20" s="1"/>
  <c r="C274" i="20"/>
  <c r="C286" i="20"/>
  <c r="F286" i="20" s="1"/>
  <c r="C298" i="20"/>
  <c r="F298" i="20" s="1"/>
  <c r="C16" i="20"/>
  <c r="F16" i="20" s="1"/>
  <c r="C100" i="20"/>
  <c r="F100" i="20" s="1"/>
  <c r="C244" i="20"/>
  <c r="F244" i="20" s="1"/>
  <c r="C23" i="20"/>
  <c r="F23" i="20" s="1"/>
  <c r="C35" i="20"/>
  <c r="F35" i="20" s="1"/>
  <c r="C47" i="20"/>
  <c r="F47" i="20" s="1"/>
  <c r="C59" i="20"/>
  <c r="F59" i="20" s="1"/>
  <c r="C71" i="20"/>
  <c r="F71" i="20" s="1"/>
  <c r="C83" i="20"/>
  <c r="F83" i="20" s="1"/>
  <c r="C95" i="20"/>
  <c r="F95" i="20" s="1"/>
  <c r="C107" i="20"/>
  <c r="F107" i="20" s="1"/>
  <c r="C119" i="20"/>
  <c r="F119" i="20" s="1"/>
  <c r="C131" i="20"/>
  <c r="F131" i="20" s="1"/>
  <c r="C143" i="20"/>
  <c r="F143" i="20" s="1"/>
  <c r="C155" i="20"/>
  <c r="F155" i="20" s="1"/>
  <c r="C167" i="20"/>
  <c r="F167" i="20" s="1"/>
  <c r="C179" i="20"/>
  <c r="F179" i="20" s="1"/>
  <c r="C191" i="20"/>
  <c r="F191" i="20" s="1"/>
  <c r="C203" i="20"/>
  <c r="F203" i="20" s="1"/>
  <c r="C215" i="20"/>
  <c r="F215" i="20" s="1"/>
  <c r="C227" i="20"/>
  <c r="F227" i="20" s="1"/>
  <c r="C239" i="20"/>
  <c r="F239" i="20" s="1"/>
  <c r="C251" i="20"/>
  <c r="F251" i="20" s="1"/>
  <c r="C263" i="20"/>
  <c r="F263" i="20" s="1"/>
  <c r="F275" i="20"/>
  <c r="C287" i="20"/>
  <c r="F287" i="20" s="1"/>
  <c r="C299" i="20"/>
  <c r="F299" i="20" s="1"/>
  <c r="C17" i="20"/>
  <c r="F17" i="20" s="1"/>
  <c r="C76" i="20"/>
  <c r="F76" i="20" s="1"/>
  <c r="C268" i="20"/>
  <c r="F268" i="20" s="1"/>
  <c r="C24" i="20"/>
  <c r="F24" i="20" s="1"/>
  <c r="C36" i="20"/>
  <c r="F36" i="20" s="1"/>
  <c r="C48" i="20"/>
  <c r="F48" i="20" s="1"/>
  <c r="C60" i="20"/>
  <c r="F60" i="20" s="1"/>
  <c r="C72" i="20"/>
  <c r="F72" i="20" s="1"/>
  <c r="C84" i="20"/>
  <c r="F84" i="20" s="1"/>
  <c r="C96" i="20"/>
  <c r="F96" i="20" s="1"/>
  <c r="C108" i="20"/>
  <c r="F108" i="20" s="1"/>
  <c r="C120" i="20"/>
  <c r="F120" i="20" s="1"/>
  <c r="C132" i="20"/>
  <c r="F132" i="20" s="1"/>
  <c r="C144" i="20"/>
  <c r="F144" i="20" s="1"/>
  <c r="C156" i="20"/>
  <c r="F156" i="20" s="1"/>
  <c r="C168" i="20"/>
  <c r="F168" i="20" s="1"/>
  <c r="C180" i="20"/>
  <c r="F180" i="20" s="1"/>
  <c r="C192" i="20"/>
  <c r="F192" i="20" s="1"/>
  <c r="C204" i="20"/>
  <c r="F204" i="20" s="1"/>
  <c r="C216" i="20"/>
  <c r="F216" i="20" s="1"/>
  <c r="C228" i="20"/>
  <c r="F228" i="20" s="1"/>
  <c r="C240" i="20"/>
  <c r="F240" i="20" s="1"/>
  <c r="C252" i="20"/>
  <c r="F252" i="20" s="1"/>
  <c r="C264" i="20"/>
  <c r="F264" i="20" s="1"/>
  <c r="C276" i="20"/>
  <c r="F276" i="20" s="1"/>
  <c r="C288" i="20"/>
  <c r="F288" i="20" s="1"/>
  <c r="C300" i="20"/>
  <c r="F300" i="20" s="1"/>
  <c r="C18" i="20"/>
  <c r="F18" i="20" s="1"/>
  <c r="C256" i="20"/>
  <c r="F256" i="20" s="1"/>
  <c r="C25" i="20"/>
  <c r="F25" i="20" s="1"/>
  <c r="C37" i="20"/>
  <c r="F37" i="20" s="1"/>
  <c r="C49" i="20"/>
  <c r="F49" i="20" s="1"/>
  <c r="C61" i="20"/>
  <c r="F61" i="20" s="1"/>
  <c r="C73" i="20"/>
  <c r="F73" i="20" s="1"/>
  <c r="C85" i="20"/>
  <c r="F85" i="20" s="1"/>
  <c r="C97" i="20"/>
  <c r="F97" i="20" s="1"/>
  <c r="C109" i="20"/>
  <c r="F109" i="20" s="1"/>
  <c r="C121" i="20"/>
  <c r="F121" i="20" s="1"/>
  <c r="C133" i="20"/>
  <c r="F133" i="20" s="1"/>
  <c r="C145" i="20"/>
  <c r="F145" i="20" s="1"/>
  <c r="C157" i="20"/>
  <c r="F157" i="20" s="1"/>
  <c r="C169" i="20"/>
  <c r="F169" i="20" s="1"/>
  <c r="C181" i="20"/>
  <c r="F181" i="20" s="1"/>
  <c r="C193" i="20"/>
  <c r="F193" i="20" s="1"/>
  <c r="C205" i="20"/>
  <c r="F205" i="20" s="1"/>
  <c r="C217" i="20"/>
  <c r="F217" i="20" s="1"/>
  <c r="C229" i="20"/>
  <c r="F229" i="20" s="1"/>
  <c r="C241" i="20"/>
  <c r="F241" i="20" s="1"/>
  <c r="C253" i="20"/>
  <c r="F253" i="20" s="1"/>
  <c r="C265" i="20"/>
  <c r="F265" i="20" s="1"/>
  <c r="C277" i="20"/>
  <c r="F277" i="20" s="1"/>
  <c r="C289" i="20"/>
  <c r="F289" i="20" s="1"/>
  <c r="C301" i="20"/>
  <c r="F301" i="20" s="1"/>
  <c r="C19" i="20"/>
  <c r="F19" i="20" s="1"/>
  <c r="C52" i="20"/>
  <c r="F52" i="20" s="1"/>
  <c r="C172" i="20"/>
  <c r="F172" i="20" s="1"/>
  <c r="C208" i="20"/>
  <c r="F208" i="20" s="1"/>
  <c r="C292" i="20"/>
  <c r="F292" i="20" s="1"/>
  <c r="C26" i="20"/>
  <c r="F26" i="20" s="1"/>
  <c r="C38" i="20"/>
  <c r="F38" i="20" s="1"/>
  <c r="C50" i="20"/>
  <c r="F50" i="20" s="1"/>
  <c r="C62" i="20"/>
  <c r="F62" i="20" s="1"/>
  <c r="C74" i="20"/>
  <c r="F74" i="20" s="1"/>
  <c r="C86" i="20"/>
  <c r="F86" i="20" s="1"/>
  <c r="C98" i="20"/>
  <c r="F98" i="20" s="1"/>
  <c r="C110" i="20"/>
  <c r="F110" i="20" s="1"/>
  <c r="C122" i="20"/>
  <c r="F122" i="20" s="1"/>
  <c r="C134" i="20"/>
  <c r="F134" i="20" s="1"/>
  <c r="C146" i="20"/>
  <c r="F146" i="20" s="1"/>
  <c r="C158" i="20"/>
  <c r="F158" i="20" s="1"/>
  <c r="C170" i="20"/>
  <c r="F170" i="20" s="1"/>
  <c r="C182" i="20"/>
  <c r="F182" i="20" s="1"/>
  <c r="C194" i="20"/>
  <c r="F194" i="20" s="1"/>
  <c r="C206" i="20"/>
  <c r="F206" i="20" s="1"/>
  <c r="C218" i="20"/>
  <c r="F218" i="20" s="1"/>
  <c r="C230" i="20"/>
  <c r="F230" i="20" s="1"/>
  <c r="C242" i="20"/>
  <c r="F242" i="20" s="1"/>
  <c r="C254" i="20"/>
  <c r="F254" i="20" s="1"/>
  <c r="C266" i="20"/>
  <c r="F266" i="20" s="1"/>
  <c r="C278" i="20"/>
  <c r="F278" i="20" s="1"/>
  <c r="C290" i="20"/>
  <c r="F290" i="20" s="1"/>
  <c r="C302" i="20"/>
  <c r="F302" i="20" s="1"/>
  <c r="C20" i="20"/>
  <c r="F20" i="20" s="1"/>
  <c r="C40" i="20"/>
  <c r="F40" i="20" s="1"/>
  <c r="C184" i="20"/>
  <c r="F184" i="20" s="1"/>
  <c r="C232" i="20"/>
  <c r="F232" i="20" s="1"/>
  <c r="C27" i="20"/>
  <c r="F27" i="20" s="1"/>
  <c r="C39" i="20"/>
  <c r="F39" i="20" s="1"/>
  <c r="C51" i="20"/>
  <c r="F51" i="20" s="1"/>
  <c r="C63" i="20"/>
  <c r="F63" i="20" s="1"/>
  <c r="C75" i="20"/>
  <c r="F75" i="20" s="1"/>
  <c r="C87" i="20"/>
  <c r="F87" i="20" s="1"/>
  <c r="C99" i="20"/>
  <c r="F99" i="20" s="1"/>
  <c r="C111" i="20"/>
  <c r="F111" i="20" s="1"/>
  <c r="C123" i="20"/>
  <c r="F123" i="20" s="1"/>
  <c r="C135" i="20"/>
  <c r="F135" i="20" s="1"/>
  <c r="C147" i="20"/>
  <c r="F147" i="20" s="1"/>
  <c r="C159" i="20"/>
  <c r="F159" i="20" s="1"/>
  <c r="C171" i="20"/>
  <c r="F171" i="20" s="1"/>
  <c r="C183" i="20"/>
  <c r="F183" i="20" s="1"/>
  <c r="C195" i="20"/>
  <c r="F195" i="20" s="1"/>
  <c r="C207" i="20"/>
  <c r="F207" i="20" s="1"/>
  <c r="C219" i="20"/>
  <c r="F219" i="20" s="1"/>
  <c r="C231" i="20"/>
  <c r="F231" i="20" s="1"/>
  <c r="C243" i="20"/>
  <c r="F243" i="20" s="1"/>
  <c r="C255" i="20"/>
  <c r="F255" i="20" s="1"/>
  <c r="C267" i="20"/>
  <c r="F267" i="20" s="1"/>
  <c r="C279" i="20"/>
  <c r="F279" i="20" s="1"/>
  <c r="C291" i="20"/>
  <c r="F291" i="20" s="1"/>
  <c r="C11" i="20"/>
  <c r="D11" i="20" s="1"/>
  <c r="C29" i="20"/>
  <c r="F29" i="20" s="1"/>
  <c r="C41" i="20"/>
  <c r="F41" i="20" s="1"/>
  <c r="C53" i="20"/>
  <c r="F53" i="20" s="1"/>
  <c r="C65" i="20"/>
  <c r="F65" i="20" s="1"/>
  <c r="C77" i="20"/>
  <c r="F77" i="20" s="1"/>
  <c r="C89" i="20"/>
  <c r="F89" i="20" s="1"/>
  <c r="C101" i="20"/>
  <c r="F101" i="20" s="1"/>
  <c r="C113" i="20"/>
  <c r="F113" i="20" s="1"/>
  <c r="C125" i="20"/>
  <c r="F125" i="20" s="1"/>
  <c r="C137" i="20"/>
  <c r="F137" i="20" s="1"/>
  <c r="C149" i="20"/>
  <c r="F149" i="20" s="1"/>
  <c r="C161" i="20"/>
  <c r="F161" i="20" s="1"/>
  <c r="C173" i="20"/>
  <c r="F173" i="20" s="1"/>
  <c r="C185" i="20"/>
  <c r="F185" i="20" s="1"/>
  <c r="C197" i="20"/>
  <c r="F197" i="20" s="1"/>
  <c r="C209" i="20"/>
  <c r="F209" i="20" s="1"/>
  <c r="C221" i="20"/>
  <c r="F221" i="20" s="1"/>
  <c r="C233" i="20"/>
  <c r="F233" i="20" s="1"/>
  <c r="C245" i="20"/>
  <c r="F245" i="20" s="1"/>
  <c r="C257" i="20"/>
  <c r="F257" i="20" s="1"/>
  <c r="C269" i="20"/>
  <c r="F269" i="20" s="1"/>
  <c r="C281" i="20"/>
  <c r="F281" i="20" s="1"/>
  <c r="C293" i="20"/>
  <c r="F293" i="20" s="1"/>
  <c r="C30" i="20"/>
  <c r="F30" i="20" s="1"/>
  <c r="C42" i="20"/>
  <c r="F42" i="20" s="1"/>
  <c r="C54" i="20"/>
  <c r="F54" i="20" s="1"/>
  <c r="C66" i="20"/>
  <c r="F66" i="20" s="1"/>
  <c r="C78" i="20"/>
  <c r="F78" i="20" s="1"/>
  <c r="C90" i="20"/>
  <c r="F90" i="20" s="1"/>
  <c r="C102" i="20"/>
  <c r="F102" i="20" s="1"/>
  <c r="C114" i="20"/>
  <c r="F114" i="20" s="1"/>
  <c r="C126" i="20"/>
  <c r="F126" i="20" s="1"/>
  <c r="C138" i="20"/>
  <c r="F138" i="20" s="1"/>
  <c r="C150" i="20"/>
  <c r="F150" i="20" s="1"/>
  <c r="C162" i="20"/>
  <c r="F162" i="20" s="1"/>
  <c r="C174" i="20"/>
  <c r="F174" i="20" s="1"/>
  <c r="C186" i="20"/>
  <c r="F186" i="20" s="1"/>
  <c r="C198" i="20"/>
  <c r="F198" i="20" s="1"/>
  <c r="C210" i="20"/>
  <c r="F210" i="20" s="1"/>
  <c r="C222" i="20"/>
  <c r="F222" i="20" s="1"/>
  <c r="C234" i="20"/>
  <c r="F234" i="20" s="1"/>
  <c r="C246" i="20"/>
  <c r="F246" i="20" s="1"/>
  <c r="C258" i="20"/>
  <c r="F258" i="20" s="1"/>
  <c r="C270" i="20"/>
  <c r="F270" i="20" s="1"/>
  <c r="C282" i="20"/>
  <c r="F282" i="20" s="1"/>
  <c r="C294" i="20"/>
  <c r="F294" i="20" s="1"/>
  <c r="C12" i="20"/>
  <c r="C31" i="20"/>
  <c r="F31" i="20" s="1"/>
  <c r="C43" i="20"/>
  <c r="F43" i="20" s="1"/>
  <c r="C55" i="20"/>
  <c r="F55" i="20" s="1"/>
  <c r="C67" i="20"/>
  <c r="F67" i="20" s="1"/>
  <c r="C79" i="20"/>
  <c r="F79" i="20" s="1"/>
  <c r="C91" i="20"/>
  <c r="F91" i="20" s="1"/>
  <c r="C103" i="20"/>
  <c r="F103" i="20" s="1"/>
  <c r="C115" i="20"/>
  <c r="F115" i="20" s="1"/>
  <c r="C127" i="20"/>
  <c r="F127" i="20" s="1"/>
  <c r="C139" i="20"/>
  <c r="F139" i="20" s="1"/>
  <c r="C151" i="20"/>
  <c r="F151" i="20" s="1"/>
  <c r="C163" i="20"/>
  <c r="F163" i="20" s="1"/>
  <c r="C175" i="20"/>
  <c r="F175" i="20" s="1"/>
  <c r="C187" i="20"/>
  <c r="F187" i="20" s="1"/>
  <c r="C199" i="20"/>
  <c r="F199" i="20" s="1"/>
  <c r="C211" i="20"/>
  <c r="F211" i="20" s="1"/>
  <c r="C223" i="20"/>
  <c r="F223" i="20" s="1"/>
  <c r="C235" i="20"/>
  <c r="F235" i="20" s="1"/>
  <c r="C247" i="20"/>
  <c r="F247" i="20" s="1"/>
  <c r="C259" i="20"/>
  <c r="F259" i="20" s="1"/>
  <c r="C271" i="20"/>
  <c r="F271" i="20" s="1"/>
  <c r="C283" i="20"/>
  <c r="F283" i="20" s="1"/>
  <c r="C295" i="20"/>
  <c r="F295" i="20" s="1"/>
  <c r="C13" i="20"/>
  <c r="F13" i="20" s="1"/>
  <c r="J108" i="20"/>
  <c r="F274" i="20" l="1"/>
  <c r="L274" i="20"/>
  <c r="D275" i="20"/>
  <c r="L275" i="20"/>
  <c r="B275" i="20" s="1"/>
  <c r="J32" i="20"/>
  <c r="F11" i="20"/>
  <c r="G11" i="20"/>
  <c r="F12" i="20"/>
  <c r="E12" i="20"/>
  <c r="E11" i="20"/>
  <c r="T84" i="20"/>
  <c r="T250" i="20"/>
  <c r="T177" i="20"/>
  <c r="T60" i="20"/>
  <c r="T160" i="20"/>
  <c r="T174" i="20"/>
  <c r="T217" i="20"/>
  <c r="T288" i="20"/>
  <c r="T141" i="20"/>
  <c r="T197" i="20"/>
  <c r="T276" i="20"/>
  <c r="T202" i="20"/>
  <c r="T129" i="20"/>
  <c r="T74" i="20"/>
  <c r="T268" i="20"/>
  <c r="T302" i="20"/>
  <c r="T169" i="20"/>
  <c r="T240" i="20"/>
  <c r="T76" i="20"/>
  <c r="T83" i="20"/>
  <c r="T166" i="20"/>
  <c r="T64" i="20"/>
  <c r="T93" i="20"/>
  <c r="T176" i="20"/>
  <c r="T67" i="20"/>
  <c r="T114" i="20"/>
  <c r="T149" i="20"/>
  <c r="T195" i="20"/>
  <c r="T50" i="20"/>
  <c r="T157" i="20"/>
  <c r="J71" i="20"/>
  <c r="T154" i="20"/>
  <c r="T28" i="20"/>
  <c r="T81" i="20"/>
  <c r="T164" i="20"/>
  <c r="T183" i="20"/>
  <c r="T38" i="20"/>
  <c r="T145" i="20"/>
  <c r="T299" i="20"/>
  <c r="T59" i="20"/>
  <c r="T69" i="20"/>
  <c r="T163" i="20"/>
  <c r="T229" i="20"/>
  <c r="T226" i="20"/>
  <c r="T48" i="20"/>
  <c r="T214" i="20"/>
  <c r="T148" i="20"/>
  <c r="T162" i="20"/>
  <c r="T243" i="20"/>
  <c r="T205" i="20"/>
  <c r="T119" i="20"/>
  <c r="T24" i="20"/>
  <c r="T190" i="20"/>
  <c r="T200" i="20"/>
  <c r="T91" i="20"/>
  <c r="T95" i="20"/>
  <c r="T88" i="20"/>
  <c r="T188" i="20"/>
  <c r="T126" i="20"/>
  <c r="T283" i="20"/>
  <c r="T171" i="20"/>
  <c r="T159" i="20"/>
  <c r="T254" i="20"/>
  <c r="T192" i="20"/>
  <c r="T35" i="20"/>
  <c r="T285" i="20"/>
  <c r="T147" i="20"/>
  <c r="T104" i="20"/>
  <c r="T235" i="20"/>
  <c r="T42" i="20"/>
  <c r="T77" i="20"/>
  <c r="T156" i="20"/>
  <c r="T239" i="20"/>
  <c r="T100" i="20"/>
  <c r="T82" i="20"/>
  <c r="T249" i="20"/>
  <c r="T220" i="20"/>
  <c r="T92" i="20"/>
  <c r="T73" i="20"/>
  <c r="T237" i="20"/>
  <c r="T61" i="20"/>
  <c r="T68" i="20"/>
  <c r="T199" i="20"/>
  <c r="T289" i="20"/>
  <c r="T120" i="20"/>
  <c r="T203" i="20"/>
  <c r="T46" i="20"/>
  <c r="T213" i="20"/>
  <c r="T56" i="20"/>
  <c r="T256" i="20"/>
  <c r="T280" i="20"/>
  <c r="T260" i="20"/>
  <c r="T151" i="20"/>
  <c r="T39" i="20"/>
  <c r="T165" i="20"/>
  <c r="T248" i="20"/>
  <c r="T267" i="20"/>
  <c r="T300" i="20"/>
  <c r="T143" i="20"/>
  <c r="T236" i="20"/>
  <c r="T209" i="20"/>
  <c r="T110" i="20"/>
  <c r="T131" i="20"/>
  <c r="T224" i="20"/>
  <c r="T115" i="20"/>
  <c r="T184" i="20"/>
  <c r="T185" i="20"/>
  <c r="T124" i="20"/>
  <c r="T173" i="20"/>
  <c r="T219" i="20"/>
  <c r="T79" i="20"/>
  <c r="T161" i="20"/>
  <c r="T43" i="20"/>
  <c r="T90" i="20"/>
  <c r="T266" i="20"/>
  <c r="T204" i="20"/>
  <c r="T47" i="20"/>
  <c r="T297" i="20"/>
  <c r="T57" i="20"/>
  <c r="T140" i="20"/>
  <c r="T292" i="20"/>
  <c r="T275" i="20"/>
  <c r="T118" i="20"/>
  <c r="T45" i="20"/>
  <c r="T128" i="20"/>
  <c r="T263" i="20"/>
  <c r="T106" i="20"/>
  <c r="T33" i="20"/>
  <c r="T54" i="20"/>
  <c r="T230" i="20"/>
  <c r="T168" i="20"/>
  <c r="T244" i="20"/>
  <c r="T52" i="20"/>
  <c r="T30" i="20"/>
  <c r="T65" i="20"/>
  <c r="J70" i="20"/>
  <c r="T112" i="20"/>
  <c r="T80" i="20"/>
  <c r="T53" i="20"/>
  <c r="T194" i="20"/>
  <c r="T301" i="20"/>
  <c r="T215" i="20"/>
  <c r="T58" i="20"/>
  <c r="T225" i="20"/>
  <c r="T281" i="20"/>
  <c r="T234" i="20"/>
  <c r="T269" i="20"/>
  <c r="T29" i="20"/>
  <c r="T75" i="20"/>
  <c r="T170" i="20"/>
  <c r="T277" i="20"/>
  <c r="J37" i="20"/>
  <c r="J191" i="20"/>
  <c r="J274" i="20"/>
  <c r="J34" i="20"/>
  <c r="T284" i="20"/>
  <c r="T44" i="20"/>
  <c r="T245" i="20"/>
  <c r="T291" i="20"/>
  <c r="T253" i="20"/>
  <c r="T167" i="20"/>
  <c r="T155" i="20"/>
  <c r="T238" i="20"/>
  <c r="T221" i="20"/>
  <c r="T122" i="20"/>
  <c r="T153" i="20"/>
  <c r="T127" i="20"/>
  <c r="T255" i="20"/>
  <c r="T36" i="20"/>
  <c r="T136" i="20"/>
  <c r="T212" i="20"/>
  <c r="T150" i="20"/>
  <c r="T86" i="20"/>
  <c r="T264" i="20"/>
  <c r="T178" i="20"/>
  <c r="T105" i="20"/>
  <c r="T26" i="20"/>
  <c r="T133" i="20"/>
  <c r="T287" i="20"/>
  <c r="T130" i="20"/>
  <c r="T121" i="20"/>
  <c r="T66" i="20"/>
  <c r="T101" i="20"/>
  <c r="T242" i="20"/>
  <c r="T208" i="20"/>
  <c r="T180" i="20"/>
  <c r="T23" i="20"/>
  <c r="T273" i="20"/>
  <c r="T135" i="20"/>
  <c r="T94" i="20"/>
  <c r="T21" i="20"/>
  <c r="T144" i="20"/>
  <c r="T227" i="20"/>
  <c r="T293" i="20"/>
  <c r="T298" i="20"/>
  <c r="T175" i="20"/>
  <c r="T257" i="20"/>
  <c r="T158" i="20"/>
  <c r="T265" i="20"/>
  <c r="T25" i="20"/>
  <c r="T96" i="20"/>
  <c r="T179" i="20"/>
  <c r="T262" i="20"/>
  <c r="T22" i="20"/>
  <c r="T189" i="20"/>
  <c r="T272" i="20"/>
  <c r="M198" i="20"/>
  <c r="T198" i="20"/>
  <c r="M241" i="20"/>
  <c r="T241" i="20"/>
  <c r="U18" i="20"/>
  <c r="S18" i="20"/>
  <c r="T18" i="20"/>
  <c r="M98" i="20"/>
  <c r="T98" i="20"/>
  <c r="M51" i="20"/>
  <c r="T51" i="20"/>
  <c r="M134" i="20"/>
  <c r="T134" i="20"/>
  <c r="M139" i="20"/>
  <c r="T139" i="20"/>
  <c r="M27" i="20"/>
  <c r="T27" i="20"/>
  <c r="M231" i="20"/>
  <c r="T231" i="20"/>
  <c r="M107" i="20"/>
  <c r="T107" i="20"/>
  <c r="T20" i="20"/>
  <c r="U20" i="20"/>
  <c r="S20" i="20"/>
  <c r="M252" i="20"/>
  <c r="T252" i="20"/>
  <c r="M207" i="20"/>
  <c r="T207" i="20"/>
  <c r="M62" i="20"/>
  <c r="T62" i="20"/>
  <c r="M279" i="20"/>
  <c r="T279" i="20"/>
  <c r="M232" i="20"/>
  <c r="T232" i="20"/>
  <c r="M290" i="20"/>
  <c r="T290" i="20"/>
  <c r="M228" i="20"/>
  <c r="T228" i="20"/>
  <c r="U17" i="20"/>
  <c r="S17" i="20"/>
  <c r="T17" i="20"/>
  <c r="M71" i="20"/>
  <c r="T71" i="20"/>
  <c r="M295" i="20"/>
  <c r="T295" i="20"/>
  <c r="M55" i="20"/>
  <c r="T55" i="20"/>
  <c r="M102" i="20"/>
  <c r="T102" i="20"/>
  <c r="M137" i="20"/>
  <c r="T137" i="20"/>
  <c r="M278" i="20"/>
  <c r="T278" i="20"/>
  <c r="M216" i="20"/>
  <c r="T216" i="20"/>
  <c r="M142" i="20"/>
  <c r="T142" i="20"/>
  <c r="U15" i="20"/>
  <c r="S15" i="20"/>
  <c r="T15" i="20"/>
  <c r="M152" i="20"/>
  <c r="T152" i="20"/>
  <c r="M233" i="20"/>
  <c r="T233" i="20"/>
  <c r="M196" i="20"/>
  <c r="T196" i="20"/>
  <c r="M109" i="20"/>
  <c r="T109" i="20"/>
  <c r="M116" i="20"/>
  <c r="T116" i="20"/>
  <c r="M72" i="20"/>
  <c r="T72" i="20"/>
  <c r="M186" i="20"/>
  <c r="T186" i="20"/>
  <c r="M117" i="20"/>
  <c r="T117" i="20"/>
  <c r="M181" i="20"/>
  <c r="T181" i="20"/>
  <c r="V13" i="20"/>
  <c r="T13" i="20"/>
  <c r="U13" i="20"/>
  <c r="S13" i="20"/>
  <c r="M125" i="20"/>
  <c r="T125" i="20"/>
  <c r="M97" i="20"/>
  <c r="T97" i="20"/>
  <c r="M251" i="20"/>
  <c r="T251" i="20"/>
  <c r="M261" i="20"/>
  <c r="T261" i="20"/>
  <c r="M193" i="20"/>
  <c r="T193" i="20"/>
  <c r="M113" i="20"/>
  <c r="T113" i="20"/>
  <c r="M111" i="20"/>
  <c r="T111" i="20"/>
  <c r="M206" i="20"/>
  <c r="T206" i="20"/>
  <c r="T19" i="20"/>
  <c r="U19" i="20"/>
  <c r="S19" i="20"/>
  <c r="T16" i="20"/>
  <c r="U16" i="20"/>
  <c r="S16" i="20"/>
  <c r="M70" i="20"/>
  <c r="T70" i="20"/>
  <c r="M294" i="20"/>
  <c r="T294" i="20"/>
  <c r="M123" i="20"/>
  <c r="T123" i="20"/>
  <c r="M132" i="20"/>
  <c r="T132" i="20"/>
  <c r="U14" i="20"/>
  <c r="S14" i="20"/>
  <c r="T14" i="20"/>
  <c r="M210" i="20"/>
  <c r="T210" i="20"/>
  <c r="M146" i="20"/>
  <c r="T146" i="20"/>
  <c r="M138" i="20"/>
  <c r="T138" i="20"/>
  <c r="M271" i="20"/>
  <c r="T271" i="20"/>
  <c r="V12" i="20"/>
  <c r="U12" i="20"/>
  <c r="S12" i="20"/>
  <c r="T12" i="20"/>
  <c r="M172" i="20"/>
  <c r="T172" i="20"/>
  <c r="M218" i="20"/>
  <c r="T218" i="20"/>
  <c r="M85" i="20"/>
  <c r="T85" i="20"/>
  <c r="M270" i="20"/>
  <c r="T270" i="20"/>
  <c r="M211" i="20"/>
  <c r="T211" i="20"/>
  <c r="M258" i="20"/>
  <c r="T258" i="20"/>
  <c r="M246" i="20"/>
  <c r="T246" i="20"/>
  <c r="M41" i="20"/>
  <c r="T41" i="20"/>
  <c r="M87" i="20"/>
  <c r="T87" i="20"/>
  <c r="M182" i="20"/>
  <c r="T182" i="20"/>
  <c r="M49" i="20"/>
  <c r="T49" i="20"/>
  <c r="M286" i="20"/>
  <c r="T286" i="20"/>
  <c r="M296" i="20"/>
  <c r="T296" i="20"/>
  <c r="M103" i="20"/>
  <c r="T103" i="20"/>
  <c r="M40" i="20"/>
  <c r="T40" i="20"/>
  <c r="M31" i="20"/>
  <c r="T31" i="20"/>
  <c r="M78" i="20"/>
  <c r="T78" i="20"/>
  <c r="M247" i="20"/>
  <c r="T247" i="20"/>
  <c r="M89" i="20"/>
  <c r="T89" i="20"/>
  <c r="M282" i="20"/>
  <c r="T282" i="20"/>
  <c r="M223" i="20"/>
  <c r="T223" i="20"/>
  <c r="M99" i="20"/>
  <c r="T99" i="20"/>
  <c r="M187" i="20"/>
  <c r="T187" i="20"/>
  <c r="M37" i="20"/>
  <c r="T37" i="20"/>
  <c r="M108" i="20"/>
  <c r="T108" i="20"/>
  <c r="M191" i="20"/>
  <c r="T191" i="20"/>
  <c r="M274" i="20"/>
  <c r="T274" i="20"/>
  <c r="M34" i="20"/>
  <c r="T34" i="20"/>
  <c r="M201" i="20"/>
  <c r="T201" i="20"/>
  <c r="M259" i="20"/>
  <c r="T259" i="20"/>
  <c r="M222" i="20"/>
  <c r="T222" i="20"/>
  <c r="M63" i="20"/>
  <c r="T63" i="20"/>
  <c r="M32" i="20"/>
  <c r="T32" i="20"/>
  <c r="J267" i="20"/>
  <c r="M267" i="20"/>
  <c r="J122" i="20"/>
  <c r="M122" i="20"/>
  <c r="J159" i="20"/>
  <c r="M159" i="20"/>
  <c r="J254" i="20"/>
  <c r="M254" i="20"/>
  <c r="J292" i="20"/>
  <c r="M292" i="20"/>
  <c r="J121" i="20"/>
  <c r="M121" i="20"/>
  <c r="J192" i="20"/>
  <c r="M192" i="20"/>
  <c r="J275" i="20"/>
  <c r="M275" i="20"/>
  <c r="J35" i="20"/>
  <c r="M35" i="20"/>
  <c r="J118" i="20"/>
  <c r="M118" i="20"/>
  <c r="J285" i="20"/>
  <c r="M285" i="20"/>
  <c r="J45" i="20"/>
  <c r="M45" i="20"/>
  <c r="J128" i="20"/>
  <c r="M128" i="20"/>
  <c r="J101" i="20"/>
  <c r="M101" i="20"/>
  <c r="J242" i="20"/>
  <c r="M242" i="20"/>
  <c r="J208" i="20"/>
  <c r="M208" i="20"/>
  <c r="J54" i="20"/>
  <c r="M54" i="20"/>
  <c r="J21" i="20"/>
  <c r="M21" i="20"/>
  <c r="J104" i="20"/>
  <c r="M104" i="20"/>
  <c r="J235" i="20"/>
  <c r="M235" i="20"/>
  <c r="J239" i="20"/>
  <c r="M239" i="20"/>
  <c r="J82" i="20"/>
  <c r="M82" i="20"/>
  <c r="J220" i="20"/>
  <c r="M220" i="20"/>
  <c r="J92" i="20"/>
  <c r="M92" i="20"/>
  <c r="J30" i="20"/>
  <c r="M30" i="20"/>
  <c r="J65" i="20"/>
  <c r="M65" i="20"/>
  <c r="J73" i="20"/>
  <c r="M73" i="20"/>
  <c r="J144" i="20"/>
  <c r="M144" i="20"/>
  <c r="J227" i="20"/>
  <c r="M227" i="20"/>
  <c r="J112" i="20"/>
  <c r="M112" i="20"/>
  <c r="J80" i="20"/>
  <c r="M80" i="20"/>
  <c r="J194" i="20"/>
  <c r="M194" i="20"/>
  <c r="J301" i="20"/>
  <c r="M301" i="20"/>
  <c r="J61" i="20"/>
  <c r="M61" i="20"/>
  <c r="J215" i="20"/>
  <c r="M215" i="20"/>
  <c r="J281" i="20"/>
  <c r="M281" i="20"/>
  <c r="J289" i="20"/>
  <c r="M289" i="20"/>
  <c r="J120" i="20"/>
  <c r="M120" i="20"/>
  <c r="J203" i="20"/>
  <c r="M203" i="20"/>
  <c r="J46" i="20"/>
  <c r="M46" i="20"/>
  <c r="J213" i="20"/>
  <c r="M213" i="20"/>
  <c r="J56" i="20"/>
  <c r="M56" i="20"/>
  <c r="J41" i="20"/>
  <c r="J163" i="20"/>
  <c r="M163" i="20"/>
  <c r="J245" i="20"/>
  <c r="M245" i="20"/>
  <c r="J291" i="20"/>
  <c r="M291" i="20"/>
  <c r="J253" i="20"/>
  <c r="M253" i="20"/>
  <c r="J256" i="20"/>
  <c r="M256" i="20"/>
  <c r="J84" i="20"/>
  <c r="M84" i="20"/>
  <c r="J167" i="20"/>
  <c r="M167" i="20"/>
  <c r="J250" i="20"/>
  <c r="M250" i="20"/>
  <c r="J280" i="20"/>
  <c r="M280" i="20"/>
  <c r="J177" i="20"/>
  <c r="M177" i="20"/>
  <c r="J260" i="20"/>
  <c r="M260" i="20"/>
  <c r="J66" i="20"/>
  <c r="M66" i="20"/>
  <c r="J147" i="20"/>
  <c r="M147" i="20"/>
  <c r="J180" i="20"/>
  <c r="M180" i="20"/>
  <c r="J263" i="20"/>
  <c r="M263" i="20"/>
  <c r="J23" i="20"/>
  <c r="M23" i="20"/>
  <c r="J106" i="20"/>
  <c r="M106" i="20"/>
  <c r="J273" i="20"/>
  <c r="M273" i="20"/>
  <c r="J33" i="20"/>
  <c r="M33" i="20"/>
  <c r="J135" i="20"/>
  <c r="M135" i="20"/>
  <c r="J230" i="20"/>
  <c r="M230" i="20"/>
  <c r="J168" i="20"/>
  <c r="M168" i="20"/>
  <c r="J244" i="20"/>
  <c r="M244" i="20"/>
  <c r="J94" i="20"/>
  <c r="M94" i="20"/>
  <c r="J42" i="20"/>
  <c r="M42" i="20"/>
  <c r="J77" i="20"/>
  <c r="M77" i="20"/>
  <c r="J52" i="20"/>
  <c r="M52" i="20"/>
  <c r="J156" i="20"/>
  <c r="M156" i="20"/>
  <c r="J100" i="20"/>
  <c r="M100" i="20"/>
  <c r="J249" i="20"/>
  <c r="M249" i="20"/>
  <c r="J237" i="20"/>
  <c r="M237" i="20"/>
  <c r="J293" i="20"/>
  <c r="M293" i="20"/>
  <c r="J53" i="20"/>
  <c r="M53" i="20"/>
  <c r="J298" i="20"/>
  <c r="M298" i="20"/>
  <c r="J58" i="20"/>
  <c r="M58" i="20"/>
  <c r="J225" i="20"/>
  <c r="M225" i="20"/>
  <c r="J68" i="20"/>
  <c r="M68" i="20"/>
  <c r="J199" i="20"/>
  <c r="M199" i="20"/>
  <c r="J151" i="20"/>
  <c r="M151" i="20"/>
  <c r="J39" i="20"/>
  <c r="M39" i="20"/>
  <c r="J155" i="20"/>
  <c r="M155" i="20"/>
  <c r="J238" i="20"/>
  <c r="M238" i="20"/>
  <c r="J165" i="20"/>
  <c r="M165" i="20"/>
  <c r="J248" i="20"/>
  <c r="M248" i="20"/>
  <c r="J221" i="20"/>
  <c r="M221" i="20"/>
  <c r="J229" i="20"/>
  <c r="M229" i="20"/>
  <c r="J300" i="20"/>
  <c r="M300" i="20"/>
  <c r="J60" i="20"/>
  <c r="M60" i="20"/>
  <c r="J143" i="20"/>
  <c r="M143" i="20"/>
  <c r="J226" i="20"/>
  <c r="M226" i="20"/>
  <c r="J160" i="20"/>
  <c r="M160" i="20"/>
  <c r="J153" i="20"/>
  <c r="M153" i="20"/>
  <c r="J236" i="20"/>
  <c r="M236" i="20"/>
  <c r="J127" i="20"/>
  <c r="M127" i="20"/>
  <c r="J174" i="20"/>
  <c r="M174" i="20"/>
  <c r="J209" i="20"/>
  <c r="M209" i="20"/>
  <c r="J255" i="20"/>
  <c r="M255" i="20"/>
  <c r="J110" i="20"/>
  <c r="M110" i="20"/>
  <c r="J217" i="20"/>
  <c r="M217" i="20"/>
  <c r="J288" i="20"/>
  <c r="M288" i="20"/>
  <c r="J48" i="20"/>
  <c r="M48" i="20"/>
  <c r="J131" i="20"/>
  <c r="M131" i="20"/>
  <c r="J214" i="20"/>
  <c r="M214" i="20"/>
  <c r="J148" i="20"/>
  <c r="M148" i="20"/>
  <c r="J141" i="20"/>
  <c r="M141" i="20"/>
  <c r="J224" i="20"/>
  <c r="M224" i="20"/>
  <c r="J115" i="20"/>
  <c r="M115" i="20"/>
  <c r="J162" i="20"/>
  <c r="M162" i="20"/>
  <c r="J197" i="20"/>
  <c r="M197" i="20"/>
  <c r="J243" i="20"/>
  <c r="M243" i="20"/>
  <c r="J184" i="20"/>
  <c r="M184" i="20"/>
  <c r="J205" i="20"/>
  <c r="M205" i="20"/>
  <c r="J276" i="20"/>
  <c r="M276" i="20"/>
  <c r="J36" i="20"/>
  <c r="M36" i="20"/>
  <c r="J119" i="20"/>
  <c r="M119" i="20"/>
  <c r="J202" i="20"/>
  <c r="M202" i="20"/>
  <c r="J136" i="20"/>
  <c r="M136" i="20"/>
  <c r="J129" i="20"/>
  <c r="M129" i="20"/>
  <c r="J212" i="20"/>
  <c r="M212" i="20"/>
  <c r="J150" i="20"/>
  <c r="M150" i="20"/>
  <c r="J185" i="20"/>
  <c r="M185" i="20"/>
  <c r="J86" i="20"/>
  <c r="M86" i="20"/>
  <c r="J264" i="20"/>
  <c r="M264" i="20"/>
  <c r="J24" i="20"/>
  <c r="M24" i="20"/>
  <c r="J190" i="20"/>
  <c r="M190" i="20"/>
  <c r="J124" i="20"/>
  <c r="M124" i="20"/>
  <c r="J200" i="20"/>
  <c r="M200" i="20"/>
  <c r="J91" i="20"/>
  <c r="M91" i="20"/>
  <c r="J173" i="20"/>
  <c r="M173" i="20"/>
  <c r="J219" i="20"/>
  <c r="M219" i="20"/>
  <c r="J74" i="20"/>
  <c r="M74" i="20"/>
  <c r="J268" i="20"/>
  <c r="M268" i="20"/>
  <c r="J95" i="20"/>
  <c r="M95" i="20"/>
  <c r="J178" i="20"/>
  <c r="M178" i="20"/>
  <c r="J88" i="20"/>
  <c r="M88" i="20"/>
  <c r="J105" i="20"/>
  <c r="M105" i="20"/>
  <c r="J188" i="20"/>
  <c r="M188" i="20"/>
  <c r="J116" i="20"/>
  <c r="J79" i="20"/>
  <c r="M79" i="20"/>
  <c r="J126" i="20"/>
  <c r="M126" i="20"/>
  <c r="J161" i="20"/>
  <c r="M161" i="20"/>
  <c r="J302" i="20"/>
  <c r="M302" i="20"/>
  <c r="J169" i="20"/>
  <c r="M169" i="20"/>
  <c r="J240" i="20"/>
  <c r="M240" i="20"/>
  <c r="J76" i="20"/>
  <c r="M76" i="20"/>
  <c r="J83" i="20"/>
  <c r="M83" i="20"/>
  <c r="J166" i="20"/>
  <c r="M166" i="20"/>
  <c r="J64" i="20"/>
  <c r="M64" i="20"/>
  <c r="J93" i="20"/>
  <c r="M93" i="20"/>
  <c r="J176" i="20"/>
  <c r="M176" i="20"/>
  <c r="J67" i="20"/>
  <c r="M67" i="20"/>
  <c r="J114" i="20"/>
  <c r="M114" i="20"/>
  <c r="J149" i="20"/>
  <c r="M149" i="20"/>
  <c r="J195" i="20"/>
  <c r="M195" i="20"/>
  <c r="J50" i="20"/>
  <c r="M50" i="20"/>
  <c r="J157" i="20"/>
  <c r="M157" i="20"/>
  <c r="J154" i="20"/>
  <c r="M154" i="20"/>
  <c r="J28" i="20"/>
  <c r="M28" i="20"/>
  <c r="J81" i="20"/>
  <c r="M81" i="20"/>
  <c r="J164" i="20"/>
  <c r="M164" i="20"/>
  <c r="J183" i="20"/>
  <c r="M183" i="20"/>
  <c r="J38" i="20"/>
  <c r="M38" i="20"/>
  <c r="J145" i="20"/>
  <c r="M145" i="20"/>
  <c r="J299" i="20"/>
  <c r="M299" i="20"/>
  <c r="J59" i="20"/>
  <c r="M59" i="20"/>
  <c r="J69" i="20"/>
  <c r="M69" i="20"/>
  <c r="J283" i="20"/>
  <c r="M283" i="20"/>
  <c r="J43" i="20"/>
  <c r="M43" i="20"/>
  <c r="J90" i="20"/>
  <c r="M90" i="20"/>
  <c r="J171" i="20"/>
  <c r="M171" i="20"/>
  <c r="J266" i="20"/>
  <c r="M266" i="20"/>
  <c r="J26" i="20"/>
  <c r="M26" i="20"/>
  <c r="J133" i="20"/>
  <c r="M133" i="20"/>
  <c r="J204" i="20"/>
  <c r="M204" i="20"/>
  <c r="J287" i="20"/>
  <c r="M287" i="20"/>
  <c r="J47" i="20"/>
  <c r="M47" i="20"/>
  <c r="J130" i="20"/>
  <c r="M130" i="20"/>
  <c r="J297" i="20"/>
  <c r="M297" i="20"/>
  <c r="J57" i="20"/>
  <c r="M57" i="20"/>
  <c r="J140" i="20"/>
  <c r="M140" i="20"/>
  <c r="J234" i="20"/>
  <c r="M234" i="20"/>
  <c r="J269" i="20"/>
  <c r="M269" i="20"/>
  <c r="J29" i="20"/>
  <c r="M29" i="20"/>
  <c r="J75" i="20"/>
  <c r="M75" i="20"/>
  <c r="J170" i="20"/>
  <c r="M170" i="20"/>
  <c r="J277" i="20"/>
  <c r="M277" i="20"/>
  <c r="J284" i="20"/>
  <c r="M284" i="20"/>
  <c r="J44" i="20"/>
  <c r="M44" i="20"/>
  <c r="J201" i="20"/>
  <c r="J175" i="20"/>
  <c r="M175" i="20"/>
  <c r="J257" i="20"/>
  <c r="M257" i="20"/>
  <c r="J158" i="20"/>
  <c r="M158" i="20"/>
  <c r="J265" i="20"/>
  <c r="M265" i="20"/>
  <c r="J25" i="20"/>
  <c r="M25" i="20"/>
  <c r="J96" i="20"/>
  <c r="M96" i="20"/>
  <c r="J179" i="20"/>
  <c r="M179" i="20"/>
  <c r="J262" i="20"/>
  <c r="M262" i="20"/>
  <c r="J22" i="20"/>
  <c r="M22" i="20"/>
  <c r="J189" i="20"/>
  <c r="M189" i="20"/>
  <c r="J272" i="20"/>
  <c r="M272" i="20"/>
  <c r="W16" i="20"/>
  <c r="V18" i="20"/>
  <c r="W18" i="20"/>
  <c r="V20" i="20"/>
  <c r="W15" i="20"/>
  <c r="V17" i="20"/>
  <c r="W13" i="20"/>
  <c r="V15" i="20"/>
  <c r="W9" i="20"/>
  <c r="V11" i="20"/>
  <c r="W17" i="20"/>
  <c r="V19" i="20"/>
  <c r="W14" i="20"/>
  <c r="V16" i="20"/>
  <c r="W12" i="20"/>
  <c r="V14" i="20"/>
  <c r="W10" i="20"/>
  <c r="W11" i="20"/>
  <c r="X16" i="20"/>
  <c r="Y16" i="20"/>
  <c r="M18" i="20"/>
  <c r="Y18" i="20"/>
  <c r="X18" i="20"/>
  <c r="M20" i="20"/>
  <c r="X15" i="20"/>
  <c r="Y15" i="20"/>
  <c r="M17" i="20"/>
  <c r="X11" i="20"/>
  <c r="Y11" i="20"/>
  <c r="M13" i="20"/>
  <c r="X13" i="20"/>
  <c r="Y13" i="20"/>
  <c r="M15" i="20"/>
  <c r="X10" i="20"/>
  <c r="Y10" i="20"/>
  <c r="M12" i="20"/>
  <c r="Y17" i="20"/>
  <c r="X17" i="20"/>
  <c r="M19" i="20"/>
  <c r="Y14" i="20"/>
  <c r="X14" i="20"/>
  <c r="M16" i="20"/>
  <c r="Y12" i="20"/>
  <c r="X12" i="20"/>
  <c r="M14" i="20"/>
  <c r="X9" i="20"/>
  <c r="Y9" i="20"/>
  <c r="M11" i="20"/>
  <c r="N18" i="20"/>
  <c r="O18" i="20"/>
  <c r="N20" i="20"/>
  <c r="O20" i="20"/>
  <c r="O13" i="20"/>
  <c r="N13" i="20"/>
  <c r="O17" i="20"/>
  <c r="N17" i="20"/>
  <c r="N15" i="20"/>
  <c r="O15" i="20"/>
  <c r="O12" i="20"/>
  <c r="N12" i="20"/>
  <c r="O19" i="20"/>
  <c r="N19" i="20"/>
  <c r="N16" i="20"/>
  <c r="O16" i="20"/>
  <c r="N14" i="20"/>
  <c r="O14" i="20"/>
  <c r="O11" i="20"/>
  <c r="N11" i="20"/>
  <c r="L20" i="20"/>
  <c r="B20" i="20" s="1"/>
  <c r="R20" i="20"/>
  <c r="P20" i="20"/>
  <c r="Q20" i="20"/>
  <c r="L12" i="20"/>
  <c r="B12" i="20" s="1"/>
  <c r="R12" i="20"/>
  <c r="P12" i="20"/>
  <c r="Q12" i="20"/>
  <c r="L15" i="20"/>
  <c r="B15" i="20" s="1"/>
  <c r="P15" i="20"/>
  <c r="R15" i="20"/>
  <c r="Q15" i="20"/>
  <c r="L11" i="20"/>
  <c r="B11" i="20" s="1"/>
  <c r="T11" i="20"/>
  <c r="U11" i="20"/>
  <c r="P11" i="20"/>
  <c r="R11" i="20"/>
  <c r="S11" i="20"/>
  <c r="Q11" i="20"/>
  <c r="L18" i="20"/>
  <c r="B18" i="20" s="1"/>
  <c r="P18" i="20"/>
  <c r="R18" i="20"/>
  <c r="Q18" i="20"/>
  <c r="L13" i="20"/>
  <c r="B13" i="20" s="1"/>
  <c r="P13" i="20"/>
  <c r="Q13" i="20"/>
  <c r="L17" i="20"/>
  <c r="B17" i="20" s="1"/>
  <c r="P17" i="20"/>
  <c r="R17" i="20"/>
  <c r="Q17" i="20"/>
  <c r="L19" i="20"/>
  <c r="B19" i="20" s="1"/>
  <c r="P19" i="20"/>
  <c r="R19" i="20"/>
  <c r="Q19" i="20"/>
  <c r="L16" i="20"/>
  <c r="B16" i="20" s="1"/>
  <c r="P16" i="20"/>
  <c r="R16" i="20"/>
  <c r="Q16" i="20"/>
  <c r="L14" i="20"/>
  <c r="B14" i="20" s="1"/>
  <c r="R13" i="20"/>
  <c r="R14" i="20"/>
  <c r="P14" i="20"/>
  <c r="Q14" i="20"/>
  <c r="I11" i="20"/>
  <c r="R259" i="20"/>
  <c r="L259" i="20"/>
  <c r="B259" i="20" s="1"/>
  <c r="R115" i="20"/>
  <c r="L115" i="20"/>
  <c r="B115" i="20" s="1"/>
  <c r="R258" i="20"/>
  <c r="L258" i="20"/>
  <c r="B258" i="20" s="1"/>
  <c r="R114" i="20"/>
  <c r="L114" i="20"/>
  <c r="B114" i="20" s="1"/>
  <c r="R245" i="20"/>
  <c r="L245" i="20"/>
  <c r="B245" i="20" s="1"/>
  <c r="L101" i="20"/>
  <c r="B101" i="20" s="1"/>
  <c r="R101" i="20"/>
  <c r="R243" i="20"/>
  <c r="L243" i="20"/>
  <c r="B243" i="20" s="1"/>
  <c r="R99" i="20"/>
  <c r="L99" i="20"/>
  <c r="B99" i="20" s="1"/>
  <c r="R290" i="20"/>
  <c r="L290" i="20"/>
  <c r="B290" i="20" s="1"/>
  <c r="R146" i="20"/>
  <c r="L146" i="20"/>
  <c r="B146" i="20" s="1"/>
  <c r="R208" i="20"/>
  <c r="L208" i="20"/>
  <c r="B208" i="20" s="1"/>
  <c r="R205" i="20"/>
  <c r="L205" i="20"/>
  <c r="B205" i="20" s="1"/>
  <c r="R61" i="20"/>
  <c r="L61" i="20"/>
  <c r="B61" i="20" s="1"/>
  <c r="L228" i="20"/>
  <c r="B228" i="20" s="1"/>
  <c r="R228" i="20"/>
  <c r="L84" i="20"/>
  <c r="B84" i="20" s="1"/>
  <c r="R84" i="20"/>
  <c r="L263" i="20"/>
  <c r="B263" i="20" s="1"/>
  <c r="R263" i="20"/>
  <c r="L119" i="20"/>
  <c r="B119" i="20" s="1"/>
  <c r="R119" i="20"/>
  <c r="L298" i="20"/>
  <c r="B298" i="20" s="1"/>
  <c r="R298" i="20"/>
  <c r="L154" i="20"/>
  <c r="B154" i="20" s="1"/>
  <c r="R154" i="20"/>
  <c r="R280" i="20"/>
  <c r="L280" i="20"/>
  <c r="B280" i="20" s="1"/>
  <c r="L273" i="20"/>
  <c r="B273" i="20" s="1"/>
  <c r="R273" i="20"/>
  <c r="L129" i="20"/>
  <c r="B129" i="20" s="1"/>
  <c r="R129" i="20"/>
  <c r="L164" i="20"/>
  <c r="B164" i="20" s="1"/>
  <c r="R164" i="20"/>
  <c r="R247" i="20"/>
  <c r="L247" i="20"/>
  <c r="B247" i="20" s="1"/>
  <c r="R103" i="20"/>
  <c r="L103" i="20"/>
  <c r="B103" i="20" s="1"/>
  <c r="R246" i="20"/>
  <c r="L246" i="20"/>
  <c r="B246" i="20" s="1"/>
  <c r="R102" i="20"/>
  <c r="L102" i="20"/>
  <c r="B102" i="20" s="1"/>
  <c r="R233" i="20"/>
  <c r="L233" i="20"/>
  <c r="B233" i="20" s="1"/>
  <c r="R89" i="20"/>
  <c r="L89" i="20"/>
  <c r="B89" i="20" s="1"/>
  <c r="R231" i="20"/>
  <c r="L231" i="20"/>
  <c r="B231" i="20" s="1"/>
  <c r="R87" i="20"/>
  <c r="L87" i="20"/>
  <c r="B87" i="20" s="1"/>
  <c r="R278" i="20"/>
  <c r="L278" i="20"/>
  <c r="B278" i="20" s="1"/>
  <c r="J134" i="20"/>
  <c r="R134" i="20"/>
  <c r="L134" i="20"/>
  <c r="B134" i="20" s="1"/>
  <c r="R172" i="20"/>
  <c r="L172" i="20"/>
  <c r="B172" i="20" s="1"/>
  <c r="R193" i="20"/>
  <c r="L193" i="20"/>
  <c r="B193" i="20" s="1"/>
  <c r="R49" i="20"/>
  <c r="L49" i="20"/>
  <c r="B49" i="20" s="1"/>
  <c r="L216" i="20"/>
  <c r="B216" i="20" s="1"/>
  <c r="R216" i="20"/>
  <c r="L72" i="20"/>
  <c r="B72" i="20" s="1"/>
  <c r="R72" i="20"/>
  <c r="L251" i="20"/>
  <c r="B251" i="20" s="1"/>
  <c r="R251" i="20"/>
  <c r="L107" i="20"/>
  <c r="B107" i="20" s="1"/>
  <c r="R107" i="20"/>
  <c r="L286" i="20"/>
  <c r="B286" i="20" s="1"/>
  <c r="R286" i="20"/>
  <c r="L142" i="20"/>
  <c r="B142" i="20" s="1"/>
  <c r="R142" i="20"/>
  <c r="R196" i="20"/>
  <c r="L196" i="20"/>
  <c r="B196" i="20" s="1"/>
  <c r="L261" i="20"/>
  <c r="B261" i="20" s="1"/>
  <c r="R261" i="20"/>
  <c r="L117" i="20"/>
  <c r="B117" i="20" s="1"/>
  <c r="R117" i="20"/>
  <c r="L296" i="20"/>
  <c r="B296" i="20" s="1"/>
  <c r="R296" i="20"/>
  <c r="L152" i="20"/>
  <c r="B152" i="20" s="1"/>
  <c r="R152" i="20"/>
  <c r="R235" i="20"/>
  <c r="L235" i="20"/>
  <c r="B235" i="20" s="1"/>
  <c r="R91" i="20"/>
  <c r="L91" i="20"/>
  <c r="B91" i="20" s="1"/>
  <c r="R234" i="20"/>
  <c r="L234" i="20"/>
  <c r="B234" i="20" s="1"/>
  <c r="R90" i="20"/>
  <c r="L90" i="20"/>
  <c r="B90" i="20" s="1"/>
  <c r="R221" i="20"/>
  <c r="L221" i="20"/>
  <c r="B221" i="20" s="1"/>
  <c r="R77" i="20"/>
  <c r="L77" i="20"/>
  <c r="B77" i="20" s="1"/>
  <c r="R219" i="20"/>
  <c r="L219" i="20"/>
  <c r="B219" i="20" s="1"/>
  <c r="R75" i="20"/>
  <c r="L75" i="20"/>
  <c r="B75" i="20" s="1"/>
  <c r="R266" i="20"/>
  <c r="L266" i="20"/>
  <c r="B266" i="20" s="1"/>
  <c r="R122" i="20"/>
  <c r="L122" i="20"/>
  <c r="B122" i="20" s="1"/>
  <c r="R52" i="20"/>
  <c r="L52" i="20"/>
  <c r="B52" i="20" s="1"/>
  <c r="R181" i="20"/>
  <c r="L181" i="20"/>
  <c r="B181" i="20" s="1"/>
  <c r="R37" i="20"/>
  <c r="L37" i="20"/>
  <c r="B37" i="20" s="1"/>
  <c r="L204" i="20"/>
  <c r="B204" i="20" s="1"/>
  <c r="R204" i="20"/>
  <c r="L60" i="20"/>
  <c r="B60" i="20" s="1"/>
  <c r="R60" i="20"/>
  <c r="L239" i="20"/>
  <c r="B239" i="20" s="1"/>
  <c r="R239" i="20"/>
  <c r="L95" i="20"/>
  <c r="B95" i="20" s="1"/>
  <c r="R95" i="20"/>
  <c r="B274" i="20"/>
  <c r="R274" i="20"/>
  <c r="L130" i="20"/>
  <c r="B130" i="20" s="1"/>
  <c r="R130" i="20"/>
  <c r="R160" i="20"/>
  <c r="L160" i="20"/>
  <c r="B160" i="20" s="1"/>
  <c r="L249" i="20"/>
  <c r="B249" i="20" s="1"/>
  <c r="R249" i="20"/>
  <c r="L105" i="20"/>
  <c r="B105" i="20" s="1"/>
  <c r="R105" i="20"/>
  <c r="L284" i="20"/>
  <c r="B284" i="20" s="1"/>
  <c r="R284" i="20"/>
  <c r="L140" i="20"/>
  <c r="B140" i="20" s="1"/>
  <c r="R140" i="20"/>
  <c r="R223" i="20"/>
  <c r="L223" i="20"/>
  <c r="B223" i="20" s="1"/>
  <c r="R79" i="20"/>
  <c r="L79" i="20"/>
  <c r="B79" i="20" s="1"/>
  <c r="J222" i="20"/>
  <c r="R222" i="20"/>
  <c r="L222" i="20"/>
  <c r="B222" i="20" s="1"/>
  <c r="R78" i="20"/>
  <c r="L78" i="20"/>
  <c r="B78" i="20" s="1"/>
  <c r="R209" i="20"/>
  <c r="L209" i="20"/>
  <c r="B209" i="20" s="1"/>
  <c r="R65" i="20"/>
  <c r="L65" i="20"/>
  <c r="B65" i="20" s="1"/>
  <c r="R207" i="20"/>
  <c r="L207" i="20"/>
  <c r="B207" i="20" s="1"/>
  <c r="R63" i="20"/>
  <c r="L63" i="20"/>
  <c r="B63" i="20" s="1"/>
  <c r="R254" i="20"/>
  <c r="L254" i="20"/>
  <c r="B254" i="20" s="1"/>
  <c r="R110" i="20"/>
  <c r="L110" i="20"/>
  <c r="B110" i="20" s="1"/>
  <c r="R169" i="20"/>
  <c r="L169" i="20"/>
  <c r="B169" i="20" s="1"/>
  <c r="R25" i="20"/>
  <c r="L25" i="20"/>
  <c r="B25" i="20" s="1"/>
  <c r="L192" i="20"/>
  <c r="B192" i="20" s="1"/>
  <c r="R192" i="20"/>
  <c r="L48" i="20"/>
  <c r="B48" i="20" s="1"/>
  <c r="R48" i="20"/>
  <c r="L227" i="20"/>
  <c r="B227" i="20" s="1"/>
  <c r="R227" i="20"/>
  <c r="L83" i="20"/>
  <c r="B83" i="20" s="1"/>
  <c r="R83" i="20"/>
  <c r="L262" i="20"/>
  <c r="B262" i="20" s="1"/>
  <c r="R262" i="20"/>
  <c r="L118" i="20"/>
  <c r="B118" i="20" s="1"/>
  <c r="R118" i="20"/>
  <c r="R148" i="20"/>
  <c r="L148" i="20"/>
  <c r="B148" i="20" s="1"/>
  <c r="L237" i="20"/>
  <c r="B237" i="20" s="1"/>
  <c r="R237" i="20"/>
  <c r="L93" i="20"/>
  <c r="B93" i="20" s="1"/>
  <c r="R93" i="20"/>
  <c r="L272" i="20"/>
  <c r="B272" i="20" s="1"/>
  <c r="R272" i="20"/>
  <c r="L128" i="20"/>
  <c r="B128" i="20" s="1"/>
  <c r="R128" i="20"/>
  <c r="R211" i="20"/>
  <c r="L211" i="20"/>
  <c r="B211" i="20" s="1"/>
  <c r="R67" i="20"/>
  <c r="L67" i="20"/>
  <c r="B67" i="20" s="1"/>
  <c r="R210" i="20"/>
  <c r="L210" i="20"/>
  <c r="B210" i="20" s="1"/>
  <c r="R66" i="20"/>
  <c r="L66" i="20"/>
  <c r="B66" i="20" s="1"/>
  <c r="L197" i="20"/>
  <c r="B197" i="20" s="1"/>
  <c r="R197" i="20"/>
  <c r="R53" i="20"/>
  <c r="L53" i="20"/>
  <c r="B53" i="20" s="1"/>
  <c r="R195" i="20"/>
  <c r="L195" i="20"/>
  <c r="B195" i="20" s="1"/>
  <c r="R51" i="20"/>
  <c r="L51" i="20"/>
  <c r="B51" i="20" s="1"/>
  <c r="R242" i="20"/>
  <c r="L242" i="20"/>
  <c r="B242" i="20" s="1"/>
  <c r="R98" i="20"/>
  <c r="L98" i="20"/>
  <c r="B98" i="20" s="1"/>
  <c r="R301" i="20"/>
  <c r="L301" i="20"/>
  <c r="B301" i="20" s="1"/>
  <c r="R157" i="20"/>
  <c r="L157" i="20"/>
  <c r="B157" i="20" s="1"/>
  <c r="R256" i="20"/>
  <c r="L256" i="20"/>
  <c r="B256" i="20" s="1"/>
  <c r="L180" i="20"/>
  <c r="B180" i="20" s="1"/>
  <c r="R180" i="20"/>
  <c r="L36" i="20"/>
  <c r="B36" i="20" s="1"/>
  <c r="R36" i="20"/>
  <c r="L215" i="20"/>
  <c r="B215" i="20" s="1"/>
  <c r="R215" i="20"/>
  <c r="L71" i="20"/>
  <c r="B71" i="20" s="1"/>
  <c r="R71" i="20"/>
  <c r="L250" i="20"/>
  <c r="B250" i="20" s="1"/>
  <c r="R250" i="20"/>
  <c r="L106" i="20"/>
  <c r="B106" i="20" s="1"/>
  <c r="R106" i="20"/>
  <c r="R136" i="20"/>
  <c r="L136" i="20"/>
  <c r="B136" i="20" s="1"/>
  <c r="L225" i="20"/>
  <c r="B225" i="20" s="1"/>
  <c r="R225" i="20"/>
  <c r="L81" i="20"/>
  <c r="B81" i="20" s="1"/>
  <c r="R81" i="20"/>
  <c r="L260" i="20"/>
  <c r="B260" i="20" s="1"/>
  <c r="R260" i="20"/>
  <c r="L116" i="20"/>
  <c r="B116" i="20" s="1"/>
  <c r="R116" i="20"/>
  <c r="R199" i="20"/>
  <c r="L199" i="20"/>
  <c r="B199" i="20" s="1"/>
  <c r="R55" i="20"/>
  <c r="L55" i="20"/>
  <c r="B55" i="20" s="1"/>
  <c r="R198" i="20"/>
  <c r="L198" i="20"/>
  <c r="B198" i="20" s="1"/>
  <c r="R54" i="20"/>
  <c r="L54" i="20"/>
  <c r="B54" i="20" s="1"/>
  <c r="L185" i="20"/>
  <c r="B185" i="20" s="1"/>
  <c r="R185" i="20"/>
  <c r="L41" i="20"/>
  <c r="B41" i="20" s="1"/>
  <c r="R41" i="20"/>
  <c r="R183" i="20"/>
  <c r="L183" i="20"/>
  <c r="B183" i="20" s="1"/>
  <c r="R39" i="20"/>
  <c r="L39" i="20"/>
  <c r="B39" i="20" s="1"/>
  <c r="R230" i="20"/>
  <c r="L230" i="20"/>
  <c r="B230" i="20" s="1"/>
  <c r="R86" i="20"/>
  <c r="L86" i="20"/>
  <c r="B86" i="20" s="1"/>
  <c r="R289" i="20"/>
  <c r="L289" i="20"/>
  <c r="B289" i="20" s="1"/>
  <c r="R145" i="20"/>
  <c r="L145" i="20"/>
  <c r="B145" i="20" s="1"/>
  <c r="L168" i="20"/>
  <c r="B168" i="20" s="1"/>
  <c r="R168" i="20"/>
  <c r="L24" i="20"/>
  <c r="B24" i="20" s="1"/>
  <c r="R24" i="20"/>
  <c r="L203" i="20"/>
  <c r="B203" i="20" s="1"/>
  <c r="R203" i="20"/>
  <c r="L59" i="20"/>
  <c r="B59" i="20" s="1"/>
  <c r="R59" i="20"/>
  <c r="L238" i="20"/>
  <c r="B238" i="20" s="1"/>
  <c r="R238" i="20"/>
  <c r="L94" i="20"/>
  <c r="B94" i="20" s="1"/>
  <c r="R94" i="20"/>
  <c r="R124" i="20"/>
  <c r="L124" i="20"/>
  <c r="B124" i="20" s="1"/>
  <c r="L213" i="20"/>
  <c r="B213" i="20" s="1"/>
  <c r="R213" i="20"/>
  <c r="L69" i="20"/>
  <c r="B69" i="20" s="1"/>
  <c r="R69" i="20"/>
  <c r="L248" i="20"/>
  <c r="B248" i="20" s="1"/>
  <c r="R248" i="20"/>
  <c r="L104" i="20"/>
  <c r="B104" i="20" s="1"/>
  <c r="R104" i="20"/>
  <c r="R187" i="20"/>
  <c r="L187" i="20"/>
  <c r="B187" i="20" s="1"/>
  <c r="R43" i="20"/>
  <c r="L43" i="20"/>
  <c r="B43" i="20" s="1"/>
  <c r="R186" i="20"/>
  <c r="L186" i="20"/>
  <c r="B186" i="20" s="1"/>
  <c r="R42" i="20"/>
  <c r="L42" i="20"/>
  <c r="B42" i="20" s="1"/>
  <c r="R173" i="20"/>
  <c r="L173" i="20"/>
  <c r="B173" i="20" s="1"/>
  <c r="R29" i="20"/>
  <c r="L29" i="20"/>
  <c r="B29" i="20" s="1"/>
  <c r="R171" i="20"/>
  <c r="L171" i="20"/>
  <c r="B171" i="20" s="1"/>
  <c r="R27" i="20"/>
  <c r="L27" i="20"/>
  <c r="B27" i="20" s="1"/>
  <c r="R218" i="20"/>
  <c r="L218" i="20"/>
  <c r="B218" i="20" s="1"/>
  <c r="R74" i="20"/>
  <c r="L74" i="20"/>
  <c r="B74" i="20" s="1"/>
  <c r="R277" i="20"/>
  <c r="L277" i="20"/>
  <c r="B277" i="20" s="1"/>
  <c r="R133" i="20"/>
  <c r="L133" i="20"/>
  <c r="B133" i="20" s="1"/>
  <c r="L300" i="20"/>
  <c r="B300" i="20" s="1"/>
  <c r="R300" i="20"/>
  <c r="L156" i="20"/>
  <c r="B156" i="20" s="1"/>
  <c r="R156" i="20"/>
  <c r="R268" i="20"/>
  <c r="L268" i="20"/>
  <c r="B268" i="20" s="1"/>
  <c r="L191" i="20"/>
  <c r="B191" i="20" s="1"/>
  <c r="R191" i="20"/>
  <c r="L47" i="20"/>
  <c r="B47" i="20" s="1"/>
  <c r="R47" i="20"/>
  <c r="L226" i="20"/>
  <c r="B226" i="20" s="1"/>
  <c r="R226" i="20"/>
  <c r="L82" i="20"/>
  <c r="B82" i="20" s="1"/>
  <c r="R82" i="20"/>
  <c r="R88" i="20"/>
  <c r="L88" i="20"/>
  <c r="B88" i="20" s="1"/>
  <c r="L201" i="20"/>
  <c r="B201" i="20" s="1"/>
  <c r="R201" i="20"/>
  <c r="L57" i="20"/>
  <c r="B57" i="20" s="1"/>
  <c r="R57" i="20"/>
  <c r="L236" i="20"/>
  <c r="B236" i="20" s="1"/>
  <c r="R236" i="20"/>
  <c r="L92" i="20"/>
  <c r="B92" i="20" s="1"/>
  <c r="R92" i="20"/>
  <c r="R175" i="20"/>
  <c r="L175" i="20"/>
  <c r="B175" i="20" s="1"/>
  <c r="R31" i="20"/>
  <c r="L31" i="20"/>
  <c r="B31" i="20" s="1"/>
  <c r="R174" i="20"/>
  <c r="L174" i="20"/>
  <c r="B174" i="20" s="1"/>
  <c r="R30" i="20"/>
  <c r="L30" i="20"/>
  <c r="B30" i="20" s="1"/>
  <c r="R161" i="20"/>
  <c r="L161" i="20"/>
  <c r="B161" i="20" s="1"/>
  <c r="R159" i="20"/>
  <c r="L159" i="20"/>
  <c r="B159" i="20" s="1"/>
  <c r="R232" i="20"/>
  <c r="L232" i="20"/>
  <c r="B232" i="20" s="1"/>
  <c r="R206" i="20"/>
  <c r="L206" i="20"/>
  <c r="B206" i="20" s="1"/>
  <c r="R62" i="20"/>
  <c r="L62" i="20"/>
  <c r="B62" i="20" s="1"/>
  <c r="R265" i="20"/>
  <c r="L265" i="20"/>
  <c r="B265" i="20" s="1"/>
  <c r="R121" i="20"/>
  <c r="L121" i="20"/>
  <c r="B121" i="20" s="1"/>
  <c r="L288" i="20"/>
  <c r="B288" i="20" s="1"/>
  <c r="R288" i="20"/>
  <c r="L144" i="20"/>
  <c r="B144" i="20" s="1"/>
  <c r="R144" i="20"/>
  <c r="R76" i="20"/>
  <c r="L76" i="20"/>
  <c r="B76" i="20" s="1"/>
  <c r="L179" i="20"/>
  <c r="B179" i="20" s="1"/>
  <c r="R179" i="20"/>
  <c r="L35" i="20"/>
  <c r="B35" i="20" s="1"/>
  <c r="R35" i="20"/>
  <c r="L214" i="20"/>
  <c r="B214" i="20" s="1"/>
  <c r="R214" i="20"/>
  <c r="L70" i="20"/>
  <c r="B70" i="20" s="1"/>
  <c r="R70" i="20"/>
  <c r="R64" i="20"/>
  <c r="L64" i="20"/>
  <c r="B64" i="20" s="1"/>
  <c r="L189" i="20"/>
  <c r="B189" i="20" s="1"/>
  <c r="R189" i="20"/>
  <c r="L45" i="20"/>
  <c r="B45" i="20" s="1"/>
  <c r="R45" i="20"/>
  <c r="L224" i="20"/>
  <c r="B224" i="20" s="1"/>
  <c r="R224" i="20"/>
  <c r="L80" i="20"/>
  <c r="B80" i="20" s="1"/>
  <c r="R80" i="20"/>
  <c r="R163" i="20"/>
  <c r="L163" i="20"/>
  <c r="B163" i="20" s="1"/>
  <c r="R162" i="20"/>
  <c r="L162" i="20"/>
  <c r="B162" i="20" s="1"/>
  <c r="R293" i="20"/>
  <c r="L293" i="20"/>
  <c r="B293" i="20" s="1"/>
  <c r="R149" i="20"/>
  <c r="L149" i="20"/>
  <c r="B149" i="20" s="1"/>
  <c r="R291" i="20"/>
  <c r="L291" i="20"/>
  <c r="B291" i="20" s="1"/>
  <c r="R147" i="20"/>
  <c r="L147" i="20"/>
  <c r="B147" i="20" s="1"/>
  <c r="R184" i="20"/>
  <c r="L184" i="20"/>
  <c r="B184" i="20" s="1"/>
  <c r="R194" i="20"/>
  <c r="L194" i="20"/>
  <c r="B194" i="20" s="1"/>
  <c r="R50" i="20"/>
  <c r="L50" i="20"/>
  <c r="B50" i="20" s="1"/>
  <c r="R253" i="20"/>
  <c r="L253" i="20"/>
  <c r="B253" i="20" s="1"/>
  <c r="R109" i="20"/>
  <c r="L109" i="20"/>
  <c r="B109" i="20" s="1"/>
  <c r="L276" i="20"/>
  <c r="B276" i="20" s="1"/>
  <c r="R276" i="20"/>
  <c r="L132" i="20"/>
  <c r="B132" i="20" s="1"/>
  <c r="R132" i="20"/>
  <c r="L167" i="20"/>
  <c r="B167" i="20" s="1"/>
  <c r="R167" i="20"/>
  <c r="L23" i="20"/>
  <c r="B23" i="20" s="1"/>
  <c r="R23" i="20"/>
  <c r="L202" i="20"/>
  <c r="B202" i="20" s="1"/>
  <c r="R202" i="20"/>
  <c r="L58" i="20"/>
  <c r="B58" i="20" s="1"/>
  <c r="R58" i="20"/>
  <c r="R28" i="20"/>
  <c r="L28" i="20"/>
  <c r="B28" i="20" s="1"/>
  <c r="L177" i="20"/>
  <c r="B177" i="20" s="1"/>
  <c r="R177" i="20"/>
  <c r="L33" i="20"/>
  <c r="B33" i="20" s="1"/>
  <c r="R33" i="20"/>
  <c r="L212" i="20"/>
  <c r="B212" i="20" s="1"/>
  <c r="R212" i="20"/>
  <c r="L68" i="20"/>
  <c r="B68" i="20" s="1"/>
  <c r="R68" i="20"/>
  <c r="R295" i="20"/>
  <c r="L295" i="20"/>
  <c r="B295" i="20" s="1"/>
  <c r="R151" i="20"/>
  <c r="L151" i="20"/>
  <c r="B151" i="20" s="1"/>
  <c r="R294" i="20"/>
  <c r="L294" i="20"/>
  <c r="B294" i="20" s="1"/>
  <c r="R150" i="20"/>
  <c r="L150" i="20"/>
  <c r="B150" i="20" s="1"/>
  <c r="R281" i="20"/>
  <c r="L281" i="20"/>
  <c r="B281" i="20" s="1"/>
  <c r="R137" i="20"/>
  <c r="L137" i="20"/>
  <c r="B137" i="20" s="1"/>
  <c r="R279" i="20"/>
  <c r="L279" i="20"/>
  <c r="B279" i="20" s="1"/>
  <c r="R135" i="20"/>
  <c r="L135" i="20"/>
  <c r="B135" i="20" s="1"/>
  <c r="R40" i="20"/>
  <c r="L40" i="20"/>
  <c r="B40" i="20" s="1"/>
  <c r="R182" i="20"/>
  <c r="L182" i="20"/>
  <c r="B182" i="20" s="1"/>
  <c r="R38" i="20"/>
  <c r="L38" i="20"/>
  <c r="B38" i="20" s="1"/>
  <c r="R241" i="20"/>
  <c r="L241" i="20"/>
  <c r="B241" i="20" s="1"/>
  <c r="R97" i="20"/>
  <c r="L97" i="20"/>
  <c r="B97" i="20" s="1"/>
  <c r="L264" i="20"/>
  <c r="B264" i="20" s="1"/>
  <c r="R264" i="20"/>
  <c r="L120" i="20"/>
  <c r="B120" i="20" s="1"/>
  <c r="R120" i="20"/>
  <c r="L299" i="20"/>
  <c r="B299" i="20" s="1"/>
  <c r="R299" i="20"/>
  <c r="L155" i="20"/>
  <c r="B155" i="20" s="1"/>
  <c r="R155" i="20"/>
  <c r="R244" i="20"/>
  <c r="L244" i="20"/>
  <c r="B244" i="20" s="1"/>
  <c r="L190" i="20"/>
  <c r="B190" i="20" s="1"/>
  <c r="R190" i="20"/>
  <c r="L46" i="20"/>
  <c r="B46" i="20" s="1"/>
  <c r="R46" i="20"/>
  <c r="L165" i="20"/>
  <c r="B165" i="20" s="1"/>
  <c r="R165" i="20"/>
  <c r="L21" i="20"/>
  <c r="B21" i="20" s="1"/>
  <c r="R21" i="20"/>
  <c r="L200" i="20"/>
  <c r="B200" i="20" s="1"/>
  <c r="R200" i="20"/>
  <c r="L56" i="20"/>
  <c r="B56" i="20" s="1"/>
  <c r="R56" i="20"/>
  <c r="R283" i="20"/>
  <c r="L283" i="20"/>
  <c r="B283" i="20" s="1"/>
  <c r="R139" i="20"/>
  <c r="L139" i="20"/>
  <c r="B139" i="20" s="1"/>
  <c r="R282" i="20"/>
  <c r="L282" i="20"/>
  <c r="B282" i="20" s="1"/>
  <c r="R138" i="20"/>
  <c r="L138" i="20"/>
  <c r="B138" i="20" s="1"/>
  <c r="R269" i="20"/>
  <c r="L269" i="20"/>
  <c r="B269" i="20" s="1"/>
  <c r="R125" i="20"/>
  <c r="L125" i="20"/>
  <c r="B125" i="20" s="1"/>
  <c r="R267" i="20"/>
  <c r="L267" i="20"/>
  <c r="B267" i="20" s="1"/>
  <c r="R123" i="20"/>
  <c r="L123" i="20"/>
  <c r="B123" i="20" s="1"/>
  <c r="R170" i="20"/>
  <c r="L170" i="20"/>
  <c r="B170" i="20" s="1"/>
  <c r="R26" i="20"/>
  <c r="L26" i="20"/>
  <c r="B26" i="20" s="1"/>
  <c r="R229" i="20"/>
  <c r="L229" i="20"/>
  <c r="B229" i="20" s="1"/>
  <c r="R85" i="20"/>
  <c r="L85" i="20"/>
  <c r="B85" i="20" s="1"/>
  <c r="L252" i="20"/>
  <c r="B252" i="20" s="1"/>
  <c r="R252" i="20"/>
  <c r="L108" i="20"/>
  <c r="B108" i="20" s="1"/>
  <c r="R108" i="20"/>
  <c r="L287" i="20"/>
  <c r="B287" i="20" s="1"/>
  <c r="R287" i="20"/>
  <c r="L143" i="20"/>
  <c r="B143" i="20" s="1"/>
  <c r="R143" i="20"/>
  <c r="R100" i="20"/>
  <c r="L100" i="20"/>
  <c r="B100" i="20" s="1"/>
  <c r="L178" i="20"/>
  <c r="B178" i="20" s="1"/>
  <c r="R178" i="20"/>
  <c r="L34" i="20"/>
  <c r="B34" i="20" s="1"/>
  <c r="R34" i="20"/>
  <c r="L297" i="20"/>
  <c r="B297" i="20" s="1"/>
  <c r="R297" i="20"/>
  <c r="L153" i="20"/>
  <c r="B153" i="20" s="1"/>
  <c r="R153" i="20"/>
  <c r="R220" i="20"/>
  <c r="L220" i="20"/>
  <c r="B220" i="20" s="1"/>
  <c r="L188" i="20"/>
  <c r="B188" i="20" s="1"/>
  <c r="R188" i="20"/>
  <c r="L44" i="20"/>
  <c r="B44" i="20" s="1"/>
  <c r="R44" i="20"/>
  <c r="R271" i="20"/>
  <c r="L271" i="20"/>
  <c r="B271" i="20" s="1"/>
  <c r="R127" i="20"/>
  <c r="L127" i="20"/>
  <c r="B127" i="20" s="1"/>
  <c r="R270" i="20"/>
  <c r="L270" i="20"/>
  <c r="B270" i="20" s="1"/>
  <c r="R126" i="20"/>
  <c r="L126" i="20"/>
  <c r="B126" i="20" s="1"/>
  <c r="R257" i="20"/>
  <c r="L257" i="20"/>
  <c r="B257" i="20" s="1"/>
  <c r="R113" i="20"/>
  <c r="L113" i="20"/>
  <c r="B113" i="20" s="1"/>
  <c r="R255" i="20"/>
  <c r="L255" i="20"/>
  <c r="B255" i="20" s="1"/>
  <c r="R111" i="20"/>
  <c r="L111" i="20"/>
  <c r="B111" i="20" s="1"/>
  <c r="R302" i="20"/>
  <c r="L302" i="20"/>
  <c r="B302" i="20" s="1"/>
  <c r="R158" i="20"/>
  <c r="L158" i="20"/>
  <c r="B158" i="20" s="1"/>
  <c r="R292" i="20"/>
  <c r="L292" i="20"/>
  <c r="B292" i="20" s="1"/>
  <c r="R217" i="20"/>
  <c r="L217" i="20"/>
  <c r="B217" i="20" s="1"/>
  <c r="R73" i="20"/>
  <c r="L73" i="20"/>
  <c r="B73" i="20" s="1"/>
  <c r="L240" i="20"/>
  <c r="B240" i="20" s="1"/>
  <c r="R240" i="20"/>
  <c r="L96" i="20"/>
  <c r="B96" i="20" s="1"/>
  <c r="R96" i="20"/>
  <c r="R275" i="20"/>
  <c r="L131" i="20"/>
  <c r="B131" i="20" s="1"/>
  <c r="R131" i="20"/>
  <c r="L166" i="20"/>
  <c r="B166" i="20" s="1"/>
  <c r="R166" i="20"/>
  <c r="L22" i="20"/>
  <c r="B22" i="20" s="1"/>
  <c r="R22" i="20"/>
  <c r="L285" i="20"/>
  <c r="B285" i="20" s="1"/>
  <c r="R285" i="20"/>
  <c r="L141" i="20"/>
  <c r="B141" i="20" s="1"/>
  <c r="R141" i="20"/>
  <c r="R112" i="20"/>
  <c r="L112" i="20"/>
  <c r="B112" i="20" s="1"/>
  <c r="L176" i="20"/>
  <c r="B176" i="20" s="1"/>
  <c r="R176" i="20"/>
  <c r="L32" i="20"/>
  <c r="B32" i="20" s="1"/>
  <c r="R32" i="20"/>
  <c r="J279" i="20"/>
  <c r="J294" i="20"/>
  <c r="J137" i="20"/>
  <c r="J97" i="20"/>
  <c r="J182" i="20"/>
  <c r="J241" i="20"/>
  <c r="J27" i="20"/>
  <c r="H11" i="20"/>
  <c r="J125" i="20"/>
  <c r="J123" i="20"/>
  <c r="J78" i="20"/>
  <c r="J181" i="20"/>
  <c r="J258" i="20"/>
  <c r="J85" i="20"/>
  <c r="J138" i="20"/>
  <c r="J211" i="20"/>
  <c r="J62" i="20"/>
  <c r="J132" i="20"/>
  <c r="J252" i="20"/>
  <c r="J146" i="20"/>
  <c r="J270" i="20"/>
  <c r="J198" i="20"/>
  <c r="J271" i="20"/>
  <c r="J210" i="20"/>
  <c r="J51" i="20"/>
  <c r="J187" i="20"/>
  <c r="J259" i="20"/>
  <c r="J218" i="20"/>
  <c r="J99" i="20"/>
  <c r="J63" i="20"/>
  <c r="J113" i="20"/>
  <c r="J40" i="20"/>
  <c r="J232" i="20"/>
  <c r="J207" i="20"/>
  <c r="J98" i="20"/>
  <c r="J109" i="20"/>
  <c r="J139" i="20"/>
  <c r="J286" i="20"/>
  <c r="J282" i="20"/>
  <c r="J193" i="20"/>
  <c r="J31" i="20"/>
  <c r="J186" i="20"/>
  <c r="J290" i="20"/>
  <c r="J111" i="20"/>
  <c r="J228" i="20"/>
  <c r="J247" i="20"/>
  <c r="J103" i="20"/>
  <c r="J246" i="20"/>
  <c r="J102" i="20"/>
  <c r="J233" i="20"/>
  <c r="J89" i="20"/>
  <c r="J278" i="20"/>
  <c r="J172" i="20"/>
  <c r="J49" i="20"/>
  <c r="J72" i="20"/>
  <c r="J107" i="20"/>
  <c r="J142" i="20"/>
  <c r="J261" i="20"/>
  <c r="J117" i="20"/>
  <c r="J55" i="20"/>
  <c r="J206" i="20"/>
  <c r="J295" i="20"/>
  <c r="J231" i="20"/>
  <c r="J251" i="20"/>
  <c r="J196" i="20"/>
  <c r="J216" i="20"/>
  <c r="J152" i="20"/>
  <c r="J296" i="20"/>
  <c r="J87" i="20"/>
  <c r="D259" i="20"/>
  <c r="O259" i="20"/>
  <c r="G259" i="20"/>
  <c r="E259" i="20"/>
  <c r="H259" i="20"/>
  <c r="I259" i="20"/>
  <c r="E115" i="20"/>
  <c r="D115" i="20"/>
  <c r="O115" i="20"/>
  <c r="G115" i="20"/>
  <c r="H115" i="20"/>
  <c r="I115" i="20"/>
  <c r="D258" i="20"/>
  <c r="G258" i="20"/>
  <c r="E258" i="20"/>
  <c r="O258" i="20"/>
  <c r="I258" i="20"/>
  <c r="H258" i="20"/>
  <c r="E114" i="20"/>
  <c r="D114" i="20"/>
  <c r="H114" i="20"/>
  <c r="O114" i="20"/>
  <c r="G114" i="20"/>
  <c r="I114" i="20"/>
  <c r="E245" i="20"/>
  <c r="D245" i="20"/>
  <c r="I245" i="20"/>
  <c r="G245" i="20"/>
  <c r="H245" i="20"/>
  <c r="O245" i="20"/>
  <c r="E101" i="20"/>
  <c r="D101" i="20"/>
  <c r="O101" i="20"/>
  <c r="H101" i="20"/>
  <c r="G101" i="20"/>
  <c r="I101" i="20"/>
  <c r="D243" i="20"/>
  <c r="O243" i="20"/>
  <c r="G243" i="20"/>
  <c r="E243" i="20"/>
  <c r="I243" i="20"/>
  <c r="H243" i="20"/>
  <c r="D99" i="20"/>
  <c r="O99" i="20"/>
  <c r="G99" i="20"/>
  <c r="I99" i="20"/>
  <c r="E99" i="20"/>
  <c r="H99" i="20"/>
  <c r="E290" i="20"/>
  <c r="G290" i="20"/>
  <c r="O290" i="20"/>
  <c r="I290" i="20"/>
  <c r="H290" i="20"/>
  <c r="D290" i="20"/>
  <c r="H146" i="20"/>
  <c r="E146" i="20"/>
  <c r="G146" i="20"/>
  <c r="O146" i="20"/>
  <c r="I146" i="20"/>
  <c r="D146" i="20"/>
  <c r="D208" i="20"/>
  <c r="I208" i="20"/>
  <c r="E208" i="20"/>
  <c r="G208" i="20"/>
  <c r="O208" i="20"/>
  <c r="H208" i="20"/>
  <c r="E205" i="20"/>
  <c r="I205" i="20"/>
  <c r="O205" i="20"/>
  <c r="G205" i="20"/>
  <c r="H205" i="20"/>
  <c r="D205" i="20"/>
  <c r="D61" i="20"/>
  <c r="G61" i="20"/>
  <c r="O61" i="20"/>
  <c r="I61" i="20"/>
  <c r="H61" i="20"/>
  <c r="E61" i="20"/>
  <c r="G228" i="20"/>
  <c r="O228" i="20"/>
  <c r="E228" i="20"/>
  <c r="I228" i="20"/>
  <c r="D228" i="20"/>
  <c r="H228" i="20"/>
  <c r="I84" i="20"/>
  <c r="E84" i="20"/>
  <c r="G84" i="20"/>
  <c r="O84" i="20"/>
  <c r="D84" i="20"/>
  <c r="H84" i="20"/>
  <c r="I263" i="20"/>
  <c r="D263" i="20"/>
  <c r="E263" i="20"/>
  <c r="O263" i="20"/>
  <c r="H263" i="20"/>
  <c r="G263" i="20"/>
  <c r="H119" i="20"/>
  <c r="O119" i="20"/>
  <c r="I119" i="20"/>
  <c r="G119" i="20"/>
  <c r="E119" i="20"/>
  <c r="D119" i="20"/>
  <c r="H298" i="20"/>
  <c r="O298" i="20"/>
  <c r="I298" i="20"/>
  <c r="E298" i="20"/>
  <c r="D298" i="20"/>
  <c r="G298" i="20"/>
  <c r="O154" i="20"/>
  <c r="I154" i="20"/>
  <c r="E154" i="20"/>
  <c r="G154" i="20"/>
  <c r="D154" i="20"/>
  <c r="H154" i="20"/>
  <c r="E280" i="20"/>
  <c r="I280" i="20"/>
  <c r="D280" i="20"/>
  <c r="O280" i="20"/>
  <c r="H280" i="20"/>
  <c r="G280" i="20"/>
  <c r="I273" i="20"/>
  <c r="O273" i="20"/>
  <c r="G273" i="20"/>
  <c r="E273" i="20"/>
  <c r="H273" i="20"/>
  <c r="D273" i="20"/>
  <c r="E129" i="20"/>
  <c r="I129" i="20"/>
  <c r="H129" i="20"/>
  <c r="O129" i="20"/>
  <c r="G129" i="20"/>
  <c r="D129" i="20"/>
  <c r="D14" i="20"/>
  <c r="G14" i="20"/>
  <c r="H14" i="20"/>
  <c r="I14" i="20"/>
  <c r="E14" i="20"/>
  <c r="D164" i="20"/>
  <c r="O164" i="20"/>
  <c r="G164" i="20"/>
  <c r="I164" i="20"/>
  <c r="H164" i="20"/>
  <c r="E164" i="20"/>
  <c r="E247" i="20"/>
  <c r="D247" i="20"/>
  <c r="O247" i="20"/>
  <c r="H247" i="20"/>
  <c r="G247" i="20"/>
  <c r="I247" i="20"/>
  <c r="D103" i="20"/>
  <c r="I103" i="20"/>
  <c r="H103" i="20"/>
  <c r="E103" i="20"/>
  <c r="G103" i="20"/>
  <c r="O103" i="20"/>
  <c r="E246" i="20"/>
  <c r="D246" i="20"/>
  <c r="H246" i="20"/>
  <c r="O246" i="20"/>
  <c r="I246" i="20"/>
  <c r="G246" i="20"/>
  <c r="D102" i="20"/>
  <c r="G102" i="20"/>
  <c r="O102" i="20"/>
  <c r="I102" i="20"/>
  <c r="H102" i="20"/>
  <c r="E102" i="20"/>
  <c r="D233" i="20"/>
  <c r="E233" i="20"/>
  <c r="H233" i="20"/>
  <c r="O233" i="20"/>
  <c r="G233" i="20"/>
  <c r="I233" i="20"/>
  <c r="D89" i="20"/>
  <c r="G89" i="20"/>
  <c r="H89" i="20"/>
  <c r="O89" i="20"/>
  <c r="I89" i="20"/>
  <c r="E89" i="20"/>
  <c r="H231" i="20"/>
  <c r="D231" i="20"/>
  <c r="O231" i="20"/>
  <c r="G231" i="20"/>
  <c r="I231" i="20"/>
  <c r="E231" i="20"/>
  <c r="H87" i="20"/>
  <c r="D87" i="20"/>
  <c r="O87" i="20"/>
  <c r="I87" i="20"/>
  <c r="G87" i="20"/>
  <c r="E87" i="20"/>
  <c r="H278" i="20"/>
  <c r="I278" i="20"/>
  <c r="G278" i="20"/>
  <c r="O278" i="20"/>
  <c r="D278" i="20"/>
  <c r="E278" i="20"/>
  <c r="G134" i="20"/>
  <c r="I134" i="20"/>
  <c r="H134" i="20"/>
  <c r="E134" i="20"/>
  <c r="O134" i="20"/>
  <c r="D134" i="20"/>
  <c r="E172" i="20"/>
  <c r="D172" i="20"/>
  <c r="O172" i="20"/>
  <c r="I172" i="20"/>
  <c r="G172" i="20"/>
  <c r="H172" i="20"/>
  <c r="D193" i="20"/>
  <c r="I193" i="20"/>
  <c r="O193" i="20"/>
  <c r="G193" i="20"/>
  <c r="E193" i="20"/>
  <c r="H193" i="20"/>
  <c r="O49" i="20"/>
  <c r="E49" i="20"/>
  <c r="H49" i="20"/>
  <c r="I49" i="20"/>
  <c r="G49" i="20"/>
  <c r="D49" i="20"/>
  <c r="G216" i="20"/>
  <c r="O216" i="20"/>
  <c r="I216" i="20"/>
  <c r="E216" i="20"/>
  <c r="D216" i="20"/>
  <c r="H216" i="20"/>
  <c r="H72" i="20"/>
  <c r="G72" i="20"/>
  <c r="D72" i="20"/>
  <c r="E72" i="20"/>
  <c r="I72" i="20"/>
  <c r="O72" i="20"/>
  <c r="E251" i="20"/>
  <c r="O251" i="20"/>
  <c r="I251" i="20"/>
  <c r="H251" i="20"/>
  <c r="G251" i="20"/>
  <c r="D251" i="20"/>
  <c r="O107" i="20"/>
  <c r="I107" i="20"/>
  <c r="H107" i="20"/>
  <c r="G107" i="20"/>
  <c r="E107" i="20"/>
  <c r="D107" i="20"/>
  <c r="O286" i="20"/>
  <c r="G286" i="20"/>
  <c r="I286" i="20"/>
  <c r="H286" i="20"/>
  <c r="D286" i="20"/>
  <c r="E286" i="20"/>
  <c r="E142" i="20"/>
  <c r="G142" i="20"/>
  <c r="H142" i="20"/>
  <c r="I142" i="20"/>
  <c r="O142" i="20"/>
  <c r="D142" i="20"/>
  <c r="G196" i="20"/>
  <c r="E196" i="20"/>
  <c r="D196" i="20"/>
  <c r="H196" i="20"/>
  <c r="I196" i="20"/>
  <c r="O196" i="20"/>
  <c r="H261" i="20"/>
  <c r="O261" i="20"/>
  <c r="I261" i="20"/>
  <c r="D261" i="20"/>
  <c r="G261" i="20"/>
  <c r="E261" i="20"/>
  <c r="G117" i="20"/>
  <c r="D117" i="20"/>
  <c r="O117" i="20"/>
  <c r="I117" i="20"/>
  <c r="H117" i="20"/>
  <c r="E117" i="20"/>
  <c r="H296" i="20"/>
  <c r="D296" i="20"/>
  <c r="O296" i="20"/>
  <c r="E296" i="20"/>
  <c r="I296" i="20"/>
  <c r="G296" i="20"/>
  <c r="H152" i="20"/>
  <c r="E152" i="20"/>
  <c r="D152" i="20"/>
  <c r="G152" i="20"/>
  <c r="O152" i="20"/>
  <c r="I152" i="20"/>
  <c r="D235" i="20"/>
  <c r="E235" i="20"/>
  <c r="O235" i="20"/>
  <c r="H235" i="20"/>
  <c r="G235" i="20"/>
  <c r="I235" i="20"/>
  <c r="E91" i="20"/>
  <c r="D91" i="20"/>
  <c r="O91" i="20"/>
  <c r="G91" i="20"/>
  <c r="I91" i="20"/>
  <c r="H91" i="20"/>
  <c r="H234" i="20"/>
  <c r="E234" i="20"/>
  <c r="D234" i="20"/>
  <c r="G234" i="20"/>
  <c r="O234" i="20"/>
  <c r="I234" i="20"/>
  <c r="E90" i="20"/>
  <c r="D90" i="20"/>
  <c r="G90" i="20"/>
  <c r="O90" i="20"/>
  <c r="H90" i="20"/>
  <c r="I90" i="20"/>
  <c r="D221" i="20"/>
  <c r="I221" i="20"/>
  <c r="O221" i="20"/>
  <c r="G221" i="20"/>
  <c r="H221" i="20"/>
  <c r="E221" i="20"/>
  <c r="E77" i="20"/>
  <c r="D77" i="20"/>
  <c r="O77" i="20"/>
  <c r="I77" i="20"/>
  <c r="G77" i="20"/>
  <c r="H77" i="20"/>
  <c r="G219" i="20"/>
  <c r="O219" i="20"/>
  <c r="H219" i="20"/>
  <c r="I219" i="20"/>
  <c r="E219" i="20"/>
  <c r="D219" i="20"/>
  <c r="D75" i="20"/>
  <c r="O75" i="20"/>
  <c r="I75" i="20"/>
  <c r="G75" i="20"/>
  <c r="E75" i="20"/>
  <c r="H75" i="20"/>
  <c r="G266" i="20"/>
  <c r="H266" i="20"/>
  <c r="D266" i="20"/>
  <c r="I266" i="20"/>
  <c r="O266" i="20"/>
  <c r="E266" i="20"/>
  <c r="H122" i="20"/>
  <c r="E122" i="20"/>
  <c r="G122" i="20"/>
  <c r="O122" i="20"/>
  <c r="I122" i="20"/>
  <c r="D122" i="20"/>
  <c r="H52" i="20"/>
  <c r="I52" i="20"/>
  <c r="D52" i="20"/>
  <c r="O52" i="20"/>
  <c r="G52" i="20"/>
  <c r="E52" i="20"/>
  <c r="I181" i="20"/>
  <c r="E181" i="20"/>
  <c r="G181" i="20"/>
  <c r="O181" i="20"/>
  <c r="H181" i="20"/>
  <c r="D181" i="20"/>
  <c r="O37" i="20"/>
  <c r="G37" i="20"/>
  <c r="I37" i="20"/>
  <c r="H37" i="20"/>
  <c r="D37" i="20"/>
  <c r="E37" i="20"/>
  <c r="G204" i="20"/>
  <c r="H204" i="20"/>
  <c r="E204" i="20"/>
  <c r="O204" i="20"/>
  <c r="I204" i="20"/>
  <c r="D204" i="20"/>
  <c r="I60" i="20"/>
  <c r="H60" i="20"/>
  <c r="E60" i="20"/>
  <c r="O60" i="20"/>
  <c r="G60" i="20"/>
  <c r="D60" i="20"/>
  <c r="O239" i="20"/>
  <c r="I239" i="20"/>
  <c r="H239" i="20"/>
  <c r="E239" i="20"/>
  <c r="D239" i="20"/>
  <c r="G239" i="20"/>
  <c r="I95" i="20"/>
  <c r="G95" i="20"/>
  <c r="E95" i="20"/>
  <c r="D95" i="20"/>
  <c r="O95" i="20"/>
  <c r="H95" i="20"/>
  <c r="E274" i="20"/>
  <c r="G274" i="20"/>
  <c r="I274" i="20"/>
  <c r="D274" i="20"/>
  <c r="H274" i="20"/>
  <c r="O274" i="20"/>
  <c r="O130" i="20"/>
  <c r="G130" i="20"/>
  <c r="E130" i="20"/>
  <c r="I130" i="20"/>
  <c r="D130" i="20"/>
  <c r="H130" i="20"/>
  <c r="D160" i="20"/>
  <c r="G160" i="20"/>
  <c r="I160" i="20"/>
  <c r="H160" i="20"/>
  <c r="E160" i="20"/>
  <c r="O160" i="20"/>
  <c r="E249" i="20"/>
  <c r="O249" i="20"/>
  <c r="H249" i="20"/>
  <c r="G249" i="20"/>
  <c r="D249" i="20"/>
  <c r="I249" i="20"/>
  <c r="O105" i="20"/>
  <c r="H105" i="20"/>
  <c r="G105" i="20"/>
  <c r="D105" i="20"/>
  <c r="E105" i="20"/>
  <c r="I105" i="20"/>
  <c r="E284" i="20"/>
  <c r="D284" i="20"/>
  <c r="H284" i="20"/>
  <c r="O284" i="20"/>
  <c r="I284" i="20"/>
  <c r="G284" i="20"/>
  <c r="G140" i="20"/>
  <c r="O140" i="20"/>
  <c r="I140" i="20"/>
  <c r="E140" i="20"/>
  <c r="H140" i="20"/>
  <c r="D140" i="20"/>
  <c r="D223" i="20"/>
  <c r="G223" i="20"/>
  <c r="O223" i="20"/>
  <c r="E223" i="20"/>
  <c r="H223" i="20"/>
  <c r="I223" i="20"/>
  <c r="E79" i="20"/>
  <c r="D79" i="20"/>
  <c r="O79" i="20"/>
  <c r="H79" i="20"/>
  <c r="I79" i="20"/>
  <c r="G79" i="20"/>
  <c r="D222" i="20"/>
  <c r="E222" i="20"/>
  <c r="G222" i="20"/>
  <c r="O222" i="20"/>
  <c r="H222" i="20"/>
  <c r="I222" i="20"/>
  <c r="E78" i="20"/>
  <c r="D78" i="20"/>
  <c r="I78" i="20"/>
  <c r="H78" i="20"/>
  <c r="G78" i="20"/>
  <c r="O78" i="20"/>
  <c r="D209" i="20"/>
  <c r="E209" i="20"/>
  <c r="G209" i="20"/>
  <c r="O209" i="20"/>
  <c r="H209" i="20"/>
  <c r="I209" i="20"/>
  <c r="E65" i="20"/>
  <c r="D65" i="20"/>
  <c r="O65" i="20"/>
  <c r="G65" i="20"/>
  <c r="H65" i="20"/>
  <c r="I65" i="20"/>
  <c r="O207" i="20"/>
  <c r="G207" i="20"/>
  <c r="H207" i="20"/>
  <c r="D207" i="20"/>
  <c r="I207" i="20"/>
  <c r="E207" i="20"/>
  <c r="D63" i="20"/>
  <c r="O63" i="20"/>
  <c r="I63" i="20"/>
  <c r="G63" i="20"/>
  <c r="H63" i="20"/>
  <c r="E63" i="20"/>
  <c r="E254" i="20"/>
  <c r="G254" i="20"/>
  <c r="O254" i="20"/>
  <c r="I254" i="20"/>
  <c r="H254" i="20"/>
  <c r="D254" i="20"/>
  <c r="G110" i="20"/>
  <c r="I110" i="20"/>
  <c r="H110" i="20"/>
  <c r="E110" i="20"/>
  <c r="D110" i="20"/>
  <c r="O110" i="20"/>
  <c r="D19" i="20"/>
  <c r="E19" i="20"/>
  <c r="G19" i="20"/>
  <c r="H19" i="20"/>
  <c r="I19" i="20"/>
  <c r="O169" i="20"/>
  <c r="H169" i="20"/>
  <c r="G169" i="20"/>
  <c r="I169" i="20"/>
  <c r="D169" i="20"/>
  <c r="E169" i="20"/>
  <c r="G25" i="20"/>
  <c r="D25" i="20"/>
  <c r="I25" i="20"/>
  <c r="O25" i="20"/>
  <c r="H25" i="20"/>
  <c r="E25" i="20"/>
  <c r="O192" i="20"/>
  <c r="G192" i="20"/>
  <c r="E192" i="20"/>
  <c r="H192" i="20"/>
  <c r="D192" i="20"/>
  <c r="I192" i="20"/>
  <c r="O48" i="20"/>
  <c r="E48" i="20"/>
  <c r="I48" i="20"/>
  <c r="G48" i="20"/>
  <c r="H48" i="20"/>
  <c r="D48" i="20"/>
  <c r="I227" i="20"/>
  <c r="H227" i="20"/>
  <c r="D227" i="20"/>
  <c r="O227" i="20"/>
  <c r="G227" i="20"/>
  <c r="E227" i="20"/>
  <c r="H83" i="20"/>
  <c r="D83" i="20"/>
  <c r="O83" i="20"/>
  <c r="I83" i="20"/>
  <c r="G83" i="20"/>
  <c r="E83" i="20"/>
  <c r="H262" i="20"/>
  <c r="O262" i="20"/>
  <c r="I262" i="20"/>
  <c r="G262" i="20"/>
  <c r="E262" i="20"/>
  <c r="D262" i="20"/>
  <c r="I118" i="20"/>
  <c r="E118" i="20"/>
  <c r="G118" i="20"/>
  <c r="D118" i="20"/>
  <c r="O118" i="20"/>
  <c r="H118" i="20"/>
  <c r="H148" i="20"/>
  <c r="I148" i="20"/>
  <c r="O148" i="20"/>
  <c r="D148" i="20"/>
  <c r="G148" i="20"/>
  <c r="E148" i="20"/>
  <c r="O237" i="20"/>
  <c r="I237" i="20"/>
  <c r="G237" i="20"/>
  <c r="H237" i="20"/>
  <c r="D237" i="20"/>
  <c r="E237" i="20"/>
  <c r="E93" i="20"/>
  <c r="G93" i="20"/>
  <c r="I93" i="20"/>
  <c r="D93" i="20"/>
  <c r="O93" i="20"/>
  <c r="H93" i="20"/>
  <c r="E272" i="20"/>
  <c r="D272" i="20"/>
  <c r="O272" i="20"/>
  <c r="G272" i="20"/>
  <c r="H272" i="20"/>
  <c r="I272" i="20"/>
  <c r="D128" i="20"/>
  <c r="O128" i="20"/>
  <c r="G128" i="20"/>
  <c r="E128" i="20"/>
  <c r="I128" i="20"/>
  <c r="H128" i="20"/>
  <c r="I211" i="20"/>
  <c r="E211" i="20"/>
  <c r="D211" i="20"/>
  <c r="G211" i="20"/>
  <c r="H211" i="20"/>
  <c r="O211" i="20"/>
  <c r="D67" i="20"/>
  <c r="H67" i="20"/>
  <c r="O67" i="20"/>
  <c r="I67" i="20"/>
  <c r="E67" i="20"/>
  <c r="G67" i="20"/>
  <c r="D210" i="20"/>
  <c r="E210" i="20"/>
  <c r="I210" i="20"/>
  <c r="G210" i="20"/>
  <c r="H210" i="20"/>
  <c r="O210" i="20"/>
  <c r="D66" i="20"/>
  <c r="O66" i="20"/>
  <c r="H66" i="20"/>
  <c r="E66" i="20"/>
  <c r="G66" i="20"/>
  <c r="I66" i="20"/>
  <c r="D197" i="20"/>
  <c r="H197" i="20"/>
  <c r="E197" i="20"/>
  <c r="I197" i="20"/>
  <c r="O197" i="20"/>
  <c r="G197" i="20"/>
  <c r="E53" i="20"/>
  <c r="D53" i="20"/>
  <c r="I53" i="20"/>
  <c r="G53" i="20"/>
  <c r="H53" i="20"/>
  <c r="O53" i="20"/>
  <c r="D195" i="20"/>
  <c r="G195" i="20"/>
  <c r="E195" i="20"/>
  <c r="H195" i="20"/>
  <c r="O195" i="20"/>
  <c r="I195" i="20"/>
  <c r="D51" i="20"/>
  <c r="O51" i="20"/>
  <c r="I51" i="20"/>
  <c r="E51" i="20"/>
  <c r="G51" i="20"/>
  <c r="H51" i="20"/>
  <c r="G242" i="20"/>
  <c r="O242" i="20"/>
  <c r="H242" i="20"/>
  <c r="I242" i="20"/>
  <c r="D242" i="20"/>
  <c r="E242" i="20"/>
  <c r="H98" i="20"/>
  <c r="E98" i="20"/>
  <c r="O98" i="20"/>
  <c r="I98" i="20"/>
  <c r="G98" i="20"/>
  <c r="D98" i="20"/>
  <c r="O301" i="20"/>
  <c r="H301" i="20"/>
  <c r="E301" i="20"/>
  <c r="D301" i="20"/>
  <c r="G301" i="20"/>
  <c r="I301" i="20"/>
  <c r="E157" i="20"/>
  <c r="G157" i="20"/>
  <c r="O157" i="20"/>
  <c r="I157" i="20"/>
  <c r="H157" i="20"/>
  <c r="D157" i="20"/>
  <c r="D256" i="20"/>
  <c r="E256" i="20"/>
  <c r="O256" i="20"/>
  <c r="G256" i="20"/>
  <c r="I256" i="20"/>
  <c r="H256" i="20"/>
  <c r="O180" i="20"/>
  <c r="I180" i="20"/>
  <c r="E180" i="20"/>
  <c r="G180" i="20"/>
  <c r="H180" i="20"/>
  <c r="D180" i="20"/>
  <c r="I36" i="20"/>
  <c r="E36" i="20"/>
  <c r="O36" i="20"/>
  <c r="D36" i="20"/>
  <c r="H36" i="20"/>
  <c r="G36" i="20"/>
  <c r="H215" i="20"/>
  <c r="E215" i="20"/>
  <c r="O215" i="20"/>
  <c r="G215" i="20"/>
  <c r="I215" i="20"/>
  <c r="D215" i="20"/>
  <c r="I71" i="20"/>
  <c r="G71" i="20"/>
  <c r="E71" i="20"/>
  <c r="O71" i="20"/>
  <c r="D71" i="20"/>
  <c r="H71" i="20"/>
  <c r="H250" i="20"/>
  <c r="E250" i="20"/>
  <c r="O250" i="20"/>
  <c r="D250" i="20"/>
  <c r="I250" i="20"/>
  <c r="G250" i="20"/>
  <c r="I106" i="20"/>
  <c r="H106" i="20"/>
  <c r="G106" i="20"/>
  <c r="E106" i="20"/>
  <c r="O106" i="20"/>
  <c r="D106" i="20"/>
  <c r="D136" i="20"/>
  <c r="O136" i="20"/>
  <c r="I136" i="20"/>
  <c r="E136" i="20"/>
  <c r="H136" i="20"/>
  <c r="G136" i="20"/>
  <c r="G225" i="20"/>
  <c r="I225" i="20"/>
  <c r="O225" i="20"/>
  <c r="D225" i="20"/>
  <c r="E225" i="20"/>
  <c r="H225" i="20"/>
  <c r="H81" i="20"/>
  <c r="O81" i="20"/>
  <c r="G81" i="20"/>
  <c r="E81" i="20"/>
  <c r="I81" i="20"/>
  <c r="D81" i="20"/>
  <c r="H260" i="20"/>
  <c r="D260" i="20"/>
  <c r="I260" i="20"/>
  <c r="O260" i="20"/>
  <c r="G260" i="20"/>
  <c r="E260" i="20"/>
  <c r="D116" i="20"/>
  <c r="H116" i="20"/>
  <c r="O116" i="20"/>
  <c r="I116" i="20"/>
  <c r="E116" i="20"/>
  <c r="G116" i="20"/>
  <c r="D199" i="20"/>
  <c r="I199" i="20"/>
  <c r="O199" i="20"/>
  <c r="H199" i="20"/>
  <c r="G199" i="20"/>
  <c r="E199" i="20"/>
  <c r="E55" i="20"/>
  <c r="D55" i="20"/>
  <c r="H55" i="20"/>
  <c r="O55" i="20"/>
  <c r="G55" i="20"/>
  <c r="I55" i="20"/>
  <c r="D198" i="20"/>
  <c r="G198" i="20"/>
  <c r="O198" i="20"/>
  <c r="I198" i="20"/>
  <c r="H198" i="20"/>
  <c r="E198" i="20"/>
  <c r="H54" i="20"/>
  <c r="E54" i="20"/>
  <c r="G54" i="20"/>
  <c r="O54" i="20"/>
  <c r="I54" i="20"/>
  <c r="D54" i="20"/>
  <c r="E185" i="20"/>
  <c r="D185" i="20"/>
  <c r="G185" i="20"/>
  <c r="H185" i="20"/>
  <c r="O185" i="20"/>
  <c r="I185" i="20"/>
  <c r="E41" i="20"/>
  <c r="D41" i="20"/>
  <c r="G41" i="20"/>
  <c r="O41" i="20"/>
  <c r="H41" i="20"/>
  <c r="I41" i="20"/>
  <c r="D183" i="20"/>
  <c r="H183" i="20"/>
  <c r="O183" i="20"/>
  <c r="I183" i="20"/>
  <c r="G183" i="20"/>
  <c r="E183" i="20"/>
  <c r="H39" i="20"/>
  <c r="O39" i="20"/>
  <c r="I39" i="20"/>
  <c r="D39" i="20"/>
  <c r="G39" i="20"/>
  <c r="E39" i="20"/>
  <c r="O230" i="20"/>
  <c r="I230" i="20"/>
  <c r="H230" i="20"/>
  <c r="E230" i="20"/>
  <c r="G230" i="20"/>
  <c r="D230" i="20"/>
  <c r="G86" i="20"/>
  <c r="I86" i="20"/>
  <c r="H86" i="20"/>
  <c r="E86" i="20"/>
  <c r="O86" i="20"/>
  <c r="D86" i="20"/>
  <c r="O289" i="20"/>
  <c r="E289" i="20"/>
  <c r="D289" i="20"/>
  <c r="G289" i="20"/>
  <c r="I289" i="20"/>
  <c r="H289" i="20"/>
  <c r="D145" i="20"/>
  <c r="I145" i="20"/>
  <c r="O145" i="20"/>
  <c r="G145" i="20"/>
  <c r="H145" i="20"/>
  <c r="E145" i="20"/>
  <c r="D18" i="20"/>
  <c r="E18" i="20"/>
  <c r="G18" i="20"/>
  <c r="H18" i="20"/>
  <c r="I18" i="20"/>
  <c r="H168" i="20"/>
  <c r="G168" i="20"/>
  <c r="O168" i="20"/>
  <c r="E168" i="20"/>
  <c r="D168" i="20"/>
  <c r="I168" i="20"/>
  <c r="H24" i="20"/>
  <c r="E24" i="20"/>
  <c r="G24" i="20"/>
  <c r="O24" i="20"/>
  <c r="D24" i="20"/>
  <c r="I24" i="20"/>
  <c r="O203" i="20"/>
  <c r="H203" i="20"/>
  <c r="G203" i="20"/>
  <c r="I203" i="20"/>
  <c r="D203" i="20"/>
  <c r="E203" i="20"/>
  <c r="O59" i="20"/>
  <c r="I59" i="20"/>
  <c r="H59" i="20"/>
  <c r="D59" i="20"/>
  <c r="G59" i="20"/>
  <c r="E59" i="20"/>
  <c r="E238" i="20"/>
  <c r="G238" i="20"/>
  <c r="H238" i="20"/>
  <c r="O238" i="20"/>
  <c r="I238" i="20"/>
  <c r="D238" i="20"/>
  <c r="G94" i="20"/>
  <c r="O94" i="20"/>
  <c r="E94" i="20"/>
  <c r="I94" i="20"/>
  <c r="H94" i="20"/>
  <c r="D94" i="20"/>
  <c r="E124" i="20"/>
  <c r="D124" i="20"/>
  <c r="O124" i="20"/>
  <c r="G124" i="20"/>
  <c r="I124" i="20"/>
  <c r="H124" i="20"/>
  <c r="H213" i="20"/>
  <c r="E213" i="20"/>
  <c r="O213" i="20"/>
  <c r="I213" i="20"/>
  <c r="G213" i="20"/>
  <c r="D213" i="20"/>
  <c r="G69" i="20"/>
  <c r="O69" i="20"/>
  <c r="H69" i="20"/>
  <c r="D69" i="20"/>
  <c r="E69" i="20"/>
  <c r="I69" i="20"/>
  <c r="H248" i="20"/>
  <c r="D248" i="20"/>
  <c r="E248" i="20"/>
  <c r="I248" i="20"/>
  <c r="O248" i="20"/>
  <c r="G248" i="20"/>
  <c r="D104" i="20"/>
  <c r="G104" i="20"/>
  <c r="O104" i="20"/>
  <c r="E104" i="20"/>
  <c r="I104" i="20"/>
  <c r="H104" i="20"/>
  <c r="E187" i="20"/>
  <c r="D187" i="20"/>
  <c r="H187" i="20"/>
  <c r="G187" i="20"/>
  <c r="O187" i="20"/>
  <c r="I187" i="20"/>
  <c r="E43" i="20"/>
  <c r="D43" i="20"/>
  <c r="O43" i="20"/>
  <c r="I43" i="20"/>
  <c r="H43" i="20"/>
  <c r="G43" i="20"/>
  <c r="E186" i="20"/>
  <c r="D186" i="20"/>
  <c r="H186" i="20"/>
  <c r="I186" i="20"/>
  <c r="G186" i="20"/>
  <c r="O186" i="20"/>
  <c r="E42" i="20"/>
  <c r="D42" i="20"/>
  <c r="O42" i="20"/>
  <c r="I42" i="20"/>
  <c r="G42" i="20"/>
  <c r="H42" i="20"/>
  <c r="D173" i="20"/>
  <c r="E173" i="20"/>
  <c r="G173" i="20"/>
  <c r="H173" i="20"/>
  <c r="O173" i="20"/>
  <c r="I173" i="20"/>
  <c r="D29" i="20"/>
  <c r="E29" i="20"/>
  <c r="H29" i="20"/>
  <c r="I29" i="20"/>
  <c r="G29" i="20"/>
  <c r="O29" i="20"/>
  <c r="D171" i="20"/>
  <c r="G171" i="20"/>
  <c r="E171" i="20"/>
  <c r="O171" i="20"/>
  <c r="I171" i="20"/>
  <c r="H171" i="20"/>
  <c r="G27" i="20"/>
  <c r="D27" i="20"/>
  <c r="O27" i="20"/>
  <c r="I27" i="20"/>
  <c r="H27" i="20"/>
  <c r="E27" i="20"/>
  <c r="I218" i="20"/>
  <c r="E218" i="20"/>
  <c r="G218" i="20"/>
  <c r="O218" i="20"/>
  <c r="H218" i="20"/>
  <c r="D218" i="20"/>
  <c r="H74" i="20"/>
  <c r="E74" i="20"/>
  <c r="G74" i="20"/>
  <c r="O74" i="20"/>
  <c r="I74" i="20"/>
  <c r="D74" i="20"/>
  <c r="D277" i="20"/>
  <c r="O277" i="20"/>
  <c r="H277" i="20"/>
  <c r="E277" i="20"/>
  <c r="I277" i="20"/>
  <c r="G277" i="20"/>
  <c r="G133" i="20"/>
  <c r="I133" i="20"/>
  <c r="E133" i="20"/>
  <c r="O133" i="20"/>
  <c r="D133" i="20"/>
  <c r="H133" i="20"/>
  <c r="O300" i="20"/>
  <c r="E300" i="20"/>
  <c r="I300" i="20"/>
  <c r="G300" i="20"/>
  <c r="H300" i="20"/>
  <c r="D300" i="20"/>
  <c r="I156" i="20"/>
  <c r="H156" i="20"/>
  <c r="E156" i="20"/>
  <c r="G156" i="20"/>
  <c r="O156" i="20"/>
  <c r="D156" i="20"/>
  <c r="D268" i="20"/>
  <c r="E268" i="20"/>
  <c r="I268" i="20"/>
  <c r="H268" i="20"/>
  <c r="O268" i="20"/>
  <c r="G268" i="20"/>
  <c r="G191" i="20"/>
  <c r="H191" i="20"/>
  <c r="I191" i="20"/>
  <c r="E191" i="20"/>
  <c r="O191" i="20"/>
  <c r="D191" i="20"/>
  <c r="E47" i="20"/>
  <c r="H47" i="20"/>
  <c r="O47" i="20"/>
  <c r="I47" i="20"/>
  <c r="G47" i="20"/>
  <c r="D47" i="20"/>
  <c r="G226" i="20"/>
  <c r="I226" i="20"/>
  <c r="O226" i="20"/>
  <c r="E226" i="20"/>
  <c r="H226" i="20"/>
  <c r="D226" i="20"/>
  <c r="E82" i="20"/>
  <c r="I82" i="20"/>
  <c r="H82" i="20"/>
  <c r="G82" i="20"/>
  <c r="D82" i="20"/>
  <c r="O82" i="20"/>
  <c r="D88" i="20"/>
  <c r="O88" i="20"/>
  <c r="I88" i="20"/>
  <c r="H88" i="20"/>
  <c r="G88" i="20"/>
  <c r="E88" i="20"/>
  <c r="G201" i="20"/>
  <c r="O201" i="20"/>
  <c r="E201" i="20"/>
  <c r="D201" i="20"/>
  <c r="I201" i="20"/>
  <c r="H201" i="20"/>
  <c r="E57" i="20"/>
  <c r="H57" i="20"/>
  <c r="O57" i="20"/>
  <c r="I57" i="20"/>
  <c r="D57" i="20"/>
  <c r="G57" i="20"/>
  <c r="E236" i="20"/>
  <c r="D236" i="20"/>
  <c r="G236" i="20"/>
  <c r="O236" i="20"/>
  <c r="I236" i="20"/>
  <c r="H236" i="20"/>
  <c r="D92" i="20"/>
  <c r="G92" i="20"/>
  <c r="E92" i="20"/>
  <c r="I92" i="20"/>
  <c r="H92" i="20"/>
  <c r="O92" i="20"/>
  <c r="D175" i="20"/>
  <c r="E175" i="20"/>
  <c r="O175" i="20"/>
  <c r="H175" i="20"/>
  <c r="I175" i="20"/>
  <c r="G175" i="20"/>
  <c r="D31" i="20"/>
  <c r="G31" i="20"/>
  <c r="E31" i="20"/>
  <c r="O31" i="20"/>
  <c r="H31" i="20"/>
  <c r="I31" i="20"/>
  <c r="E174" i="20"/>
  <c r="D174" i="20"/>
  <c r="I174" i="20"/>
  <c r="H174" i="20"/>
  <c r="G174" i="20"/>
  <c r="O174" i="20"/>
  <c r="D30" i="20"/>
  <c r="E30" i="20"/>
  <c r="G30" i="20"/>
  <c r="I30" i="20"/>
  <c r="H30" i="20"/>
  <c r="O30" i="20"/>
  <c r="D161" i="20"/>
  <c r="G161" i="20"/>
  <c r="O161" i="20"/>
  <c r="H161" i="20"/>
  <c r="I161" i="20"/>
  <c r="E161" i="20"/>
  <c r="D159" i="20"/>
  <c r="O159" i="20"/>
  <c r="I159" i="20"/>
  <c r="G159" i="20"/>
  <c r="H159" i="20"/>
  <c r="E159" i="20"/>
  <c r="D232" i="20"/>
  <c r="E232" i="20"/>
  <c r="H232" i="20"/>
  <c r="G232" i="20"/>
  <c r="I232" i="20"/>
  <c r="O232" i="20"/>
  <c r="G206" i="20"/>
  <c r="H206" i="20"/>
  <c r="E206" i="20"/>
  <c r="I206" i="20"/>
  <c r="D206" i="20"/>
  <c r="O206" i="20"/>
  <c r="G62" i="20"/>
  <c r="O62" i="20"/>
  <c r="H62" i="20"/>
  <c r="E62" i="20"/>
  <c r="D62" i="20"/>
  <c r="I62" i="20"/>
  <c r="G265" i="20"/>
  <c r="E265" i="20"/>
  <c r="I265" i="20"/>
  <c r="D265" i="20"/>
  <c r="O265" i="20"/>
  <c r="H265" i="20"/>
  <c r="H121" i="20"/>
  <c r="E121" i="20"/>
  <c r="O121" i="20"/>
  <c r="D121" i="20"/>
  <c r="I121" i="20"/>
  <c r="G121" i="20"/>
  <c r="H288" i="20"/>
  <c r="O288" i="20"/>
  <c r="I288" i="20"/>
  <c r="E288" i="20"/>
  <c r="G288" i="20"/>
  <c r="D288" i="20"/>
  <c r="G144" i="20"/>
  <c r="E144" i="20"/>
  <c r="H144" i="20"/>
  <c r="I144" i="20"/>
  <c r="O144" i="20"/>
  <c r="D144" i="20"/>
  <c r="D76" i="20"/>
  <c r="H76" i="20"/>
  <c r="E76" i="20"/>
  <c r="G76" i="20"/>
  <c r="O76" i="20"/>
  <c r="I76" i="20"/>
  <c r="H179" i="20"/>
  <c r="E179" i="20"/>
  <c r="D179" i="20"/>
  <c r="O179" i="20"/>
  <c r="G179" i="20"/>
  <c r="I179" i="20"/>
  <c r="D35" i="20"/>
  <c r="O35" i="20"/>
  <c r="I35" i="20"/>
  <c r="E35" i="20"/>
  <c r="H35" i="20"/>
  <c r="G35" i="20"/>
  <c r="H214" i="20"/>
  <c r="I214" i="20"/>
  <c r="E214" i="20"/>
  <c r="G214" i="20"/>
  <c r="O214" i="20"/>
  <c r="D214" i="20"/>
  <c r="H70" i="20"/>
  <c r="I70" i="20"/>
  <c r="G70" i="20"/>
  <c r="O70" i="20"/>
  <c r="E70" i="20"/>
  <c r="D70" i="20"/>
  <c r="D64" i="20"/>
  <c r="O64" i="20"/>
  <c r="G64" i="20"/>
  <c r="I64" i="20"/>
  <c r="H64" i="20"/>
  <c r="E64" i="20"/>
  <c r="E189" i="20"/>
  <c r="O189" i="20"/>
  <c r="I189" i="20"/>
  <c r="G189" i="20"/>
  <c r="H189" i="20"/>
  <c r="D189" i="20"/>
  <c r="O45" i="20"/>
  <c r="E45" i="20"/>
  <c r="G45" i="20"/>
  <c r="I45" i="20"/>
  <c r="D45" i="20"/>
  <c r="H45" i="20"/>
  <c r="D224" i="20"/>
  <c r="G224" i="20"/>
  <c r="I224" i="20"/>
  <c r="O224" i="20"/>
  <c r="E224" i="20"/>
  <c r="H224" i="20"/>
  <c r="D80" i="20"/>
  <c r="G80" i="20"/>
  <c r="O80" i="20"/>
  <c r="E80" i="20"/>
  <c r="I80" i="20"/>
  <c r="H80" i="20"/>
  <c r="G13" i="20"/>
  <c r="H13" i="20"/>
  <c r="I13" i="20"/>
  <c r="D13" i="20"/>
  <c r="E13" i="20"/>
  <c r="D163" i="20"/>
  <c r="H163" i="20"/>
  <c r="O163" i="20"/>
  <c r="I163" i="20"/>
  <c r="G163" i="20"/>
  <c r="E163" i="20"/>
  <c r="G12" i="20"/>
  <c r="H12" i="20"/>
  <c r="I12" i="20"/>
  <c r="D12" i="20"/>
  <c r="D162" i="20"/>
  <c r="O162" i="20"/>
  <c r="E162" i="20"/>
  <c r="G162" i="20"/>
  <c r="I162" i="20"/>
  <c r="H162" i="20"/>
  <c r="D293" i="20"/>
  <c r="G293" i="20"/>
  <c r="I293" i="20"/>
  <c r="O293" i="20"/>
  <c r="E293" i="20"/>
  <c r="H293" i="20"/>
  <c r="D149" i="20"/>
  <c r="E149" i="20"/>
  <c r="G149" i="20"/>
  <c r="H149" i="20"/>
  <c r="O149" i="20"/>
  <c r="I149" i="20"/>
  <c r="O291" i="20"/>
  <c r="D291" i="20"/>
  <c r="G291" i="20"/>
  <c r="I291" i="20"/>
  <c r="H291" i="20"/>
  <c r="E291" i="20"/>
  <c r="E147" i="20"/>
  <c r="H147" i="20"/>
  <c r="I147" i="20"/>
  <c r="O147" i="20"/>
  <c r="D147" i="20"/>
  <c r="G147" i="20"/>
  <c r="E184" i="20"/>
  <c r="D184" i="20"/>
  <c r="O184" i="20"/>
  <c r="I184" i="20"/>
  <c r="H184" i="20"/>
  <c r="G184" i="20"/>
  <c r="I194" i="20"/>
  <c r="E194" i="20"/>
  <c r="D194" i="20"/>
  <c r="G194" i="20"/>
  <c r="O194" i="20"/>
  <c r="H194" i="20"/>
  <c r="E50" i="20"/>
  <c r="G50" i="20"/>
  <c r="D50" i="20"/>
  <c r="O50" i="20"/>
  <c r="I50" i="20"/>
  <c r="H50" i="20"/>
  <c r="I253" i="20"/>
  <c r="H253" i="20"/>
  <c r="E253" i="20"/>
  <c r="G253" i="20"/>
  <c r="D253" i="20"/>
  <c r="O253" i="20"/>
  <c r="H109" i="20"/>
  <c r="E109" i="20"/>
  <c r="D109" i="20"/>
  <c r="O109" i="20"/>
  <c r="I109" i="20"/>
  <c r="G109" i="20"/>
  <c r="G276" i="20"/>
  <c r="O276" i="20"/>
  <c r="E276" i="20"/>
  <c r="I276" i="20"/>
  <c r="D276" i="20"/>
  <c r="H276" i="20"/>
  <c r="I132" i="20"/>
  <c r="E132" i="20"/>
  <c r="O132" i="20"/>
  <c r="H132" i="20"/>
  <c r="D132" i="20"/>
  <c r="G132" i="20"/>
  <c r="G17" i="20"/>
  <c r="H17" i="20"/>
  <c r="E17" i="20"/>
  <c r="I17" i="20"/>
  <c r="D17" i="20"/>
  <c r="E167" i="20"/>
  <c r="O167" i="20"/>
  <c r="I167" i="20"/>
  <c r="G167" i="20"/>
  <c r="H167" i="20"/>
  <c r="D167" i="20"/>
  <c r="O23" i="20"/>
  <c r="G23" i="20"/>
  <c r="E23" i="20"/>
  <c r="D23" i="20"/>
  <c r="I23" i="20"/>
  <c r="H23" i="20"/>
  <c r="H202" i="20"/>
  <c r="G202" i="20"/>
  <c r="O202" i="20"/>
  <c r="I202" i="20"/>
  <c r="E202" i="20"/>
  <c r="D202" i="20"/>
  <c r="E58" i="20"/>
  <c r="G58" i="20"/>
  <c r="H58" i="20"/>
  <c r="I58" i="20"/>
  <c r="O58" i="20"/>
  <c r="D58" i="20"/>
  <c r="D28" i="20"/>
  <c r="O28" i="20"/>
  <c r="G28" i="20"/>
  <c r="H28" i="20"/>
  <c r="I28" i="20"/>
  <c r="E28" i="20"/>
  <c r="I177" i="20"/>
  <c r="O177" i="20"/>
  <c r="D177" i="20"/>
  <c r="G177" i="20"/>
  <c r="E177" i="20"/>
  <c r="H177" i="20"/>
  <c r="G33" i="20"/>
  <c r="I33" i="20"/>
  <c r="H33" i="20"/>
  <c r="E33" i="20"/>
  <c r="D33" i="20"/>
  <c r="O33" i="20"/>
  <c r="E212" i="20"/>
  <c r="D212" i="20"/>
  <c r="G212" i="20"/>
  <c r="I212" i="20"/>
  <c r="H212" i="20"/>
  <c r="O212" i="20"/>
  <c r="D68" i="20"/>
  <c r="E68" i="20"/>
  <c r="I68" i="20"/>
  <c r="H68" i="20"/>
  <c r="O68" i="20"/>
  <c r="G68" i="20"/>
  <c r="D295" i="20"/>
  <c r="G295" i="20"/>
  <c r="I295" i="20"/>
  <c r="H295" i="20"/>
  <c r="O295" i="20"/>
  <c r="E295" i="20"/>
  <c r="D151" i="20"/>
  <c r="E151" i="20"/>
  <c r="O151" i="20"/>
  <c r="I151" i="20"/>
  <c r="H151" i="20"/>
  <c r="G151" i="20"/>
  <c r="G294" i="20"/>
  <c r="I294" i="20"/>
  <c r="H294" i="20"/>
  <c r="D294" i="20"/>
  <c r="E294" i="20"/>
  <c r="O294" i="20"/>
  <c r="E150" i="20"/>
  <c r="H150" i="20"/>
  <c r="D150" i="20"/>
  <c r="I150" i="20"/>
  <c r="G150" i="20"/>
  <c r="O150" i="20"/>
  <c r="E281" i="20"/>
  <c r="D281" i="20"/>
  <c r="O281" i="20"/>
  <c r="G281" i="20"/>
  <c r="I281" i="20"/>
  <c r="H281" i="20"/>
  <c r="D137" i="20"/>
  <c r="H137" i="20"/>
  <c r="O137" i="20"/>
  <c r="I137" i="20"/>
  <c r="E137" i="20"/>
  <c r="G137" i="20"/>
  <c r="I279" i="20"/>
  <c r="D279" i="20"/>
  <c r="H279" i="20"/>
  <c r="E279" i="20"/>
  <c r="G279" i="20"/>
  <c r="O279" i="20"/>
  <c r="H135" i="20"/>
  <c r="O135" i="20"/>
  <c r="I135" i="20"/>
  <c r="G135" i="20"/>
  <c r="E135" i="20"/>
  <c r="D135" i="20"/>
  <c r="D40" i="20"/>
  <c r="O40" i="20"/>
  <c r="I40" i="20"/>
  <c r="H40" i="20"/>
  <c r="G40" i="20"/>
  <c r="E40" i="20"/>
  <c r="G182" i="20"/>
  <c r="I182" i="20"/>
  <c r="H182" i="20"/>
  <c r="E182" i="20"/>
  <c r="D182" i="20"/>
  <c r="O182" i="20"/>
  <c r="G38" i="20"/>
  <c r="O38" i="20"/>
  <c r="H38" i="20"/>
  <c r="E38" i="20"/>
  <c r="D38" i="20"/>
  <c r="I38" i="20"/>
  <c r="H241" i="20"/>
  <c r="D241" i="20"/>
  <c r="G241" i="20"/>
  <c r="E241" i="20"/>
  <c r="I241" i="20"/>
  <c r="O241" i="20"/>
  <c r="O97" i="20"/>
  <c r="G97" i="20"/>
  <c r="E97" i="20"/>
  <c r="I97" i="20"/>
  <c r="D97" i="20"/>
  <c r="H97" i="20"/>
  <c r="G264" i="20"/>
  <c r="E264" i="20"/>
  <c r="O264" i="20"/>
  <c r="D264" i="20"/>
  <c r="H264" i="20"/>
  <c r="I264" i="20"/>
  <c r="I120" i="20"/>
  <c r="E120" i="20"/>
  <c r="O120" i="20"/>
  <c r="G120" i="20"/>
  <c r="H120" i="20"/>
  <c r="D120" i="20"/>
  <c r="G299" i="20"/>
  <c r="O299" i="20"/>
  <c r="H299" i="20"/>
  <c r="I299" i="20"/>
  <c r="D299" i="20"/>
  <c r="E299" i="20"/>
  <c r="O155" i="20"/>
  <c r="I155" i="20"/>
  <c r="H155" i="20"/>
  <c r="E155" i="20"/>
  <c r="D155" i="20"/>
  <c r="G155" i="20"/>
  <c r="D244" i="20"/>
  <c r="H244" i="20"/>
  <c r="E244" i="20"/>
  <c r="I244" i="20"/>
  <c r="G244" i="20"/>
  <c r="O244" i="20"/>
  <c r="H190" i="20"/>
  <c r="I190" i="20"/>
  <c r="G190" i="20"/>
  <c r="O190" i="20"/>
  <c r="E190" i="20"/>
  <c r="D190" i="20"/>
  <c r="O46" i="20"/>
  <c r="G46" i="20"/>
  <c r="H46" i="20"/>
  <c r="I46" i="20"/>
  <c r="E46" i="20"/>
  <c r="D46" i="20"/>
  <c r="E15" i="20"/>
  <c r="G15" i="20"/>
  <c r="H15" i="20"/>
  <c r="I15" i="20"/>
  <c r="D15" i="20"/>
  <c r="O165" i="20"/>
  <c r="H165" i="20"/>
  <c r="E165" i="20"/>
  <c r="G165" i="20"/>
  <c r="D165" i="20"/>
  <c r="I165" i="20"/>
  <c r="H21" i="20"/>
  <c r="E21" i="20"/>
  <c r="O21" i="20"/>
  <c r="G21" i="20"/>
  <c r="I21" i="20"/>
  <c r="D21" i="20"/>
  <c r="D200" i="20"/>
  <c r="H200" i="20"/>
  <c r="I200" i="20"/>
  <c r="O200" i="20"/>
  <c r="E200" i="20"/>
  <c r="G200" i="20"/>
  <c r="D56" i="20"/>
  <c r="G56" i="20"/>
  <c r="E56" i="20"/>
  <c r="O56" i="20"/>
  <c r="I56" i="20"/>
  <c r="H56" i="20"/>
  <c r="J223" i="20"/>
  <c r="E283" i="20"/>
  <c r="I283" i="20"/>
  <c r="D283" i="20"/>
  <c r="O283" i="20"/>
  <c r="G283" i="20"/>
  <c r="H283" i="20"/>
  <c r="D139" i="20"/>
  <c r="H139" i="20"/>
  <c r="G139" i="20"/>
  <c r="E139" i="20"/>
  <c r="O139" i="20"/>
  <c r="I139" i="20"/>
  <c r="E282" i="20"/>
  <c r="I282" i="20"/>
  <c r="D282" i="20"/>
  <c r="G282" i="20"/>
  <c r="O282" i="20"/>
  <c r="H282" i="20"/>
  <c r="H138" i="20"/>
  <c r="G138" i="20"/>
  <c r="O138" i="20"/>
  <c r="I138" i="20"/>
  <c r="E138" i="20"/>
  <c r="D138" i="20"/>
  <c r="E269" i="20"/>
  <c r="D269" i="20"/>
  <c r="H269" i="20"/>
  <c r="G269" i="20"/>
  <c r="O269" i="20"/>
  <c r="I269" i="20"/>
  <c r="D125" i="20"/>
  <c r="E125" i="20"/>
  <c r="O125" i="20"/>
  <c r="H125" i="20"/>
  <c r="I125" i="20"/>
  <c r="G125" i="20"/>
  <c r="O267" i="20"/>
  <c r="I267" i="20"/>
  <c r="H267" i="20"/>
  <c r="D267" i="20"/>
  <c r="G267" i="20"/>
  <c r="E267" i="20"/>
  <c r="D123" i="20"/>
  <c r="O123" i="20"/>
  <c r="H123" i="20"/>
  <c r="I123" i="20"/>
  <c r="E123" i="20"/>
  <c r="G123" i="20"/>
  <c r="I20" i="20"/>
  <c r="D20" i="20"/>
  <c r="E20" i="20"/>
  <c r="G20" i="20"/>
  <c r="H20" i="20"/>
  <c r="H170" i="20"/>
  <c r="E170" i="20"/>
  <c r="O170" i="20"/>
  <c r="I170" i="20"/>
  <c r="D170" i="20"/>
  <c r="G170" i="20"/>
  <c r="H26" i="20"/>
  <c r="E26" i="20"/>
  <c r="G26" i="20"/>
  <c r="I26" i="20"/>
  <c r="D26" i="20"/>
  <c r="O26" i="20"/>
  <c r="G229" i="20"/>
  <c r="O229" i="20"/>
  <c r="E229" i="20"/>
  <c r="H229" i="20"/>
  <c r="D229" i="20"/>
  <c r="I229" i="20"/>
  <c r="H85" i="20"/>
  <c r="O85" i="20"/>
  <c r="I85" i="20"/>
  <c r="E85" i="20"/>
  <c r="D85" i="20"/>
  <c r="G85" i="20"/>
  <c r="I252" i="20"/>
  <c r="H252" i="20"/>
  <c r="E252" i="20"/>
  <c r="O252" i="20"/>
  <c r="G252" i="20"/>
  <c r="D252" i="20"/>
  <c r="H108" i="20"/>
  <c r="E108" i="20"/>
  <c r="O108" i="20"/>
  <c r="G108" i="20"/>
  <c r="D108" i="20"/>
  <c r="I108" i="20"/>
  <c r="O287" i="20"/>
  <c r="H287" i="20"/>
  <c r="G287" i="20"/>
  <c r="D287" i="20"/>
  <c r="I287" i="20"/>
  <c r="E287" i="20"/>
  <c r="I143" i="20"/>
  <c r="G143" i="20"/>
  <c r="H143" i="20"/>
  <c r="D143" i="20"/>
  <c r="E143" i="20"/>
  <c r="O143" i="20"/>
  <c r="I100" i="20"/>
  <c r="D100" i="20"/>
  <c r="G100" i="20"/>
  <c r="E100" i="20"/>
  <c r="H100" i="20"/>
  <c r="O100" i="20"/>
  <c r="O178" i="20"/>
  <c r="G178" i="20"/>
  <c r="E178" i="20"/>
  <c r="I178" i="20"/>
  <c r="H178" i="20"/>
  <c r="D178" i="20"/>
  <c r="E34" i="20"/>
  <c r="I34" i="20"/>
  <c r="H34" i="20"/>
  <c r="O34" i="20"/>
  <c r="G34" i="20"/>
  <c r="D34" i="20"/>
  <c r="H297" i="20"/>
  <c r="O297" i="20"/>
  <c r="I297" i="20"/>
  <c r="G297" i="20"/>
  <c r="E297" i="20"/>
  <c r="D297" i="20"/>
  <c r="O153" i="20"/>
  <c r="E153" i="20"/>
  <c r="H153" i="20"/>
  <c r="G153" i="20"/>
  <c r="D153" i="20"/>
  <c r="I153" i="20"/>
  <c r="D220" i="20"/>
  <c r="O220" i="20"/>
  <c r="G220" i="20"/>
  <c r="H220" i="20"/>
  <c r="I220" i="20"/>
  <c r="E220" i="20"/>
  <c r="G188" i="20"/>
  <c r="D188" i="20"/>
  <c r="I188" i="20"/>
  <c r="H188" i="20"/>
  <c r="O188" i="20"/>
  <c r="E188" i="20"/>
  <c r="D44" i="20"/>
  <c r="H44" i="20"/>
  <c r="O44" i="20"/>
  <c r="I44" i="20"/>
  <c r="E44" i="20"/>
  <c r="G44" i="20"/>
  <c r="D271" i="20"/>
  <c r="E271" i="20"/>
  <c r="H271" i="20"/>
  <c r="O271" i="20"/>
  <c r="I271" i="20"/>
  <c r="G271" i="20"/>
  <c r="E127" i="20"/>
  <c r="D127" i="20"/>
  <c r="O127" i="20"/>
  <c r="I127" i="20"/>
  <c r="H127" i="20"/>
  <c r="G127" i="20"/>
  <c r="D270" i="20"/>
  <c r="O270" i="20"/>
  <c r="G270" i="20"/>
  <c r="I270" i="20"/>
  <c r="H270" i="20"/>
  <c r="E270" i="20"/>
  <c r="E126" i="20"/>
  <c r="D126" i="20"/>
  <c r="G126" i="20"/>
  <c r="O126" i="20"/>
  <c r="I126" i="20"/>
  <c r="H126" i="20"/>
  <c r="D257" i="20"/>
  <c r="G257" i="20"/>
  <c r="I257" i="20"/>
  <c r="O257" i="20"/>
  <c r="H257" i="20"/>
  <c r="E257" i="20"/>
  <c r="E113" i="20"/>
  <c r="D113" i="20"/>
  <c r="G113" i="20"/>
  <c r="O113" i="20"/>
  <c r="H113" i="20"/>
  <c r="I113" i="20"/>
  <c r="E255" i="20"/>
  <c r="D255" i="20"/>
  <c r="O255" i="20"/>
  <c r="G255" i="20"/>
  <c r="I255" i="20"/>
  <c r="H255" i="20"/>
  <c r="D111" i="20"/>
  <c r="O111" i="20"/>
  <c r="I111" i="20"/>
  <c r="G111" i="20"/>
  <c r="H111" i="20"/>
  <c r="E111" i="20"/>
  <c r="G302" i="20"/>
  <c r="O302" i="20"/>
  <c r="E302" i="20"/>
  <c r="H302" i="20"/>
  <c r="D302" i="20"/>
  <c r="I302" i="20"/>
  <c r="G158" i="20"/>
  <c r="I158" i="20"/>
  <c r="H158" i="20"/>
  <c r="E158" i="20"/>
  <c r="O158" i="20"/>
  <c r="D158" i="20"/>
  <c r="E292" i="20"/>
  <c r="O292" i="20"/>
  <c r="D292" i="20"/>
  <c r="G292" i="20"/>
  <c r="I292" i="20"/>
  <c r="H292" i="20"/>
  <c r="O217" i="20"/>
  <c r="I217" i="20"/>
  <c r="E217" i="20"/>
  <c r="H217" i="20"/>
  <c r="D217" i="20"/>
  <c r="G217" i="20"/>
  <c r="E73" i="20"/>
  <c r="I73" i="20"/>
  <c r="D73" i="20"/>
  <c r="O73" i="20"/>
  <c r="H73" i="20"/>
  <c r="G73" i="20"/>
  <c r="E240" i="20"/>
  <c r="I240" i="20"/>
  <c r="H240" i="20"/>
  <c r="D240" i="20"/>
  <c r="G240" i="20"/>
  <c r="O240" i="20"/>
  <c r="G96" i="20"/>
  <c r="E96" i="20"/>
  <c r="H96" i="20"/>
  <c r="D96" i="20"/>
  <c r="I96" i="20"/>
  <c r="O96" i="20"/>
  <c r="G275" i="20"/>
  <c r="H275" i="20"/>
  <c r="I275" i="20"/>
  <c r="E275" i="20"/>
  <c r="O275" i="20"/>
  <c r="H131" i="20"/>
  <c r="D131" i="20"/>
  <c r="O131" i="20"/>
  <c r="G131" i="20"/>
  <c r="E131" i="20"/>
  <c r="I131" i="20"/>
  <c r="E16" i="20"/>
  <c r="I16" i="20"/>
  <c r="G16" i="20"/>
  <c r="H16" i="20"/>
  <c r="D16" i="20"/>
  <c r="E166" i="20"/>
  <c r="O166" i="20"/>
  <c r="I166" i="20"/>
  <c r="G166" i="20"/>
  <c r="H166" i="20"/>
  <c r="D166" i="20"/>
  <c r="H22" i="20"/>
  <c r="O22" i="20"/>
  <c r="I22" i="20"/>
  <c r="E22" i="20"/>
  <c r="G22" i="20"/>
  <c r="D22" i="20"/>
  <c r="E285" i="20"/>
  <c r="O285" i="20"/>
  <c r="I285" i="20"/>
  <c r="H285" i="20"/>
  <c r="G285" i="20"/>
  <c r="D285" i="20"/>
  <c r="I141" i="20"/>
  <c r="O141" i="20"/>
  <c r="G141" i="20"/>
  <c r="H141" i="20"/>
  <c r="E141" i="20"/>
  <c r="D141" i="20"/>
  <c r="D112" i="20"/>
  <c r="O112" i="20"/>
  <c r="G112" i="20"/>
  <c r="I112" i="20"/>
  <c r="H112" i="20"/>
  <c r="E112" i="20"/>
  <c r="D176" i="20"/>
  <c r="O176" i="20"/>
  <c r="G176" i="20"/>
  <c r="H176" i="20"/>
  <c r="E176" i="20"/>
  <c r="I176" i="20"/>
  <c r="G32" i="20"/>
  <c r="E32" i="20"/>
  <c r="I32" i="20"/>
  <c r="H32" i="20"/>
  <c r="O32" i="20"/>
  <c r="D32" i="20"/>
  <c r="D304" i="20" l="1"/>
  <c r="F305" i="20"/>
  <c r="F306" i="20"/>
  <c r="F304" i="20"/>
  <c r="J304" i="20"/>
  <c r="J306" i="20"/>
  <c r="J305" i="20"/>
  <c r="D306" i="20"/>
  <c r="D305" i="20"/>
  <c r="I304" i="20"/>
  <c r="I306" i="20"/>
  <c r="I305" i="20"/>
  <c r="G306" i="20"/>
  <c r="G304" i="20"/>
  <c r="G305" i="20"/>
  <c r="E304" i="20"/>
  <c r="E305" i="20"/>
  <c r="E306" i="20"/>
  <c r="H304" i="20"/>
  <c r="H305" i="20"/>
  <c r="H306" i="20"/>
  <c r="Z9" i="20"/>
  <c r="Z10" i="20"/>
  <c r="Z11" i="20"/>
  <c r="Z12" i="20"/>
  <c r="Z14" i="20"/>
  <c r="Z13" i="20"/>
  <c r="Z15" i="20"/>
  <c r="Z16" i="20"/>
  <c r="Z17" i="20"/>
  <c r="Z18" i="20"/>
  <c r="Z8" i="20"/>
  <c r="S5" i="20"/>
  <c r="R5" i="20"/>
  <c r="P5" i="20"/>
  <c r="U5" i="20"/>
  <c r="T5" i="20"/>
  <c r="Q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tc={0457B7EF-9060-4124-AF46-6A9DF5D9FB3F}</author>
    <author>tc={2FD96217-A214-40A6-939C-D17377603AAC}</author>
    <author>tc={FA2EEAD5-AEF4-4047-8376-2B3F07E1C28A}</author>
    <author>tc={E532126F-239F-48F5-9AE1-DAF7CD81D595}</author>
    <author>tc={7A2864F5-E4B9-4BE7-80E0-F15CDA14E12D}</author>
    <author>tc={6ABA4541-D5AA-47F6-93F3-9C9578092D67}</author>
    <author>tc={53E3883D-AEB8-40C3-8528-70783821EEFD}</author>
    <author>tc={4A9B1664-3AF6-419F-912F-D16AF7681091}</author>
    <author>tc={06D1CBF0-A901-40DA-BDDC-F68FD5E07602}</author>
    <author>tc={BD03794B-2A2E-4400-88A6-92A59E15B43D}</author>
    <author>tc={C29401E5-B48F-4155-AD0F-436F2997B078}</author>
    <author>tc={E7BE2F02-E822-4015-90B5-1EBDB93FB35A}</author>
    <author>tc={F0D89CAD-5737-4C31-928F-32EA11564568}</author>
    <author>tc={C10BB52B-6E64-46A6-927D-DE3E3C79E18E}</author>
    <author>tc={28D0185B-8FB4-4537-B0BF-AE9CA74BBCA1}</author>
    <author>tc={E350E14A-B946-415D-8C6D-ED89993B16E6}</author>
    <author>tc={21F715C3-323F-4FE8-807F-F5CAE6B6CABB}</author>
    <author>tc={86B139FC-245B-4802-A0C6-FC639E7FA55D}</author>
    <author>tc={E0F22F43-74CC-4CA0-AFB7-7DC33922B74F}</author>
  </authors>
  <commentList>
    <comment ref="C5" authorId="0" shapeId="0" xr:uid="{0457B7EF-9060-4124-AF46-6A9DF5D9FB3F}">
      <text>
        <t>[Kommenttiketju]
Excel-versiosi avulla voit lukea tämän kommenttiketjun, mutta siihen tehdyt muutokset poistetaan, jos tiedosto avataan uudemmassa Excel-versiossa. Lisätietoja: https://go.microsoft.com/fwlink/?linkid=870924
Kommentti:
    Painoarvo painottaa olosuhdemuuttujia joiden perusteella samankaltaiset kunnat valitaan. Mitä isompi prosenttiosuus, sitä isomman painoarvon kyseinen muuttuja saa samankaltaisia kuntia etsittäessä.</t>
      </text>
    </comment>
    <comment ref="D7" authorId="1" shapeId="0" xr:uid="{2FD96217-A214-40A6-939C-D17377603AAC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Kunnan keski-ikä, vuotta
Vuosi: 2024
Lähde: Tilastokeskus
</t>
      </text>
    </comment>
    <comment ref="E7" authorId="2" shapeId="0" xr:uid="{FA2EEAD5-AEF4-4047-8376-2B3F07E1C28A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Perusopetuksen oppilasmäärän muutos prosentteina. Vuosimuutoksien keskiarvo.
Aineisto: 2020-2024 (5 vuotta)
Lähde: Kouluikkuna (FCG)
</t>
      </text>
    </comment>
    <comment ref="F7" authorId="3" shapeId="0" xr:uid="{E532126F-239F-48F5-9AE1-DAF7CD81D595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Taajama-aste (%), taajamissa asuvan väestön osuus koko kunnan väestöstä.
Vuosi: 2024
Lähde: Tilastokeskus
</t>
      </text>
    </comment>
    <comment ref="G7" authorId="4" shapeId="0" xr:uid="{7A2864F5-E4B9-4BE7-80E0-F15CDA14E12D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Perusopetuksen oppilasmäärä ml. vammaisoppilaat, lisäoppilaat sekä perusopetuksen valmistavan opetuksen oppilaat. Oppilastiedot opetuksen järjestäjittäin.
Vuosi: 2024
Lähde: Kouluikkuna (FCG)
</t>
      </text>
    </comment>
    <comment ref="H7" authorId="5" shapeId="0" xr:uid="{6ABA4541-D5AA-47F6-93F3-9C9578092D67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Kunnan asukkaiden kaikki ansiotulot yhteensä asukasta kohden keskimäärin.
Vuosi: 2024
Lähde: Verohallinto
</t>
      </text>
    </comment>
    <comment ref="I7" authorId="6" shapeId="0" xr:uid="{53E3883D-AEB8-40C3-8528-70783821EEFD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Ruotsinkielisten osuus väestöstä, %
Vuosi: 2024
Lähde: Tilastokeskus
</t>
      </text>
    </comment>
    <comment ref="J7" authorId="7" shapeId="0" xr:uid="{4A9B1664-3AF6-419F-912F-D16AF7681091}">
      <text>
        <t>[Kommenttiketju]
Excel-versiosi avulla voit lukea tämän kommenttiketjun, mutta siihen tehdyt muutokset poistetaan, jos tiedosto avataan uudemmassa Excel-versiossa. Lisätietoja: https://go.microsoft.com/fwlink/?linkid=870924
Kommentti:
    Pidennetyn oppivelvollisuuden oppilaat, % perusopetusoppilaista.
Aineisto: 2019</t>
      </text>
    </comment>
    <comment ref="M7" authorId="8" shapeId="0" xr:uid="{06D1CBF0-A901-40DA-BDDC-F68FD5E07602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Perusopetuksen käyttökulut ( 9-vuotinen oppivelvollisuus) yhteensä oppilasta kohden.
Vuosi: 2024
Lähde: Kouluikkuna (FCG)
</t>
      </text>
    </comment>
    <comment ref="N7" authorId="9" shapeId="0" xr:uid="{BD03794B-2A2E-4400-88A6-92A59E15B43D}">
      <text>
        <t>[Kommenttiketju]
Excel-versiosi avulla voit lukea tämän kommenttiketjun, mutta siihen tehdyt muutokset poistetaan, jos tiedosto avataan uudemmassa Excel-versiossa. Lisätietoja: https://go.microsoft.com/fwlink/?linkid=870924
Kommentti:
    Keskimääräinen ryhmäkoko.
Opetusryhmäkokoja kartoitetaan valtakunnallisessa opettajat ja rehtorit Suomessa – tiedonkeruussa. Joka kolmas vuosi suoritettavan tiedonkeruun uusimmat tiedot kerättiin keväällä 2019.
***Uudempia ryhmäkokoja ei ole julkaistu***
Vuosi: 2019
Lähde: Opetushallitus</t>
      </text>
    </comment>
    <comment ref="O7" authorId="10" shapeId="0" xr:uid="{C29401E5-B48F-4155-AD0F-436F2997B078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Perukoulun oppilaat per peruskoulu.
Laskettu koko kunnan oppilasmäärän ja koulujen lukumäärän perusteella.
Vuosi: 2023
Lähde: Kouluikkuna (FCG)
</t>
      </text>
    </comment>
    <comment ref="P7" authorId="11" shapeId="0" xr:uid="{E7BE2F02-E822-4015-90B5-1EBDB93FB35A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Opetuksen kulut per oppilas.
Vuosi: 2024
Lähde: Kouluikkuna (FCG)
Tarkemmat määritelmät:
https://stat.fi/keruu/kuta/files/kuntatalous_41.pdf
</t>
      </text>
    </comment>
    <comment ref="Q7" authorId="12" shapeId="0" xr:uid="{F0D89CAD-5737-4C31-928F-32EA11564568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Majoitus ja kuljetuskustannukset per oppilas.
Vuosi: 2024
Lähde: Kouluikkuna (FCG)
Tarkemmat määritelmät:
https://stat.fi/keruu/kuta/files/kuntatalous_41.pdf
</t>
      </text>
    </comment>
    <comment ref="R7" authorId="13" shapeId="0" xr:uid="{C10BB52B-6E64-46A6-927D-DE3E3C79E18E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Oppilasruokailun kustannukset per oppilas.
Vuosi: 2024
Lähde: Kouluikkuna (FCG)
Tarkemmat määritelmät:
https://stat.fi/keruu/kuta/files/kuntatalous_41.pdf
</t>
      </text>
    </comment>
    <comment ref="S7" authorId="14" shapeId="0" xr:uid="{28D0185B-8FB4-4537-B0BF-AE9CA74BBCA1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Muu oppilashuolto per oppilas.
Vuosi: 2024
Lähde: Kouluikkuna (FCG)
Tarkemmat määritelmät:
https://stat.fi/keruu/kuta/files/kuntatalous_41.pdf
</t>
      </text>
    </comment>
    <comment ref="T7" authorId="15" shapeId="0" xr:uid="{E350E14A-B946-415D-8C6D-ED89993B16E6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Perusopetuksen hallinto per oppilas.
Vuosi: 2024
Lähde: Kouluikkuna (FCG)
Tarkemmat määritelmät:
https://stat.fi/keruu/kuta/files/kuntatalous_41.pdf
</t>
      </text>
    </comment>
    <comment ref="U7" authorId="16" shapeId="0" xr:uid="{21F715C3-323F-4FE8-807F-F5CAE6B6CABB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Kiinteistöjen ylläpidon kustannukset per oppilas.
Vuosi: 2024
Lähde: Kouluikkuna (FCG)
Tarkemmat määritelmät:
https://stat.fi/keruu/kuta/files/kuntatalous_41.pdf
</t>
      </text>
    </comment>
    <comment ref="V7" authorId="17" shapeId="0" xr:uid="{86B139FC-245B-4802-A0C6-FC639E7FA55D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Kakkien kuljetusoppilaiden osuus kaikista perusopetuksen oppilaista.
Vuosi: 2024
Lähde: Kouluikkuna (FCG)
</t>
      </text>
    </comment>
    <comment ref="B11" authorId="18" shapeId="0" xr:uid="{E0F22F43-74CC-4CA0-AFB7-7DC33922B74F}">
      <text>
        <t>[Kommenttiketju]
Excel-versiosi avulla voit lukea tämän kommenttiketjun, mutta siihen tehdyt muutokset poistetaan, jos tiedosto avataan uudemmassa Excel-versiossa. Lisätietoja: https://go.microsoft.com/fwlink/?linkid=870924
Kommentti:
    Samankaltaisuus viisiportaisella asteikolla (1-5).
***** = hyvin samankaltainen
* = ei kovinkaan samankaltainen
Samankaltaisuutta mitataan muuttujien erojen suhteena koko aineiston kvartiilivälin pituuteen. Mitä enemmän eroa, sitä vähemmän tähtiä.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tc={D40A0F7B-9557-4E81-8661-BFF95C1D1FBE}</author>
    <author>tc={4C0C6996-0A65-4305-A54F-A460CFC3E669}</author>
    <author>tc={C32B2A16-1DDA-4DED-83F7-4A9D79B837EA}</author>
    <author>tc={330E013C-D0AF-44C9-B0E5-A2FE4C4C928E}</author>
    <author>tc={7C6741B9-9291-4248-9188-7263A3AAD76E}</author>
    <author>tc={732063C8-B934-4692-ACC3-AF5F8856D6ED}</author>
  </authors>
  <commentList>
    <comment ref="J2" authorId="0" shapeId="0" xr:uid="{D40A0F7B-9557-4E81-8661-BFF95C1D1FBE}">
      <text>
        <t>[Kommenttiketju]
Excel-versiosi avulla voit lukea tämän kommenttiketjun, mutta siihen tehdyt muutokset poistetaan, jos tiedosto avataan uudemmassa Excel-versiossa. Lisätietoja: https://go.microsoft.com/fwlink/?linkid=870924
Kommentti:
    https://pxdata.stat.fi/PxWeb/pxweb/fi/StatFin/StatFin__vaerak/statfin_vaerak_pxt_11ra.px/
Vastaus:
    Muistiinpanot: 11ra -- Tunnuslukuja väestöstä alueittain, 1990-2023</t>
      </text>
    </comment>
    <comment ref="Q2" authorId="1" shapeId="0" xr:uid="{4C0C6996-0A65-4305-A54F-A460CFC3E669}">
      <text>
        <t>[Kommenttiketju]
Excel-versiosi avulla voit lukea tämän kommenttiketjun, mutta siihen tehdyt muutokset poistetaan, jos tiedosto avataan uudemmassa Excel-versiossa. Lisätietoja: https://go.microsoft.com/fwlink/?linkid=870924
Kommentti:
    Kuntien avainluvut (TK)
https://pxdata.stat.fi/PxWeb/pxweb/fi/Kuntien_avainluvut/
Vastaus:
    https://pxdata.stat.fi/PxWeb/pxweb/fi/Kuntien_avainluvut/Kuntien_avainluvut__2025/kuntien_avainluvut_2025_aikasarja.px/</t>
      </text>
    </comment>
    <comment ref="BO2" authorId="2" shapeId="0" xr:uid="{C32B2A16-1DDA-4DED-83F7-4A9D79B837EA}">
      <text>
        <t>[Kommenttiketju]
Excel-versiosi avulla voit lukea tämän kommenttiketjun, mutta siihen tehdyt muutokset poistetaan, jos tiedosto avataan uudemmassa Excel-versiossa. Lisätietoja: https://go.microsoft.com/fwlink/?linkid=870924
Kommentti:
    Kouluikkuna, kaikki oppilastyypit mukana: normi, vammais ja valmistava.
Vastaus:
    Lasketaan itse muutosprosentti.</t>
      </text>
    </comment>
    <comment ref="BP2" authorId="3" shapeId="0" xr:uid="{330E013C-D0AF-44C9-B0E5-A2FE4C4C928E}">
      <text>
        <t>[Kommenttiketju]
Excel-versiosi avulla voit lukea tämän kommenttiketjun, mutta siihen tehdyt muutokset poistetaan, jos tiedosto avataan uudemmassa Excel-versiossa. Lisätietoja: https://go.microsoft.com/fwlink/?linkid=870924
Kommentti:
    Verohallinnon tilastotietokanta
4. Ansiotulot yhteensä
http://vero2.stat.fi/PXWeb/pxweb/fi/Vero/Vero__Henkiloasiakkaiden_tuloverot__lopulliset__alue/tulot_102.px/</t>
      </text>
    </comment>
    <comment ref="BT2" authorId="4" shapeId="0" xr:uid="{7C6741B9-9291-4248-9188-7263A3AAD76E}">
      <text>
        <t>[Kommenttiketju]
Excel-versiosi avulla voit lukea tämän kommenttiketjun, mutta siihen tehdyt muutokset poistetaan, jos tiedosto avataan uudemmassa Excel-versiossa. Lisätietoja: https://go.microsoft.com/fwlink/?linkid=870924
Kommentti:
    Kuntien avainluvut (TK)
https://pxdata.stat.fi/PxWeb/pxweb/fi/Kuntien_avainluvut/Kuntien_avainluvut__2025/kuntien_avainluvut_2025_aikasarja.px/</t>
      </text>
    </comment>
    <comment ref="CJ2" authorId="5" shapeId="0" xr:uid="{732063C8-B934-4692-ACC3-AF5F8856D6ED}">
      <text>
        <t>[Kommenttiketju]
Excel-versiosi avulla voit lukea tämän kommenttiketjun, mutta siihen tehdyt muutokset poistetaan, jos tiedosto avataan uudemmassa Excel-versiossa. Lisätietoja: https://go.microsoft.com/fwlink/?linkid=870924
Kommentti:
    Kouluikkuna
Valinnat:
Perusopetuksen oppilaat yhteensä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tc={5BFE4B8B-2210-4D63-867C-D715B4F78971}</author>
    <author>tc={F2F5C213-0DE9-449D-83EE-ADBFFFE0B1AA}</author>
    <author>tc={91AC61D9-F4F7-444F-B800-2600435FA7C9}</author>
    <author>tc={A19867A6-7DAF-4C39-BCF4-F851A3CA2D00}</author>
    <author>tc={B2AF835E-C537-4B56-8D7B-64B0EDFE5748}</author>
  </authors>
  <commentList>
    <comment ref="B2" authorId="0" shapeId="0" xr:uid="{5BFE4B8B-2210-4D63-867C-D715B4F78971}">
      <text>
        <t>[Kommenttiketju]
Excel-versiosi avulla voit lukea tämän kommenttiketjun, mutta siihen tehdyt muutokset poistetaan, jos tiedosto avataan uudemmassa Excel-versiossa. Lisätietoja: https://go.microsoft.com/fwlink/?linkid=870924
Kommentti:
    Kouluikkuna, toimintamenot 9-vuotinen perusopetus</t>
      </text>
    </comment>
    <comment ref="J2" authorId="1" shapeId="0" xr:uid="{F2F5C213-0DE9-449D-83EE-ADBFFFE0B1AA}">
      <text>
        <t>[Kommenttiketju]
Excel-versiosi avulla voit lukea tämän kommenttiketjun, mutta siihen tehdyt muutokset poistetaan, jos tiedosto avataan uudemmassa Excel-versiossa. Lisätietoja: https://go.microsoft.com/fwlink/?linkid=870924
Kommentti:
    Kouluikkuna
Vastaus:
    Oppilasmääränä käytetty 9-vuoden oppilvelvollisuuden oppilasmäärää (20.9. laskentapäivä) ja laskettu tilastovuoden ja sitä edeltävän vuoden keskiarvo.
Vastaus:
    Kustannuksissa mukana vain 9-vuoden oppivelvollisuuden oppilaista aiheutuneiksi tilastoidut kustannukset. Kustannuksiin ei siis sisälly vammaisopetuksesta eli 11-vuoden oppivelvollisuuden oppilaiksi tilastoitujen oppilaiden kustannuksia.
Vastaus:
    Tiedot laskettu on kuntajaon 2025 mukaisesti ja siten kuntaliitosten osalta laskennallinen. Kuntaliitosta edeltävien vuosien tieto on liitoskuntien tietojen summa.</t>
      </text>
    </comment>
    <comment ref="O2" authorId="2" shapeId="0" xr:uid="{91AC61D9-F4F7-444F-B800-2600435FA7C9}">
      <text>
        <t>[Kommenttiketju]
Excel-versiosi avulla voit lukea tämän kommenttiketjun, mutta siihen tehdyt muutokset poistetaan, jos tiedosto avataan uudemmassa Excel-versiossa. Lisätietoja: https://go.microsoft.com/fwlink/?linkid=870924
Kommentti:
    Opetushallitus, TK:n opettajatiedonkeruu?
https://www.oph.fi/fi/uutiset/2019/kuukauden-tilasto-perusopetuksen-opetusryhmat-ovat-suomessa-pienempia-kuin-oecd-maissa</t>
      </text>
    </comment>
    <comment ref="R2" authorId="3" shapeId="0" xr:uid="{A19867A6-7DAF-4C39-BCF4-F851A3CA2D00}">
      <text>
        <t>[Kommenttiketju]
Excel-versiosi avulla voit lukea tämän kommenttiketjun, mutta siihen tehdyt muutokset poistetaan, jos tiedosto avataan uudemmassa Excel-versiossa. Lisätietoja: https://go.microsoft.com/fwlink/?linkid=870924
Kommentti:
    Otettu nyt suoraan Kouluikkunasta.
Aiemmin otettiin täältä ja laskettiin:
Koulujen lukumäärä Tilastokeskus:
https://pxdata.stat.fi/PxWeb/pxweb/fi/StatFin/StatFin__kjarj/statfin_kjarj_pxt_125j.px/table/tableViewLayout1/
https://pxdata.stat.fi/PXWeb/pxweb/fi/StatFin/StatFin__kjarj/?tablelist=true</t>
      </text>
    </comment>
    <comment ref="V2" authorId="4" shapeId="0" xr:uid="{B2AF835E-C537-4B56-8D7B-64B0EDFE5748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Otettu nyt suoraan Kouluikkunasta.
-&gt; Löytyy oppilaat -yhteenvedosta. Sieltä pitää vaan avata se tarkempi oppilasluokitus. Löytyy pivotista.
</t>
      </text>
    </comment>
  </commentList>
</comments>
</file>

<file path=xl/sharedStrings.xml><?xml version="1.0" encoding="utf-8"?>
<sst xmlns="http://schemas.openxmlformats.org/spreadsheetml/2006/main" count="2190" uniqueCount="709">
  <si>
    <t>vuosi</t>
  </si>
  <si>
    <t>kunta_nimi</t>
  </si>
  <si>
    <t>kunta_koodi</t>
  </si>
  <si>
    <t>maakunta_nimi</t>
  </si>
  <si>
    <t>maakunta_koodi</t>
  </si>
  <si>
    <t>ryhmitys_nimi</t>
  </si>
  <si>
    <t>ryhmitys_koodi</t>
  </si>
  <si>
    <t>keski_ikä</t>
  </si>
  <si>
    <t>pinta_ala</t>
  </si>
  <si>
    <t>huoltosuhde_taloudellinen</t>
  </si>
  <si>
    <t>väkiluku</t>
  </si>
  <si>
    <t>väestöntiheys</t>
  </si>
  <si>
    <t>väkiluku_muutos_prosentti</t>
  </si>
  <si>
    <t>muuttovoitto</t>
  </si>
  <si>
    <t>taajama_aste</t>
  </si>
  <si>
    <t>työttömyysaste</t>
  </si>
  <si>
    <t>maantie_pituus</t>
  </si>
  <si>
    <t>työssäkäyntialue_ind</t>
  </si>
  <si>
    <t>verotulot_as</t>
  </si>
  <si>
    <t>vuokra_per_neliö</t>
  </si>
  <si>
    <t>kust_kiinteistöt_eo</t>
  </si>
  <si>
    <t>kust_kuljetus_eo</t>
  </si>
  <si>
    <t>kust_ruokailu_eo</t>
  </si>
  <si>
    <t>kust_kuljetus_po</t>
  </si>
  <si>
    <t>kust_ruokailu_po</t>
  </si>
  <si>
    <t>ryhmäkoko_po</t>
  </si>
  <si>
    <t>huostassa_3_6</t>
  </si>
  <si>
    <t>huostassa_7_12</t>
  </si>
  <si>
    <t>huostassa_13_15</t>
  </si>
  <si>
    <t>yksinhuoltaja_tuki</t>
  </si>
  <si>
    <t>kuntalisä_id</t>
  </si>
  <si>
    <t>veroprosentti_kunnallis</t>
  </si>
  <si>
    <t>veroprosentti_yleinen</t>
  </si>
  <si>
    <t>veroprosentti_vakituinen</t>
  </si>
  <si>
    <t>veroprosentti_muu</t>
  </si>
  <si>
    <t>vk_osallistumisaste</t>
  </si>
  <si>
    <t>koulutustasomittain</t>
  </si>
  <si>
    <t>k_keskiaste20_osuus</t>
  </si>
  <si>
    <t>k_korkeaaste20_osuus</t>
  </si>
  <si>
    <t>juna_lentokenttä_aika</t>
  </si>
  <si>
    <t>teatteri_aika</t>
  </si>
  <si>
    <t>terveydenhuolto_aika</t>
  </si>
  <si>
    <t>laajakaista_luokka</t>
  </si>
  <si>
    <t>kust_eo_op</t>
  </si>
  <si>
    <t>kust_po_op</t>
  </si>
  <si>
    <t>valtuusto_vas</t>
  </si>
  <si>
    <t>etäisyys_yliopisto_km</t>
  </si>
  <si>
    <t>saaristo_ind</t>
  </si>
  <si>
    <t>saaristo_osa_ind</t>
  </si>
  <si>
    <t>lentokenttä_ind</t>
  </si>
  <si>
    <t>satama_ind</t>
  </si>
  <si>
    <t>kehyskunta_ind</t>
  </si>
  <si>
    <t>päiväkoti_osuus</t>
  </si>
  <si>
    <t>vk_omatoiminta_osuus</t>
  </si>
  <si>
    <t>vk_vuokra_perlapsi</t>
  </si>
  <si>
    <t>kust_vk_oma_asiakas</t>
  </si>
  <si>
    <t>kust_vk_omamuu_asiakas</t>
  </si>
  <si>
    <t>vk_asiakas_osuus</t>
  </si>
  <si>
    <t>vk_asiakas_muutos_prosentti</t>
  </si>
  <si>
    <t>vk_kokoaika_ikä_1_2_osuus</t>
  </si>
  <si>
    <t>eo_oppilaat_muutos_prosentti</t>
  </si>
  <si>
    <t>oppilaat_per_peruskoulu</t>
  </si>
  <si>
    <t>ansiotulo_as</t>
  </si>
  <si>
    <t>vos_suhde</t>
  </si>
  <si>
    <t>ajoneuvokanta_as</t>
  </si>
  <si>
    <t>ruotsi_osuus</t>
  </si>
  <si>
    <t>vieraskieliset_osuus</t>
  </si>
  <si>
    <t>kust_kult_toiminta_as</t>
  </si>
  <si>
    <t>kust_vap_toiminta_as</t>
  </si>
  <si>
    <t>yliopisto_amk_ind</t>
  </si>
  <si>
    <t>oppilaitos_toinenaste</t>
  </si>
  <si>
    <t>kust_vk_omamuu_lapsi</t>
  </si>
  <si>
    <t>kust_vk_oma_lapsi_uusi</t>
  </si>
  <si>
    <t>eo_oppilaat_osuus</t>
  </si>
  <si>
    <t>po_oppilaat_osuus</t>
  </si>
  <si>
    <t>eo_erityinen_tuki_osuus</t>
  </si>
  <si>
    <t>po_erityinen_tuki_osuus</t>
  </si>
  <si>
    <t>po_tehostettu_tuki_osuus</t>
  </si>
  <si>
    <t>po_valmistava_osuus</t>
  </si>
  <si>
    <t>oppilaat_11ov_osuus</t>
  </si>
  <si>
    <t>kust_po_tarvevakioitu</t>
  </si>
  <si>
    <t>Akaa</t>
  </si>
  <si>
    <t>Alajärvi</t>
  </si>
  <si>
    <t>Alavieska</t>
  </si>
  <si>
    <t>Ylivieska</t>
  </si>
  <si>
    <t>Alavus</t>
  </si>
  <si>
    <t>Asikkala</t>
  </si>
  <si>
    <t>Lahti</t>
  </si>
  <si>
    <t>Askola</t>
  </si>
  <si>
    <t>Porvoo</t>
  </si>
  <si>
    <t>Aura</t>
  </si>
  <si>
    <t>Loimaa</t>
  </si>
  <si>
    <t>Enonkoski</t>
  </si>
  <si>
    <t>Savonlinna</t>
  </si>
  <si>
    <t>10</t>
  </si>
  <si>
    <t>Enontekiö</t>
  </si>
  <si>
    <t>19</t>
  </si>
  <si>
    <t>Espoo</t>
  </si>
  <si>
    <t>Helsinki</t>
  </si>
  <si>
    <t>Eura</t>
  </si>
  <si>
    <t>Rauma</t>
  </si>
  <si>
    <t>Eurajoki</t>
  </si>
  <si>
    <t>Evijärvi</t>
  </si>
  <si>
    <t>Forssa</t>
  </si>
  <si>
    <t>Haapajärvi</t>
  </si>
  <si>
    <t>Haapavesi</t>
  </si>
  <si>
    <t>Hailuoto</t>
  </si>
  <si>
    <t>Oulu</t>
  </si>
  <si>
    <t>Halsua</t>
  </si>
  <si>
    <t>Kaustinen</t>
  </si>
  <si>
    <t>16</t>
  </si>
  <si>
    <t>Hamina</t>
  </si>
  <si>
    <t>Hankasalmi</t>
  </si>
  <si>
    <t>Jyväskylä</t>
  </si>
  <si>
    <t>Hanko</t>
  </si>
  <si>
    <t>Raasepori</t>
  </si>
  <si>
    <t>Harjavalta</t>
  </si>
  <si>
    <t>Pori</t>
  </si>
  <si>
    <t>Hartola</t>
  </si>
  <si>
    <t>Hattula</t>
  </si>
  <si>
    <t>Hämeenlinna</t>
  </si>
  <si>
    <t>Hausjärvi</t>
  </si>
  <si>
    <t>Riihimäki</t>
  </si>
  <si>
    <t>Heinola</t>
  </si>
  <si>
    <t>Heinävesi</t>
  </si>
  <si>
    <t>Joensuu</t>
  </si>
  <si>
    <t>Hirvensalmi</t>
  </si>
  <si>
    <t>Mikkeli</t>
  </si>
  <si>
    <t>Hollola</t>
  </si>
  <si>
    <t>Huittinen</t>
  </si>
  <si>
    <t>Humppila</t>
  </si>
  <si>
    <t>Hyrynsalmi</t>
  </si>
  <si>
    <t>18</t>
  </si>
  <si>
    <t>Hyvinkää</t>
  </si>
  <si>
    <t>Hämeenkyrö</t>
  </si>
  <si>
    <t>Tampere</t>
  </si>
  <si>
    <t>Ii</t>
  </si>
  <si>
    <t>Iisalmi</t>
  </si>
  <si>
    <t>Iitti</t>
  </si>
  <si>
    <t>Ikaalinen</t>
  </si>
  <si>
    <t>Ilmajoki</t>
  </si>
  <si>
    <t>Seinäjoki</t>
  </si>
  <si>
    <t>Ilomantsi</t>
  </si>
  <si>
    <t>Imatra</t>
  </si>
  <si>
    <t>Inari</t>
  </si>
  <si>
    <t>Inkoo</t>
  </si>
  <si>
    <t>Isojoki</t>
  </si>
  <si>
    <t>Isokyrö</t>
  </si>
  <si>
    <t>Janakkala</t>
  </si>
  <si>
    <t>Jokioinen</t>
  </si>
  <si>
    <t>Joroinen</t>
  </si>
  <si>
    <t>Varkaus</t>
  </si>
  <si>
    <t>Joutsa</t>
  </si>
  <si>
    <t>Juuka</t>
  </si>
  <si>
    <t>Juupajoki</t>
  </si>
  <si>
    <t>Juva</t>
  </si>
  <si>
    <t>Pieksämäki</t>
  </si>
  <si>
    <t>Jämijärvi</t>
  </si>
  <si>
    <t>Jämsä</t>
  </si>
  <si>
    <t>Järvenpää</t>
  </si>
  <si>
    <t>Kaarina</t>
  </si>
  <si>
    <t>Turku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</si>
  <si>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</si>
  <si>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</si>
  <si>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</si>
  <si>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</si>
  <si>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</si>
  <si>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</si>
  <si>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</si>
  <si>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</si>
  <si>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Kokkola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</si>
  <si>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</si>
  <si>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</si>
  <si>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</si>
  <si>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</si>
  <si>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</si>
  <si>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</si>
  <si>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</si>
  <si>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</si>
  <si>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</si>
  <si>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</si>
  <si>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</si>
  <si>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</si>
  <si>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</si>
  <si>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</si>
  <si>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</si>
  <si>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</si>
  <si>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</si>
  <si>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</si>
  <si>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</si>
  <si>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</si>
  <si>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</si>
  <si>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</si>
  <si>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</si>
  <si>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</si>
  <si>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Kolari</t>
  </si>
  <si>
    <t>Konnevesi</t>
  </si>
  <si>
    <t>Äänekoski</t>
  </si>
  <si>
    <t>Kontiolahti</t>
  </si>
  <si>
    <t>Korsnäs</t>
  </si>
  <si>
    <t>Vaasa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</si>
  <si>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</si>
  <si>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</si>
  <si>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</si>
  <si>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</si>
  <si>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</si>
  <si>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</si>
  <si>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</si>
  <si>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</si>
  <si>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</si>
  <si>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</si>
  <si>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</si>
  <si>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</si>
  <si>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</si>
  <si>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</si>
  <si>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</si>
  <si>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Laihia</t>
  </si>
  <si>
    <t>Laitila</t>
  </si>
  <si>
    <t>Lapinjärvi</t>
  </si>
  <si>
    <t>Loviisa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</si>
  <si>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</si>
  <si>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</si>
  <si>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</si>
  <si>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</si>
  <si>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</si>
  <si>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</si>
  <si>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</si>
  <si>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</si>
  <si>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</si>
  <si>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</si>
  <si>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</si>
  <si>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</si>
  <si>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</si>
  <si>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</si>
  <si>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Loppi</t>
  </si>
  <si>
    <t>Luhanka</t>
  </si>
  <si>
    <t>Lumijoki</t>
  </si>
  <si>
    <t>Luoto</t>
  </si>
  <si>
    <t>Luumäki</t>
  </si>
  <si>
    <t>Maalahti</t>
  </si>
  <si>
    <t>Marttila</t>
  </si>
  <si>
    <t>Masku</t>
  </si>
  <si>
    <t>Merijärvi</t>
  </si>
  <si>
    <t>Merikarvia</t>
  </si>
  <si>
    <t>Miehikkälä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</si>
  <si>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</si>
  <si>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</si>
  <si>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</si>
  <si>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</si>
  <si>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</si>
  <si>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</si>
  <si>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</si>
  <si>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</si>
  <si>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</si>
  <si>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</si>
  <si>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</si>
  <si>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</si>
  <si>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</si>
  <si>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</si>
  <si>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</si>
  <si>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</si>
  <si>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</si>
  <si>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</si>
  <si>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</si>
  <si>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</si>
  <si>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</si>
  <si>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</si>
  <si>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</si>
  <si>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</si>
  <si>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</si>
  <si>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</si>
  <si>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</si>
  <si>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</si>
  <si>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</si>
  <si>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</si>
  <si>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</si>
  <si>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</si>
  <si>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</si>
  <si>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Pertunmaa</t>
  </si>
  <si>
    <t>Petäjävesi</t>
  </si>
  <si>
    <t>Pielavesi</t>
  </si>
  <si>
    <t>Pietarsaari</t>
  </si>
  <si>
    <t>Pihtipudas</t>
  </si>
  <si>
    <t>Pirkkala</t>
  </si>
  <si>
    <t>Polvijärvi</t>
  </si>
  <si>
    <t>Pomarkku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</si>
  <si>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</si>
  <si>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</si>
  <si>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</si>
  <si>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</si>
  <si>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</si>
  <si>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</si>
  <si>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</si>
  <si>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</si>
  <si>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</si>
  <si>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Raahe</t>
  </si>
  <si>
    <t>Pyhäjärvi</t>
  </si>
  <si>
    <t>Pyhäntä</t>
  </si>
  <si>
    <t>Pyhäranta</t>
  </si>
  <si>
    <t>Pälkäne</t>
  </si>
  <si>
    <t>Pöytyä</t>
  </si>
  <si>
    <t>Raisio</t>
  </si>
  <si>
    <t>Rantasalmi</t>
  </si>
  <si>
    <t>Ranua</t>
  </si>
  <si>
    <t>Rovaniemi</t>
  </si>
  <si>
    <t>Rautalampi</t>
  </si>
  <si>
    <t>Rautavaara</t>
  </si>
  <si>
    <t>Rautjärvi</t>
  </si>
  <si>
    <t>Reisjärvi</t>
  </si>
  <si>
    <t>Ristijärvi</t>
  </si>
  <si>
    <t>Ruokolahti</t>
  </si>
  <si>
    <t>Ruovesi</t>
  </si>
  <si>
    <t>Rusko</t>
  </si>
  <si>
    <t>Rääkkylä</t>
  </si>
  <si>
    <t>Saarijärvi</t>
  </si>
  <si>
    <t>Salla</t>
  </si>
  <si>
    <t>Salo</t>
  </si>
  <si>
    <t>Sastamala</t>
  </si>
  <si>
    <t>Sauvo</t>
  </si>
  <si>
    <t>Savitaipale</t>
  </si>
  <si>
    <t>Savukoski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</si>
  <si>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</si>
  <si>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</si>
  <si>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</si>
  <si>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</si>
  <si>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</si>
  <si>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</si>
  <si>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</si>
  <si>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</si>
  <si>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</si>
  <si>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</si>
  <si>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</si>
  <si>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</si>
  <si>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</si>
  <si>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</si>
  <si>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</si>
  <si>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</si>
  <si>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</si>
  <si>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</si>
  <si>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</si>
  <si>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</si>
  <si>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</si>
  <si>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</si>
  <si>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Tervo</t>
  </si>
  <si>
    <t>Tervola</t>
  </si>
  <si>
    <t>Teuva</t>
  </si>
  <si>
    <t>Tohmajärvi</t>
  </si>
  <si>
    <t>Toholampi</t>
  </si>
  <si>
    <t>Toivakka</t>
  </si>
  <si>
    <t>Tornio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</si>
  <si>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</si>
  <si>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</si>
  <si>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</si>
  <si>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</si>
  <si>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</si>
  <si>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</si>
  <si>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</si>
  <si>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</si>
  <si>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</si>
  <si>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</si>
  <si>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</si>
  <si>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Valkeakoski</t>
  </si>
  <si>
    <t>Vantaa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</si>
  <si>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</si>
  <si>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</si>
  <si>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</si>
  <si>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</si>
  <si>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</si>
  <si>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</si>
  <si>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</si>
  <si>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</si>
  <si>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</si>
  <si>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</si>
  <si>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</si>
  <si>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</si>
  <si>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Ylöjärvi</t>
  </si>
  <si>
    <t>Ypäjä</t>
  </si>
  <si>
    <t>Ähtäri</t>
  </si>
  <si>
    <t>PISTEET:</t>
  </si>
  <si>
    <t>Painotus(%):</t>
  </si>
  <si>
    <t>SIJA:</t>
  </si>
  <si>
    <t>Korjaus:</t>
  </si>
  <si>
    <t>Keskihajonta</t>
  </si>
  <si>
    <t>Perusopetus</t>
  </si>
  <si>
    <t>ruotsi_osuus(%)</t>
  </si>
  <si>
    <t>IQR</t>
  </si>
  <si>
    <t>po_oppilasmäärä</t>
  </si>
  <si>
    <t>po_oppilaat_muutos_prosentti (ka)</t>
  </si>
  <si>
    <t>Ryhmäkoko</t>
  </si>
  <si>
    <t>Mediaani:</t>
  </si>
  <si>
    <t>(koko aineistossa)</t>
  </si>
  <si>
    <t>Alakvartiili:</t>
  </si>
  <si>
    <t>Yläkvartiili:</t>
  </si>
  <si>
    <t>Kirjoita kunnan nimi:</t>
  </si>
  <si>
    <t>Vertailutiedot:</t>
  </si>
  <si>
    <t>Samankaltaisuus:</t>
  </si>
  <si>
    <t>Opetus</t>
  </si>
  <si>
    <t>Majoitus ja kuljetus</t>
  </si>
  <si>
    <t>Ruokailu</t>
  </si>
  <si>
    <t>Muu oppilashuolto</t>
  </si>
  <si>
    <t>Sisäinen hallinto</t>
  </si>
  <si>
    <t>Kiinteistöjen ylläpito</t>
  </si>
  <si>
    <t>Sisäisiin vuokriin sisältyvät pääomakustannukset</t>
  </si>
  <si>
    <t>Oppilaat per peruskoulu</t>
  </si>
  <si>
    <t>Ryhmäkoko_19</t>
  </si>
  <si>
    <t>Kuljetus</t>
  </si>
  <si>
    <t>Hallinto</t>
  </si>
  <si>
    <t>Kiinteistöt</t>
  </si>
  <si>
    <t>Keskiarvo</t>
  </si>
  <si>
    <t>Kuljetusoppilaiden osuus oppilaista</t>
  </si>
  <si>
    <t>Alakvartiili</t>
  </si>
  <si>
    <t>Mediaani</t>
  </si>
  <si>
    <t>Yläkvartiili</t>
  </si>
  <si>
    <t>v. 2019</t>
  </si>
  <si>
    <t>v. 2023</t>
  </si>
  <si>
    <t>Koulukoko_23</t>
  </si>
  <si>
    <t>5</t>
  </si>
  <si>
    <t>9</t>
  </si>
  <si>
    <t>20</t>
  </si>
  <si>
    <t>46</t>
  </si>
  <si>
    <t>47</t>
  </si>
  <si>
    <t>49</t>
  </si>
  <si>
    <t>50</t>
  </si>
  <si>
    <t>51</t>
  </si>
  <si>
    <t>52</t>
  </si>
  <si>
    <t>61</t>
  </si>
  <si>
    <t>69</t>
  </si>
  <si>
    <t>71</t>
  </si>
  <si>
    <t>72</t>
  </si>
  <si>
    <t>74</t>
  </si>
  <si>
    <t>75</t>
  </si>
  <si>
    <t>77</t>
  </si>
  <si>
    <t>78</t>
  </si>
  <si>
    <t>79</t>
  </si>
  <si>
    <t>81</t>
  </si>
  <si>
    <t>82</t>
  </si>
  <si>
    <t>86</t>
  </si>
  <si>
    <t>90</t>
  </si>
  <si>
    <t>91</t>
  </si>
  <si>
    <t>92</t>
  </si>
  <si>
    <t>97</t>
  </si>
  <si>
    <t>98</t>
  </si>
  <si>
    <t>102</t>
  </si>
  <si>
    <t>103</t>
  </si>
  <si>
    <t>105</t>
  </si>
  <si>
    <t>106</t>
  </si>
  <si>
    <t>108</t>
  </si>
  <si>
    <t>109</t>
  </si>
  <si>
    <t>111</t>
  </si>
  <si>
    <t>139</t>
  </si>
  <si>
    <t>140</t>
  </si>
  <si>
    <t>142</t>
  </si>
  <si>
    <t>143</t>
  </si>
  <si>
    <t>145</t>
  </si>
  <si>
    <t>146</t>
  </si>
  <si>
    <t>148</t>
  </si>
  <si>
    <t>149</t>
  </si>
  <si>
    <t>151</t>
  </si>
  <si>
    <t>152</t>
  </si>
  <si>
    <t>153</t>
  </si>
  <si>
    <t>165</t>
  </si>
  <si>
    <t>167</t>
  </si>
  <si>
    <t>169</t>
  </si>
  <si>
    <t>171</t>
  </si>
  <si>
    <t>172</t>
  </si>
  <si>
    <t>176</t>
  </si>
  <si>
    <t>177</t>
  </si>
  <si>
    <t>178</t>
  </si>
  <si>
    <t>179</t>
  </si>
  <si>
    <t>181</t>
  </si>
  <si>
    <t>182</t>
  </si>
  <si>
    <t>186</t>
  </si>
  <si>
    <t>202</t>
  </si>
  <si>
    <t>204</t>
  </si>
  <si>
    <t>205</t>
  </si>
  <si>
    <t>208</t>
  </si>
  <si>
    <t>211</t>
  </si>
  <si>
    <t>213</t>
  </si>
  <si>
    <t>214</t>
  </si>
  <si>
    <t>216</t>
  </si>
  <si>
    <t>217</t>
  </si>
  <si>
    <t>218</t>
  </si>
  <si>
    <t>224</t>
  </si>
  <si>
    <t>226</t>
  </si>
  <si>
    <t>230</t>
  </si>
  <si>
    <t>231</t>
  </si>
  <si>
    <t>232</t>
  </si>
  <si>
    <t>233</t>
  </si>
  <si>
    <t>235</t>
  </si>
  <si>
    <t>236</t>
  </si>
  <si>
    <t>239</t>
  </si>
  <si>
    <t>240</t>
  </si>
  <si>
    <t>241</t>
  </si>
  <si>
    <t>244</t>
  </si>
  <si>
    <t>245</t>
  </si>
  <si>
    <t>249</t>
  </si>
  <si>
    <t>250</t>
  </si>
  <si>
    <t>256</t>
  </si>
  <si>
    <t>257</t>
  </si>
  <si>
    <t>260</t>
  </si>
  <si>
    <t>261</t>
  </si>
  <si>
    <t>263</t>
  </si>
  <si>
    <t>265</t>
  </si>
  <si>
    <t>271</t>
  </si>
  <si>
    <t>272</t>
  </si>
  <si>
    <t>273</t>
  </si>
  <si>
    <t>275</t>
  </si>
  <si>
    <t>276</t>
  </si>
  <si>
    <t>280</t>
  </si>
  <si>
    <t>284</t>
  </si>
  <si>
    <t>285</t>
  </si>
  <si>
    <t>286</t>
  </si>
  <si>
    <t>287</t>
  </si>
  <si>
    <t>288</t>
  </si>
  <si>
    <t>290</t>
  </si>
  <si>
    <t>291</t>
  </si>
  <si>
    <t>297</t>
  </si>
  <si>
    <t>300</t>
  </si>
  <si>
    <t>301</t>
  </si>
  <si>
    <t>304</t>
  </si>
  <si>
    <t>305</t>
  </si>
  <si>
    <t>309</t>
  </si>
  <si>
    <t>312</t>
  </si>
  <si>
    <t>316</t>
  </si>
  <si>
    <t>317</t>
  </si>
  <si>
    <t>320</t>
  </si>
  <si>
    <t>322</t>
  </si>
  <si>
    <t>398</t>
  </si>
  <si>
    <t>399</t>
  </si>
  <si>
    <t>400</t>
  </si>
  <si>
    <t>402</t>
  </si>
  <si>
    <t>403</t>
  </si>
  <si>
    <t>405</t>
  </si>
  <si>
    <t>407</t>
  </si>
  <si>
    <t>408</t>
  </si>
  <si>
    <t>410</t>
  </si>
  <si>
    <t>416</t>
  </si>
  <si>
    <t>418</t>
  </si>
  <si>
    <t>420</t>
  </si>
  <si>
    <t>421</t>
  </si>
  <si>
    <t>422</t>
  </si>
  <si>
    <t>423</t>
  </si>
  <si>
    <t>425</t>
  </si>
  <si>
    <t>426</t>
  </si>
  <si>
    <t>430</t>
  </si>
  <si>
    <t>433</t>
  </si>
  <si>
    <t>434</t>
  </si>
  <si>
    <t>435</t>
  </si>
  <si>
    <t>436</t>
  </si>
  <si>
    <t>440</t>
  </si>
  <si>
    <t>441</t>
  </si>
  <si>
    <t>444</t>
  </si>
  <si>
    <t>445</t>
  </si>
  <si>
    <t>475</t>
  </si>
  <si>
    <t>480</t>
  </si>
  <si>
    <t>481</t>
  </si>
  <si>
    <t>483</t>
  </si>
  <si>
    <t>484</t>
  </si>
  <si>
    <t>489</t>
  </si>
  <si>
    <t>491</t>
  </si>
  <si>
    <t>494</t>
  </si>
  <si>
    <t>495</t>
  </si>
  <si>
    <t>498</t>
  </si>
  <si>
    <t>499</t>
  </si>
  <si>
    <t>500</t>
  </si>
  <si>
    <t>503</t>
  </si>
  <si>
    <t>504</t>
  </si>
  <si>
    <t>505</t>
  </si>
  <si>
    <t>507</t>
  </si>
  <si>
    <t>508</t>
  </si>
  <si>
    <t>529</t>
  </si>
  <si>
    <t>531</t>
  </si>
  <si>
    <t>535</t>
  </si>
  <si>
    <t>536</t>
  </si>
  <si>
    <t>538</t>
  </si>
  <si>
    <t>541</t>
  </si>
  <si>
    <t>543</t>
  </si>
  <si>
    <t>545</t>
  </si>
  <si>
    <t>560</t>
  </si>
  <si>
    <t>561</t>
  </si>
  <si>
    <t>562</t>
  </si>
  <si>
    <t>563</t>
  </si>
  <si>
    <t>564</t>
  </si>
  <si>
    <t>576</t>
  </si>
  <si>
    <t>577</t>
  </si>
  <si>
    <t>578</t>
  </si>
  <si>
    <t>580</t>
  </si>
  <si>
    <t>581</t>
  </si>
  <si>
    <t>583</t>
  </si>
  <si>
    <t>584</t>
  </si>
  <si>
    <t>592</t>
  </si>
  <si>
    <t>593</t>
  </si>
  <si>
    <t>595</t>
  </si>
  <si>
    <t>598</t>
  </si>
  <si>
    <t>599</t>
  </si>
  <si>
    <t>601</t>
  </si>
  <si>
    <t>604</t>
  </si>
  <si>
    <t>607</t>
  </si>
  <si>
    <t>608</t>
  </si>
  <si>
    <t>609</t>
  </si>
  <si>
    <t>611</t>
  </si>
  <si>
    <t>614</t>
  </si>
  <si>
    <t>615</t>
  </si>
  <si>
    <t>616</t>
  </si>
  <si>
    <t>619</t>
  </si>
  <si>
    <t>620</t>
  </si>
  <si>
    <t>623</t>
  </si>
  <si>
    <t>624</t>
  </si>
  <si>
    <t>625</t>
  </si>
  <si>
    <t>626</t>
  </si>
  <si>
    <t>630</t>
  </si>
  <si>
    <t>631</t>
  </si>
  <si>
    <t>635</t>
  </si>
  <si>
    <t>636</t>
  </si>
  <si>
    <t>638</t>
  </si>
  <si>
    <t>678</t>
  </si>
  <si>
    <t>680</t>
  </si>
  <si>
    <t>681</t>
  </si>
  <si>
    <t>683</t>
  </si>
  <si>
    <t>684</t>
  </si>
  <si>
    <t>686</t>
  </si>
  <si>
    <t>687</t>
  </si>
  <si>
    <t>689</t>
  </si>
  <si>
    <t>691</t>
  </si>
  <si>
    <t>694</t>
  </si>
  <si>
    <t>697</t>
  </si>
  <si>
    <t>698</t>
  </si>
  <si>
    <t>700</t>
  </si>
  <si>
    <t>702</t>
  </si>
  <si>
    <t>704</t>
  </si>
  <si>
    <t>707</t>
  </si>
  <si>
    <t>710</t>
  </si>
  <si>
    <t>729</t>
  </si>
  <si>
    <t>732</t>
  </si>
  <si>
    <t>734</t>
  </si>
  <si>
    <t>738</t>
  </si>
  <si>
    <t>739</t>
  </si>
  <si>
    <t>740</t>
  </si>
  <si>
    <t>742</t>
  </si>
  <si>
    <t>743</t>
  </si>
  <si>
    <t>746</t>
  </si>
  <si>
    <t>747</t>
  </si>
  <si>
    <t>748</t>
  </si>
  <si>
    <t>749</t>
  </si>
  <si>
    <t>751</t>
  </si>
  <si>
    <t>753</t>
  </si>
  <si>
    <t>755</t>
  </si>
  <si>
    <t>758</t>
  </si>
  <si>
    <t>759</t>
  </si>
  <si>
    <t>761</t>
  </si>
  <si>
    <t>762</t>
  </si>
  <si>
    <t>765</t>
  </si>
  <si>
    <t>768</t>
  </si>
  <si>
    <t>777</t>
  </si>
  <si>
    <t>778</t>
  </si>
  <si>
    <t>781</t>
  </si>
  <si>
    <t>783</t>
  </si>
  <si>
    <t>785</t>
  </si>
  <si>
    <t>790</t>
  </si>
  <si>
    <t>791</t>
  </si>
  <si>
    <t>831</t>
  </si>
  <si>
    <t>832</t>
  </si>
  <si>
    <t>833</t>
  </si>
  <si>
    <t>834</t>
  </si>
  <si>
    <t>837</t>
  </si>
  <si>
    <t>844</t>
  </si>
  <si>
    <t>845</t>
  </si>
  <si>
    <t>846</t>
  </si>
  <si>
    <t>848</t>
  </si>
  <si>
    <t>849</t>
  </si>
  <si>
    <t>850</t>
  </si>
  <si>
    <t>851</t>
  </si>
  <si>
    <t>853</t>
  </si>
  <si>
    <t>854</t>
  </si>
  <si>
    <t>857</t>
  </si>
  <si>
    <t>858</t>
  </si>
  <si>
    <t>859</t>
  </si>
  <si>
    <t>886</t>
  </si>
  <si>
    <t>887</t>
  </si>
  <si>
    <t>889</t>
  </si>
  <si>
    <t>890</t>
  </si>
  <si>
    <t>892</t>
  </si>
  <si>
    <t>893</t>
  </si>
  <si>
    <t>895</t>
  </si>
  <si>
    <t>905</t>
  </si>
  <si>
    <t>908</t>
  </si>
  <si>
    <t>915</t>
  </si>
  <si>
    <t>918</t>
  </si>
  <si>
    <t>921</t>
  </si>
  <si>
    <t>922</t>
  </si>
  <si>
    <t>924</t>
  </si>
  <si>
    <t>925</t>
  </si>
  <si>
    <t>927</t>
  </si>
  <si>
    <t>931</t>
  </si>
  <si>
    <t>934</t>
  </si>
  <si>
    <t>935</t>
  </si>
  <si>
    <t>936</t>
  </si>
  <si>
    <t>946</t>
  </si>
  <si>
    <t>976</t>
  </si>
  <si>
    <t>977</t>
  </si>
  <si>
    <t>980</t>
  </si>
  <si>
    <t>981</t>
  </si>
  <si>
    <t>989</t>
  </si>
  <si>
    <t>992</t>
  </si>
  <si>
    <t>Kiinteistökulut</t>
  </si>
  <si>
    <t>Kulut_yht_op</t>
  </si>
  <si>
    <t>oppilaat_muutos (ka)</t>
  </si>
  <si>
    <t>Päivitetty: 7.1.2025</t>
  </si>
  <si>
    <t>Käyttökulut per oppilas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</si>
</sst>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.0"/>
    <numFmt numFmtId="165" formatCode="0.000"/>
    <numFmt numFmtId="166" formatCode="0.00000000"/>
    <numFmt numFmtId="167" formatCode="0.00000"/>
    <numFmt numFmtId="168" formatCode="#,##0.0\ _€"/>
    <numFmt numFmtId="169" formatCode="#,##0.0"/>
    <numFmt numFmtId="170" formatCode="0.0\ %"/>
    <numFmt numFmtId="171" formatCode="#,##0_ ;[Red]\-#,##0\ "/>
  </numFmts>
  <fonts count="26" x14ac:knownFonts="1">
    <font>
      <sz val="9"/>
      <color theme="1"/>
      <name val="Work Sans"/>
      <family val="2"/>
    </font>
    <font>
      <b/>
      <sz val="9"/>
      <color theme="1"/>
      <name val="Work Sans"/>
    </font>
    <font>
      <b/>
      <sz val="9"/>
      <name val="Work Sans"/>
    </font>
    <font>
      <sz val="9"/>
      <name val="Work Sans"/>
    </font>
    <font>
      <sz val="9"/>
      <color theme="0"/>
      <name val="Work Sans"/>
    </font>
    <font>
      <sz val="11"/>
      <name val="Calibri"/>
      <family val="2"/>
    </font>
    <font>
      <sz val="9"/>
      <color theme="0"/>
      <name val="Work Sans"/>
      <family val="2"/>
    </font>
    <font>
      <sz val="11"/>
      <color theme="1"/>
      <name val="Work Sans"/>
      <family val="2"/>
      <scheme val="minor"/>
    </font>
    <font>
      <sz val="9"/>
      <name val="Work Sans"/>
      <family val="2"/>
    </font>
    <font>
      <sz val="9"/>
      <color rgb="FFC00000"/>
      <name val="Work Sans"/>
      <family val="2"/>
    </font>
    <font>
      <sz val="8"/>
      <name val="Work Sans"/>
    </font>
    <font>
      <sz val="9"/>
      <color rgb="FFFF0000"/>
      <name val="Work Sans"/>
    </font>
    <font>
      <b/>
      <u/>
      <sz val="9"/>
      <name val="Work Sans"/>
    </font>
    <font>
      <b/>
      <u/>
      <sz val="12"/>
      <name val="Work Sans"/>
    </font>
    <font>
      <sz val="9"/>
      <color theme="0" tint="-0.14999847407452621"/>
      <name val="Work Sans"/>
      <family val="2"/>
    </font>
    <font>
      <sz val="9"/>
      <color rgb="FFFF0000"/>
      <name val="Work Sans"/>
      <family val="2"/>
    </font>
    <font>
      <b/>
      <sz val="9"/>
      <color theme="1"/>
      <name val="Work Sans"/>
      <family val="2"/>
    </font>
    <font>
      <b/>
      <sz val="9"/>
      <color rgb="FF00B050"/>
      <name val="Work Sans"/>
    </font>
    <font>
      <b/>
      <sz val="9"/>
      <color theme="0"/>
      <name val="Work Sans"/>
    </font>
    <font>
      <b/>
      <sz val="9"/>
      <color rgb="FFFF0000"/>
      <name val="Work Sans"/>
    </font>
    <font>
      <b/>
      <sz val="9"/>
      <name val="Work Sans"/>
      <family val="2"/>
    </font>
    <font>
      <b/>
      <sz val="9"/>
      <color rgb="FFFF0000"/>
      <name val="Work Sans"/>
      <family val="2"/>
    </font>
    <font>
      <sz val="9"/>
      <color theme="1"/>
      <name val="Work Sans"/>
    </font>
    <font>
      <b/>
      <sz val="9"/>
      <color theme="0" tint="-0.34998626667073579"/>
      <name val="Work Sans"/>
    </font>
    <font>
      <sz val="9"/>
      <color theme="0" tint="-0.34998626667073579"/>
      <name val="Work Sans"/>
    </font>
    <font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9" fontId="0" fillId="2" borderId="3" xfId="0" applyNumberFormat="1" applyFill="1" applyBorder="1" applyAlignment="1">
      <alignment horizontal="center"/>
    </xf>
    <xf numFmtId="9" fontId="0" fillId="2" borderId="4" xfId="0" applyNumberFormat="1" applyFill="1" applyBorder="1" applyAlignment="1">
      <alignment horizontal="center"/>
    </xf>
    <xf numFmtId="164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/>
    <xf numFmtId="9" fontId="3" fillId="0" borderId="0" xfId="0" applyNumberFormat="1" applyFont="1"/>
    <xf numFmtId="9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3" fontId="8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center"/>
    </xf>
    <xf numFmtId="1" fontId="0" fillId="0" borderId="0" xfId="0" applyNumberFormat="1"/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8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0" fontId="0" fillId="2" borderId="1" xfId="0" applyFill="1" applyBorder="1" applyProtection="1">
      <protection locked="0"/>
    </xf>
    <xf numFmtId="0" fontId="14" fillId="0" borderId="0" xfId="0" applyFont="1"/>
    <xf numFmtId="2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16" fillId="5" borderId="5" xfId="0" applyFont="1" applyFill="1" applyBorder="1"/>
    <xf numFmtId="0" fontId="17" fillId="6" borderId="0" xfId="0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2" fillId="0" borderId="0" xfId="0" applyFont="1" applyAlignment="1">
      <alignment horizontal="center"/>
    </xf>
    <xf numFmtId="170" fontId="0" fillId="0" borderId="0" xfId="0" applyNumberFormat="1" applyAlignment="1">
      <alignment horizontal="center"/>
    </xf>
    <xf numFmtId="170" fontId="15" fillId="0" borderId="0" xfId="0" applyNumberFormat="1" applyFont="1" applyAlignment="1">
      <alignment horizontal="center"/>
    </xf>
    <xf numFmtId="0" fontId="8" fillId="0" borderId="0" xfId="0" applyFont="1"/>
    <xf numFmtId="0" fontId="18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18" fillId="0" borderId="0" xfId="0" applyFont="1"/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9" fillId="0" borderId="0" xfId="0" applyFont="1"/>
    <xf numFmtId="0" fontId="19" fillId="4" borderId="0" xfId="0" applyFont="1" applyFill="1"/>
    <xf numFmtId="0" fontId="11" fillId="3" borderId="0" xfId="0" applyFont="1" applyFill="1"/>
    <xf numFmtId="164" fontId="11" fillId="3" borderId="0" xfId="0" applyNumberFormat="1" applyFont="1" applyFill="1"/>
    <xf numFmtId="1" fontId="11" fillId="0" borderId="0" xfId="0" applyNumberFormat="1" applyFont="1"/>
    <xf numFmtId="3" fontId="11" fillId="3" borderId="0" xfId="0" applyNumberFormat="1" applyFont="1" applyFill="1"/>
    <xf numFmtId="0" fontId="2" fillId="3" borderId="0" xfId="0" applyFont="1" applyFill="1"/>
    <xf numFmtId="0" fontId="3" fillId="3" borderId="0" xfId="0" applyFont="1" applyFill="1"/>
    <xf numFmtId="0" fontId="19" fillId="7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8" borderId="0" xfId="0" applyFont="1" applyFill="1"/>
    <xf numFmtId="0" fontId="2" fillId="9" borderId="0" xfId="0" applyFont="1" applyFill="1"/>
    <xf numFmtId="0" fontId="2" fillId="4" borderId="0" xfId="0" applyFont="1" applyFill="1" applyAlignment="1">
      <alignment horizontal="center"/>
    </xf>
    <xf numFmtId="165" fontId="3" fillId="8" borderId="0" xfId="0" applyNumberFormat="1" applyFont="1" applyFill="1"/>
    <xf numFmtId="0" fontId="3" fillId="8" borderId="0" xfId="0" applyFont="1" applyFill="1"/>
    <xf numFmtId="2" fontId="3" fillId="8" borderId="0" xfId="0" applyNumberFormat="1" applyFont="1" applyFill="1"/>
    <xf numFmtId="164" fontId="3" fillId="9" borderId="0" xfId="0" applyNumberFormat="1" applyFont="1" applyFill="1"/>
    <xf numFmtId="167" fontId="3" fillId="4" borderId="0" xfId="0" applyNumberFormat="1" applyFont="1" applyFill="1" applyAlignment="1">
      <alignment horizontal="center"/>
    </xf>
    <xf numFmtId="11" fontId="3" fillId="0" borderId="0" xfId="0" applyNumberFormat="1" applyFont="1" applyAlignment="1">
      <alignment horizontal="center"/>
    </xf>
    <xf numFmtId="0" fontId="3" fillId="9" borderId="0" xfId="0" applyFont="1" applyFill="1"/>
    <xf numFmtId="166" fontId="3" fillId="8" borderId="0" xfId="0" applyNumberFormat="1" applyFont="1" applyFill="1"/>
    <xf numFmtId="0" fontId="20" fillId="5" borderId="5" xfId="0" applyFont="1" applyFill="1" applyBorder="1"/>
    <xf numFmtId="0" fontId="21" fillId="5" borderId="5" xfId="0" applyFont="1" applyFill="1" applyBorder="1"/>
    <xf numFmtId="0" fontId="15" fillId="0" borderId="0" xfId="0" applyFont="1"/>
    <xf numFmtId="0" fontId="21" fillId="5" borderId="0" xfId="0" applyFont="1" applyFill="1"/>
    <xf numFmtId="10" fontId="11" fillId="3" borderId="0" xfId="0" applyNumberFormat="1" applyFont="1" applyFill="1"/>
    <xf numFmtId="0" fontId="22" fillId="0" borderId="0" xfId="0" applyFont="1"/>
    <xf numFmtId="164" fontId="22" fillId="3" borderId="0" xfId="0" applyNumberFormat="1" applyFont="1" applyFill="1"/>
    <xf numFmtId="3" fontId="22" fillId="3" borderId="0" xfId="0" applyNumberFormat="1" applyFont="1" applyFill="1"/>
    <xf numFmtId="170" fontId="22" fillId="3" borderId="0" xfId="0" applyNumberFormat="1" applyFont="1" applyFill="1"/>
    <xf numFmtId="0" fontId="22" fillId="3" borderId="0" xfId="0" applyFont="1" applyFill="1"/>
    <xf numFmtId="3" fontId="15" fillId="0" borderId="0" xfId="0" applyNumberFormat="1" applyFont="1"/>
    <xf numFmtId="169" fontId="15" fillId="0" borderId="0" xfId="0" applyNumberFormat="1" applyFont="1"/>
    <xf numFmtId="1" fontId="15" fillId="0" borderId="0" xfId="0" applyNumberFormat="1" applyFont="1"/>
    <xf numFmtId="9" fontId="15" fillId="0" borderId="0" xfId="0" applyNumberFormat="1" applyFont="1"/>
    <xf numFmtId="3" fontId="11" fillId="0" borderId="0" xfId="0" applyNumberFormat="1" applyFont="1"/>
    <xf numFmtId="3" fontId="3" fillId="3" borderId="0" xfId="0" applyNumberFormat="1" applyFont="1" applyFill="1"/>
    <xf numFmtId="10" fontId="3" fillId="3" borderId="0" xfId="0" applyNumberFormat="1" applyFont="1" applyFill="1"/>
    <xf numFmtId="1" fontId="0" fillId="0" borderId="0" xfId="0" applyNumberFormat="1" applyFill="1" applyAlignment="1">
      <alignment horizontal="center"/>
    </xf>
    <xf numFmtId="170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3" fontId="8" fillId="0" borderId="0" xfId="0" applyNumberFormat="1" applyFont="1"/>
    <xf numFmtId="0" fontId="20" fillId="5" borderId="0" xfId="0" applyFont="1" applyFill="1"/>
    <xf numFmtId="0" fontId="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9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/>
    </xf>
    <xf numFmtId="1" fontId="0" fillId="0" borderId="0" xfId="0" applyNumberFormat="1" applyFont="1"/>
    <xf numFmtId="9" fontId="0" fillId="0" borderId="0" xfId="0" applyNumberFormat="1" applyFont="1"/>
    <xf numFmtId="0" fontId="0" fillId="0" borderId="0" xfId="0" applyFont="1"/>
    <xf numFmtId="3" fontId="1" fillId="0" borderId="0" xfId="0" applyNumberFormat="1" applyFont="1"/>
    <xf numFmtId="9" fontId="22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center"/>
    </xf>
    <xf numFmtId="171" fontId="8" fillId="0" borderId="0" xfId="0" applyNumberFormat="1" applyFont="1"/>
  </cellXfs>
  <cellStyles count="3">
    <cellStyle name="Normaali" xfId="0" builtinId="0"/>
    <cellStyle name="Normaali 2" xfId="2" xr:uid="{23D3BD5D-13F6-46C7-BAB0-95DE88A55379}"/>
    <cellStyle name="Normaali 3" xfId="1" xr:uid="{5BD561BE-5923-4033-A2A7-33B2FF7624DD}"/>
  </cellStyles>
  <dxfs count="0"/>
  <tableStyles count="1" defaultTableStyle="TableStyleMedium2" defaultPivotStyle="PivotStyleLight16">
    <tableStyle name="Invisible" pivot="0" table="0" count="0" xr9:uid="{DEADF398-C8F5-4543-8AD1-7C085BDBB83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400" b="0" i="0" baseline="0">
                <a:solidFill>
                  <a:sysClr val="windowText" lastClr="000000"/>
                </a:solidFill>
                <a:effectLst/>
              </a:rPr>
              <a:t>Perusopetuksen käyttökulut yhteensä per oppilas 2023–2024</a:t>
            </a:r>
            <a:endParaRPr lang="fi-FI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1856082879389434E-2"/>
          <c:y val="0.11304455363270381"/>
          <c:w val="0.9350841685371305"/>
          <c:h val="0.719081837751808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PO_valitsin!$W$7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5F-4358-A3CA-92B3DA9E86E0}"/>
              </c:ext>
            </c:extLst>
          </c:dPt>
          <c:cat>
            <c:strRef>
              <c:f>PO_valitsin!$Y$8:$Y$18</c:f>
              <c:strCache>
                <c:ptCount val="11"/>
                <c:pt idx="0">
                  <c:v>Akaa</c:v>
                </c:pt>
                <c:pt idx="1">
                  <c:v>Raahe</c:v>
                </c:pt>
                <c:pt idx="2">
                  <c:v>Kemi</c:v>
                </c:pt>
                <c:pt idx="3">
                  <c:v>Valkeakoski</c:v>
                </c:pt>
                <c:pt idx="4">
                  <c:v>Äänekoski</c:v>
                </c:pt>
                <c:pt idx="5">
                  <c:v>Hollola</c:v>
                </c:pt>
                <c:pt idx="6">
                  <c:v>Janakkala</c:v>
                </c:pt>
                <c:pt idx="7">
                  <c:v>Lapua</c:v>
                </c:pt>
                <c:pt idx="8">
                  <c:v>Varkaus</c:v>
                </c:pt>
                <c:pt idx="9">
                  <c:v>Orimattila</c:v>
                </c:pt>
                <c:pt idx="10">
                  <c:v>Riihimäki</c:v>
                </c:pt>
              </c:strCache>
            </c:strRef>
          </c:cat>
          <c:val>
            <c:numRef>
              <c:f>PO_valitsin!$W$8:$W$18</c:f>
              <c:numCache>
                <c:formatCode>#,##0</c:formatCode>
                <c:ptCount val="11"/>
                <c:pt idx="0">
                  <c:v>10971.004415011037</c:v>
                </c:pt>
                <c:pt idx="1">
                  <c:v>10531.772696476964</c:v>
                </c:pt>
                <c:pt idx="2">
                  <c:v>10103.724229543039</c:v>
                </c:pt>
                <c:pt idx="3">
                  <c:v>10103.724229543039</c:v>
                </c:pt>
                <c:pt idx="4">
                  <c:v>11637.82444152431</c:v>
                </c:pt>
                <c:pt idx="5">
                  <c:v>11395.891693811074</c:v>
                </c:pt>
                <c:pt idx="6">
                  <c:v>10849.27754056362</c:v>
                </c:pt>
                <c:pt idx="7">
                  <c:v>11546.998231132075</c:v>
                </c:pt>
                <c:pt idx="8">
                  <c:v>12348.506609283739</c:v>
                </c:pt>
                <c:pt idx="9">
                  <c:v>12724.907975460123</c:v>
                </c:pt>
                <c:pt idx="10">
                  <c:v>10092.758204956464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F-4358-A3CA-92B3DA9E86E0}"/>
            </c:ext>
          </c:extLst>
        </c:ser>
        <c:ser>
          <c:idx val="1"/>
          <c:order val="1"/>
          <c:tx>
            <c:strRef>
              <c:f>PO_valitsin!$X$7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35F-4358-A3CA-92B3DA9E86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PO_valitsin!$X$8:$X$18</c:f>
              <c:numCache>
                <c:formatCode>#,##0</c:formatCode>
                <c:ptCount val="11"/>
                <c:pt idx="0">
                  <c:v>10456.733409610984</c:v>
                </c:pt>
                <c:pt idx="1">
                  <c:v>10945.748070175439</c:v>
                </c:pt>
                <c:pt idx="2">
                  <c:v>10828.835242771413</c:v>
                </c:pt>
                <c:pt idx="3">
                  <c:v>12140.311516533637</c:v>
                </c:pt>
                <c:pt idx="4">
                  <c:v>11390.728707482993</c:v>
                </c:pt>
                <c:pt idx="5">
                  <c:v>12478.487211740043</c:v>
                </c:pt>
                <c:pt idx="6">
                  <c:v>11330.923211678832</c:v>
                </c:pt>
                <c:pt idx="7">
                  <c:v>11436.240479760119</c:v>
                </c:pt>
                <c:pt idx="8">
                  <c:v>13341.130544993663</c:v>
                </c:pt>
                <c:pt idx="9">
                  <c:v>12290.486455981942</c:v>
                </c:pt>
                <c:pt idx="10">
                  <c:v>10357.293409051797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F-4358-A3CA-92B3DA9E8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1150960"/>
        <c:axId val="1341151792"/>
      </c:barChart>
      <c:lineChart>
        <c:grouping val="standard"/>
        <c:varyColors val="0"/>
        <c:ser>
          <c:idx val="2"/>
          <c:order val="2"/>
          <c:tx>
            <c:v>Vertailukuntien keskiarvo</c:v>
          </c:tx>
          <c:spPr>
            <a:ln w="158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PO_valitsin!$Z$8:$Z$18</c:f>
              <c:numCache>
                <c:formatCode>#,##0</c:formatCode>
                <c:ptCount val="11"/>
                <c:pt idx="0">
                  <c:v>11654.018485016986</c:v>
                </c:pt>
                <c:pt idx="1">
                  <c:v>11654.018485016986</c:v>
                </c:pt>
                <c:pt idx="2">
                  <c:v>11654.018485016986</c:v>
                </c:pt>
                <c:pt idx="3">
                  <c:v>11654.018485016986</c:v>
                </c:pt>
                <c:pt idx="4">
                  <c:v>11654.018485016986</c:v>
                </c:pt>
                <c:pt idx="5">
                  <c:v>11654.018485016986</c:v>
                </c:pt>
                <c:pt idx="6">
                  <c:v>11654.018485016986</c:v>
                </c:pt>
                <c:pt idx="7">
                  <c:v>11654.018485016986</c:v>
                </c:pt>
                <c:pt idx="8">
                  <c:v>11654.018485016986</c:v>
                </c:pt>
                <c:pt idx="9">
                  <c:v>11654.018485016986</c:v>
                </c:pt>
                <c:pt idx="10">
                  <c:v>11654.018485016986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4-4ED7-BAB3-F240FBE19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150960"/>
        <c:axId val="1341151792"/>
      </c:lineChart>
      <c:catAx>
        <c:axId val="134115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41151792"/>
        <c:crosses val="autoZero"/>
        <c:auto val="1"/>
        <c:lblAlgn val="ctr"/>
        <c:lblOffset val="100"/>
        <c:noMultiLvlLbl val="0"/>
      </c:catAx>
      <c:valAx>
        <c:axId val="134115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4115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>
                <a:solidFill>
                  <a:sysClr val="windowText" lastClr="000000"/>
                </a:solidFill>
              </a:rPr>
              <a:t>Kulut</a:t>
            </a:r>
            <a:r>
              <a:rPr lang="fi-FI" baseline="0">
                <a:solidFill>
                  <a:sysClr val="windowText" lastClr="000000"/>
                </a:solidFill>
              </a:rPr>
              <a:t> toiminnoittain (VALITTU KUNTA)</a:t>
            </a:r>
            <a:endParaRPr lang="fi-FI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1088427823062383"/>
          <c:y val="1.787217035696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3D-45FC-AB7A-8ECD03EF9C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D62-49D0-B3B8-D18BE26941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62-49D0-B3B8-D18BE26941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D62-49D0-B3B8-D18BE26941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62-49D0-B3B8-D18BE26941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62-49D0-B3B8-D18BE26941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PO_valitsin!$P$6:$U$6</c:f>
              <c:strCache>
                <c:ptCount val="6"/>
                <c:pt idx="0">
                  <c:v>Opetus</c:v>
                </c:pt>
                <c:pt idx="1">
                  <c:v>Kuljetus</c:v>
                </c:pt>
                <c:pt idx="2">
                  <c:v>Ruokailu</c:v>
                </c:pt>
                <c:pt idx="3">
                  <c:v>Muu oppilashuolto</c:v>
                </c:pt>
                <c:pt idx="4">
                  <c:v>Hallinto</c:v>
                </c:pt>
                <c:pt idx="5">
                  <c:v>Kiinteistöt</c:v>
                </c:pt>
              </c:strCache>
            </c:strRef>
          </c:cat>
          <c:val>
            <c:numRef>
              <c:f>PO_valitsin!$P$8:$U$8</c:f>
              <c:numCache>
                <c:formatCode>#,##0</c:formatCode>
                <c:ptCount val="6"/>
                <c:pt idx="0">
                  <c:v>5371.694629898403</c:v>
                </c:pt>
                <c:pt idx="1">
                  <c:v>385.7300435413643</c:v>
                </c:pt>
                <c:pt idx="2">
                  <c:v>645.24760522496376</c:v>
                </c:pt>
                <c:pt idx="3">
                  <c:v>1080.488824383164</c:v>
                </c:pt>
                <c:pt idx="4">
                  <c:v>1029.0171262699564</c:v>
                </c:pt>
                <c:pt idx="5">
                  <c:v>1146.0359941944848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2-49D0-B3B8-D18BE2694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Kulut</a:t>
            </a:r>
            <a:r>
              <a:rPr lang="fi-FI" baseline="0"/>
              <a:t> toiminnoittain (VERTAILUKUNTIEN KESKIARVO)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65-4C40-84AC-963BF0A188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65-4C40-84AC-963BF0A188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65-4C40-84AC-963BF0A1882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C65-4C40-84AC-963BF0A1882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C65-4C40-84AC-963BF0A1882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C65-4C40-84AC-963BF0A188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PO_valitsin!$P$6:$U$6</c:f>
              <c:strCache>
                <c:ptCount val="6"/>
                <c:pt idx="0">
                  <c:v>Opetus</c:v>
                </c:pt>
                <c:pt idx="1">
                  <c:v>Kuljetus</c:v>
                </c:pt>
                <c:pt idx="2">
                  <c:v>Ruokailu</c:v>
                </c:pt>
                <c:pt idx="3">
                  <c:v>Muu oppilashuolto</c:v>
                </c:pt>
                <c:pt idx="4">
                  <c:v>Hallinto</c:v>
                </c:pt>
                <c:pt idx="5">
                  <c:v>Kiinteistöt</c:v>
                </c:pt>
              </c:strCache>
            </c:strRef>
          </c:cat>
          <c:val>
            <c:numRef>
              <c:f>PO_valitsin!$P$5:$U$5</c:f>
              <c:numCache>
                <c:formatCode>#,##0</c:formatCode>
                <c:ptCount val="6"/>
                <c:pt idx="0">
                  <c:v>5835.6190040404426</c:v>
                </c:pt>
                <c:pt idx="1">
                  <c:v>468.42201589500439</c:v>
                </c:pt>
                <c:pt idx="2">
                  <c:v>752.31912322200014</c:v>
                </c:pt>
                <c:pt idx="3">
                  <c:v>663.27580747908542</c:v>
                </c:pt>
                <c:pt idx="4">
                  <c:v>1108.861487069066</c:v>
                </c:pt>
                <c:pt idx="5">
                  <c:v>1616.07915348338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C65-4C40-84AC-963BF0A18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425725</xdr:colOff>
      <xdr:row>308</xdr:row>
      <xdr:rowOff>138044</xdr:rowOff>
    </xdr:from>
    <xdr:to>
      <xdr:col>11</xdr:col>
      <xdr:colOff>1932</xdr:colOff>
      <xdr:row>337</xdr:row>
      <xdr:rowOff>66260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73A150BF-FD0D-49CA-0BD6-F03C62940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273327</xdr:colOff>
      <xdr:row>308</xdr:row>
      <xdr:rowOff>131692</xdr:rowOff>
    </xdr:from>
    <xdr:to>
      <xdr:col>16</xdr:col>
      <xdr:colOff>1143000</xdr:colOff>
      <xdr:row>337</xdr:row>
      <xdr:rowOff>71782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D89B8509-1F75-2769-1963-8959147B8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1474305</xdr:colOff>
      <xdr:row>308</xdr:row>
      <xdr:rowOff>124240</xdr:rowOff>
    </xdr:from>
    <xdr:to>
      <xdr:col>21</xdr:col>
      <xdr:colOff>1432892</xdr:colOff>
      <xdr:row>337</xdr:row>
      <xdr:rowOff>71782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D752BE3E-F4DE-4C1D-901D-353D405D3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ehtonen Mikko" id="{B76C4154-A6F0-4D40-8E59-6EA2A154898D}" userId="S::Mikko.Mehtonen@kuntaliitto.fi::69bd3d20-143f-48ed-a68c-c6569ca4261c" providerId="AD"/>
  <person displayName="Tolonen Anniina" id="{81A4CEE3-FD02-40CB-BB05-EB1ED4CBC647}" userId="S::Anniina.Tolonen@kuntaliitto.fi::5fd70ff6-8263-4e79-b3b6-cf302ea656a8" providerId="AD"/>
</personList>
</file>

<file path=xl/theme/theme1.xml><?xml version="1.0" encoding="utf-8"?>
<a:theme xmlns:a="http://schemas.openxmlformats.org/drawingml/2006/main" name="kuntaliitto">
  <a:themeElements>
    <a:clrScheme name="Kuntaliitto 2020">
      <a:dk1>
        <a:srgbClr val="000000"/>
      </a:dk1>
      <a:lt1>
        <a:sysClr val="window" lastClr="FFFFFF"/>
      </a:lt1>
      <a:dk2>
        <a:srgbClr val="73899D"/>
      </a:dk2>
      <a:lt2>
        <a:srgbClr val="DFDAD6"/>
      </a:lt2>
      <a:accent1>
        <a:srgbClr val="104264"/>
      </a:accent1>
      <a:accent2>
        <a:srgbClr val="FFC0D0"/>
      </a:accent2>
      <a:accent3>
        <a:srgbClr val="923468"/>
      </a:accent3>
      <a:accent4>
        <a:srgbClr val="255DD0"/>
      </a:accent4>
      <a:accent5>
        <a:srgbClr val="FFE561"/>
      </a:accent5>
      <a:accent6>
        <a:srgbClr val="7DC6F0"/>
      </a:accent6>
      <a:hlink>
        <a:srgbClr val="104264"/>
      </a:hlink>
      <a:folHlink>
        <a:srgbClr val="104264"/>
      </a:folHlink>
    </a:clrScheme>
    <a:fontScheme name="Kuntaliitto 2020">
      <a:majorFont>
        <a:latin typeface="Work Sans ExtraBold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chemeClr val="accent3"/>
          </a:solidFill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kuntaliitto" id="{83420136-60C6-47BA-A243-B2DA9E88A498}" vid="{61E78A92-B961-430C-A106-E58B00BEBC2D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1-12-28T08:55:12.03" personId="{B76C4154-A6F0-4D40-8E59-6EA2A154898D}" id="{0457B7EF-9060-4124-AF46-6A9DF5D9FB3F}">
    <text>Painoarvo painottaa olosuhdemuuttujia joiden perusteella samankaltaiset kunnat valitaan. Mitä isompi prosenttiosuus, sitä isomman painoarvon kyseinen muuttuja saa samankaltaisia kuntia etsittäessä.</text>
  </threadedComment>
  <threadedComment ref="D7" dT="2025-12-22T07:22:50.44" personId="{B76C4154-A6F0-4D40-8E59-6EA2A154898D}" id="{2FD96217-A214-40A6-939C-D17377603AAC}">
    <text xml:space="preserve">Kunnan keski-ikä, vuotta
Vuosi: 2024
Lähde: Tilastokeskus
</text>
  </threadedComment>
  <threadedComment ref="E7" dT="2025-12-22T07:23:05.82" personId="{B76C4154-A6F0-4D40-8E59-6EA2A154898D}" id="{FA2EEAD5-AEF4-4047-8376-2B3F07E1C28A}">
    <text xml:space="preserve">Perusopetuksen oppilasmäärän muutos prosentteina. Vuosimuutoksien keskiarvo.
Aineisto: 2020-2024 (5 vuotta)
Lähde: Kouluikkuna (FCG)
</text>
  </threadedComment>
  <threadedComment ref="F7" dT="2025-12-22T07:23:19.91" personId="{B76C4154-A6F0-4D40-8E59-6EA2A154898D}" id="{E532126F-239F-48F5-9AE1-DAF7CD81D595}">
    <text xml:space="preserve">Taajama-aste (%), taajamissa asuvan väestön osuus koko kunnan väestöstä.
Vuosi: 2024
Lähde: Tilastokeskus
</text>
  </threadedComment>
  <threadedComment ref="G7" dT="2025-12-22T07:23:42.82" personId="{B76C4154-A6F0-4D40-8E59-6EA2A154898D}" id="{7A2864F5-E4B9-4BE7-80E0-F15CDA14E12D}">
    <text xml:space="preserve">Perusopetuksen oppilasmäärä ml. vammaisoppilaat, lisäoppilaat sekä perusopetuksen valmistavan opetuksen oppilaat. Oppilastiedot opetuksen järjestäjittäin.
Vuosi: 2024
Lähde: Kouluikkuna (FCG)
</text>
  </threadedComment>
  <threadedComment ref="H7" dT="2025-12-22T07:23:54.26" personId="{B76C4154-A6F0-4D40-8E59-6EA2A154898D}" id="{6ABA4541-D5AA-47F6-93F3-9C9578092D67}">
    <text xml:space="preserve">Kunnan asukkaiden kaikki ansiotulot yhteensä asukasta kohden keskimäärin.
Vuosi: 2024
Lähde: Verohallinto
</text>
  </threadedComment>
  <threadedComment ref="I7" dT="2025-12-22T07:24:17.13" personId="{B76C4154-A6F0-4D40-8E59-6EA2A154898D}" id="{53E3883D-AEB8-40C3-8528-70783821EEFD}">
    <text xml:space="preserve">Ruotsinkielisten osuus väestöstä, %
Vuosi: 2024
Lähde: Tilastokeskus
</text>
  </threadedComment>
  <threadedComment ref="J7" dT="2021-12-28T08:51:40.06" personId="{B76C4154-A6F0-4D40-8E59-6EA2A154898D}" id="{4A9B1664-3AF6-419F-912F-D16AF7681091}">
    <text>Pidennetyn oppivelvollisuuden oppilaat, % perusopetusoppilaista.
Aineisto: 2019</text>
  </threadedComment>
  <threadedComment ref="M7" dT="2025-12-22T08:54:15.14" personId="{B76C4154-A6F0-4D40-8E59-6EA2A154898D}" id="{06D1CBF0-A901-40DA-BDDC-F68FD5E07602}">
    <text xml:space="preserve">Perusopetuksen käyttökulut ( 9-vuotinen oppivelvollisuus) yhteensä oppilasta kohden.
Vuosi: 2024
Lähde: Kouluikkuna (FCG)
</text>
  </threadedComment>
  <threadedComment ref="N7" dT="2021-12-28T08:53:41.68" personId="{B76C4154-A6F0-4D40-8E59-6EA2A154898D}" id="{BD03794B-2A2E-4400-88A6-92A59E15B43D}">
    <text>Keskimääräinen ryhmäkoko.
Opetusryhmäkokoja kartoitetaan valtakunnallisessa opettajat ja rehtorit Suomessa – tiedonkeruussa. Joka kolmas vuosi suoritettavan tiedonkeruun uusimmat tiedot kerättiin keväällä 2019.
***Uudempia ryhmäkokoja ei ole julkaistu***
Vuosi: 2019
Lähde: Opetushallitus</text>
  </threadedComment>
  <threadedComment ref="O7" dT="2026-01-07T09:14:01.36" personId="{B76C4154-A6F0-4D40-8E59-6EA2A154898D}" id="{C29401E5-B48F-4155-AD0F-436F2997B078}">
    <text xml:space="preserve">Perukoulun oppilaat per peruskoulu.
Laskettu koko kunnan oppilasmäärän ja koulujen lukumäärän perusteella.
Vuosi: 2023
Lähde: Kouluikkuna (FCG)
</text>
  </threadedComment>
  <threadedComment ref="P7" dT="2025-12-22T07:34:05.69" personId="{B76C4154-A6F0-4D40-8E59-6EA2A154898D}" id="{E7BE2F02-E822-4015-90B5-1EBDB93FB35A}">
    <text xml:space="preserve">Opetuksen kulut per oppilas.
Vuosi: 2024
Lähde: Kouluikkuna (FCG)
Tarkemmat määritelmät:
https://stat.fi/keruu/kuta/files/kuntatalous_41.pdf
</text>
    <extLst>
      <x:ext xmlns:xltc2="http://schemas.microsoft.com/office/spreadsheetml/2020/threadedcomments2" uri="{F7C98A9C-CBB3-438F-8F68-D28B6AF4A901}">
        <xltc2:checksum>3616874534</xltc2:checksum>
        <xltc2:hyperlink startIndex="91" length="51" url="https://stat.fi/keruu/kuta/files/kuntatalous_41.pdf"/>
      </x:ext>
    </extLst>
  </threadedComment>
  <threadedComment ref="Q7" dT="2025-12-22T07:34:40.40" personId="{B76C4154-A6F0-4D40-8E59-6EA2A154898D}" id="{F0D89CAD-5737-4C31-928F-32EA11564568}">
    <text xml:space="preserve">Majoitus ja kuljetuskustannukset per oppilas.
Vuosi: 2024
Lähde: Kouluikkuna (FCG)
Tarkemmat määritelmät:
https://stat.fi/keruu/kuta/files/kuntatalous_41.pdf
</text>
    <extLst>
      <x:ext xmlns:xltc2="http://schemas.microsoft.com/office/spreadsheetml/2020/threadedcomments2" uri="{F7C98A9C-CBB3-438F-8F68-D28B6AF4A901}">
        <xltc2:checksum>2556689726</xltc2:checksum>
        <xltc2:hyperlink startIndex="108" length="51" url="https://stat.fi/keruu/kuta/files/kuntatalous_41.pdf"/>
      </x:ext>
    </extLst>
  </threadedComment>
  <threadedComment ref="R7" dT="2025-12-22T07:35:01.23" personId="{B76C4154-A6F0-4D40-8E59-6EA2A154898D}" id="{C10BB52B-6E64-46A6-927D-DE3E3C79E18E}">
    <text xml:space="preserve">Oppilasruokailun kustannukset per oppilas.
Vuosi: 2024
Lähde: Kouluikkuna (FCG)
Tarkemmat määritelmät:
https://stat.fi/keruu/kuta/files/kuntatalous_41.pdf
</text>
    <extLst>
      <x:ext xmlns:xltc2="http://schemas.microsoft.com/office/spreadsheetml/2020/threadedcomments2" uri="{F7C98A9C-CBB3-438F-8F68-D28B6AF4A901}">
        <xltc2:checksum>1088434972</xltc2:checksum>
        <xltc2:hyperlink startIndex="105" length="51" url="https://stat.fi/keruu/kuta/files/kuntatalous_41.pdf"/>
      </x:ext>
    </extLst>
  </threadedComment>
  <threadedComment ref="S7" dT="2025-12-22T07:35:25.30" personId="{B76C4154-A6F0-4D40-8E59-6EA2A154898D}" id="{28D0185B-8FB4-4537-B0BF-AE9CA74BBCA1}">
    <text xml:space="preserve">Muu oppilashuolto per oppilas.
Vuosi: 2024
Lähde: Kouluikkuna (FCG)
Tarkemmat määritelmät:
https://stat.fi/keruu/kuta/files/kuntatalous_41.pdf
</text>
    <extLst>
      <x:ext xmlns:xltc2="http://schemas.microsoft.com/office/spreadsheetml/2020/threadedcomments2" uri="{F7C98A9C-CBB3-438F-8F68-D28B6AF4A901}">
        <xltc2:checksum>3075451800</xltc2:checksum>
        <xltc2:hyperlink startIndex="93" length="51" url="https://stat.fi/keruu/kuta/files/kuntatalous_41.pdf"/>
      </x:ext>
    </extLst>
  </threadedComment>
  <threadedComment ref="T7" dT="2025-12-22T07:35:37.67" personId="{B76C4154-A6F0-4D40-8E59-6EA2A154898D}" id="{E350E14A-B946-415D-8C6D-ED89993B16E6}">
    <text xml:space="preserve">Perusopetuksen hallinto per oppilas.
Vuosi: 2024
Lähde: Kouluikkuna (FCG)
Tarkemmat määritelmät:
https://stat.fi/keruu/kuta/files/kuntatalous_41.pdf
</text>
    <extLst>
      <x:ext xmlns:xltc2="http://schemas.microsoft.com/office/spreadsheetml/2020/threadedcomments2" uri="{F7C98A9C-CBB3-438F-8F68-D28B6AF4A901}">
        <xltc2:checksum>1747306084</xltc2:checksum>
        <xltc2:hyperlink startIndex="99" length="51" url="https://stat.fi/keruu/kuta/files/kuntatalous_41.pdf"/>
      </x:ext>
    </extLst>
  </threadedComment>
  <threadedComment ref="U7" dT="2025-12-22T07:35:49.64" personId="{B76C4154-A6F0-4D40-8E59-6EA2A154898D}" id="{21F715C3-323F-4FE8-807F-F5CAE6B6CABB}">
    <text xml:space="preserve">Kiinteistöjen ylläpidon kustannukset per oppilas.
Vuosi: 2024
Lähde: Kouluikkuna (FCG)
Tarkemmat määritelmät:
https://stat.fi/keruu/kuta/files/kuntatalous_41.pdf
</text>
    <extLst>
      <x:ext xmlns:xltc2="http://schemas.microsoft.com/office/spreadsheetml/2020/threadedcomments2" uri="{F7C98A9C-CBB3-438F-8F68-D28B6AF4A901}">
        <xltc2:checksum>3558272936</xltc2:checksum>
        <xltc2:hyperlink startIndex="112" length="51" url="https://stat.fi/keruu/kuta/files/kuntatalous_41.pdf"/>
      </x:ext>
    </extLst>
  </threadedComment>
  <threadedComment ref="V7" dT="2025-01-10T09:46:13.67" personId="{B76C4154-A6F0-4D40-8E59-6EA2A154898D}" id="{86B139FC-245B-4802-A0C6-FC639E7FA55D}">
    <text xml:space="preserve">Kakkien kuljetusoppilaiden osuus kaikista perusopetuksen oppilaista.
Vuosi: 2024
Lähde: Kouluikkuna (FCG)
</text>
  </threadedComment>
  <threadedComment ref="B11" dT="2021-12-28T08:55:38.08" personId="{B76C4154-A6F0-4D40-8E59-6EA2A154898D}" id="{E0F22F43-74CC-4CA0-AFB7-7DC33922B74F}">
    <text>Samankaltaisuus viisiportaisella asteikolla (1-5).
***** = hyvin samankaltainen
* = ei kovinkaan samankaltainen
Samankaltaisuutta mitataan muuttujien erojen suhteena koko aineiston kvartiilivälin pituuteen. Mitä enemmän eroa, sitä vähemmän tähtiä.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2" dT="2022-12-27T09:35:50.32" personId="{B76C4154-A6F0-4D40-8E59-6EA2A154898D}" id="{D40A0F7B-9557-4E81-8661-BFF95C1D1FBE}">
    <text>https://pxdata.stat.fi/PxWeb/pxweb/fi/StatFin/StatFin__vaerak/statfin_vaerak_pxt_11ra.px/</text>
    <extLst>
      <x:ext xmlns:xltc2="http://schemas.microsoft.com/office/spreadsheetml/2020/threadedcomments2" uri="{F7C98A9C-CBB3-438F-8F68-D28B6AF4A901}">
        <xltc2:checksum>3087109847</xltc2:checksum>
        <xltc2:hyperlink startIndex="0" length="89" url="https://pxdata.stat.fi/PxWeb/pxweb/fi/StatFin/StatFin__vaerak/statfin_vaerak_pxt_11ra.px/"/>
      </x:ext>
    </extLst>
  </threadedComment>
  <threadedComment ref="J2" dT="2024-11-29T12:41:07.33" personId="{81A4CEE3-FD02-40CB-BB05-EB1ED4CBC647}" id="{42DACE28-12A7-45B1-AA9A-FC95DD66636B}" parentId="{D40A0F7B-9557-4E81-8661-BFF95C1D1FBE}">
    <text>Muistiinpanot: 11ra -- Tunnuslukuja väestöstä alueittain, 1990-2023</text>
  </threadedComment>
  <threadedComment ref="Q2" dT="2022-12-27T09:36:11.72" personId="{B76C4154-A6F0-4D40-8E59-6EA2A154898D}" id="{4C0C6996-0A65-4305-A54F-A460CFC3E669}">
    <text>Kuntien avainluvut (TK)
https://pxdata.stat.fi/PxWeb/pxweb/fi/Kuntien_avainluvut/</text>
    <extLst>
      <x:ext xmlns:xltc2="http://schemas.microsoft.com/office/spreadsheetml/2020/threadedcomments2" uri="{F7C98A9C-CBB3-438F-8F68-D28B6AF4A901}">
        <xltc2:checksum>3236349557</xltc2:checksum>
        <xltc2:hyperlink startIndex="25" length="57" url="https://pxdata.stat.fi/PxWeb/pxweb/fi/Kuntien_avainluvut/"/>
      </x:ext>
    </extLst>
  </threadedComment>
  <threadedComment ref="Q2" dT="2025-12-22T06:38:44.50" personId="{B76C4154-A6F0-4D40-8E59-6EA2A154898D}" id="{06D20D87-AD31-465C-9D5A-1C0D9B59E4CD}" parentId="{4C0C6996-0A65-4305-A54F-A460CFC3E669}">
    <text>https://pxdata.stat.fi/PxWeb/pxweb/fi/Kuntien_avainluvut/Kuntien_avainluvut__2025/kuntien_avainluvut_2025_aikasarja.px/</text>
    <extLst>
      <x:ext xmlns:xltc2="http://schemas.microsoft.com/office/spreadsheetml/2020/threadedcomments2" uri="{F7C98A9C-CBB3-438F-8F68-D28B6AF4A901}">
        <xltc2:checksum>1739654305</xltc2:checksum>
        <xltc2:hyperlink startIndex="0" length="119" url="https://pxdata.stat.fi/PxWeb/pxweb/fi/Kuntien_avainluvut/Kuntien_avainluvut__2025/kuntien_avainluvut_2025_aikasarja.px/"/>
      </x:ext>
    </extLst>
  </threadedComment>
  <threadedComment ref="BO2" dT="2022-12-27T08:32:32.71" personId="{B76C4154-A6F0-4D40-8E59-6EA2A154898D}" id="{C32B2A16-1DDA-4DED-83F7-4A9D79B837EA}">
    <text>Kouluikkuna, kaikki oppilastyypit mukana: normi, vammais ja valmistava.</text>
  </threadedComment>
  <threadedComment ref="BO2" dT="2025-12-22T06:47:10.08" personId="{B76C4154-A6F0-4D40-8E59-6EA2A154898D}" id="{72867526-3537-48D2-A204-3D177EB21982}" parentId="{C32B2A16-1DDA-4DED-83F7-4A9D79B837EA}">
    <text>Lasketaan itse muutosprosentti.</text>
  </threadedComment>
  <threadedComment ref="BP2" dT="2022-12-27T08:32:22.92" personId="{B76C4154-A6F0-4D40-8E59-6EA2A154898D}" id="{330E013C-D0AF-44C9-B0E5-A2FE4C4C928E}">
    <text>Verohallinnon tilastotietokanta
4. Ansiotulot yhteensä
http://vero2.stat.fi/PXWeb/pxweb/fi/Vero/Vero__Henkiloasiakkaiden_tuloverot__lopulliset__alue/tulot_102.px/</text>
  </threadedComment>
  <threadedComment ref="BT2" dT="2022-12-27T09:37:17.41" personId="{B76C4154-A6F0-4D40-8E59-6EA2A154898D}" id="{7C6741B9-9291-4248-9188-7263A3AAD76E}">
    <text>Kuntien avainluvut (TK)
https://pxdata.stat.fi/PxWeb/pxweb/fi/Kuntien_avainluvut/Kuntien_avainluvut__2025/kuntien_avainluvut_2025_aikasarja.px/</text>
    <extLst>
      <x:ext xmlns:xltc2="http://schemas.microsoft.com/office/spreadsheetml/2020/threadedcomments2" uri="{F7C98A9C-CBB3-438F-8F68-D28B6AF4A901}">
        <xltc2:checksum>1500319186</xltc2:checksum>
        <xltc2:hyperlink startIndex="25" length="119" url="https://pxdata.stat.fi/PxWeb/pxweb/fi/Kuntien_avainluvut/Kuntien_avainluvut__2025/kuntien_avainluvut_2025_aikasarja.px/"/>
      </x:ext>
    </extLst>
  </threadedComment>
  <threadedComment ref="CJ2" dT="2022-12-27T09:38:39.81" personId="{B76C4154-A6F0-4D40-8E59-6EA2A154898D}" id="{732063C8-B934-4692-ACC3-AF5F8856D6ED}">
    <text>Kouluikkuna
Valinnat:
Perusopetuksen oppilaat yhteensä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2" dT="2022-12-27T09:42:14.12" personId="{B76C4154-A6F0-4D40-8E59-6EA2A154898D}" id="{5BFE4B8B-2210-4D63-867C-D715B4F78971}">
    <text>Kouluikkuna, toimintamenot 9-vuotinen perusopetus</text>
  </threadedComment>
  <threadedComment ref="J2" dT="2022-12-27T09:42:22.67" personId="{B76C4154-A6F0-4D40-8E59-6EA2A154898D}" id="{F2F5C213-0DE9-449D-83EE-ADBFFFE0B1AA}">
    <text>Kouluikkuna</text>
  </threadedComment>
  <threadedComment ref="J2" dT="2026-01-07T08:58:38.63" personId="{B76C4154-A6F0-4D40-8E59-6EA2A154898D}" id="{44C24D50-DF62-455A-A6E4-DDF891F6564B}" parentId="{F2F5C213-0DE9-449D-83EE-ADBFFFE0B1AA}">
    <text>Oppilasmääränä käytetty 9-vuoden oppilvelvollisuuden oppilasmäärää (20.9. laskentapäivä) ja laskettu tilastovuoden ja sitä edeltävän vuoden keskiarvo.</text>
  </threadedComment>
  <threadedComment ref="J2" dT="2026-01-07T08:58:45.67" personId="{B76C4154-A6F0-4D40-8E59-6EA2A154898D}" id="{EA2032C0-7EC1-44F5-8540-BE08B29C6044}" parentId="{F2F5C213-0DE9-449D-83EE-ADBFFFE0B1AA}">
    <text>Kustannuksissa mukana vain 9-vuoden oppivelvollisuuden oppilaista aiheutuneiksi tilastoidut kustannukset. Kustannuksiin ei siis sisälly vammaisopetuksesta eli 11-vuoden oppivelvollisuuden oppilaiksi tilastoitujen oppilaiden kustannuksia.</text>
  </threadedComment>
  <threadedComment ref="J2" dT="2026-01-07T08:58:56.42" personId="{B76C4154-A6F0-4D40-8E59-6EA2A154898D}" id="{E83702F7-598F-466E-8644-B24A932363FC}" parentId="{F2F5C213-0DE9-449D-83EE-ADBFFFE0B1AA}">
    <text>Tiedot laskettu on kuntajaon 2025 mukaisesti ja siten kuntaliitosten osalta laskennallinen. Kuntaliitosta edeltävien vuosien tieto on liitoskuntien tietojen summa.</text>
  </threadedComment>
  <threadedComment ref="O2" dT="2022-12-27T09:43:51.96" personId="{B76C4154-A6F0-4D40-8E59-6EA2A154898D}" id="{91AC61D9-F4F7-444F-B800-2600435FA7C9}">
    <text>Opetushallitus, TK:n opettajatiedonkeruu?
https://www.oph.fi/fi/uutiset/2019/kuukauden-tilasto-perusopetuksen-opetusryhmat-ovat-suomessa-pienempia-kuin-oecd-maissa</text>
  </threadedComment>
  <threadedComment ref="R2" dT="2022-12-27T09:44:44.29" personId="{B76C4154-A6F0-4D40-8E59-6EA2A154898D}" id="{A19867A6-7DAF-4C39-BCF4-F851A3CA2D00}">
    <text>Otettu nyt suoraan Kouluikkunasta.
Aiemmin otettiin täältä ja laskettiin:
Koulujen lukumäärä Tilastokeskus:
https://pxdata.stat.fi/PxWeb/pxweb/fi/StatFin/StatFin__kjarj/statfin_kjarj_pxt_125j.px/table/tableViewLayout1/
https://pxdata.stat.fi/PXWeb/pxweb/fi/StatFin/StatFin__kjarj/?tablelist=true</text>
  </threadedComment>
  <threadedComment ref="V2" dT="2022-12-27T09:44:44.29" personId="{B76C4154-A6F0-4D40-8E59-6EA2A154898D}" id="{B2AF835E-C537-4B56-8D7B-64B0EDFE5748}">
    <text xml:space="preserve">Otettu nyt suoraan Kouluikkunasta.
-&gt; Löytyy oppilaat -yhteenvedosta. Sieltä pitää vaan avata se tarkempi oppilasluokitus. Löytyy pivotista.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9F81-2B10-4785-99D8-7DC798CA7402}">
  <sheetPr codeName="Taul1"/>
  <dimension ref="A1:AC891"/>
  <sheetViews>
    <sheetView tabSelected="1" zoomScale="115" zoomScaleNormal="115" workbookViewId="0">
      <selection activeCell="C8" sqref="C8"/>
    </sheetView>
  </sheetViews>
  <sheetFormatPr defaultRowHeight="12" x14ac:dyDescent="0.2"/>
  <cols>
    <col min="1" max="1" width="4.140625" style="11" customWidth="1"/>
    <col min="2" max="2" width="24.140625" style="12" customWidth="1"/>
    <col min="3" max="3" width="22.140625" customWidth="1"/>
    <col min="4" max="4" width="17.42578125" customWidth="1"/>
    <col min="5" max="5" width="22.140625" style="15" customWidth="1"/>
    <col min="6" max="6" width="14" customWidth="1"/>
    <col min="7" max="7" width="18.140625" customWidth="1"/>
    <col min="8" max="8" width="15" style="15" customWidth="1"/>
    <col min="9" max="9" width="17.5703125" style="15" customWidth="1"/>
    <col min="10" max="10" width="18.140625" hidden="1" customWidth="1"/>
    <col min="11" max="11" width="9.140625" customWidth="1"/>
    <col min="12" max="12" width="13.85546875" customWidth="1"/>
    <col min="13" max="13" width="16.140625" style="17" customWidth="1"/>
    <col min="14" max="14" width="15.5703125" style="17" customWidth="1"/>
    <col min="15" max="15" width="16" style="17" customWidth="1"/>
    <col min="16" max="16" width="13.140625" style="17" customWidth="1"/>
    <col min="17" max="17" width="22.5703125" style="17" customWidth="1"/>
    <col min="18" max="18" width="17" style="17" customWidth="1"/>
    <col min="19" max="19" width="21.42578125" style="17" customWidth="1"/>
    <col min="20" max="20" width="14.42578125" style="17" customWidth="1"/>
    <col min="21" max="21" width="19.42578125" style="17" customWidth="1"/>
    <col min="22" max="22" width="33.140625" style="17" customWidth="1"/>
    <col min="23" max="23" width="12.42578125" style="12" customWidth="1"/>
    <col min="24" max="25" width="9.140625" style="12"/>
  </cols>
  <sheetData>
    <row r="1" spans="1:29" x14ac:dyDescent="0.2">
      <c r="A1" s="4" t="s">
        <v>383</v>
      </c>
      <c r="C1" s="12"/>
      <c r="D1" s="12"/>
      <c r="E1" s="5"/>
      <c r="F1" s="10">
        <v>19.943999999999999</v>
      </c>
      <c r="G1" s="26"/>
      <c r="H1" s="5"/>
      <c r="I1" s="10">
        <v>9.5709999999999997</v>
      </c>
      <c r="J1" s="26">
        <v>6.5289999999999999</v>
      </c>
      <c r="M1" s="5"/>
      <c r="N1" s="5"/>
      <c r="O1" s="5"/>
      <c r="P1" s="5"/>
      <c r="Q1" s="3"/>
      <c r="R1" s="3"/>
      <c r="S1" s="3"/>
      <c r="T1" s="3"/>
      <c r="U1" s="3"/>
      <c r="V1" s="25"/>
    </row>
    <row r="2" spans="1:29" s="12" customFormat="1" x14ac:dyDescent="0.2">
      <c r="A2" s="12" t="s">
        <v>707</v>
      </c>
      <c r="C2" s="22"/>
      <c r="D2" s="5"/>
      <c r="E2" s="5"/>
      <c r="F2" s="5"/>
      <c r="G2" s="5"/>
      <c r="H2" s="23"/>
      <c r="I2" s="5"/>
      <c r="J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9" s="12" customFormat="1" x14ac:dyDescent="0.2">
      <c r="A3" s="55"/>
      <c r="C3" s="22"/>
      <c r="D3" s="5"/>
      <c r="E3" s="5"/>
      <c r="F3" s="5"/>
      <c r="G3" s="5"/>
      <c r="H3" s="5"/>
      <c r="I3" s="5"/>
      <c r="J3" s="5"/>
      <c r="L3" s="5"/>
      <c r="M3" s="32"/>
      <c r="N3" s="5"/>
      <c r="O3" s="5"/>
      <c r="P3" s="10"/>
      <c r="Q3" s="10"/>
      <c r="R3" s="10"/>
      <c r="S3" s="10"/>
      <c r="T3" s="10"/>
      <c r="U3" s="10"/>
      <c r="V3" s="5"/>
    </row>
    <row r="4" spans="1:29" s="12" customFormat="1" ht="15.75" x14ac:dyDescent="0.25">
      <c r="C4" s="22"/>
      <c r="D4" s="24"/>
      <c r="E4" s="24"/>
      <c r="F4" s="24"/>
      <c r="G4" s="24"/>
      <c r="H4" s="24"/>
      <c r="I4" s="24"/>
      <c r="J4" s="24"/>
      <c r="L4" s="5"/>
      <c r="M4" s="34" t="s">
        <v>394</v>
      </c>
      <c r="N4" s="5"/>
      <c r="O4" s="5"/>
      <c r="P4" s="10"/>
      <c r="Q4" s="10"/>
      <c r="R4" s="10"/>
      <c r="S4" s="10"/>
      <c r="T4" s="10"/>
      <c r="U4" s="10"/>
      <c r="V4" s="5"/>
      <c r="W4" s="11"/>
      <c r="X4" s="11"/>
      <c r="Y4" s="11"/>
    </row>
    <row r="5" spans="1:29" s="3" customFormat="1" x14ac:dyDescent="0.2">
      <c r="A5" s="10"/>
      <c r="B5" s="5"/>
      <c r="C5" s="8" t="s">
        <v>379</v>
      </c>
      <c r="D5" s="13">
        <v>0.30207489498795881</v>
      </c>
      <c r="E5" s="13">
        <v>0.24265783515819644</v>
      </c>
      <c r="F5" s="13">
        <v>0.13810488846491772</v>
      </c>
      <c r="G5" s="13">
        <v>0.12847593542733657</v>
      </c>
      <c r="H5" s="13">
        <v>0.10826414342596331</v>
      </c>
      <c r="I5" s="14">
        <v>8.0422302535627252E-2</v>
      </c>
      <c r="J5" s="13"/>
      <c r="L5" s="5"/>
      <c r="M5" s="42"/>
      <c r="N5" s="42"/>
      <c r="O5" s="42"/>
      <c r="P5" s="49">
        <f>AVERAGE(P11:P20)</f>
        <v>5835.6190040404426</v>
      </c>
      <c r="Q5" s="49">
        <f t="shared" ref="Q5:U5" si="0">AVERAGE(Q11:Q20)</f>
        <v>468.42201589500439</v>
      </c>
      <c r="R5" s="49">
        <f t="shared" si="0"/>
        <v>752.31912322200014</v>
      </c>
      <c r="S5" s="49">
        <f t="shared" si="0"/>
        <v>663.27580747908542</v>
      </c>
      <c r="T5" s="49">
        <f t="shared" si="0"/>
        <v>1108.861487069066</v>
      </c>
      <c r="U5" s="49">
        <f t="shared" si="0"/>
        <v>1616.07915348338</v>
      </c>
      <c r="V5" s="10"/>
      <c r="W5" s="10"/>
      <c r="X5" s="10"/>
      <c r="Y5" s="10"/>
      <c r="Z5" s="10"/>
      <c r="AA5" s="10"/>
      <c r="AB5" s="5"/>
      <c r="AC5" s="5"/>
    </row>
    <row r="6" spans="1:29" x14ac:dyDescent="0.2">
      <c r="E6" s="3"/>
      <c r="F6" s="3"/>
      <c r="H6" s="3"/>
      <c r="I6"/>
      <c r="M6" s="97"/>
      <c r="N6" s="33"/>
      <c r="O6" s="33"/>
      <c r="P6" s="51" t="s">
        <v>396</v>
      </c>
      <c r="Q6" s="51" t="s">
        <v>405</v>
      </c>
      <c r="R6" s="51" t="s">
        <v>398</v>
      </c>
      <c r="S6" s="51" t="s">
        <v>399</v>
      </c>
      <c r="T6" s="51" t="s">
        <v>406</v>
      </c>
      <c r="U6" s="51" t="s">
        <v>407</v>
      </c>
      <c r="V6" s="11"/>
      <c r="W6" s="11"/>
      <c r="X6" s="11"/>
      <c r="Y6" s="11"/>
      <c r="Z6" s="11"/>
      <c r="AA6" s="11"/>
      <c r="AB6" s="12"/>
      <c r="AC6" s="12"/>
    </row>
    <row r="7" spans="1:29" x14ac:dyDescent="0.2">
      <c r="C7" t="s">
        <v>393</v>
      </c>
      <c r="D7" s="44" t="s">
        <v>7</v>
      </c>
      <c r="E7" s="44" t="s">
        <v>706</v>
      </c>
      <c r="F7" s="44" t="s">
        <v>14</v>
      </c>
      <c r="G7" s="44" t="s">
        <v>386</v>
      </c>
      <c r="H7" s="44" t="s">
        <v>62</v>
      </c>
      <c r="I7" s="44" t="s">
        <v>384</v>
      </c>
      <c r="J7" s="67" t="s">
        <v>79</v>
      </c>
      <c r="L7" s="2"/>
      <c r="M7" s="105" t="s">
        <v>705</v>
      </c>
      <c r="N7" s="106" t="s">
        <v>404</v>
      </c>
      <c r="O7" s="44" t="s">
        <v>415</v>
      </c>
      <c r="P7" s="2" t="s">
        <v>396</v>
      </c>
      <c r="Q7" s="2" t="s">
        <v>397</v>
      </c>
      <c r="R7" s="2" t="s">
        <v>398</v>
      </c>
      <c r="S7" s="2" t="s">
        <v>399</v>
      </c>
      <c r="T7" s="2" t="s">
        <v>406</v>
      </c>
      <c r="U7" s="2" t="s">
        <v>704</v>
      </c>
      <c r="V7" s="112" t="s">
        <v>409</v>
      </c>
      <c r="W7" s="48">
        <f>vertailutiedot!K2</f>
        <v>2023</v>
      </c>
      <c r="X7" s="48">
        <f>vertailutiedot!L2</f>
        <v>2024</v>
      </c>
      <c r="Y7" s="49"/>
      <c r="Z7" s="52" t="s">
        <v>408</v>
      </c>
      <c r="AA7" s="11"/>
      <c r="AB7" s="12"/>
      <c r="AC7" s="12"/>
    </row>
    <row r="8" spans="1:29" x14ac:dyDescent="0.2">
      <c r="C8" s="35" t="s">
        <v>81</v>
      </c>
      <c r="D8" s="7">
        <f>VLOOKUP($C8,'mallin data'!$B$2:$CJ$295,9,FALSE)</f>
        <v>45.7</v>
      </c>
      <c r="E8" s="45">
        <f>VLOOKUP($C8,'mallin data'!$B$2:$CJ$295,66,FALSE)</f>
        <v>-2.2025149689704527E-2</v>
      </c>
      <c r="F8" s="7">
        <f>VLOOKUP($C8,'mallin data'!$B$2:$CJ$295,16,FALSE)</f>
        <v>88.4</v>
      </c>
      <c r="G8" s="16">
        <f>VLOOKUP($C8,'mallin data'!$B$2:$CJ$295,87,FALSE)</f>
        <v>1727</v>
      </c>
      <c r="H8" s="16">
        <f>VLOOKUP($C8,'mallin data'!$B$2:$CJ$295,67,FALSE)</f>
        <v>27416.480014645756</v>
      </c>
      <c r="I8" s="45">
        <f>VLOOKUP($C8,'mallin data'!$B$2:$CJ$295,71,FALSE)</f>
        <v>2E-3</v>
      </c>
      <c r="J8" s="7">
        <f>VLOOKUP($C$8,'mallin data'!$B$2:$CJ$295,9,FALSE)</f>
        <v>45.7</v>
      </c>
      <c r="L8" s="7"/>
      <c r="M8" s="42">
        <f>VLOOKUP($C8,kulut,3,FALSE)</f>
        <v>10456.733409610984</v>
      </c>
      <c r="N8" s="107">
        <f>VLOOKUP($C8,ryhmäkoko,2,FALSE)</f>
        <v>19.375</v>
      </c>
      <c r="O8" s="42">
        <f>VLOOKUP($C8,koulukoko,2,FALSE)</f>
        <v>275.57142857142856</v>
      </c>
      <c r="P8" s="16">
        <f>VLOOKUP($C8,taul41,2,FALSE)</f>
        <v>5371.694629898403</v>
      </c>
      <c r="Q8" s="16">
        <f>VLOOKUP($C8,taul41,3,FALSE)</f>
        <v>385.7300435413643</v>
      </c>
      <c r="R8" s="16">
        <f>VLOOKUP($C8,taul41,4,FALSE)</f>
        <v>645.24760522496376</v>
      </c>
      <c r="S8" s="16">
        <f>VLOOKUP($C8,taul41,5,FALSE)</f>
        <v>1080.488824383164</v>
      </c>
      <c r="T8" s="16">
        <f>VLOOKUP($C8,taul41,6,FALSE)</f>
        <v>1029.0171262699564</v>
      </c>
      <c r="U8" s="16">
        <f>VLOOKUP($C8,taul41,7,FALSE)</f>
        <v>1146.0359941944848</v>
      </c>
      <c r="V8" s="113">
        <f>VLOOKUP($C8,kuljetusoppilaidenosuus,2,FALSE)</f>
        <v>0.10369955156950672</v>
      </c>
      <c r="W8" s="49">
        <f>VLOOKUP($C8,kulut,2,FALSE)</f>
        <v>10971.004415011037</v>
      </c>
      <c r="X8" s="49">
        <f>VLOOKUP($C8,kulut,3,FALSE)</f>
        <v>10456.733409610984</v>
      </c>
      <c r="Y8" s="50" t="str">
        <f>C8</f>
        <v>Akaa</v>
      </c>
      <c r="Z8" s="50">
        <f>AVERAGE($M$11:$M$20)</f>
        <v>11654.018485016986</v>
      </c>
      <c r="AA8" s="11"/>
      <c r="AB8" s="12"/>
      <c r="AC8" s="12"/>
    </row>
    <row r="9" spans="1:29" ht="11.45" customHeight="1" x14ac:dyDescent="0.2">
      <c r="B9" s="19"/>
      <c r="D9" s="38"/>
      <c r="E9" s="46"/>
      <c r="F9" s="38"/>
      <c r="G9" s="38"/>
      <c r="H9" s="38"/>
      <c r="I9" s="38"/>
      <c r="J9" s="38"/>
      <c r="M9" s="43"/>
      <c r="N9" s="107"/>
      <c r="O9" s="42"/>
      <c r="P9" s="29"/>
      <c r="Q9" s="16"/>
      <c r="R9" s="16"/>
      <c r="S9" s="16"/>
      <c r="T9" s="16"/>
      <c r="U9" s="16"/>
      <c r="V9" s="114"/>
      <c r="W9" s="49">
        <f>VLOOKUP($C11,kulut,2,FALSE)</f>
        <v>10531.772696476964</v>
      </c>
      <c r="X9" s="49">
        <f t="shared" ref="X9:X18" si="1">VLOOKUP($C11,kulut,3,FALSE)</f>
        <v>10945.748070175439</v>
      </c>
      <c r="Y9" s="50" t="str">
        <f t="shared" ref="Y9:Y18" si="2">C11</f>
        <v>Raahe</v>
      </c>
      <c r="Z9" s="50">
        <f t="shared" ref="Z9:Z18" si="3">AVERAGE($M$11:$M$20)</f>
        <v>11654.018485016986</v>
      </c>
      <c r="AA9" s="11"/>
      <c r="AB9" s="12"/>
      <c r="AC9" s="12"/>
    </row>
    <row r="10" spans="1:29" x14ac:dyDescent="0.2">
      <c r="B10" s="19" t="s">
        <v>395</v>
      </c>
      <c r="D10" s="37"/>
      <c r="E10" s="46"/>
      <c r="F10" s="37"/>
      <c r="G10" s="37"/>
      <c r="H10" s="37"/>
      <c r="I10" s="37"/>
      <c r="J10" s="37"/>
      <c r="M10" s="43"/>
      <c r="N10" s="107"/>
      <c r="O10" s="42"/>
      <c r="P10" s="29"/>
      <c r="Q10" s="16"/>
      <c r="R10" s="16"/>
      <c r="S10" s="16"/>
      <c r="T10" s="16"/>
      <c r="U10" s="16"/>
      <c r="V10" s="114"/>
      <c r="W10" s="49">
        <f>VLOOKUP($C12,kulut,2,FALSE)</f>
        <v>10103.724229543039</v>
      </c>
      <c r="X10" s="49">
        <f t="shared" si="1"/>
        <v>10828.835242771413</v>
      </c>
      <c r="Y10" s="50" t="str">
        <f t="shared" si="2"/>
        <v>Kemi</v>
      </c>
      <c r="Z10" s="50">
        <f t="shared" si="3"/>
        <v>11654.018485016986</v>
      </c>
      <c r="AA10" s="11"/>
      <c r="AB10" s="12"/>
      <c r="AC10" s="12"/>
    </row>
    <row r="11" spans="1:29" x14ac:dyDescent="0.2">
      <c r="A11" s="11">
        <v>1</v>
      </c>
      <c r="B11" s="19" t="str">
        <f>IF(L11&lt;0,"*",IF(L11&lt;0.25,"**",IF(L11&lt;0.5,"***",IF(L11&lt;0.75,"****","*****"))))</f>
        <v>*****</v>
      </c>
      <c r="C11" t="str">
        <f>VLOOKUP(A11,'mallin data'!$IJ$3:$IL$295,3,FALSE)</f>
        <v>Raahe</v>
      </c>
      <c r="D11" s="7">
        <f>VLOOKUP($C11,'mallin data'!$B$2:$CJ$295,9,FALSE)</f>
        <v>45.6</v>
      </c>
      <c r="E11" s="45">
        <f>VLOOKUP($C11,'mallin data'!$B$2:$CJ$295,66,FALSE)</f>
        <v>-1.9233583407118737E-2</v>
      </c>
      <c r="F11" s="7">
        <f>VLOOKUP($C11,'mallin data'!$B$2:$CJ$295,16,FALSE)</f>
        <v>87.2</v>
      </c>
      <c r="G11" s="16">
        <f>VLOOKUP($C11,'mallin data'!$B$2:$CJ$295,87,FALSE)</f>
        <v>2779</v>
      </c>
      <c r="H11" s="16">
        <f>VLOOKUP($C11,'mallin data'!$B$2:$CJ$295,67,FALSE)</f>
        <v>26917.960162912052</v>
      </c>
      <c r="I11" s="45">
        <f>VLOOKUP($C11,'mallin data'!$B$2:$CJ$295,71,FALSE)</f>
        <v>1E-3</v>
      </c>
      <c r="J11" s="28">
        <f>VLOOKUP($C$8,'mallin data'!$B$2:$CJ$295,9,FALSE)</f>
        <v>45.7</v>
      </c>
      <c r="L11" s="39">
        <f>1-VLOOKUP(C11,'mallin data'!$B$3:$II$295,242,FALSE)/SUM($D$5:$J$5)</f>
        <v>0.82364224030864075</v>
      </c>
      <c r="M11" s="42">
        <f t="shared" ref="M11:M74" si="4">VLOOKUP($C11,kulut,3,FALSE)</f>
        <v>10945.748070175439</v>
      </c>
      <c r="N11" s="107">
        <f t="shared" ref="N11:N20" si="5">VLOOKUP($C11,ryhmäkoko,2,FALSE)</f>
        <v>16.434579849243164</v>
      </c>
      <c r="O11" s="42">
        <f t="shared" ref="O11:O20" si="6">VLOOKUP($C11,koulukoko,2,FALSE)</f>
        <v>346</v>
      </c>
      <c r="P11" s="16">
        <f t="shared" ref="P11:P20" si="7">VLOOKUP($C11,taul41,2,FALSE)</f>
        <v>5716.2927092709269</v>
      </c>
      <c r="Q11" s="16">
        <f t="shared" ref="Q11:Q20" si="8">VLOOKUP($C11,taul41,3,FALSE)</f>
        <v>479.19207920792081</v>
      </c>
      <c r="R11" s="16">
        <f>VLOOKUP($C11,taul41,4,FALSE)</f>
        <v>600.44716471647166</v>
      </c>
      <c r="S11" s="16">
        <f t="shared" ref="S11:S20" si="9">VLOOKUP($C11,taul41,5,FALSE)</f>
        <v>856.38343834383443</v>
      </c>
      <c r="T11" s="16">
        <f t="shared" ref="T11:T74" si="10">VLOOKUP($C11,taul41,6,FALSE)</f>
        <v>1075.9416741674167</v>
      </c>
      <c r="U11" s="16">
        <f t="shared" ref="U11:U20" si="11">VLOOKUP($C11,taul41,7,FALSE)</f>
        <v>1422.8140414041404</v>
      </c>
      <c r="V11" s="113">
        <f t="shared" ref="V11:V20" si="12">VLOOKUP($C11,kuljetusoppilaidenosuus,2,FALSE)</f>
        <v>0.17001020061203673</v>
      </c>
      <c r="W11" s="49">
        <f>VLOOKUP($C12,kulut,2,FALSE)</f>
        <v>10103.724229543039</v>
      </c>
      <c r="X11" s="49">
        <f t="shared" si="1"/>
        <v>12140.311516533637</v>
      </c>
      <c r="Y11" s="50" t="str">
        <f t="shared" si="2"/>
        <v>Valkeakoski</v>
      </c>
      <c r="Z11" s="50">
        <f t="shared" si="3"/>
        <v>11654.018485016986</v>
      </c>
      <c r="AA11" s="11"/>
      <c r="AB11" s="12"/>
      <c r="AC11" s="12"/>
    </row>
    <row r="12" spans="1:29" x14ac:dyDescent="0.2">
      <c r="A12" s="11">
        <v>2</v>
      </c>
      <c r="B12" s="19" t="str">
        <f t="shared" ref="B12:B75" si="13">IF(L12&lt;0,"*",IF(L12&lt;0.25,"**",IF(L12&lt;0.5,"***",IF(L12&lt;0.75,"****","*****"))))</f>
        <v>*****</v>
      </c>
      <c r="C12" t="str">
        <f>VLOOKUP(A12,'mallin data'!$IJ$3:$IL$295,3,FALSE)</f>
        <v>Kemi</v>
      </c>
      <c r="D12" s="7">
        <f>VLOOKUP($C12,'mallin data'!$B$2:$CJ$295,9,FALSE)</f>
        <v>47.9</v>
      </c>
      <c r="E12" s="45">
        <f>VLOOKUP($C12,'mallin data'!$B$2:$CJ$295,66,FALSE)</f>
        <v>-2.4341386314624392E-2</v>
      </c>
      <c r="F12" s="7">
        <f>VLOOKUP($C12,'mallin data'!$B$2:$CJ$295,16,FALSE)</f>
        <v>99.5</v>
      </c>
      <c r="G12" s="16">
        <f>VLOOKUP($C12,'mallin data'!$B$2:$CJ$295,87,FALSE)</f>
        <v>1764</v>
      </c>
      <c r="H12" s="16">
        <f>VLOOKUP($C12,'mallin data'!$B$2:$CJ$295,67,FALSE)</f>
        <v>27260.838521801878</v>
      </c>
      <c r="I12" s="45">
        <f>VLOOKUP($C12,'mallin data'!$B$2:$CJ$295,71,FALSE)</f>
        <v>2E-3</v>
      </c>
      <c r="J12" s="28">
        <f>VLOOKUP($C$8,'mallin data'!$B$2:$CJ$295,9,FALSE)</f>
        <v>45.7</v>
      </c>
      <c r="L12" s="39">
        <f>1-VLOOKUP(C12,'mallin data'!$B$3:$II$295,242,FALSE)/SUM($D$5:$J$5)</f>
        <v>0.81952726264966957</v>
      </c>
      <c r="M12" s="42">
        <f t="shared" si="4"/>
        <v>10828.835242771413</v>
      </c>
      <c r="N12" s="107">
        <f t="shared" si="5"/>
        <v>17.74615478515625</v>
      </c>
      <c r="O12" s="42">
        <f t="shared" si="6"/>
        <v>360.6</v>
      </c>
      <c r="P12" s="16">
        <f t="shared" si="7"/>
        <v>5479.1509381125734</v>
      </c>
      <c r="Q12" s="16">
        <f t="shared" si="8"/>
        <v>124.93083169980397</v>
      </c>
      <c r="R12" s="16">
        <f>VLOOKUP($C12,taul41,4,FALSE)</f>
        <v>832.99019882385892</v>
      </c>
      <c r="S12" s="16">
        <f t="shared" si="9"/>
        <v>405.36544385326238</v>
      </c>
      <c r="T12" s="16">
        <f t="shared" si="10"/>
        <v>904.72304676561191</v>
      </c>
      <c r="U12" s="16">
        <f t="shared" si="11"/>
        <v>1123.5889106692803</v>
      </c>
      <c r="V12" s="113">
        <f t="shared" si="12"/>
        <v>0.13622291021671826</v>
      </c>
      <c r="W12" s="49">
        <f t="shared" ref="W12:W18" si="14">VLOOKUP($C14,kulut,2,FALSE)</f>
        <v>11637.82444152431</v>
      </c>
      <c r="X12" s="49">
        <f t="shared" si="1"/>
        <v>11390.728707482993</v>
      </c>
      <c r="Y12" s="50" t="str">
        <f t="shared" si="2"/>
        <v>Äänekoski</v>
      </c>
      <c r="Z12" s="50">
        <f t="shared" si="3"/>
        <v>11654.018485016986</v>
      </c>
      <c r="AA12" s="11"/>
      <c r="AB12" s="12"/>
      <c r="AC12" s="12"/>
    </row>
    <row r="13" spans="1:29" x14ac:dyDescent="0.2">
      <c r="A13" s="11">
        <v>3</v>
      </c>
      <c r="B13" s="19" t="str">
        <f t="shared" si="13"/>
        <v>*****</v>
      </c>
      <c r="C13" t="str">
        <f>VLOOKUP(A13,'mallin data'!$IJ$3:$IL$295,3,FALSE)</f>
        <v>Valkeakoski</v>
      </c>
      <c r="D13" s="100">
        <f>VLOOKUP($C13,'mallin data'!$B$2:$CJ$295,9,FALSE)</f>
        <v>46.7</v>
      </c>
      <c r="E13" s="101">
        <f>VLOOKUP($C13,'mallin data'!$B$2:$CJ$295,66,FALSE)</f>
        <v>-1.1830393251172789E-2</v>
      </c>
      <c r="F13" s="100">
        <f>VLOOKUP($C13,'mallin data'!$B$2:$CJ$295,16,FALSE)</f>
        <v>88.7</v>
      </c>
      <c r="G13" s="102">
        <f>VLOOKUP($C13,'mallin data'!$B$2:$CJ$295,87,FALSE)</f>
        <v>2132</v>
      </c>
      <c r="H13" s="102">
        <f>VLOOKUP($C13,'mallin data'!$B$2:$CJ$295,67,FALSE)</f>
        <v>28002.184103228283</v>
      </c>
      <c r="I13" s="101">
        <f>VLOOKUP($C13,'mallin data'!$B$2:$CJ$295,71,FALSE)</f>
        <v>2E-3</v>
      </c>
      <c r="J13" s="28">
        <f>VLOOKUP($C$8,'mallin data'!$B$2:$CJ$295,9,FALSE)</f>
        <v>45.7</v>
      </c>
      <c r="L13" s="39">
        <f>1-VLOOKUP(C13,'mallin data'!$B$3:$II$295,242,FALSE)/SUM($D$5:$J$5)</f>
        <v>0.79376729547032765</v>
      </c>
      <c r="M13" s="42">
        <f t="shared" si="4"/>
        <v>12140.311516533637</v>
      </c>
      <c r="N13" s="107">
        <f t="shared" si="5"/>
        <v>18.602409362792969</v>
      </c>
      <c r="O13" s="42">
        <f t="shared" si="6"/>
        <v>317.83333333333331</v>
      </c>
      <c r="P13" s="16">
        <f t="shared" si="7"/>
        <v>5880.2255743792066</v>
      </c>
      <c r="Q13" s="16">
        <f t="shared" si="8"/>
        <v>302.35321420283128</v>
      </c>
      <c r="R13" s="16">
        <f>VLOOKUP($C14,taul41,4,FALSE)</f>
        <v>1024.2907880133184</v>
      </c>
      <c r="S13" s="16">
        <f t="shared" si="9"/>
        <v>1082.9816662798794</v>
      </c>
      <c r="T13" s="16">
        <f t="shared" si="10"/>
        <v>605.11951728939425</v>
      </c>
      <c r="U13" s="16">
        <f t="shared" si="11"/>
        <v>958.92411232304482</v>
      </c>
      <c r="V13" s="113">
        <f t="shared" si="12"/>
        <v>0.14929328621908128</v>
      </c>
      <c r="W13" s="49">
        <f t="shared" si="14"/>
        <v>11395.891693811074</v>
      </c>
      <c r="X13" s="49">
        <f t="shared" si="1"/>
        <v>12478.487211740043</v>
      </c>
      <c r="Y13" s="50" t="str">
        <f t="shared" si="2"/>
        <v>Hollola</v>
      </c>
      <c r="Z13" s="50">
        <f t="shared" si="3"/>
        <v>11654.018485016986</v>
      </c>
      <c r="AA13" s="11"/>
      <c r="AB13" s="12"/>
      <c r="AC13" s="12"/>
    </row>
    <row r="14" spans="1:29" x14ac:dyDescent="0.2">
      <c r="A14" s="11">
        <v>4</v>
      </c>
      <c r="B14" s="19" t="str">
        <f t="shared" si="13"/>
        <v>*****</v>
      </c>
      <c r="C14" t="str">
        <f>VLOOKUP(A14,'mallin data'!$IJ$3:$IL$295,3,FALSE)</f>
        <v>Äänekoski</v>
      </c>
      <c r="D14" s="7">
        <f>VLOOKUP($C14,'mallin data'!$B$2:$CJ$295,9,FALSE)</f>
        <v>47.9</v>
      </c>
      <c r="E14" s="45">
        <f>VLOOKUP($C14,'mallin data'!$B$2:$CJ$295,66,FALSE)</f>
        <v>-2.1824103406066463E-2</v>
      </c>
      <c r="F14" s="7">
        <f>VLOOKUP($C14,'mallin data'!$B$2:$CJ$295,16,FALSE)</f>
        <v>76.8</v>
      </c>
      <c r="G14" s="16">
        <f>VLOOKUP($C14,'mallin data'!$B$2:$CJ$295,87,FALSE)</f>
        <v>1788</v>
      </c>
      <c r="H14" s="16">
        <f>VLOOKUP($C14,'mallin data'!$B$2:$CJ$295,67,FALSE)</f>
        <v>26342.05135287486</v>
      </c>
      <c r="I14" s="45">
        <f>VLOOKUP($C14,'mallin data'!$B$2:$CJ$295,71,FALSE)</f>
        <v>1E-3</v>
      </c>
      <c r="J14" s="28">
        <f>VLOOKUP($C$8,'mallin data'!$B$2:$CJ$295,9,FALSE)</f>
        <v>45.7</v>
      </c>
      <c r="L14" s="39">
        <f>1-VLOOKUP(C14,'mallin data'!$B$3:$II$295,242,FALSE)/SUM($D$5:$J$5)</f>
        <v>0.79135198420358099</v>
      </c>
      <c r="M14" s="42">
        <f t="shared" si="4"/>
        <v>11390.728707482993</v>
      </c>
      <c r="N14" s="107">
        <f t="shared" si="5"/>
        <v>17.324840545654297</v>
      </c>
      <c r="O14" s="42">
        <f t="shared" si="6"/>
        <v>164</v>
      </c>
      <c r="P14" s="16">
        <f t="shared" si="7"/>
        <v>5716.4988901220868</v>
      </c>
      <c r="Q14" s="16">
        <f t="shared" si="8"/>
        <v>713.79800221975586</v>
      </c>
      <c r="R14" s="16">
        <f t="shared" ref="R14:R20" si="15">VLOOKUP($C14,taul41,4,FALSE)</f>
        <v>1024.2907880133184</v>
      </c>
      <c r="S14" s="16">
        <f t="shared" si="9"/>
        <v>342.23307436182017</v>
      </c>
      <c r="T14" s="16">
        <f t="shared" si="10"/>
        <v>1062.6992230854605</v>
      </c>
      <c r="U14" s="16">
        <f t="shared" si="11"/>
        <v>2318.6337402885683</v>
      </c>
      <c r="V14" s="113">
        <f t="shared" si="12"/>
        <v>0.28869844670594536</v>
      </c>
      <c r="W14" s="49">
        <f t="shared" si="14"/>
        <v>10849.27754056362</v>
      </c>
      <c r="X14" s="49">
        <f t="shared" si="1"/>
        <v>11330.923211678832</v>
      </c>
      <c r="Y14" s="50" t="str">
        <f t="shared" si="2"/>
        <v>Janakkala</v>
      </c>
      <c r="Z14" s="50">
        <f t="shared" si="3"/>
        <v>11654.018485016986</v>
      </c>
      <c r="AA14" s="11"/>
      <c r="AB14" s="12"/>
      <c r="AC14" s="12"/>
    </row>
    <row r="15" spans="1:29" x14ac:dyDescent="0.2">
      <c r="A15" s="11">
        <v>5</v>
      </c>
      <c r="B15" s="19" t="str">
        <f t="shared" si="13"/>
        <v>*****</v>
      </c>
      <c r="C15" t="str">
        <f>VLOOKUP(A15,'mallin data'!$IJ$3:$IL$295,3,FALSE)</f>
        <v>Hollola</v>
      </c>
      <c r="D15" s="7">
        <f>VLOOKUP($C15,'mallin data'!$B$2:$CJ$295,9,FALSE)</f>
        <v>46.3</v>
      </c>
      <c r="E15" s="45">
        <f>VLOOKUP($C15,'mallin data'!$B$2:$CJ$295,66,FALSE)</f>
        <v>-2.0442309198507667E-2</v>
      </c>
      <c r="F15" s="7">
        <f>VLOOKUP($C15,'mallin data'!$B$2:$CJ$295,16,FALSE)</f>
        <v>80.400000000000006</v>
      </c>
      <c r="G15" s="16">
        <f>VLOOKUP($C15,'mallin data'!$B$2:$CJ$295,87,FALSE)</f>
        <v>2339</v>
      </c>
      <c r="H15" s="16">
        <f>VLOOKUP($C15,'mallin data'!$B$2:$CJ$295,67,FALSE)</f>
        <v>28761.450172874087</v>
      </c>
      <c r="I15" s="45">
        <f>VLOOKUP($C15,'mallin data'!$B$2:$CJ$295,71,FALSE)</f>
        <v>4.0000000000000001E-3</v>
      </c>
      <c r="J15" s="28">
        <f>VLOOKUP($C$8,'mallin data'!$B$2:$CJ$295,9,FALSE)</f>
        <v>45.7</v>
      </c>
      <c r="L15" s="39">
        <f>1-VLOOKUP(C15,'mallin data'!$B$3:$II$295,242,FALSE)/SUM($D$5:$J$5)</f>
        <v>0.78488602669376761</v>
      </c>
      <c r="M15" s="42">
        <f t="shared" si="4"/>
        <v>12478.487211740043</v>
      </c>
      <c r="N15" s="107">
        <f t="shared" si="5"/>
        <v>16.788406372070313</v>
      </c>
      <c r="O15" s="42">
        <f t="shared" si="6"/>
        <v>264.3</v>
      </c>
      <c r="P15" s="16">
        <f t="shared" si="7"/>
        <v>5715.7895185342995</v>
      </c>
      <c r="Q15" s="16">
        <f t="shared" si="8"/>
        <v>961.47379633574781</v>
      </c>
      <c r="R15" s="16">
        <f t="shared" si="15"/>
        <v>624.77673625905413</v>
      </c>
      <c r="S15" s="16">
        <f t="shared" si="9"/>
        <v>315.27950575202385</v>
      </c>
      <c r="T15" s="16">
        <f t="shared" si="10"/>
        <v>1293.7145291861953</v>
      </c>
      <c r="U15" s="16">
        <f t="shared" si="11"/>
        <v>1646.6668086919472</v>
      </c>
      <c r="V15" s="113">
        <f t="shared" si="12"/>
        <v>0.36288659793814432</v>
      </c>
      <c r="W15" s="49">
        <f t="shared" si="14"/>
        <v>11546.998231132075</v>
      </c>
      <c r="X15" s="49">
        <f t="shared" si="1"/>
        <v>11436.240479760119</v>
      </c>
      <c r="Y15" s="50" t="str">
        <f t="shared" si="2"/>
        <v>Lapua</v>
      </c>
      <c r="Z15" s="50">
        <f t="shared" si="3"/>
        <v>11654.018485016986</v>
      </c>
      <c r="AA15" s="11"/>
      <c r="AB15" s="12"/>
      <c r="AC15" s="12"/>
    </row>
    <row r="16" spans="1:29" x14ac:dyDescent="0.2">
      <c r="A16" s="11">
        <v>6</v>
      </c>
      <c r="B16" s="19" t="str">
        <f t="shared" si="13"/>
        <v>*****</v>
      </c>
      <c r="C16" t="str">
        <f>VLOOKUP(A16,'mallin data'!$IJ$3:$IL$295,3,FALSE)</f>
        <v>Janakkala</v>
      </c>
      <c r="D16" s="7">
        <f>VLOOKUP($C16,'mallin data'!$B$2:$CJ$295,9,FALSE)</f>
        <v>46.2</v>
      </c>
      <c r="E16" s="45">
        <f>VLOOKUP($C16,'mallin data'!$B$2:$CJ$295,66,FALSE)</f>
        <v>-1.5381514973314924E-2</v>
      </c>
      <c r="F16" s="7">
        <f>VLOOKUP($C16,'mallin data'!$B$2:$CJ$295,16,FALSE)</f>
        <v>77.3</v>
      </c>
      <c r="G16" s="16">
        <f>VLOOKUP($C16,'mallin data'!$B$2:$CJ$295,87,FALSE)</f>
        <v>1697</v>
      </c>
      <c r="H16" s="16">
        <f>VLOOKUP($C16,'mallin data'!$B$2:$CJ$295,67,FALSE)</f>
        <v>28937.527755229472</v>
      </c>
      <c r="I16" s="45">
        <f>VLOOKUP($C16,'mallin data'!$B$2:$CJ$295,71,FALSE)</f>
        <v>4.0000000000000001E-3</v>
      </c>
      <c r="J16" s="28">
        <f>VLOOKUP($C$8,'mallin data'!$B$2:$CJ$295,9,FALSE)</f>
        <v>45.7</v>
      </c>
      <c r="L16" s="39">
        <f>1-VLOOKUP(C16,'mallin data'!$B$3:$II$295,242,FALSE)/SUM($D$5:$J$5)</f>
        <v>0.77899440726550773</v>
      </c>
      <c r="M16" s="42">
        <f t="shared" si="4"/>
        <v>11330.923211678832</v>
      </c>
      <c r="N16" s="107">
        <f t="shared" si="5"/>
        <v>17.37359619140625</v>
      </c>
      <c r="O16" s="42">
        <f t="shared" si="6"/>
        <v>122.35714285714286</v>
      </c>
      <c r="P16" s="16">
        <f t="shared" si="7"/>
        <v>5849.7188422917898</v>
      </c>
      <c r="Q16" s="16">
        <f t="shared" si="8"/>
        <v>561.18192557590078</v>
      </c>
      <c r="R16" s="16">
        <f t="shared" si="15"/>
        <v>761.17779090372119</v>
      </c>
      <c r="S16" s="16">
        <f t="shared" si="9"/>
        <v>683.27170702894273</v>
      </c>
      <c r="T16" s="16">
        <f t="shared" si="10"/>
        <v>1084.7489663319552</v>
      </c>
      <c r="U16" s="16">
        <f t="shared" si="11"/>
        <v>2011.3479031305376</v>
      </c>
      <c r="V16" s="113">
        <f t="shared" si="12"/>
        <v>0.19977616116396194</v>
      </c>
      <c r="W16" s="49">
        <f t="shared" si="14"/>
        <v>12348.506609283739</v>
      </c>
      <c r="X16" s="49">
        <f t="shared" si="1"/>
        <v>13341.130544993663</v>
      </c>
      <c r="Y16" s="50" t="str">
        <f t="shared" si="2"/>
        <v>Varkaus</v>
      </c>
      <c r="Z16" s="50">
        <f t="shared" si="3"/>
        <v>11654.018485016986</v>
      </c>
      <c r="AA16" s="11"/>
      <c r="AB16" s="12"/>
      <c r="AC16" s="12"/>
    </row>
    <row r="17" spans="1:29" x14ac:dyDescent="0.2">
      <c r="A17" s="11">
        <v>7</v>
      </c>
      <c r="B17" s="19" t="str">
        <f t="shared" si="13"/>
        <v>*****</v>
      </c>
      <c r="C17" t="str">
        <f>VLOOKUP(A17,'mallin data'!$IJ$3:$IL$295,3,FALSE)</f>
        <v>Lapua</v>
      </c>
      <c r="D17" s="7">
        <f>VLOOKUP($C17,'mallin data'!$B$2:$CJ$295,9,FALSE)</f>
        <v>45.1</v>
      </c>
      <c r="E17" s="45">
        <f>VLOOKUP($C17,'mallin data'!$B$2:$CJ$295,66,FALSE)</f>
        <v>-9.3043109248845297E-3</v>
      </c>
      <c r="F17" s="7">
        <f>VLOOKUP($C17,'mallin data'!$B$2:$CJ$295,16,FALSE)</f>
        <v>79.3</v>
      </c>
      <c r="G17" s="16">
        <f>VLOOKUP($C17,'mallin data'!$B$2:$CJ$295,87,FALSE)</f>
        <v>1628</v>
      </c>
      <c r="H17" s="16">
        <f>VLOOKUP($C17,'mallin data'!$B$2:$CJ$295,67,FALSE)</f>
        <v>25982.773310521814</v>
      </c>
      <c r="I17" s="45">
        <f>VLOOKUP($C17,'mallin data'!$B$2:$CJ$295,71,FALSE)</f>
        <v>2E-3</v>
      </c>
      <c r="J17" s="28">
        <f>VLOOKUP($C$8,'mallin data'!$B$2:$CJ$295,9,FALSE)</f>
        <v>45.7</v>
      </c>
      <c r="L17" s="39">
        <f>1-VLOOKUP(C17,'mallin data'!$B$3:$II$295,242,FALSE)/SUM($D$5:$J$5)</f>
        <v>0.75136490600018779</v>
      </c>
      <c r="M17" s="42">
        <f t="shared" si="4"/>
        <v>11436.240479760119</v>
      </c>
      <c r="N17" s="107">
        <f t="shared" si="5"/>
        <v>16.862943649291992</v>
      </c>
      <c r="O17" s="42">
        <f t="shared" si="6"/>
        <v>141.75</v>
      </c>
      <c r="P17" s="16">
        <f t="shared" si="7"/>
        <v>5906.9314984709481</v>
      </c>
      <c r="Q17" s="16">
        <f t="shared" si="8"/>
        <v>430.94250764525992</v>
      </c>
      <c r="R17" s="16">
        <f t="shared" si="15"/>
        <v>750.2330275229358</v>
      </c>
      <c r="S17" s="16">
        <f t="shared" si="9"/>
        <v>357.09051987767583</v>
      </c>
      <c r="T17" s="16">
        <f t="shared" si="10"/>
        <v>699.61345565749241</v>
      </c>
      <c r="U17" s="16">
        <f t="shared" si="11"/>
        <v>2647.9902140672784</v>
      </c>
      <c r="V17" s="113">
        <f t="shared" si="12"/>
        <v>0.18149675898644668</v>
      </c>
      <c r="W17" s="49">
        <f t="shared" si="14"/>
        <v>12724.907975460123</v>
      </c>
      <c r="X17" s="49">
        <f t="shared" si="1"/>
        <v>12290.486455981942</v>
      </c>
      <c r="Y17" s="50" t="str">
        <f t="shared" si="2"/>
        <v>Orimattila</v>
      </c>
      <c r="Z17" s="50">
        <f t="shared" si="3"/>
        <v>11654.018485016986</v>
      </c>
      <c r="AA17" s="11"/>
      <c r="AB17" s="12"/>
      <c r="AC17" s="12"/>
    </row>
    <row r="18" spans="1:29" x14ac:dyDescent="0.2">
      <c r="A18" s="11">
        <v>8</v>
      </c>
      <c r="B18" s="19" t="str">
        <f t="shared" si="13"/>
        <v>****</v>
      </c>
      <c r="C18" t="str">
        <f>VLOOKUP(A18,'mallin data'!$IJ$3:$IL$295,3,FALSE)</f>
        <v>Varkaus</v>
      </c>
      <c r="D18" s="7">
        <f>VLOOKUP($C18,'mallin data'!$B$2:$CJ$295,9,FALSE)</f>
        <v>50.4</v>
      </c>
      <c r="E18" s="45">
        <f>VLOOKUP($C18,'mallin data'!$B$2:$CJ$295,66,FALSE)</f>
        <v>-2.1078974880101176E-2</v>
      </c>
      <c r="F18" s="7">
        <f>VLOOKUP($C18,'mallin data'!$B$2:$CJ$295,16,FALSE)</f>
        <v>91.5</v>
      </c>
      <c r="G18" s="16">
        <f>VLOOKUP($C18,'mallin data'!$B$2:$CJ$295,87,FALSE)</f>
        <v>1524</v>
      </c>
      <c r="H18" s="16">
        <f>VLOOKUP($C18,'mallin data'!$B$2:$CJ$295,67,FALSE)</f>
        <v>27168.505160404697</v>
      </c>
      <c r="I18" s="45">
        <f>VLOOKUP($C18,'mallin data'!$B$2:$CJ$295,71,FALSE)</f>
        <v>2E-3</v>
      </c>
      <c r="J18" s="28">
        <f>VLOOKUP($C$8,'mallin data'!$B$2:$CJ$295,9,FALSE)</f>
        <v>45.7</v>
      </c>
      <c r="L18" s="39">
        <f>1-VLOOKUP(C18,'mallin data'!$B$3:$II$295,242,FALSE)/SUM($D$5:$J$5)</f>
        <v>0.73851871958367976</v>
      </c>
      <c r="M18" s="42">
        <f t="shared" si="4"/>
        <v>13341.130544993663</v>
      </c>
      <c r="N18" s="107">
        <f t="shared" si="5"/>
        <v>16.780668258666992</v>
      </c>
      <c r="O18" s="42">
        <f t="shared" si="6"/>
        <v>553.90909090909088</v>
      </c>
      <c r="P18" s="16">
        <f t="shared" si="7"/>
        <v>6524.534291312867</v>
      </c>
      <c r="Q18" s="16">
        <f t="shared" si="8"/>
        <v>391.15480078380142</v>
      </c>
      <c r="R18" s="16">
        <f t="shared" si="15"/>
        <v>929.86740692357932</v>
      </c>
      <c r="S18" s="16">
        <f t="shared" si="9"/>
        <v>1224.9039843239714</v>
      </c>
      <c r="T18" s="16">
        <f t="shared" si="10"/>
        <v>1201.1456564337034</v>
      </c>
      <c r="U18" s="16">
        <f t="shared" si="11"/>
        <v>1878.3468321358589</v>
      </c>
      <c r="V18" s="113">
        <f t="shared" si="12"/>
        <v>0.20561317876754118</v>
      </c>
      <c r="W18" s="49">
        <f t="shared" si="14"/>
        <v>10092.758204956464</v>
      </c>
      <c r="X18" s="49">
        <f t="shared" si="1"/>
        <v>10357.293409051797</v>
      </c>
      <c r="Y18" s="50" t="str">
        <f t="shared" si="2"/>
        <v>Riihimäki</v>
      </c>
      <c r="Z18" s="50">
        <f t="shared" si="3"/>
        <v>11654.018485016986</v>
      </c>
      <c r="AA18" s="11"/>
      <c r="AB18" s="12"/>
      <c r="AC18" s="12"/>
    </row>
    <row r="19" spans="1:29" x14ac:dyDescent="0.2">
      <c r="A19" s="11">
        <v>9</v>
      </c>
      <c r="B19" s="19" t="str">
        <f t="shared" si="13"/>
        <v>****</v>
      </c>
      <c r="C19" t="str">
        <f>VLOOKUP(A19,'mallin data'!$IJ$3:$IL$295,3,FALSE)</f>
        <v>Orimattila</v>
      </c>
      <c r="D19" s="7">
        <f>VLOOKUP($C19,'mallin data'!$B$2:$CJ$295,9,FALSE)</f>
        <v>46.6</v>
      </c>
      <c r="E19" s="45">
        <f>VLOOKUP($C19,'mallin data'!$B$2:$CJ$295,66,FALSE)</f>
        <v>-1.7696163449450842E-2</v>
      </c>
      <c r="F19" s="7">
        <f>VLOOKUP($C19,'mallin data'!$B$2:$CJ$295,16,FALSE)</f>
        <v>68.400000000000006</v>
      </c>
      <c r="G19" s="16">
        <f>VLOOKUP($C19,'mallin data'!$B$2:$CJ$295,87,FALSE)</f>
        <v>1713</v>
      </c>
      <c r="H19" s="16">
        <f>VLOOKUP($C19,'mallin data'!$B$2:$CJ$295,67,FALSE)</f>
        <v>26525.189636444957</v>
      </c>
      <c r="I19" s="45">
        <f>VLOOKUP($C19,'mallin data'!$B$2:$CJ$295,71,FALSE)</f>
        <v>6.0000000000000001E-3</v>
      </c>
      <c r="J19" s="28">
        <f>VLOOKUP($C$8,'mallin data'!$B$2:$CJ$295,9,FALSE)</f>
        <v>45.7</v>
      </c>
      <c r="L19" s="39">
        <f>1-VLOOKUP(C19,'mallin data'!$B$3:$II$295,242,FALSE)/SUM($D$5:$J$5)</f>
        <v>0.7321239644608758</v>
      </c>
      <c r="M19" s="42">
        <f t="shared" si="4"/>
        <v>12290.486455981942</v>
      </c>
      <c r="N19" s="107">
        <f t="shared" si="5"/>
        <v>16.584033966064453</v>
      </c>
      <c r="O19" s="42">
        <f t="shared" si="6"/>
        <v>133.875</v>
      </c>
      <c r="P19" s="16">
        <f t="shared" si="7"/>
        <v>5467.246052253804</v>
      </c>
      <c r="Q19" s="16">
        <f t="shared" si="8"/>
        <v>588.94401378122313</v>
      </c>
      <c r="R19" s="16">
        <f t="shared" si="15"/>
        <v>645.65087568188346</v>
      </c>
      <c r="S19" s="16">
        <f t="shared" si="9"/>
        <v>866.2256675279931</v>
      </c>
      <c r="T19" s="16">
        <f t="shared" si="10"/>
        <v>2315.7691645133505</v>
      </c>
      <c r="U19" s="16">
        <f t="shared" si="11"/>
        <v>967.08929084122883</v>
      </c>
      <c r="V19" s="113">
        <f t="shared" si="12"/>
        <v>0.31760833790455295</v>
      </c>
      <c r="Z19" s="11"/>
      <c r="AA19" s="11"/>
      <c r="AB19" s="12"/>
      <c r="AC19" s="12"/>
    </row>
    <row r="20" spans="1:29" x14ac:dyDescent="0.2">
      <c r="A20" s="11">
        <v>10</v>
      </c>
      <c r="B20" s="19" t="str">
        <f t="shared" si="13"/>
        <v>****</v>
      </c>
      <c r="C20" t="str">
        <f>VLOOKUP(A20,'mallin data'!$IJ$3:$IL$295,3,FALSE)</f>
        <v>Riihimäki</v>
      </c>
      <c r="D20" s="7">
        <f>VLOOKUP($C20,'mallin data'!$B$2:$CJ$295,9,FALSE)</f>
        <v>45.1</v>
      </c>
      <c r="E20" s="45">
        <f>VLOOKUP($C20,'mallin data'!$B$2:$CJ$295,66,FALSE)</f>
        <v>-1.9540093485388231E-2</v>
      </c>
      <c r="F20" s="7">
        <f>VLOOKUP($C20,'mallin data'!$B$2:$CJ$295,16,FALSE)</f>
        <v>97.4</v>
      </c>
      <c r="G20" s="16">
        <f>VLOOKUP($C20,'mallin data'!$B$2:$CJ$295,87,FALSE)</f>
        <v>2825</v>
      </c>
      <c r="H20" s="16">
        <f>VLOOKUP($C20,'mallin data'!$B$2:$CJ$295,67,FALSE)</f>
        <v>28871.147714973991</v>
      </c>
      <c r="I20" s="45">
        <f>VLOOKUP($C20,'mallin data'!$B$2:$CJ$295,71,FALSE)</f>
        <v>4.0000000000000001E-3</v>
      </c>
      <c r="J20" s="28">
        <f>VLOOKUP($C$8,'mallin data'!$B$2:$CJ$295,9,FALSE)</f>
        <v>45.7</v>
      </c>
      <c r="L20" s="39">
        <f>1-VLOOKUP(C20,'mallin data'!$B$3:$II$295,242,FALSE)/SUM($D$5:$J$5)</f>
        <v>0.71840869163552001</v>
      </c>
      <c r="M20" s="42">
        <f t="shared" si="4"/>
        <v>10357.293409051797</v>
      </c>
      <c r="N20" s="107">
        <f t="shared" si="5"/>
        <v>18.868370056152344</v>
      </c>
      <c r="O20" s="42">
        <f t="shared" si="6"/>
        <v>168</v>
      </c>
      <c r="P20" s="16">
        <f t="shared" si="7"/>
        <v>6099.8017256559251</v>
      </c>
      <c r="Q20" s="16">
        <f t="shared" si="8"/>
        <v>130.24898749779891</v>
      </c>
      <c r="R20" s="16">
        <f t="shared" si="15"/>
        <v>329.46645536185946</v>
      </c>
      <c r="S20" s="16">
        <f t="shared" si="9"/>
        <v>499.02306744145096</v>
      </c>
      <c r="T20" s="16">
        <f t="shared" si="10"/>
        <v>845.13963726008103</v>
      </c>
      <c r="U20" s="16">
        <f t="shared" si="11"/>
        <v>1185.3896812819157</v>
      </c>
      <c r="V20" s="113">
        <f t="shared" si="12"/>
        <v>5.1796697960505018E-2</v>
      </c>
      <c r="Z20" s="11"/>
      <c r="AA20" s="11"/>
      <c r="AB20" s="12"/>
      <c r="AC20" s="12"/>
    </row>
    <row r="21" spans="1:29" hidden="1" x14ac:dyDescent="0.2">
      <c r="A21" s="11">
        <v>11</v>
      </c>
      <c r="B21" s="19" t="str">
        <f t="shared" si="13"/>
        <v>****</v>
      </c>
      <c r="C21" t="str">
        <f>VLOOKUP(A21,'mallin data'!$IJ$3:$IL$295,3,FALSE)</f>
        <v>Ulvila</v>
      </c>
      <c r="D21" s="7">
        <f>VLOOKUP($C21,'mallin data'!$B$2:$CJ$295,9,FALSE)</f>
        <v>46.3</v>
      </c>
      <c r="E21" s="45">
        <f>VLOOKUP($C21,'mallin data'!$B$2:$CJ$295,66,FALSE)</f>
        <v>-4.9623628898465277E-3</v>
      </c>
      <c r="F21" s="7">
        <f>VLOOKUP($C21,'mallin data'!$B$2:$CJ$295,16,FALSE)</f>
        <v>85.5</v>
      </c>
      <c r="G21" s="16">
        <f>VLOOKUP($C21,'mallin data'!$B$2:$CJ$295,87,FALSE)</f>
        <v>1411</v>
      </c>
      <c r="H21" s="16">
        <f>VLOOKUP($C21,'mallin data'!$B$2:$CJ$295,67,FALSE)</f>
        <v>28317.059925698595</v>
      </c>
      <c r="I21" s="45">
        <f>VLOOKUP($C21,'mallin data'!$B$2:$CJ$295,71,FALSE)</f>
        <v>3.0000000000000001E-3</v>
      </c>
      <c r="J21" s="28">
        <f>_xlfn.XLOOKUP($C21,'mallin data'!$B$3:$B$295,'mallin data'!CH$3:CH$295)</f>
        <v>0</v>
      </c>
      <c r="L21" s="39">
        <f>1-VLOOKUP(C21,'mallin data'!$B$3:$II$295,242,FALSE)/SUM($D$5:$J$5)</f>
        <v>0.71499761503474013</v>
      </c>
      <c r="M21" s="42">
        <f t="shared" si="4"/>
        <v>11493.450243562978</v>
      </c>
      <c r="N21" s="108"/>
      <c r="O21" s="42">
        <f>VLOOKUP($C21,'mallin data'!$B$2:$CJ$295,65,FALSE)</f>
        <v>0</v>
      </c>
      <c r="P21" s="21"/>
      <c r="Q21" s="16"/>
      <c r="R21" s="16">
        <f>VLOOKUP($C21,'mallin data'!$B$2:$CJ$295,26,FALSE)</f>
        <v>0</v>
      </c>
      <c r="S21" s="16"/>
      <c r="T21" s="16">
        <f t="shared" si="10"/>
        <v>357.98996775349337</v>
      </c>
      <c r="U21" s="16"/>
      <c r="V21" s="114"/>
      <c r="X21" s="43"/>
      <c r="Z21" s="11"/>
      <c r="AA21" s="11"/>
      <c r="AB21" s="12"/>
      <c r="AC21" s="12"/>
    </row>
    <row r="22" spans="1:29" hidden="1" x14ac:dyDescent="0.2">
      <c r="A22" s="11">
        <v>12</v>
      </c>
      <c r="B22" s="19" t="str">
        <f t="shared" si="13"/>
        <v>****</v>
      </c>
      <c r="C22" t="str">
        <f>VLOOKUP(A22,'mallin data'!$IJ$3:$IL$295,3,FALSE)</f>
        <v>Karkkila</v>
      </c>
      <c r="D22" s="7">
        <f>VLOOKUP($C22,'mallin data'!$B$2:$CJ$295,9,FALSE)</f>
        <v>47.9</v>
      </c>
      <c r="E22" s="45">
        <f>VLOOKUP($C22,'mallin data'!$B$2:$CJ$295,66,FALSE)</f>
        <v>-2.2509495545641411E-2</v>
      </c>
      <c r="F22" s="7">
        <f>VLOOKUP($C22,'mallin data'!$B$2:$CJ$295,16,FALSE)</f>
        <v>85.9</v>
      </c>
      <c r="G22" s="16">
        <f>VLOOKUP($C22,'mallin data'!$B$2:$CJ$295,87,FALSE)</f>
        <v>865</v>
      </c>
      <c r="H22" s="16">
        <f>VLOOKUP($C22,'mallin data'!$B$2:$CJ$295,67,FALSE)</f>
        <v>27100.032582938387</v>
      </c>
      <c r="I22" s="45">
        <f>VLOOKUP($C22,'mallin data'!$B$2:$CJ$295,71,FALSE)</f>
        <v>6.9999999999999993E-3</v>
      </c>
      <c r="J22" s="28">
        <f>_xlfn.XLOOKUP($C22,'mallin data'!$B$3:$B$295,'mallin data'!CH$3:CH$295)</f>
        <v>0</v>
      </c>
      <c r="L22" s="39">
        <f>1-VLOOKUP(C22,'mallin data'!$B$3:$II$295,242,FALSE)/SUM($D$5:$J$5)</f>
        <v>0.70754229570336613</v>
      </c>
      <c r="M22" s="42">
        <f t="shared" si="4"/>
        <v>13654.655592469546</v>
      </c>
      <c r="N22" s="108"/>
      <c r="O22" s="42">
        <f>VLOOKUP($C22,'mallin data'!$B$2:$CJ$295,65,FALSE)</f>
        <v>0</v>
      </c>
      <c r="P22" s="21"/>
      <c r="Q22" s="16"/>
      <c r="R22" s="16">
        <f>VLOOKUP($C22,'mallin data'!$B$2:$CJ$295,26,FALSE)</f>
        <v>0</v>
      </c>
      <c r="S22" s="16"/>
      <c r="T22" s="16">
        <f t="shared" si="10"/>
        <v>1833.0529247910863</v>
      </c>
      <c r="U22" s="16"/>
      <c r="V22" s="114"/>
      <c r="X22" s="43"/>
      <c r="Z22" s="11"/>
      <c r="AA22" s="11"/>
      <c r="AB22" s="12"/>
      <c r="AC22" s="12"/>
    </row>
    <row r="23" spans="1:29" hidden="1" x14ac:dyDescent="0.2">
      <c r="A23" s="11">
        <v>13</v>
      </c>
      <c r="B23" s="19" t="str">
        <f t="shared" si="13"/>
        <v>****</v>
      </c>
      <c r="C23" t="str">
        <f>VLOOKUP(A23,'mallin data'!$IJ$3:$IL$295,3,FALSE)</f>
        <v>Tornio</v>
      </c>
      <c r="D23" s="7">
        <f>VLOOKUP($C23,'mallin data'!$B$2:$CJ$295,9,FALSE)</f>
        <v>44.8</v>
      </c>
      <c r="E23" s="45">
        <f>VLOOKUP($C23,'mallin data'!$B$2:$CJ$295,66,FALSE)</f>
        <v>-8.794895808694126E-3</v>
      </c>
      <c r="F23" s="7">
        <f>VLOOKUP($C23,'mallin data'!$B$2:$CJ$295,16,FALSE)</f>
        <v>87.8</v>
      </c>
      <c r="G23" s="16">
        <f>VLOOKUP($C23,'mallin data'!$B$2:$CJ$295,87,FALSE)</f>
        <v>2229</v>
      </c>
      <c r="H23" s="16">
        <f>VLOOKUP($C23,'mallin data'!$B$2:$CJ$295,67,FALSE)</f>
        <v>28163.819695596165</v>
      </c>
      <c r="I23" s="45">
        <f>VLOOKUP($C23,'mallin data'!$B$2:$CJ$295,71,FALSE)</f>
        <v>5.0000000000000001E-3</v>
      </c>
      <c r="J23" s="28">
        <f>_xlfn.XLOOKUP($C23,'mallin data'!$B$3:$B$295,'mallin data'!CH$3:CH$295)</f>
        <v>0</v>
      </c>
      <c r="L23" s="39">
        <f>1-VLOOKUP(C23,'mallin data'!$B$3:$II$295,242,FALSE)/SUM($D$5:$J$5)</f>
        <v>0.70367604636741321</v>
      </c>
      <c r="M23" s="42">
        <f t="shared" si="4"/>
        <v>12058.638666666666</v>
      </c>
      <c r="N23" s="108"/>
      <c r="O23" s="42">
        <f>VLOOKUP($C23,'mallin data'!$B$2:$CJ$295,65,FALSE)</f>
        <v>0</v>
      </c>
      <c r="P23" s="21"/>
      <c r="Q23" s="16"/>
      <c r="R23" s="16">
        <f>VLOOKUP($C23,'mallin data'!$B$2:$CJ$295,26,FALSE)</f>
        <v>0</v>
      </c>
      <c r="S23" s="16"/>
      <c r="T23" s="16">
        <f t="shared" si="10"/>
        <v>859.88577981651372</v>
      </c>
      <c r="U23" s="16"/>
      <c r="V23" s="114"/>
      <c r="X23" s="43"/>
      <c r="Z23" s="11"/>
      <c r="AA23" s="11"/>
      <c r="AB23" s="12"/>
      <c r="AC23" s="12"/>
    </row>
    <row r="24" spans="1:29" hidden="1" x14ac:dyDescent="0.2">
      <c r="A24" s="11">
        <v>14</v>
      </c>
      <c r="B24" s="19" t="str">
        <f t="shared" si="13"/>
        <v>****</v>
      </c>
      <c r="C24" t="str">
        <f>VLOOKUP(A24,'mallin data'!$IJ$3:$IL$295,3,FALSE)</f>
        <v>Eura</v>
      </c>
      <c r="D24" s="7">
        <f>VLOOKUP($C24,'mallin data'!$B$2:$CJ$295,9,FALSE)</f>
        <v>47.8</v>
      </c>
      <c r="E24" s="45">
        <f>VLOOKUP($C24,'mallin data'!$B$2:$CJ$295,66,FALSE)</f>
        <v>-1.6390624296365508E-2</v>
      </c>
      <c r="F24" s="7">
        <f>VLOOKUP($C24,'mallin data'!$B$2:$CJ$295,16,FALSE)</f>
        <v>72</v>
      </c>
      <c r="G24" s="16">
        <f>VLOOKUP($C24,'mallin data'!$B$2:$CJ$295,87,FALSE)</f>
        <v>1148</v>
      </c>
      <c r="H24" s="16">
        <f>VLOOKUP($C24,'mallin data'!$B$2:$CJ$295,67,FALSE)</f>
        <v>28037.125496210756</v>
      </c>
      <c r="I24" s="45">
        <f>VLOOKUP($C24,'mallin data'!$B$2:$CJ$295,71,FALSE)</f>
        <v>2E-3</v>
      </c>
      <c r="J24" s="28">
        <f>_xlfn.XLOOKUP($C24,'mallin data'!$B$3:$B$295,'mallin data'!CH$3:CH$295)</f>
        <v>0</v>
      </c>
      <c r="L24" s="39">
        <f>1-VLOOKUP(C24,'mallin data'!$B$3:$II$295,242,FALSE)/SUM($D$5:$J$5)</f>
        <v>0.69722636111616976</v>
      </c>
      <c r="M24" s="42">
        <f t="shared" si="4"/>
        <v>12164.122274476273</v>
      </c>
      <c r="N24" s="108"/>
      <c r="O24" s="42">
        <f>VLOOKUP($C24,'mallin data'!$B$2:$CJ$295,65,FALSE)</f>
        <v>0</v>
      </c>
      <c r="P24" s="21"/>
      <c r="Q24" s="16"/>
      <c r="R24" s="16">
        <f>VLOOKUP($C24,'mallin data'!$B$2:$CJ$295,26,FALSE)</f>
        <v>0</v>
      </c>
      <c r="S24" s="16"/>
      <c r="T24" s="16">
        <f t="shared" si="10"/>
        <v>803.38794971824882</v>
      </c>
      <c r="U24" s="16"/>
      <c r="V24" s="114"/>
      <c r="X24" s="43"/>
      <c r="Z24" s="11"/>
      <c r="AA24" s="11"/>
      <c r="AB24" s="12"/>
      <c r="AC24" s="12"/>
    </row>
    <row r="25" spans="1:29" hidden="1" x14ac:dyDescent="0.2">
      <c r="A25" s="11">
        <v>15</v>
      </c>
      <c r="B25" s="19" t="str">
        <f t="shared" si="13"/>
        <v>****</v>
      </c>
      <c r="C25" t="str">
        <f>VLOOKUP(A25,'mallin data'!$IJ$3:$IL$295,3,FALSE)</f>
        <v>Hamina</v>
      </c>
      <c r="D25" s="7">
        <f>VLOOKUP($C25,'mallin data'!$B$2:$CJ$295,9,FALSE)</f>
        <v>49.7</v>
      </c>
      <c r="E25" s="45">
        <f>VLOOKUP($C25,'mallin data'!$B$2:$CJ$295,66,FALSE)</f>
        <v>-1.4667011425879117E-2</v>
      </c>
      <c r="F25" s="7">
        <f>VLOOKUP($C25,'mallin data'!$B$2:$CJ$295,16,FALSE)</f>
        <v>88.1</v>
      </c>
      <c r="G25" s="16">
        <f>VLOOKUP($C25,'mallin data'!$B$2:$CJ$295,87,FALSE)</f>
        <v>1679</v>
      </c>
      <c r="H25" s="16">
        <f>VLOOKUP($C25,'mallin data'!$B$2:$CJ$295,67,FALSE)</f>
        <v>28502.978457873749</v>
      </c>
      <c r="I25" s="45">
        <f>VLOOKUP($C25,'mallin data'!$B$2:$CJ$295,71,FALSE)</f>
        <v>3.0000000000000001E-3</v>
      </c>
      <c r="J25" s="28">
        <f>_xlfn.XLOOKUP($C25,'mallin data'!$B$3:$B$295,'mallin data'!CH$3:CH$295)</f>
        <v>0</v>
      </c>
      <c r="L25" s="39">
        <f>1-VLOOKUP(C25,'mallin data'!$B$3:$II$295,242,FALSE)/SUM($D$5:$J$5)</f>
        <v>0.69300673154378578</v>
      </c>
      <c r="M25" s="42">
        <f t="shared" si="4"/>
        <v>12492.326672458732</v>
      </c>
      <c r="N25" s="108"/>
      <c r="O25" s="42">
        <f>VLOOKUP($C25,'mallin data'!$B$2:$CJ$295,65,FALSE)</f>
        <v>0</v>
      </c>
      <c r="P25" s="21"/>
      <c r="Q25" s="16"/>
      <c r="R25" s="16">
        <f>VLOOKUP($C25,'mallin data'!$B$2:$CJ$295,26,FALSE)</f>
        <v>0</v>
      </c>
      <c r="S25" s="16"/>
      <c r="T25" s="16">
        <f t="shared" si="10"/>
        <v>1125.2866884079453</v>
      </c>
      <c r="U25" s="16"/>
      <c r="V25" s="114"/>
      <c r="X25" s="43"/>
      <c r="Z25" s="11"/>
      <c r="AA25" s="11"/>
      <c r="AB25" s="12"/>
      <c r="AC25" s="12"/>
    </row>
    <row r="26" spans="1:29" hidden="1" x14ac:dyDescent="0.2">
      <c r="A26" s="11">
        <v>16</v>
      </c>
      <c r="B26" s="19" t="str">
        <f t="shared" si="13"/>
        <v>****</v>
      </c>
      <c r="C26" t="str">
        <f>VLOOKUP(A26,'mallin data'!$IJ$3:$IL$295,3,FALSE)</f>
        <v>Keminmaa</v>
      </c>
      <c r="D26" s="7">
        <f>VLOOKUP($C26,'mallin data'!$B$2:$CJ$295,9,FALSE)</f>
        <v>46.5</v>
      </c>
      <c r="E26" s="45">
        <f>VLOOKUP($C26,'mallin data'!$B$2:$CJ$295,66,FALSE)</f>
        <v>-1.2745946827564225E-2</v>
      </c>
      <c r="F26" s="7">
        <f>VLOOKUP($C26,'mallin data'!$B$2:$CJ$295,16,FALSE)</f>
        <v>89.1</v>
      </c>
      <c r="G26" s="16">
        <f>VLOOKUP($C26,'mallin data'!$B$2:$CJ$295,87,FALSE)</f>
        <v>849</v>
      </c>
      <c r="H26" s="16">
        <f>VLOOKUP($C26,'mallin data'!$B$2:$CJ$295,67,FALSE)</f>
        <v>29850.007890583904</v>
      </c>
      <c r="I26" s="45">
        <f>VLOOKUP($C26,'mallin data'!$B$2:$CJ$295,71,FALSE)</f>
        <v>1E-3</v>
      </c>
      <c r="J26" s="28">
        <f>_xlfn.XLOOKUP($C26,'mallin data'!$B$3:$B$295,'mallin data'!CH$3:CH$295)</f>
        <v>0</v>
      </c>
      <c r="L26" s="39">
        <f>1-VLOOKUP(C26,'mallin data'!$B$3:$II$295,242,FALSE)/SUM($D$5:$J$5)</f>
        <v>0.6886794603233628</v>
      </c>
      <c r="M26" s="42">
        <f t="shared" si="4"/>
        <v>12273.743055555555</v>
      </c>
      <c r="N26" s="108"/>
      <c r="O26" s="42">
        <f>VLOOKUP($C26,'mallin data'!$B$2:$CJ$295,65,FALSE)</f>
        <v>0</v>
      </c>
      <c r="P26" s="21"/>
      <c r="Q26" s="16"/>
      <c r="R26" s="16">
        <f>VLOOKUP($C26,'mallin data'!$B$2:$CJ$295,26,FALSE)</f>
        <v>0</v>
      </c>
      <c r="S26" s="16"/>
      <c r="T26" s="16">
        <f t="shared" si="10"/>
        <v>856.11583924349884</v>
      </c>
      <c r="U26" s="16"/>
      <c r="V26" s="114"/>
      <c r="X26" s="43"/>
      <c r="Z26" s="11"/>
      <c r="AA26" s="11"/>
      <c r="AB26" s="12"/>
      <c r="AC26" s="12"/>
    </row>
    <row r="27" spans="1:29" hidden="1" x14ac:dyDescent="0.2">
      <c r="A27" s="11">
        <v>17</v>
      </c>
      <c r="B27" s="19" t="str">
        <f t="shared" si="13"/>
        <v>****</v>
      </c>
      <c r="C27" t="str">
        <f>VLOOKUP(A27,'mallin data'!$IJ$3:$IL$295,3,FALSE)</f>
        <v>Imatra</v>
      </c>
      <c r="D27" s="7">
        <f>VLOOKUP($C27,'mallin data'!$B$2:$CJ$295,9,FALSE)</f>
        <v>50.5</v>
      </c>
      <c r="E27" s="45">
        <f>VLOOKUP($C27,'mallin data'!$B$2:$CJ$295,66,FALSE)</f>
        <v>-2.4960088198302997E-2</v>
      </c>
      <c r="F27" s="7">
        <f>VLOOKUP($C27,'mallin data'!$B$2:$CJ$295,16,FALSE)</f>
        <v>97.5</v>
      </c>
      <c r="G27" s="16">
        <f>VLOOKUP($C27,'mallin data'!$B$2:$CJ$295,87,FALSE)</f>
        <v>1864</v>
      </c>
      <c r="H27" s="16">
        <f>VLOOKUP($C27,'mallin data'!$B$2:$CJ$295,67,FALSE)</f>
        <v>27598.300072803755</v>
      </c>
      <c r="I27" s="45">
        <f>VLOOKUP($C27,'mallin data'!$B$2:$CJ$295,71,FALSE)</f>
        <v>1E-3</v>
      </c>
      <c r="J27" s="28">
        <f>_xlfn.XLOOKUP($C27,'mallin data'!$B$3:$B$295,'mallin data'!CH$3:CH$295)</f>
        <v>0</v>
      </c>
      <c r="L27" s="39">
        <f>1-VLOOKUP(C27,'mallin data'!$B$3:$II$295,242,FALSE)/SUM($D$5:$J$5)</f>
        <v>0.67955310707169292</v>
      </c>
      <c r="M27" s="42">
        <f t="shared" si="4"/>
        <v>12943.209388185654</v>
      </c>
      <c r="N27" s="108"/>
      <c r="O27" s="42">
        <f>VLOOKUP($C27,'mallin data'!$B$2:$CJ$295,65,FALSE)</f>
        <v>0</v>
      </c>
      <c r="P27" s="21"/>
      <c r="Q27" s="16"/>
      <c r="R27" s="16">
        <f>VLOOKUP($C27,'mallin data'!$B$2:$CJ$295,26,FALSE)</f>
        <v>0</v>
      </c>
      <c r="S27" s="16"/>
      <c r="T27" s="16">
        <f t="shared" si="10"/>
        <v>1325.4471413160734</v>
      </c>
      <c r="U27" s="16"/>
      <c r="V27" s="114"/>
      <c r="X27" s="43"/>
      <c r="Z27" s="11"/>
      <c r="AA27" s="11"/>
      <c r="AB27" s="12"/>
      <c r="AC27" s="12"/>
    </row>
    <row r="28" spans="1:29" hidden="1" x14ac:dyDescent="0.2">
      <c r="A28" s="11">
        <v>18</v>
      </c>
      <c r="B28" s="19" t="str">
        <f t="shared" si="13"/>
        <v>****</v>
      </c>
      <c r="C28" t="str">
        <f>VLOOKUP(A28,'mallin data'!$IJ$3:$IL$295,3,FALSE)</f>
        <v>Hattula</v>
      </c>
      <c r="D28" s="7">
        <f>VLOOKUP($C28,'mallin data'!$B$2:$CJ$295,9,FALSE)</f>
        <v>45.3</v>
      </c>
      <c r="E28" s="45">
        <f>VLOOKUP($C28,'mallin data'!$B$2:$CJ$295,66,FALSE)</f>
        <v>-1.2691472259233815E-2</v>
      </c>
      <c r="F28" s="7">
        <f>VLOOKUP($C28,'mallin data'!$B$2:$CJ$295,16,FALSE)</f>
        <v>75.900000000000006</v>
      </c>
      <c r="G28" s="16">
        <f>VLOOKUP($C28,'mallin data'!$B$2:$CJ$295,87,FALSE)</f>
        <v>1050</v>
      </c>
      <c r="H28" s="16">
        <f>VLOOKUP($C28,'mallin data'!$B$2:$CJ$295,67,FALSE)</f>
        <v>29583.011537228929</v>
      </c>
      <c r="I28" s="45">
        <f>VLOOKUP($C28,'mallin data'!$B$2:$CJ$295,71,FALSE)</f>
        <v>4.0000000000000001E-3</v>
      </c>
      <c r="J28" s="28">
        <f>_xlfn.XLOOKUP($C28,'mallin data'!$B$3:$B$295,'mallin data'!CH$3:CH$295)</f>
        <v>0</v>
      </c>
      <c r="L28" s="39">
        <f>1-VLOOKUP(C28,'mallin data'!$B$3:$II$295,242,FALSE)/SUM($D$5:$J$5)</f>
        <v>0.66452219430761084</v>
      </c>
      <c r="M28" s="42">
        <f t="shared" si="4"/>
        <v>10710.187558906691</v>
      </c>
      <c r="N28" s="108"/>
      <c r="O28" s="42">
        <f>VLOOKUP($C28,'mallin data'!$B$2:$CJ$295,65,FALSE)</f>
        <v>0</v>
      </c>
      <c r="P28" s="21"/>
      <c r="Q28" s="16"/>
      <c r="R28" s="16">
        <f>VLOOKUP($C28,'mallin data'!$B$2:$CJ$295,26,FALSE)</f>
        <v>0</v>
      </c>
      <c r="S28" s="16"/>
      <c r="T28" s="16">
        <f t="shared" si="10"/>
        <v>434.12955854126682</v>
      </c>
      <c r="U28" s="16"/>
      <c r="V28" s="114"/>
      <c r="X28" s="43"/>
      <c r="Z28" s="11"/>
      <c r="AA28" s="11"/>
      <c r="AB28" s="12"/>
      <c r="AC28" s="12"/>
    </row>
    <row r="29" spans="1:29" hidden="1" x14ac:dyDescent="0.2">
      <c r="A29" s="11">
        <v>19</v>
      </c>
      <c r="B29" s="19" t="str">
        <f t="shared" si="13"/>
        <v>****</v>
      </c>
      <c r="C29" t="str">
        <f>VLOOKUP(A29,'mallin data'!$IJ$3:$IL$295,3,FALSE)</f>
        <v>Forssa</v>
      </c>
      <c r="D29" s="7">
        <f>VLOOKUP($C29,'mallin data'!$B$2:$CJ$295,9,FALSE)</f>
        <v>49.4</v>
      </c>
      <c r="E29" s="45">
        <f>VLOOKUP($C29,'mallin data'!$B$2:$CJ$295,66,FALSE)</f>
        <v>-2.668579449333679E-2</v>
      </c>
      <c r="F29" s="7">
        <f>VLOOKUP($C29,'mallin data'!$B$2:$CJ$295,16,FALSE)</f>
        <v>91.7</v>
      </c>
      <c r="G29" s="16">
        <f>VLOOKUP($C29,'mallin data'!$B$2:$CJ$295,87,FALSE)</f>
        <v>1251</v>
      </c>
      <c r="H29" s="16">
        <f>VLOOKUP($C29,'mallin data'!$B$2:$CJ$295,67,FALSE)</f>
        <v>25782.876805437554</v>
      </c>
      <c r="I29" s="45">
        <f>VLOOKUP($C29,'mallin data'!$B$2:$CJ$295,71,FALSE)</f>
        <v>3.0000000000000001E-3</v>
      </c>
      <c r="J29" s="28">
        <f>_xlfn.XLOOKUP($C29,'mallin data'!$B$3:$B$295,'mallin data'!CH$3:CH$295)</f>
        <v>0</v>
      </c>
      <c r="L29" s="39">
        <f>1-VLOOKUP(C29,'mallin data'!$B$3:$II$295,242,FALSE)/SUM($D$5:$J$5)</f>
        <v>0.65882029378224394</v>
      </c>
      <c r="M29" s="42">
        <f t="shared" si="4"/>
        <v>12682.420333839151</v>
      </c>
      <c r="N29" s="108"/>
      <c r="O29" s="42">
        <f>VLOOKUP($C29,'mallin data'!$B$2:$CJ$295,65,FALSE)</f>
        <v>0</v>
      </c>
      <c r="P29" s="21"/>
      <c r="Q29" s="16"/>
      <c r="R29" s="16">
        <f>VLOOKUP($C29,'mallin data'!$B$2:$CJ$295,26,FALSE)</f>
        <v>0</v>
      </c>
      <c r="S29" s="16"/>
      <c r="T29" s="16">
        <f t="shared" si="10"/>
        <v>1125.2292411601113</v>
      </c>
      <c r="U29" s="16"/>
      <c r="V29" s="114"/>
      <c r="X29" s="43"/>
      <c r="Z29" s="11"/>
      <c r="AA29" s="11"/>
      <c r="AB29" s="12"/>
      <c r="AC29" s="12"/>
    </row>
    <row r="30" spans="1:29" hidden="1" x14ac:dyDescent="0.2">
      <c r="A30" s="11">
        <v>20</v>
      </c>
      <c r="B30" s="19" t="str">
        <f t="shared" si="13"/>
        <v>****</v>
      </c>
      <c r="C30" t="str">
        <f>VLOOKUP(A30,'mallin data'!$IJ$3:$IL$295,3,FALSE)</f>
        <v>Kalajoki</v>
      </c>
      <c r="D30" s="7">
        <f>VLOOKUP($C30,'mallin data'!$B$2:$CJ$295,9,FALSE)</f>
        <v>45.7</v>
      </c>
      <c r="E30" s="45">
        <f>VLOOKUP($C30,'mallin data'!$B$2:$CJ$295,66,FALSE)</f>
        <v>-5.9995894082915061E-3</v>
      </c>
      <c r="F30" s="7">
        <f>VLOOKUP($C30,'mallin data'!$B$2:$CJ$295,16,FALSE)</f>
        <v>77.8</v>
      </c>
      <c r="G30" s="16">
        <f>VLOOKUP($C30,'mallin data'!$B$2:$CJ$295,87,FALSE)</f>
        <v>1436</v>
      </c>
      <c r="H30" s="16">
        <f>VLOOKUP($C30,'mallin data'!$B$2:$CJ$295,67,FALSE)</f>
        <v>24848.531741504361</v>
      </c>
      <c r="I30" s="45">
        <f>VLOOKUP($C30,'mallin data'!$B$2:$CJ$295,71,FALSE)</f>
        <v>4.0000000000000001E-3</v>
      </c>
      <c r="J30" s="28">
        <f>_xlfn.XLOOKUP($C30,'mallin data'!$B$3:$B$295,'mallin data'!CH$3:CH$295)</f>
        <v>0</v>
      </c>
      <c r="L30" s="39">
        <f>1-VLOOKUP(C30,'mallin data'!$B$3:$II$295,242,FALSE)/SUM($D$5:$J$5)</f>
        <v>0.65184759962192107</v>
      </c>
      <c r="M30" s="42">
        <f t="shared" si="4"/>
        <v>11677.269032035825</v>
      </c>
      <c r="N30" s="108"/>
      <c r="O30" s="42">
        <f>VLOOKUP($C30,'mallin data'!$B$2:$CJ$295,65,FALSE)</f>
        <v>0</v>
      </c>
      <c r="P30" s="21"/>
      <c r="Q30" s="16"/>
      <c r="R30" s="16">
        <f>VLOOKUP($C30,'mallin data'!$B$2:$CJ$295,26,FALSE)</f>
        <v>0</v>
      </c>
      <c r="S30" s="16"/>
      <c r="T30" s="16">
        <f t="shared" si="10"/>
        <v>397.44912280701755</v>
      </c>
      <c r="U30" s="16"/>
      <c r="V30" s="114"/>
      <c r="X30" s="43"/>
      <c r="Z30" s="11"/>
      <c r="AA30" s="11"/>
      <c r="AB30" s="12"/>
      <c r="AC30" s="12"/>
    </row>
    <row r="31" spans="1:29" hidden="1" x14ac:dyDescent="0.2">
      <c r="A31" s="11">
        <v>21</v>
      </c>
      <c r="B31" s="19" t="str">
        <f t="shared" si="13"/>
        <v>****</v>
      </c>
      <c r="C31" t="str">
        <f>VLOOKUP(A31,'mallin data'!$IJ$3:$IL$295,3,FALSE)</f>
        <v>Iisalmi</v>
      </c>
      <c r="D31" s="7">
        <f>VLOOKUP($C31,'mallin data'!$B$2:$CJ$295,9,FALSE)</f>
        <v>47</v>
      </c>
      <c r="E31" s="45">
        <f>VLOOKUP($C31,'mallin data'!$B$2:$CJ$295,66,FALSE)</f>
        <v>-8.5693308349577887E-3</v>
      </c>
      <c r="F31" s="7">
        <f>VLOOKUP($C31,'mallin data'!$B$2:$CJ$295,16,FALSE)</f>
        <v>77</v>
      </c>
      <c r="G31" s="16">
        <f>VLOOKUP($C31,'mallin data'!$B$2:$CJ$295,87,FALSE)</f>
        <v>2021</v>
      </c>
      <c r="H31" s="16">
        <f>VLOOKUP($C31,'mallin data'!$B$2:$CJ$295,67,FALSE)</f>
        <v>25826.638664907394</v>
      </c>
      <c r="I31" s="45">
        <f>VLOOKUP($C31,'mallin data'!$B$2:$CJ$295,71,FALSE)</f>
        <v>0</v>
      </c>
      <c r="J31" s="28">
        <f>_xlfn.XLOOKUP($C31,'mallin data'!$B$3:$B$295,'mallin data'!CH$3:CH$295)</f>
        <v>0</v>
      </c>
      <c r="L31" s="39">
        <f>1-VLOOKUP(C31,'mallin data'!$B$3:$II$295,242,FALSE)/SUM($D$5:$J$5)</f>
        <v>0.64546349303698236</v>
      </c>
      <c r="M31" s="42">
        <f t="shared" si="4"/>
        <v>11222.420029168692</v>
      </c>
      <c r="N31" s="108"/>
      <c r="O31" s="42">
        <f>VLOOKUP($C31,'mallin data'!$B$2:$CJ$295,65,FALSE)</f>
        <v>0</v>
      </c>
      <c r="P31" s="21"/>
      <c r="Q31" s="16"/>
      <c r="R31" s="16">
        <f>VLOOKUP($C31,'mallin data'!$B$2:$CJ$295,26,FALSE)</f>
        <v>0</v>
      </c>
      <c r="S31" s="16"/>
      <c r="T31" s="16">
        <f t="shared" si="10"/>
        <v>785.40557886941497</v>
      </c>
      <c r="U31" s="16"/>
      <c r="V31" s="114"/>
      <c r="X31" s="43"/>
      <c r="Z31" s="11"/>
      <c r="AA31" s="11"/>
      <c r="AB31" s="12"/>
      <c r="AC31" s="12"/>
    </row>
    <row r="32" spans="1:29" hidden="1" x14ac:dyDescent="0.2">
      <c r="A32" s="11">
        <v>22</v>
      </c>
      <c r="B32" s="19" t="str">
        <f t="shared" si="13"/>
        <v>****</v>
      </c>
      <c r="C32" t="str">
        <f>VLOOKUP(A32,'mallin data'!$IJ$3:$IL$295,3,FALSE)</f>
        <v>Orivesi</v>
      </c>
      <c r="D32" s="7">
        <f>VLOOKUP($C32,'mallin data'!$B$2:$CJ$295,9,FALSE)</f>
        <v>48.9</v>
      </c>
      <c r="E32" s="45">
        <f>VLOOKUP($C32,'mallin data'!$B$2:$CJ$295,66,FALSE)</f>
        <v>-2.3868990805870571E-2</v>
      </c>
      <c r="F32" s="7">
        <f>VLOOKUP($C32,'mallin data'!$B$2:$CJ$295,16,FALSE)</f>
        <v>71.8</v>
      </c>
      <c r="G32" s="16">
        <f>VLOOKUP($C32,'mallin data'!$B$2:$CJ$295,87,FALSE)</f>
        <v>804</v>
      </c>
      <c r="H32" s="16">
        <f>VLOOKUP($C32,'mallin data'!$B$2:$CJ$295,67,FALSE)</f>
        <v>26571.01285376029</v>
      </c>
      <c r="I32" s="45">
        <f>VLOOKUP($C32,'mallin data'!$B$2:$CJ$295,71,FALSE)</f>
        <v>2E-3</v>
      </c>
      <c r="J32" s="28">
        <f>_xlfn.XLOOKUP($C32,'mallin data'!$B$3:$B$295,'mallin data'!CH$3:CH$295)</f>
        <v>0</v>
      </c>
      <c r="L32" s="39">
        <f>1-VLOOKUP(C32,'mallin data'!$B$3:$II$295,242,FALSE)/SUM($D$5:$J$5)</f>
        <v>0.64276904848352467</v>
      </c>
      <c r="M32" s="42">
        <f t="shared" si="4"/>
        <v>10884.269607843138</v>
      </c>
      <c r="N32" s="108"/>
      <c r="O32" s="42">
        <f>VLOOKUP($C32,'mallin data'!$B$2:$CJ$295,65,FALSE)</f>
        <v>0</v>
      </c>
      <c r="P32" s="21"/>
      <c r="Q32" s="16"/>
      <c r="R32" s="16">
        <f>VLOOKUP($C32,'mallin data'!$B$2:$CJ$295,26,FALSE)</f>
        <v>0</v>
      </c>
      <c r="S32" s="16"/>
      <c r="T32" s="16">
        <f t="shared" si="10"/>
        <v>610.08494690818236</v>
      </c>
      <c r="U32" s="16"/>
      <c r="V32" s="114"/>
      <c r="X32" s="43"/>
      <c r="Z32" s="11"/>
      <c r="AA32" s="11"/>
      <c r="AB32" s="12"/>
      <c r="AC32" s="12"/>
    </row>
    <row r="33" spans="1:29" hidden="1" x14ac:dyDescent="0.2">
      <c r="A33" s="11">
        <v>23</v>
      </c>
      <c r="B33" s="19" t="str">
        <f t="shared" si="13"/>
        <v>****</v>
      </c>
      <c r="C33" t="str">
        <f>VLOOKUP(A33,'mallin data'!$IJ$3:$IL$295,3,FALSE)</f>
        <v>Loimaa</v>
      </c>
      <c r="D33" s="7">
        <f>VLOOKUP($C33,'mallin data'!$B$2:$CJ$295,9,FALSE)</f>
        <v>49.2</v>
      </c>
      <c r="E33" s="45">
        <f>VLOOKUP($C33,'mallin data'!$B$2:$CJ$295,66,FALSE)</f>
        <v>-2.3456038480172747E-2</v>
      </c>
      <c r="F33" s="7">
        <f>VLOOKUP($C33,'mallin data'!$B$2:$CJ$295,16,FALSE)</f>
        <v>68.599999999999994</v>
      </c>
      <c r="G33" s="16">
        <f>VLOOKUP($C33,'mallin data'!$B$2:$CJ$295,87,FALSE)</f>
        <v>1354</v>
      </c>
      <c r="H33" s="16">
        <f>VLOOKUP($C33,'mallin data'!$B$2:$CJ$295,67,FALSE)</f>
        <v>25369.473488067997</v>
      </c>
      <c r="I33" s="45">
        <f>VLOOKUP($C33,'mallin data'!$B$2:$CJ$295,71,FALSE)</f>
        <v>2E-3</v>
      </c>
      <c r="J33" s="28">
        <f>_xlfn.XLOOKUP($C33,'mallin data'!$B$3:$B$295,'mallin data'!CH$3:CH$295)</f>
        <v>0</v>
      </c>
      <c r="L33" s="39">
        <f>1-VLOOKUP(C33,'mallin data'!$B$3:$II$295,242,FALSE)/SUM($D$5:$J$5)</f>
        <v>0.63793128995398307</v>
      </c>
      <c r="M33" s="42">
        <f t="shared" si="4"/>
        <v>13254.185776487664</v>
      </c>
      <c r="N33" s="108"/>
      <c r="O33" s="42">
        <f>VLOOKUP($C33,'mallin data'!$B$2:$CJ$295,65,FALSE)</f>
        <v>0</v>
      </c>
      <c r="P33" s="21"/>
      <c r="Q33" s="16"/>
      <c r="R33" s="16">
        <f>VLOOKUP($C33,'mallin data'!$B$2:$CJ$295,26,FALSE)</f>
        <v>0</v>
      </c>
      <c r="S33" s="16"/>
      <c r="T33" s="16">
        <f t="shared" si="10"/>
        <v>1403.9465562664659</v>
      </c>
      <c r="U33" s="16"/>
      <c r="V33" s="114"/>
      <c r="X33" s="43"/>
      <c r="Z33" s="11"/>
      <c r="AA33" s="11"/>
      <c r="AB33" s="12"/>
      <c r="AC33" s="12"/>
    </row>
    <row r="34" spans="1:29" hidden="1" x14ac:dyDescent="0.2">
      <c r="A34" s="11">
        <v>24</v>
      </c>
      <c r="B34" s="19" t="str">
        <f t="shared" si="13"/>
        <v>****</v>
      </c>
      <c r="C34" t="str">
        <f>VLOOKUP(A34,'mallin data'!$IJ$3:$IL$295,3,FALSE)</f>
        <v>Eurajoki</v>
      </c>
      <c r="D34" s="7">
        <f>VLOOKUP($C34,'mallin data'!$B$2:$CJ$295,9,FALSE)</f>
        <v>46.5</v>
      </c>
      <c r="E34" s="45">
        <f>VLOOKUP($C34,'mallin data'!$B$2:$CJ$295,66,FALSE)</f>
        <v>-1.1777634063633257E-2</v>
      </c>
      <c r="F34" s="7">
        <f>VLOOKUP($C34,'mallin data'!$B$2:$CJ$295,16,FALSE)</f>
        <v>64.599999999999994</v>
      </c>
      <c r="G34" s="16">
        <f>VLOOKUP($C34,'mallin data'!$B$2:$CJ$295,87,FALSE)</f>
        <v>1008</v>
      </c>
      <c r="H34" s="16">
        <f>VLOOKUP($C34,'mallin data'!$B$2:$CJ$295,67,FALSE)</f>
        <v>29275.196752098982</v>
      </c>
      <c r="I34" s="45">
        <f>VLOOKUP($C34,'mallin data'!$B$2:$CJ$295,71,FALSE)</f>
        <v>3.0000000000000001E-3</v>
      </c>
      <c r="J34" s="28">
        <f>_xlfn.XLOOKUP($C34,'mallin data'!$B$3:$B$295,'mallin data'!CH$3:CH$295)</f>
        <v>0</v>
      </c>
      <c r="L34" s="39">
        <f>1-VLOOKUP(C34,'mallin data'!$B$3:$II$295,242,FALSE)/SUM($D$5:$J$5)</f>
        <v>0.60711437629176113</v>
      </c>
      <c r="M34" s="42">
        <f t="shared" si="4"/>
        <v>15904.195906432749</v>
      </c>
      <c r="N34" s="108"/>
      <c r="O34" s="42">
        <f>VLOOKUP($C34,'mallin data'!$B$2:$CJ$295,65,FALSE)</f>
        <v>0</v>
      </c>
      <c r="P34" s="21"/>
      <c r="Q34" s="16"/>
      <c r="R34" s="16">
        <f>VLOOKUP($C34,'mallin data'!$B$2:$CJ$295,26,FALSE)</f>
        <v>0</v>
      </c>
      <c r="S34" s="16"/>
      <c r="T34" s="16">
        <f t="shared" si="10"/>
        <v>994.51229105211405</v>
      </c>
      <c r="U34" s="16"/>
      <c r="V34" s="114"/>
      <c r="X34" s="43"/>
      <c r="Z34" s="11"/>
      <c r="AA34" s="11"/>
      <c r="AB34" s="12"/>
      <c r="AC34" s="12"/>
    </row>
    <row r="35" spans="1:29" hidden="1" x14ac:dyDescent="0.2">
      <c r="A35" s="11">
        <v>25</v>
      </c>
      <c r="B35" s="19" t="str">
        <f t="shared" si="13"/>
        <v>****</v>
      </c>
      <c r="C35" t="str">
        <f>VLOOKUP(A35,'mallin data'!$IJ$3:$IL$295,3,FALSE)</f>
        <v>Oulainen</v>
      </c>
      <c r="D35" s="7">
        <f>VLOOKUP($C35,'mallin data'!$B$2:$CJ$295,9,FALSE)</f>
        <v>46.6</v>
      </c>
      <c r="E35" s="45">
        <f>VLOOKUP($C35,'mallin data'!$B$2:$CJ$295,66,FALSE)</f>
        <v>-3.1680134976994935E-2</v>
      </c>
      <c r="F35" s="7">
        <f>VLOOKUP($C35,'mallin data'!$B$2:$CJ$295,16,FALSE)</f>
        <v>75</v>
      </c>
      <c r="G35" s="16">
        <f>VLOOKUP($C35,'mallin data'!$B$2:$CJ$295,87,FALSE)</f>
        <v>782</v>
      </c>
      <c r="H35" s="16">
        <f>VLOOKUP($C35,'mallin data'!$B$2:$CJ$295,67,FALSE)</f>
        <v>24677.394097222223</v>
      </c>
      <c r="I35" s="45">
        <f>VLOOKUP($C35,'mallin data'!$B$2:$CJ$295,71,FALSE)</f>
        <v>1E-3</v>
      </c>
      <c r="J35" s="28">
        <f>_xlfn.XLOOKUP($C35,'mallin data'!$B$3:$B$295,'mallin data'!CH$3:CH$295)</f>
        <v>0</v>
      </c>
      <c r="L35" s="39">
        <f>1-VLOOKUP(C35,'mallin data'!$B$3:$II$295,242,FALSE)/SUM($D$5:$J$5)</f>
        <v>0.60603571063406392</v>
      </c>
      <c r="M35" s="42">
        <f t="shared" si="4"/>
        <v>11963.666666666666</v>
      </c>
      <c r="N35" s="108"/>
      <c r="O35" s="42">
        <f>VLOOKUP($C35,'mallin data'!$B$2:$CJ$295,65,FALSE)</f>
        <v>0</v>
      </c>
      <c r="P35" s="21"/>
      <c r="Q35" s="16"/>
      <c r="R35" s="16">
        <f>VLOOKUP($C35,'mallin data'!$B$2:$CJ$295,26,FALSE)</f>
        <v>0</v>
      </c>
      <c r="S35" s="16"/>
      <c r="T35" s="16">
        <f t="shared" si="10"/>
        <v>1097.2849020846495</v>
      </c>
      <c r="U35" s="16"/>
      <c r="V35" s="114"/>
      <c r="X35" s="43"/>
      <c r="Z35" s="11"/>
      <c r="AA35" s="11"/>
      <c r="AB35" s="12"/>
      <c r="AC35" s="12"/>
    </row>
    <row r="36" spans="1:29" hidden="1" x14ac:dyDescent="0.2">
      <c r="A36" s="11">
        <v>26</v>
      </c>
      <c r="B36" s="19" t="str">
        <f t="shared" si="13"/>
        <v>****</v>
      </c>
      <c r="C36" t="str">
        <f>VLOOKUP(A36,'mallin data'!$IJ$3:$IL$295,3,FALSE)</f>
        <v>Sastamala</v>
      </c>
      <c r="D36" s="7">
        <f>VLOOKUP($C36,'mallin data'!$B$2:$CJ$295,9,FALSE)</f>
        <v>49</v>
      </c>
      <c r="E36" s="45">
        <f>VLOOKUP($C36,'mallin data'!$B$2:$CJ$295,66,FALSE)</f>
        <v>-1.5282401080505048E-2</v>
      </c>
      <c r="F36" s="7">
        <f>VLOOKUP($C36,'mallin data'!$B$2:$CJ$295,16,FALSE)</f>
        <v>67.7</v>
      </c>
      <c r="G36" s="16">
        <f>VLOOKUP($C36,'mallin data'!$B$2:$CJ$295,87,FALSE)</f>
        <v>2223</v>
      </c>
      <c r="H36" s="16">
        <f>VLOOKUP($C36,'mallin data'!$B$2:$CJ$295,67,FALSE)</f>
        <v>26014.49599386294</v>
      </c>
      <c r="I36" s="45">
        <f>VLOOKUP($C36,'mallin data'!$B$2:$CJ$295,71,FALSE)</f>
        <v>2E-3</v>
      </c>
      <c r="J36" s="28">
        <f>_xlfn.XLOOKUP($C36,'mallin data'!$B$3:$B$295,'mallin data'!CH$3:CH$295)</f>
        <v>0</v>
      </c>
      <c r="L36" s="39">
        <f>1-VLOOKUP(C36,'mallin data'!$B$3:$II$295,242,FALSE)/SUM($D$5:$J$5)</f>
        <v>0.59745103195770877</v>
      </c>
      <c r="M36" s="42">
        <f t="shared" si="4"/>
        <v>11646.066428889879</v>
      </c>
      <c r="N36" s="108"/>
      <c r="O36" s="42">
        <f>VLOOKUP($C36,'mallin data'!$B$2:$CJ$295,65,FALSE)</f>
        <v>0</v>
      </c>
      <c r="P36" s="21"/>
      <c r="Q36" s="16"/>
      <c r="R36" s="16">
        <f>VLOOKUP($C36,'mallin data'!$B$2:$CJ$295,26,FALSE)</f>
        <v>0</v>
      </c>
      <c r="S36" s="16"/>
      <c r="T36" s="16">
        <f t="shared" si="10"/>
        <v>537.86006360745114</v>
      </c>
      <c r="U36" s="16"/>
      <c r="V36" s="114"/>
      <c r="X36" s="43"/>
      <c r="Z36" s="11"/>
      <c r="AA36" s="11"/>
      <c r="AB36" s="12"/>
      <c r="AC36" s="12"/>
    </row>
    <row r="37" spans="1:29" hidden="1" x14ac:dyDescent="0.2">
      <c r="A37" s="11">
        <v>27</v>
      </c>
      <c r="B37" s="19" t="str">
        <f t="shared" si="13"/>
        <v>****</v>
      </c>
      <c r="C37" t="str">
        <f>VLOOKUP(A37,'mallin data'!$IJ$3:$IL$295,3,FALSE)</f>
        <v>Alavus</v>
      </c>
      <c r="D37" s="7">
        <f>VLOOKUP($C37,'mallin data'!$B$2:$CJ$295,9,FALSE)</f>
        <v>47.2</v>
      </c>
      <c r="E37" s="45">
        <f>VLOOKUP($C37,'mallin data'!$B$2:$CJ$295,66,FALSE)</f>
        <v>-1.9969915740370325E-2</v>
      </c>
      <c r="F37" s="7">
        <f>VLOOKUP($C37,'mallin data'!$B$2:$CJ$295,16,FALSE)</f>
        <v>62.3</v>
      </c>
      <c r="G37" s="16">
        <f>VLOOKUP($C37,'mallin data'!$B$2:$CJ$295,87,FALSE)</f>
        <v>1154</v>
      </c>
      <c r="H37" s="16">
        <f>VLOOKUP($C37,'mallin data'!$B$2:$CJ$295,67,FALSE)</f>
        <v>23101.403153988867</v>
      </c>
      <c r="I37" s="45">
        <f>VLOOKUP($C37,'mallin data'!$B$2:$CJ$295,71,FALSE)</f>
        <v>1E-3</v>
      </c>
      <c r="J37" s="28">
        <f>_xlfn.XLOOKUP($C37,'mallin data'!$B$3:$B$295,'mallin data'!CH$3:CH$295)</f>
        <v>0</v>
      </c>
      <c r="L37" s="39">
        <f>1-VLOOKUP(C37,'mallin data'!$B$3:$II$295,242,FALSE)/SUM($D$5:$J$5)</f>
        <v>0.58572247373516595</v>
      </c>
      <c r="M37" s="42">
        <f t="shared" si="4"/>
        <v>11097.482362940926</v>
      </c>
      <c r="N37" s="108"/>
      <c r="O37" s="42">
        <f>VLOOKUP($C37,'mallin data'!$B$2:$CJ$295,65,FALSE)</f>
        <v>0</v>
      </c>
      <c r="P37" s="21"/>
      <c r="Q37" s="16"/>
      <c r="R37" s="16">
        <f>VLOOKUP($C37,'mallin data'!$B$2:$CJ$295,26,FALSE)</f>
        <v>0</v>
      </c>
      <c r="S37" s="16"/>
      <c r="T37" s="16">
        <f t="shared" si="10"/>
        <v>716.01719690455718</v>
      </c>
      <c r="U37" s="16"/>
      <c r="V37" s="114"/>
      <c r="X37" s="43"/>
      <c r="Z37" s="11"/>
      <c r="AA37" s="11"/>
      <c r="AB37" s="12"/>
      <c r="AC37" s="12"/>
    </row>
    <row r="38" spans="1:29" hidden="1" x14ac:dyDescent="0.2">
      <c r="A38" s="11">
        <v>28</v>
      </c>
      <c r="B38" s="19" t="str">
        <f t="shared" si="13"/>
        <v>****</v>
      </c>
      <c r="C38" t="str">
        <f>VLOOKUP(A38,'mallin data'!$IJ$3:$IL$295,3,FALSE)</f>
        <v>Jämsä</v>
      </c>
      <c r="D38" s="7">
        <f>VLOOKUP($C38,'mallin data'!$B$2:$CJ$295,9,FALSE)</f>
        <v>51.3</v>
      </c>
      <c r="E38" s="45">
        <f>VLOOKUP($C38,'mallin data'!$B$2:$CJ$295,66,FALSE)</f>
        <v>-2.8754853689041026E-2</v>
      </c>
      <c r="F38" s="7">
        <f>VLOOKUP($C38,'mallin data'!$B$2:$CJ$295,16,FALSE)</f>
        <v>74.900000000000006</v>
      </c>
      <c r="G38" s="16">
        <f>VLOOKUP($C38,'mallin data'!$B$2:$CJ$295,87,FALSE)</f>
        <v>1595</v>
      </c>
      <c r="H38" s="16">
        <f>VLOOKUP($C38,'mallin data'!$B$2:$CJ$295,67,FALSE)</f>
        <v>27056.706685499059</v>
      </c>
      <c r="I38" s="45">
        <f>VLOOKUP($C38,'mallin data'!$B$2:$CJ$295,71,FALSE)</f>
        <v>1E-3</v>
      </c>
      <c r="J38" s="28">
        <f>_xlfn.XLOOKUP($C38,'mallin data'!$B$3:$B$295,'mallin data'!CH$3:CH$295)</f>
        <v>0</v>
      </c>
      <c r="L38" s="39">
        <f>1-VLOOKUP(C38,'mallin data'!$B$3:$II$295,242,FALSE)/SUM($D$5:$J$5)</f>
        <v>0.58117947183037422</v>
      </c>
      <c r="M38" s="42">
        <f t="shared" si="4"/>
        <v>12982.471510400965</v>
      </c>
      <c r="N38" s="108"/>
      <c r="O38" s="42">
        <f>VLOOKUP($C38,'mallin data'!$B$2:$CJ$295,65,FALSE)</f>
        <v>0</v>
      </c>
      <c r="P38" s="21"/>
      <c r="Q38" s="16"/>
      <c r="R38" s="16">
        <f>VLOOKUP($C38,'mallin data'!$B$2:$CJ$295,26,FALSE)</f>
        <v>0</v>
      </c>
      <c r="S38" s="16"/>
      <c r="T38" s="16">
        <f t="shared" si="10"/>
        <v>418.93962611094088</v>
      </c>
      <c r="U38" s="16"/>
      <c r="V38" s="114"/>
      <c r="X38" s="43"/>
      <c r="Z38" s="11"/>
      <c r="AA38" s="11"/>
      <c r="AB38" s="12"/>
      <c r="AC38" s="12"/>
    </row>
    <row r="39" spans="1:29" hidden="1" x14ac:dyDescent="0.2">
      <c r="A39" s="11">
        <v>29</v>
      </c>
      <c r="B39" s="19" t="str">
        <f t="shared" si="13"/>
        <v>****</v>
      </c>
      <c r="C39" t="str">
        <f>VLOOKUP(A39,'mallin data'!$IJ$3:$IL$295,3,FALSE)</f>
        <v>Heinola</v>
      </c>
      <c r="D39" s="7">
        <f>VLOOKUP($C39,'mallin data'!$B$2:$CJ$295,9,FALSE)</f>
        <v>52.7</v>
      </c>
      <c r="E39" s="45">
        <f>VLOOKUP($C39,'mallin data'!$B$2:$CJ$295,66,FALSE)</f>
        <v>-2.5782048691585978E-2</v>
      </c>
      <c r="F39" s="7">
        <f>VLOOKUP($C39,'mallin data'!$B$2:$CJ$295,16,FALSE)</f>
        <v>91.2</v>
      </c>
      <c r="G39" s="16">
        <f>VLOOKUP($C39,'mallin data'!$B$2:$CJ$295,87,FALSE)</f>
        <v>1312</v>
      </c>
      <c r="H39" s="16">
        <f>VLOOKUP($C39,'mallin data'!$B$2:$CJ$295,67,FALSE)</f>
        <v>26934.772056761456</v>
      </c>
      <c r="I39" s="45">
        <f>VLOOKUP($C39,'mallin data'!$B$2:$CJ$295,71,FALSE)</f>
        <v>2E-3</v>
      </c>
      <c r="J39" s="28">
        <f>_xlfn.XLOOKUP($C39,'mallin data'!$B$3:$B$295,'mallin data'!CH$3:CH$295)</f>
        <v>0</v>
      </c>
      <c r="L39" s="39">
        <f>1-VLOOKUP(C39,'mallin data'!$B$3:$II$295,242,FALSE)/SUM($D$5:$J$5)</f>
        <v>0.58069570716644259</v>
      </c>
      <c r="M39" s="42">
        <f t="shared" si="4"/>
        <v>11729.204204204205</v>
      </c>
      <c r="N39" s="108"/>
      <c r="O39" s="42">
        <f>VLOOKUP($C39,'mallin data'!$B$2:$CJ$295,65,FALSE)</f>
        <v>0</v>
      </c>
      <c r="P39" s="21"/>
      <c r="Q39" s="16"/>
      <c r="R39" s="16">
        <f>VLOOKUP($C39,'mallin data'!$B$2:$CJ$295,26,FALSE)</f>
        <v>0</v>
      </c>
      <c r="S39" s="16"/>
      <c r="T39" s="16">
        <f t="shared" si="10"/>
        <v>921.34144486692014</v>
      </c>
      <c r="U39" s="16"/>
      <c r="V39" s="114"/>
      <c r="X39" s="43"/>
      <c r="Z39" s="11"/>
      <c r="AA39" s="11"/>
      <c r="AB39" s="12"/>
      <c r="AC39" s="12"/>
    </row>
    <row r="40" spans="1:29" hidden="1" x14ac:dyDescent="0.2">
      <c r="A40" s="11">
        <v>30</v>
      </c>
      <c r="B40" s="19" t="str">
        <f t="shared" si="13"/>
        <v>****</v>
      </c>
      <c r="C40" t="str">
        <f>VLOOKUP(A40,'mallin data'!$IJ$3:$IL$295,3,FALSE)</f>
        <v>Petäjävesi</v>
      </c>
      <c r="D40" s="7">
        <f>VLOOKUP($C40,'mallin data'!$B$2:$CJ$295,9,FALSE)</f>
        <v>46</v>
      </c>
      <c r="E40" s="45">
        <f>VLOOKUP($C40,'mallin data'!$B$2:$CJ$295,66,FALSE)</f>
        <v>-2.9994724523672866E-2</v>
      </c>
      <c r="F40" s="7">
        <f>VLOOKUP($C40,'mallin data'!$B$2:$CJ$295,16,FALSE)</f>
        <v>56.2</v>
      </c>
      <c r="G40" s="16">
        <f>VLOOKUP($C40,'mallin data'!$B$2:$CJ$295,87,FALSE)</f>
        <v>441</v>
      </c>
      <c r="H40" s="16">
        <f>VLOOKUP($C40,'mallin data'!$B$2:$CJ$295,67,FALSE)</f>
        <v>25622.173986486487</v>
      </c>
      <c r="I40" s="45">
        <f>VLOOKUP($C40,'mallin data'!$B$2:$CJ$295,71,FALSE)</f>
        <v>2E-3</v>
      </c>
      <c r="J40" s="28">
        <f>_xlfn.XLOOKUP($C40,'mallin data'!$B$3:$B$295,'mallin data'!CH$3:CH$295)</f>
        <v>0</v>
      </c>
      <c r="L40" s="39">
        <f>1-VLOOKUP(C40,'mallin data'!$B$3:$II$295,242,FALSE)/SUM($D$5:$J$5)</f>
        <v>0.57366695488617159</v>
      </c>
      <c r="M40" s="42">
        <f t="shared" si="4"/>
        <v>12360.782705099778</v>
      </c>
      <c r="N40" s="108"/>
      <c r="O40" s="42">
        <f>VLOOKUP($C40,'mallin data'!$B$2:$CJ$295,65,FALSE)</f>
        <v>0</v>
      </c>
      <c r="P40" s="21"/>
      <c r="Q40" s="16"/>
      <c r="R40" s="16">
        <f>VLOOKUP($C40,'mallin data'!$B$2:$CJ$295,26,FALSE)</f>
        <v>0</v>
      </c>
      <c r="S40" s="16"/>
      <c r="T40" s="16">
        <f t="shared" si="10"/>
        <v>1053.365470852018</v>
      </c>
      <c r="U40" s="16"/>
      <c r="V40" s="114"/>
      <c r="X40" s="43"/>
      <c r="Z40" s="11"/>
      <c r="AA40" s="11"/>
      <c r="AB40" s="12"/>
      <c r="AC40" s="12"/>
    </row>
    <row r="41" spans="1:29" hidden="1" x14ac:dyDescent="0.2">
      <c r="A41" s="11">
        <v>31</v>
      </c>
      <c r="B41" s="19" t="str">
        <f t="shared" si="13"/>
        <v>****</v>
      </c>
      <c r="C41" t="str">
        <f>VLOOKUP(A41,'mallin data'!$IJ$3:$IL$295,3,FALSE)</f>
        <v>Pyhäjoki</v>
      </c>
      <c r="D41" s="7">
        <f>VLOOKUP($C41,'mallin data'!$B$2:$CJ$295,9,FALSE)</f>
        <v>47.2</v>
      </c>
      <c r="E41" s="45">
        <f>VLOOKUP($C41,'mallin data'!$B$2:$CJ$295,66,FALSE)</f>
        <v>-1.1202012365685942E-2</v>
      </c>
      <c r="F41" s="7">
        <f>VLOOKUP($C41,'mallin data'!$B$2:$CJ$295,16,FALSE)</f>
        <v>70.599999999999994</v>
      </c>
      <c r="G41" s="16">
        <f>VLOOKUP($C41,'mallin data'!$B$2:$CJ$295,87,FALSE)</f>
        <v>330</v>
      </c>
      <c r="H41" s="16">
        <f>VLOOKUP($C41,'mallin data'!$B$2:$CJ$295,67,FALSE)</f>
        <v>26487.748991935485</v>
      </c>
      <c r="I41" s="45">
        <f>VLOOKUP($C41,'mallin data'!$B$2:$CJ$295,71,FALSE)</f>
        <v>2E-3</v>
      </c>
      <c r="J41" s="28">
        <f>_xlfn.XLOOKUP($C41,'mallin data'!$B$3:$B$295,'mallin data'!CH$3:CH$295)</f>
        <v>0</v>
      </c>
      <c r="L41" s="39">
        <f>1-VLOOKUP(C41,'mallin data'!$B$3:$II$295,242,FALSE)/SUM($D$5:$J$5)</f>
        <v>0.57325589325645421</v>
      </c>
      <c r="M41" s="42">
        <f t="shared" si="4"/>
        <v>14842.928783382789</v>
      </c>
      <c r="N41" s="108"/>
      <c r="O41" s="42">
        <f>VLOOKUP($C41,'mallin data'!$B$2:$CJ$295,65,FALSE)</f>
        <v>0</v>
      </c>
      <c r="P41" s="21"/>
      <c r="Q41" s="16"/>
      <c r="R41" s="16">
        <f>VLOOKUP($C41,'mallin data'!$B$2:$CJ$295,26,FALSE)</f>
        <v>0</v>
      </c>
      <c r="S41" s="16"/>
      <c r="T41" s="16">
        <f t="shared" si="10"/>
        <v>684.4515151515152</v>
      </c>
      <c r="U41" s="16"/>
      <c r="V41" s="114"/>
      <c r="X41" s="43"/>
      <c r="Z41" s="11"/>
      <c r="AA41" s="11"/>
      <c r="AB41" s="12"/>
      <c r="AC41" s="12"/>
    </row>
    <row r="42" spans="1:29" hidden="1" x14ac:dyDescent="0.2">
      <c r="A42" s="11">
        <v>32</v>
      </c>
      <c r="B42" s="19" t="str">
        <f t="shared" si="13"/>
        <v>****</v>
      </c>
      <c r="C42" t="str">
        <f>VLOOKUP(A42,'mallin data'!$IJ$3:$IL$295,3,FALSE)</f>
        <v>Huittinen</v>
      </c>
      <c r="D42" s="7">
        <f>VLOOKUP($C42,'mallin data'!$B$2:$CJ$295,9,FALSE)</f>
        <v>48.5</v>
      </c>
      <c r="E42" s="45">
        <f>VLOOKUP($C42,'mallin data'!$B$2:$CJ$295,66,FALSE)</f>
        <v>-1.0959117234864691E-2</v>
      </c>
      <c r="F42" s="7">
        <f>VLOOKUP($C42,'mallin data'!$B$2:$CJ$295,16,FALSE)</f>
        <v>72.3</v>
      </c>
      <c r="G42" s="16">
        <f>VLOOKUP($C42,'mallin data'!$B$2:$CJ$295,87,FALSE)</f>
        <v>898</v>
      </c>
      <c r="H42" s="16">
        <f>VLOOKUP($C42,'mallin data'!$B$2:$CJ$295,67,FALSE)</f>
        <v>26197.154892726321</v>
      </c>
      <c r="I42" s="45">
        <f>VLOOKUP($C42,'mallin data'!$B$2:$CJ$295,71,FALSE)</f>
        <v>2E-3</v>
      </c>
      <c r="J42" s="28">
        <f>_xlfn.XLOOKUP($C42,'mallin data'!$B$3:$B$295,'mallin data'!CH$3:CH$295)</f>
        <v>0</v>
      </c>
      <c r="L42" s="39">
        <f>1-VLOOKUP(C42,'mallin data'!$B$3:$II$295,242,FALSE)/SUM($D$5:$J$5)</f>
        <v>0.56968592848927413</v>
      </c>
      <c r="M42" s="42">
        <f t="shared" si="4"/>
        <v>12020.600872410032</v>
      </c>
      <c r="N42" s="108"/>
      <c r="O42" s="42">
        <f>VLOOKUP($C42,'mallin data'!$B$2:$CJ$295,65,FALSE)</f>
        <v>0</v>
      </c>
      <c r="P42" s="21"/>
      <c r="Q42" s="16"/>
      <c r="R42" s="16">
        <f>VLOOKUP($C42,'mallin data'!$B$2:$CJ$295,26,FALSE)</f>
        <v>0</v>
      </c>
      <c r="S42" s="16"/>
      <c r="T42" s="16">
        <f t="shared" si="10"/>
        <v>1080.8078651685394</v>
      </c>
      <c r="U42" s="16"/>
      <c r="V42" s="114"/>
      <c r="X42" s="43"/>
      <c r="Z42" s="11"/>
      <c r="AA42" s="11"/>
      <c r="AB42" s="12"/>
      <c r="AC42" s="12"/>
    </row>
    <row r="43" spans="1:29" hidden="1" x14ac:dyDescent="0.2">
      <c r="A43" s="11">
        <v>33</v>
      </c>
      <c r="B43" s="19" t="str">
        <f t="shared" si="13"/>
        <v>****</v>
      </c>
      <c r="C43" t="str">
        <f>VLOOKUP(A43,'mallin data'!$IJ$3:$IL$295,3,FALSE)</f>
        <v>Aura</v>
      </c>
      <c r="D43" s="7">
        <f>VLOOKUP($C43,'mallin data'!$B$2:$CJ$295,9,FALSE)</f>
        <v>43.4</v>
      </c>
      <c r="E43" s="45">
        <f>VLOOKUP($C43,'mallin data'!$B$2:$CJ$295,66,FALSE)</f>
        <v>-1.4584265735570211E-2</v>
      </c>
      <c r="F43" s="7">
        <f>VLOOKUP($C43,'mallin data'!$B$2:$CJ$295,16,FALSE)</f>
        <v>71.400000000000006</v>
      </c>
      <c r="G43" s="16">
        <f>VLOOKUP($C43,'mallin data'!$B$2:$CJ$295,87,FALSE)</f>
        <v>465</v>
      </c>
      <c r="H43" s="16">
        <f>VLOOKUP($C43,'mallin data'!$B$2:$CJ$295,67,FALSE)</f>
        <v>27291.032022188603</v>
      </c>
      <c r="I43" s="45">
        <f>VLOOKUP($C43,'mallin data'!$B$2:$CJ$295,71,FALSE)</f>
        <v>5.0000000000000001E-3</v>
      </c>
      <c r="J43" s="28">
        <f>_xlfn.XLOOKUP($C43,'mallin data'!$B$3:$B$295,'mallin data'!CH$3:CH$295)</f>
        <v>0</v>
      </c>
      <c r="L43" s="39">
        <f>1-VLOOKUP(C43,'mallin data'!$B$3:$II$295,242,FALSE)/SUM($D$5:$J$5)</f>
        <v>0.56498678971389182</v>
      </c>
      <c r="M43" s="42">
        <f t="shared" si="4"/>
        <v>12251.14135021097</v>
      </c>
      <c r="N43" s="108"/>
      <c r="O43" s="42">
        <f>VLOOKUP($C43,'mallin data'!$B$2:$CJ$295,65,FALSE)</f>
        <v>0</v>
      </c>
      <c r="P43" s="21"/>
      <c r="Q43" s="16"/>
      <c r="R43" s="16">
        <f>VLOOKUP($C43,'mallin data'!$B$2:$CJ$295,26,FALSE)</f>
        <v>0</v>
      </c>
      <c r="S43" s="16"/>
      <c r="T43" s="16">
        <f t="shared" si="10"/>
        <v>754.40943193997862</v>
      </c>
      <c r="U43" s="16"/>
      <c r="V43" s="114"/>
      <c r="X43" s="43"/>
      <c r="Z43" s="11"/>
      <c r="AA43" s="11"/>
      <c r="AB43" s="12"/>
      <c r="AC43" s="12"/>
    </row>
    <row r="44" spans="1:29" hidden="1" x14ac:dyDescent="0.2">
      <c r="A44" s="11">
        <v>34</v>
      </c>
      <c r="B44" s="19" t="str">
        <f t="shared" si="13"/>
        <v>****</v>
      </c>
      <c r="C44" t="str">
        <f>VLOOKUP(A44,'mallin data'!$IJ$3:$IL$295,3,FALSE)</f>
        <v>Mäntsälä</v>
      </c>
      <c r="D44" s="7">
        <f>VLOOKUP($C44,'mallin data'!$B$2:$CJ$295,9,FALSE)</f>
        <v>43.1</v>
      </c>
      <c r="E44" s="45">
        <f>VLOOKUP($C44,'mallin data'!$B$2:$CJ$295,66,FALSE)</f>
        <v>-1.7394406773615499E-2</v>
      </c>
      <c r="F44" s="7">
        <f>VLOOKUP($C44,'mallin data'!$B$2:$CJ$295,16,FALSE)</f>
        <v>74.900000000000006</v>
      </c>
      <c r="G44" s="16">
        <f>VLOOKUP($C44,'mallin data'!$B$2:$CJ$295,87,FALSE)</f>
        <v>2459</v>
      </c>
      <c r="H44" s="16">
        <f>VLOOKUP($C44,'mallin data'!$B$2:$CJ$295,67,FALSE)</f>
        <v>29394.458010891372</v>
      </c>
      <c r="I44" s="45">
        <f>VLOOKUP($C44,'mallin data'!$B$2:$CJ$295,71,FALSE)</f>
        <v>6.9999999999999993E-3</v>
      </c>
      <c r="J44" s="28">
        <f>_xlfn.XLOOKUP($C44,'mallin data'!$B$3:$B$295,'mallin data'!CH$3:CH$295)</f>
        <v>0</v>
      </c>
      <c r="L44" s="39">
        <f>1-VLOOKUP(C44,'mallin data'!$B$3:$II$295,242,FALSE)/SUM($D$5:$J$5)</f>
        <v>0.56034158804643341</v>
      </c>
      <c r="M44" s="42">
        <f t="shared" si="4"/>
        <v>12481.02229299363</v>
      </c>
      <c r="N44" s="108"/>
      <c r="O44" s="42">
        <f>VLOOKUP($C44,'mallin data'!$B$2:$CJ$295,65,FALSE)</f>
        <v>0</v>
      </c>
      <c r="P44" s="21"/>
      <c r="Q44" s="16"/>
      <c r="R44" s="16">
        <f>VLOOKUP($C44,'mallin data'!$B$2:$CJ$295,26,FALSE)</f>
        <v>0</v>
      </c>
      <c r="S44" s="16"/>
      <c r="T44" s="16">
        <f t="shared" si="10"/>
        <v>1016.3031161473087</v>
      </c>
      <c r="U44" s="16"/>
      <c r="V44" s="114"/>
      <c r="X44" s="43"/>
      <c r="Z44" s="11"/>
      <c r="AA44" s="11"/>
      <c r="AB44" s="12"/>
      <c r="AC44" s="12"/>
    </row>
    <row r="45" spans="1:29" hidden="1" x14ac:dyDescent="0.2">
      <c r="A45" s="11">
        <v>35</v>
      </c>
      <c r="B45" s="19" t="str">
        <f t="shared" si="13"/>
        <v>****</v>
      </c>
      <c r="C45" t="str">
        <f>VLOOKUP(A45,'mallin data'!$IJ$3:$IL$295,3,FALSE)</f>
        <v>Alajärvi</v>
      </c>
      <c r="D45" s="7">
        <f>VLOOKUP($C45,'mallin data'!$B$2:$CJ$295,9,FALSE)</f>
        <v>47.4</v>
      </c>
      <c r="E45" s="45">
        <f>VLOOKUP($C45,'mallin data'!$B$2:$CJ$295,66,FALSE)</f>
        <v>-1.6633167892499755E-2</v>
      </c>
      <c r="F45" s="7">
        <f>VLOOKUP($C45,'mallin data'!$B$2:$CJ$295,16,FALSE)</f>
        <v>63.3</v>
      </c>
      <c r="G45" s="16">
        <f>VLOOKUP($C45,'mallin data'!$B$2:$CJ$295,87,FALSE)</f>
        <v>1286</v>
      </c>
      <c r="H45" s="16">
        <f>VLOOKUP($C45,'mallin data'!$B$2:$CJ$295,67,FALSE)</f>
        <v>22933.156201806567</v>
      </c>
      <c r="I45" s="45">
        <f>VLOOKUP($C45,'mallin data'!$B$2:$CJ$295,71,FALSE)</f>
        <v>1E-3</v>
      </c>
      <c r="J45" s="28">
        <f>_xlfn.XLOOKUP($C45,'mallin data'!$B$3:$B$295,'mallin data'!CH$3:CH$295)</f>
        <v>0</v>
      </c>
      <c r="L45" s="39">
        <f>1-VLOOKUP(C45,'mallin data'!$B$3:$II$295,242,FALSE)/SUM($D$5:$J$5)</f>
        <v>0.55664659348289725</v>
      </c>
      <c r="M45" s="42">
        <f t="shared" si="4"/>
        <v>12693.489686783805</v>
      </c>
      <c r="N45" s="108"/>
      <c r="O45" s="42">
        <f>VLOOKUP($C45,'mallin data'!$B$2:$CJ$295,65,FALSE)</f>
        <v>0</v>
      </c>
      <c r="P45" s="21"/>
      <c r="Q45" s="16"/>
      <c r="R45" s="16">
        <f>VLOOKUP($C45,'mallin data'!$B$2:$CJ$295,26,FALSE)</f>
        <v>0</v>
      </c>
      <c r="S45" s="16"/>
      <c r="T45" s="16">
        <f t="shared" si="10"/>
        <v>642.39486980178776</v>
      </c>
      <c r="U45" s="16"/>
      <c r="V45" s="114"/>
      <c r="X45" s="43"/>
      <c r="Z45" s="11"/>
      <c r="AA45" s="11"/>
      <c r="AB45" s="12"/>
      <c r="AC45" s="12"/>
    </row>
    <row r="46" spans="1:29" hidden="1" x14ac:dyDescent="0.2">
      <c r="A46" s="11">
        <v>36</v>
      </c>
      <c r="B46" s="19" t="str">
        <f t="shared" si="13"/>
        <v>****</v>
      </c>
      <c r="C46" t="str">
        <f>VLOOKUP(A46,'mallin data'!$IJ$3:$IL$295,3,FALSE)</f>
        <v>Kajaani</v>
      </c>
      <c r="D46" s="7">
        <f>VLOOKUP($C46,'mallin data'!$B$2:$CJ$295,9,FALSE)</f>
        <v>44.3</v>
      </c>
      <c r="E46" s="45">
        <f>VLOOKUP($C46,'mallin data'!$B$2:$CJ$295,66,FALSE)</f>
        <v>-6.2157395177729223E-3</v>
      </c>
      <c r="F46" s="7">
        <f>VLOOKUP($C46,'mallin data'!$B$2:$CJ$295,16,FALSE)</f>
        <v>88.7</v>
      </c>
      <c r="G46" s="16">
        <f>VLOOKUP($C46,'mallin data'!$B$2:$CJ$295,87,FALSE)</f>
        <v>3609</v>
      </c>
      <c r="H46" s="16">
        <f>VLOOKUP($C46,'mallin data'!$B$2:$CJ$295,67,FALSE)</f>
        <v>26890.627425685503</v>
      </c>
      <c r="I46" s="45">
        <f>VLOOKUP($C46,'mallin data'!$B$2:$CJ$295,71,FALSE)</f>
        <v>1E-3</v>
      </c>
      <c r="J46" s="28">
        <f>_xlfn.XLOOKUP($C46,'mallin data'!$B$3:$B$295,'mallin data'!CH$3:CH$295)</f>
        <v>0</v>
      </c>
      <c r="L46" s="39">
        <f>1-VLOOKUP(C46,'mallin data'!$B$3:$II$295,242,FALSE)/SUM($D$5:$J$5)</f>
        <v>0.55541976857933406</v>
      </c>
      <c r="M46" s="42">
        <f t="shared" si="4"/>
        <v>10916.507626438319</v>
      </c>
      <c r="N46" s="108"/>
      <c r="O46" s="42">
        <f>VLOOKUP($C46,'mallin data'!$B$2:$CJ$295,65,FALSE)</f>
        <v>0</v>
      </c>
      <c r="P46" s="21"/>
      <c r="Q46" s="16"/>
      <c r="R46" s="16">
        <f>VLOOKUP($C46,'mallin data'!$B$2:$CJ$295,26,FALSE)</f>
        <v>0</v>
      </c>
      <c r="S46" s="16"/>
      <c r="T46" s="16">
        <f t="shared" si="10"/>
        <v>869.41512513601742</v>
      </c>
      <c r="U46" s="16"/>
      <c r="V46" s="114"/>
      <c r="X46" s="43"/>
      <c r="Z46" s="11"/>
      <c r="AA46" s="11"/>
      <c r="AB46" s="12"/>
      <c r="AC46" s="12"/>
    </row>
    <row r="47" spans="1:29" hidden="1" x14ac:dyDescent="0.2">
      <c r="A47" s="11">
        <v>37</v>
      </c>
      <c r="B47" s="19" t="str">
        <f t="shared" si="13"/>
        <v>****</v>
      </c>
      <c r="C47" t="str">
        <f>VLOOKUP(A47,'mallin data'!$IJ$3:$IL$295,3,FALSE)</f>
        <v>Ilmajoki</v>
      </c>
      <c r="D47" s="7">
        <f>VLOOKUP($C47,'mallin data'!$B$2:$CJ$295,9,FALSE)</f>
        <v>42.5</v>
      </c>
      <c r="E47" s="45">
        <f>VLOOKUP($C47,'mallin data'!$B$2:$CJ$295,66,FALSE)</f>
        <v>-3.5087716428502391E-3</v>
      </c>
      <c r="F47" s="7">
        <f>VLOOKUP($C47,'mallin data'!$B$2:$CJ$295,16,FALSE)</f>
        <v>77.599999999999994</v>
      </c>
      <c r="G47" s="16">
        <f>VLOOKUP($C47,'mallin data'!$B$2:$CJ$295,87,FALSE)</f>
        <v>1502</v>
      </c>
      <c r="H47" s="16">
        <f>VLOOKUP($C47,'mallin data'!$B$2:$CJ$295,67,FALSE)</f>
        <v>25830.110226084158</v>
      </c>
      <c r="I47" s="45">
        <f>VLOOKUP($C47,'mallin data'!$B$2:$CJ$295,71,FALSE)</f>
        <v>2E-3</v>
      </c>
      <c r="J47" s="28">
        <f>_xlfn.XLOOKUP($C47,'mallin data'!$B$3:$B$295,'mallin data'!CH$3:CH$295)</f>
        <v>0</v>
      </c>
      <c r="L47" s="39">
        <f>1-VLOOKUP(C47,'mallin data'!$B$3:$II$295,242,FALSE)/SUM($D$5:$J$5)</f>
        <v>0.55272082481942242</v>
      </c>
      <c r="M47" s="42">
        <f t="shared" si="4"/>
        <v>11953.422761561167</v>
      </c>
      <c r="N47" s="108"/>
      <c r="O47" s="42">
        <f>VLOOKUP($C47,'mallin data'!$B$2:$CJ$295,65,FALSE)</f>
        <v>0</v>
      </c>
      <c r="P47" s="21"/>
      <c r="Q47" s="16"/>
      <c r="R47" s="16">
        <f>VLOOKUP($C47,'mallin data'!$B$2:$CJ$295,26,FALSE)</f>
        <v>0</v>
      </c>
      <c r="S47" s="16"/>
      <c r="T47" s="16">
        <f t="shared" si="10"/>
        <v>448.74605836967459</v>
      </c>
      <c r="U47" s="16"/>
      <c r="V47" s="114"/>
      <c r="X47" s="43"/>
      <c r="Z47" s="11"/>
      <c r="AA47" s="11"/>
      <c r="AB47" s="12"/>
      <c r="AC47" s="12"/>
    </row>
    <row r="48" spans="1:29" hidden="1" x14ac:dyDescent="0.2">
      <c r="A48" s="11">
        <v>38</v>
      </c>
      <c r="B48" s="19" t="str">
        <f t="shared" si="13"/>
        <v>****</v>
      </c>
      <c r="C48" t="str">
        <f>VLOOKUP(A48,'mallin data'!$IJ$3:$IL$295,3,FALSE)</f>
        <v>Hausjärvi</v>
      </c>
      <c r="D48" s="7">
        <f>VLOOKUP($C48,'mallin data'!$B$2:$CJ$295,9,FALSE)</f>
        <v>46.2</v>
      </c>
      <c r="E48" s="45">
        <f>VLOOKUP($C48,'mallin data'!$B$2:$CJ$295,66,FALSE)</f>
        <v>-5.9255091891644348E-3</v>
      </c>
      <c r="F48" s="7">
        <f>VLOOKUP($C48,'mallin data'!$B$2:$CJ$295,16,FALSE)</f>
        <v>65.7</v>
      </c>
      <c r="G48" s="16">
        <f>VLOOKUP($C48,'mallin data'!$B$2:$CJ$295,87,FALSE)</f>
        <v>884</v>
      </c>
      <c r="H48" s="16">
        <f>VLOOKUP($C48,'mallin data'!$B$2:$CJ$295,67,FALSE)</f>
        <v>28873.533729907605</v>
      </c>
      <c r="I48" s="45">
        <f>VLOOKUP($C48,'mallin data'!$B$2:$CJ$295,71,FALSE)</f>
        <v>4.0000000000000001E-3</v>
      </c>
      <c r="J48" s="28">
        <f>_xlfn.XLOOKUP($C48,'mallin data'!$B$3:$B$295,'mallin data'!CH$3:CH$295)</f>
        <v>0</v>
      </c>
      <c r="L48" s="39">
        <f>1-VLOOKUP(C48,'mallin data'!$B$3:$II$295,242,FALSE)/SUM($D$5:$J$5)</f>
        <v>0.55123436806146042</v>
      </c>
      <c r="M48" s="42">
        <f t="shared" si="4"/>
        <v>11634.426321709787</v>
      </c>
      <c r="N48" s="108"/>
      <c r="O48" s="42">
        <f>VLOOKUP($C48,'mallin data'!$B$2:$CJ$295,65,FALSE)</f>
        <v>0</v>
      </c>
      <c r="P48" s="21"/>
      <c r="Q48" s="16"/>
      <c r="R48" s="16">
        <f>VLOOKUP($C48,'mallin data'!$B$2:$CJ$295,26,FALSE)</f>
        <v>0</v>
      </c>
      <c r="S48" s="16"/>
      <c r="T48" s="16">
        <f t="shared" si="10"/>
        <v>1410.3118952760387</v>
      </c>
      <c r="U48" s="16"/>
      <c r="V48" s="114"/>
      <c r="X48" s="43"/>
      <c r="Z48" s="11"/>
      <c r="AA48" s="11"/>
      <c r="AB48" s="12"/>
      <c r="AC48" s="12"/>
    </row>
    <row r="49" spans="1:29" hidden="1" x14ac:dyDescent="0.2">
      <c r="A49" s="11">
        <v>39</v>
      </c>
      <c r="B49" s="19" t="str">
        <f t="shared" si="13"/>
        <v>****</v>
      </c>
      <c r="C49" t="str">
        <f>VLOOKUP(A49,'mallin data'!$IJ$3:$IL$295,3,FALSE)</f>
        <v>Savonlinna</v>
      </c>
      <c r="D49" s="7">
        <f>VLOOKUP($C49,'mallin data'!$B$2:$CJ$295,9,FALSE)</f>
        <v>51</v>
      </c>
      <c r="E49" s="45">
        <f>VLOOKUP($C49,'mallin data'!$B$2:$CJ$295,66,FALSE)</f>
        <v>-2.8778788383419872E-2</v>
      </c>
      <c r="F49" s="7">
        <f>VLOOKUP($C49,'mallin data'!$B$2:$CJ$295,16,FALSE)</f>
        <v>78</v>
      </c>
      <c r="G49" s="16">
        <f>VLOOKUP($C49,'mallin data'!$B$2:$CJ$295,87,FALSE)</f>
        <v>2353</v>
      </c>
      <c r="H49" s="16">
        <f>VLOOKUP($C49,'mallin data'!$B$2:$CJ$295,67,FALSE)</f>
        <v>26601.64876033058</v>
      </c>
      <c r="I49" s="45">
        <f>VLOOKUP($C49,'mallin data'!$B$2:$CJ$295,71,FALSE)</f>
        <v>1E-3</v>
      </c>
      <c r="J49" s="28">
        <f>_xlfn.XLOOKUP($C49,'mallin data'!$B$3:$B$295,'mallin data'!CH$3:CH$295)</f>
        <v>0</v>
      </c>
      <c r="L49" s="39">
        <f>1-VLOOKUP(C49,'mallin data'!$B$3:$II$295,242,FALSE)/SUM($D$5:$J$5)</f>
        <v>0.54411886631411766</v>
      </c>
      <c r="M49" s="42">
        <f t="shared" si="4"/>
        <v>11349.039133052378</v>
      </c>
      <c r="N49" s="108"/>
      <c r="O49" s="42">
        <f>VLOOKUP($C49,'mallin data'!$B$2:$CJ$295,65,FALSE)</f>
        <v>0</v>
      </c>
      <c r="P49" s="21"/>
      <c r="Q49" s="16"/>
      <c r="R49" s="16">
        <f>VLOOKUP($C49,'mallin data'!$B$2:$CJ$295,26,FALSE)</f>
        <v>0</v>
      </c>
      <c r="S49" s="16"/>
      <c r="T49" s="16">
        <f t="shared" si="10"/>
        <v>692.69332789226689</v>
      </c>
      <c r="U49" s="16"/>
      <c r="V49" s="114"/>
      <c r="X49" s="43"/>
      <c r="Z49" s="11"/>
      <c r="AA49" s="11"/>
      <c r="AB49" s="12"/>
      <c r="AC49" s="12"/>
    </row>
    <row r="50" spans="1:29" hidden="1" x14ac:dyDescent="0.2">
      <c r="A50" s="11">
        <v>40</v>
      </c>
      <c r="B50" s="19" t="str">
        <f t="shared" si="13"/>
        <v>****</v>
      </c>
      <c r="C50" t="str">
        <f>VLOOKUP(A50,'mallin data'!$IJ$3:$IL$295,3,FALSE)</f>
        <v>Hämeenkyrö</v>
      </c>
      <c r="D50" s="7">
        <f>VLOOKUP($C50,'mallin data'!$B$2:$CJ$295,9,FALSE)</f>
        <v>45.7</v>
      </c>
      <c r="E50" s="45">
        <f>VLOOKUP($C50,'mallin data'!$B$2:$CJ$295,66,FALSE)</f>
        <v>2.2113640692439374E-3</v>
      </c>
      <c r="F50" s="7">
        <f>VLOOKUP($C50,'mallin data'!$B$2:$CJ$295,16,FALSE)</f>
        <v>61.1</v>
      </c>
      <c r="G50" s="16">
        <f>VLOOKUP($C50,'mallin data'!$B$2:$CJ$295,87,FALSE)</f>
        <v>1168</v>
      </c>
      <c r="H50" s="16">
        <f>VLOOKUP($C50,'mallin data'!$B$2:$CJ$295,67,FALSE)</f>
        <v>26244.42636258214</v>
      </c>
      <c r="I50" s="45">
        <f>VLOOKUP($C50,'mallin data'!$B$2:$CJ$295,71,FALSE)</f>
        <v>2E-3</v>
      </c>
      <c r="J50" s="28">
        <f>_xlfn.XLOOKUP($C50,'mallin data'!$B$3:$B$295,'mallin data'!CH$3:CH$295)</f>
        <v>0</v>
      </c>
      <c r="L50" s="39">
        <f>1-VLOOKUP(C50,'mallin data'!$B$3:$II$295,242,FALSE)/SUM($D$5:$J$5)</f>
        <v>0.54181207875219495</v>
      </c>
      <c r="M50" s="42">
        <f t="shared" si="4"/>
        <v>12108.21897810219</v>
      </c>
      <c r="N50" s="108"/>
      <c r="O50" s="42">
        <f>VLOOKUP($C50,'mallin data'!$B$2:$CJ$295,65,FALSE)</f>
        <v>0</v>
      </c>
      <c r="P50" s="21"/>
      <c r="Q50" s="16"/>
      <c r="R50" s="16">
        <f>VLOOKUP($C50,'mallin data'!$B$2:$CJ$295,26,FALSE)</f>
        <v>0</v>
      </c>
      <c r="S50" s="16"/>
      <c r="T50" s="16">
        <f t="shared" si="10"/>
        <v>1177.625380269448</v>
      </c>
      <c r="U50" s="16"/>
      <c r="V50" s="114"/>
      <c r="X50" s="43"/>
      <c r="Z50" s="11"/>
      <c r="AA50" s="11"/>
      <c r="AB50" s="12"/>
      <c r="AC50" s="12"/>
    </row>
    <row r="51" spans="1:29" hidden="1" x14ac:dyDescent="0.2">
      <c r="A51" s="11">
        <v>41</v>
      </c>
      <c r="B51" s="19" t="str">
        <f t="shared" si="13"/>
        <v>****</v>
      </c>
      <c r="C51" t="str">
        <f>VLOOKUP(A51,'mallin data'!$IJ$3:$IL$295,3,FALSE)</f>
        <v>Tammela</v>
      </c>
      <c r="D51" s="7">
        <f>VLOOKUP($C51,'mallin data'!$B$2:$CJ$295,9,FALSE)</f>
        <v>48.5</v>
      </c>
      <c r="E51" s="45">
        <f>VLOOKUP($C51,'mallin data'!$B$2:$CJ$295,66,FALSE)</f>
        <v>-2.5912206627929212E-2</v>
      </c>
      <c r="F51" s="7">
        <f>VLOOKUP($C51,'mallin data'!$B$2:$CJ$295,16,FALSE)</f>
        <v>53.3</v>
      </c>
      <c r="G51" s="16">
        <f>VLOOKUP($C51,'mallin data'!$B$2:$CJ$295,87,FALSE)</f>
        <v>531</v>
      </c>
      <c r="H51" s="16">
        <f>VLOOKUP($C51,'mallin data'!$B$2:$CJ$295,67,FALSE)</f>
        <v>27808.263888888891</v>
      </c>
      <c r="I51" s="45">
        <f>VLOOKUP($C51,'mallin data'!$B$2:$CJ$295,71,FALSE)</f>
        <v>2E-3</v>
      </c>
      <c r="J51" s="28">
        <f>_xlfn.XLOOKUP($C51,'mallin data'!$B$3:$B$295,'mallin data'!CH$3:CH$295)</f>
        <v>0</v>
      </c>
      <c r="L51" s="39">
        <f>1-VLOOKUP(C51,'mallin data'!$B$3:$II$295,242,FALSE)/SUM($D$5:$J$5)</f>
        <v>0.54168196981258943</v>
      </c>
      <c r="M51" s="42">
        <f t="shared" si="4"/>
        <v>12509.981220657277</v>
      </c>
      <c r="N51" s="108"/>
      <c r="O51" s="42">
        <f>VLOOKUP($C51,'mallin data'!$B$2:$CJ$295,65,FALSE)</f>
        <v>0</v>
      </c>
      <c r="P51" s="21"/>
      <c r="Q51" s="16"/>
      <c r="R51" s="16">
        <f>VLOOKUP($C51,'mallin data'!$B$2:$CJ$295,26,FALSE)</f>
        <v>0</v>
      </c>
      <c r="S51" s="16"/>
      <c r="T51" s="16">
        <f t="shared" si="10"/>
        <v>700.31190926275997</v>
      </c>
      <c r="U51" s="16"/>
      <c r="V51" s="114"/>
      <c r="X51" s="43"/>
      <c r="Z51" s="11"/>
      <c r="AA51" s="11"/>
      <c r="AB51" s="12"/>
      <c r="AC51" s="12"/>
    </row>
    <row r="52" spans="1:29" hidden="1" x14ac:dyDescent="0.2">
      <c r="A52" s="11">
        <v>42</v>
      </c>
      <c r="B52" s="19" t="str">
        <f t="shared" si="13"/>
        <v>****</v>
      </c>
      <c r="C52" t="str">
        <f>VLOOKUP(A52,'mallin data'!$IJ$3:$IL$295,3,FALSE)</f>
        <v>Siilinjärvi</v>
      </c>
      <c r="D52" s="7">
        <f>VLOOKUP($C52,'mallin data'!$B$2:$CJ$295,9,FALSE)</f>
        <v>43.5</v>
      </c>
      <c r="E52" s="45">
        <f>VLOOKUP($C52,'mallin data'!$B$2:$CJ$295,66,FALSE)</f>
        <v>-2.8668060785772775E-3</v>
      </c>
      <c r="F52" s="7">
        <f>VLOOKUP($C52,'mallin data'!$B$2:$CJ$295,16,FALSE)</f>
        <v>80.900000000000006</v>
      </c>
      <c r="G52" s="16">
        <f>VLOOKUP($C52,'mallin data'!$B$2:$CJ$295,87,FALSE)</f>
        <v>2715</v>
      </c>
      <c r="H52" s="16">
        <f>VLOOKUP($C52,'mallin data'!$B$2:$CJ$295,67,FALSE)</f>
        <v>28067.589308383092</v>
      </c>
      <c r="I52" s="45">
        <f>VLOOKUP($C52,'mallin data'!$B$2:$CJ$295,71,FALSE)</f>
        <v>1E-3</v>
      </c>
      <c r="J52" s="28">
        <f>_xlfn.XLOOKUP($C52,'mallin data'!$B$3:$B$295,'mallin data'!CH$3:CH$295)</f>
        <v>0</v>
      </c>
      <c r="L52" s="39">
        <f>1-VLOOKUP(C52,'mallin data'!$B$3:$II$295,242,FALSE)/SUM($D$5:$J$5)</f>
        <v>0.54094642499874146</v>
      </c>
      <c r="M52" s="42">
        <f t="shared" si="4"/>
        <v>10375.569247546347</v>
      </c>
      <c r="N52" s="108"/>
      <c r="O52" s="42">
        <f>VLOOKUP($C52,'mallin data'!$B$2:$CJ$295,65,FALSE)</f>
        <v>0</v>
      </c>
      <c r="P52" s="21"/>
      <c r="Q52" s="16"/>
      <c r="R52" s="16">
        <f>VLOOKUP($C52,'mallin data'!$B$2:$CJ$295,26,FALSE)</f>
        <v>0</v>
      </c>
      <c r="S52" s="16"/>
      <c r="T52" s="16">
        <f t="shared" si="10"/>
        <v>834.24833209785027</v>
      </c>
      <c r="U52" s="16"/>
      <c r="V52" s="114"/>
      <c r="X52" s="43"/>
      <c r="Z52" s="11"/>
      <c r="AA52" s="11"/>
      <c r="AB52" s="12"/>
      <c r="AC52" s="12"/>
    </row>
    <row r="53" spans="1:29" hidden="1" x14ac:dyDescent="0.2">
      <c r="A53" s="11">
        <v>43</v>
      </c>
      <c r="B53" s="19" t="str">
        <f t="shared" si="13"/>
        <v>****</v>
      </c>
      <c r="C53" t="str">
        <f>VLOOKUP(A53,'mallin data'!$IJ$3:$IL$295,3,FALSE)</f>
        <v>Loppi</v>
      </c>
      <c r="D53" s="7">
        <f>VLOOKUP($C53,'mallin data'!$B$2:$CJ$295,9,FALSE)</f>
        <v>47.2</v>
      </c>
      <c r="E53" s="45">
        <f>VLOOKUP($C53,'mallin data'!$B$2:$CJ$295,66,FALSE)</f>
        <v>-3.111890867236513E-2</v>
      </c>
      <c r="F53" s="7">
        <f>VLOOKUP($C53,'mallin data'!$B$2:$CJ$295,16,FALSE)</f>
        <v>56.4</v>
      </c>
      <c r="G53" s="16">
        <f>VLOOKUP($C53,'mallin data'!$B$2:$CJ$295,87,FALSE)</f>
        <v>821</v>
      </c>
      <c r="H53" s="16">
        <f>VLOOKUP($C53,'mallin data'!$B$2:$CJ$295,67,FALSE)</f>
        <v>27907.310434896175</v>
      </c>
      <c r="I53" s="45">
        <f>VLOOKUP($C53,'mallin data'!$B$2:$CJ$295,71,FALSE)</f>
        <v>5.0000000000000001E-3</v>
      </c>
      <c r="J53" s="28">
        <f>_xlfn.XLOOKUP($C53,'mallin data'!$B$3:$B$295,'mallin data'!CH$3:CH$295)</f>
        <v>0</v>
      </c>
      <c r="L53" s="39">
        <f>1-VLOOKUP(C53,'mallin data'!$B$3:$II$295,242,FALSE)/SUM($D$5:$J$5)</f>
        <v>0.54060008947242988</v>
      </c>
      <c r="M53" s="42">
        <f t="shared" si="4"/>
        <v>12790.71419939577</v>
      </c>
      <c r="N53" s="108"/>
      <c r="O53" s="42">
        <f>VLOOKUP($C53,'mallin data'!$B$2:$CJ$295,65,FALSE)</f>
        <v>0</v>
      </c>
      <c r="P53" s="21"/>
      <c r="Q53" s="16"/>
      <c r="R53" s="16">
        <f>VLOOKUP($C53,'mallin data'!$B$2:$CJ$295,26,FALSE)</f>
        <v>0</v>
      </c>
      <c r="S53" s="16"/>
      <c r="T53" s="16">
        <f t="shared" si="10"/>
        <v>1423.5190184049079</v>
      </c>
      <c r="U53" s="16"/>
      <c r="V53" s="114"/>
      <c r="X53" s="43"/>
      <c r="Z53" s="11"/>
      <c r="AA53" s="11"/>
      <c r="AB53" s="12"/>
      <c r="AC53" s="12"/>
    </row>
    <row r="54" spans="1:29" hidden="1" x14ac:dyDescent="0.2">
      <c r="A54" s="11">
        <v>44</v>
      </c>
      <c r="B54" s="19" t="str">
        <f t="shared" si="13"/>
        <v>****</v>
      </c>
      <c r="C54" t="str">
        <f>VLOOKUP(A54,'mallin data'!$IJ$3:$IL$295,3,FALSE)</f>
        <v>Nakkila</v>
      </c>
      <c r="D54" s="7">
        <f>VLOOKUP($C54,'mallin data'!$B$2:$CJ$295,9,FALSE)</f>
        <v>48.3</v>
      </c>
      <c r="E54" s="45">
        <f>VLOOKUP($C54,'mallin data'!$B$2:$CJ$295,66,FALSE)</f>
        <v>-3.1107681752688566E-2</v>
      </c>
      <c r="F54" s="7">
        <f>VLOOKUP($C54,'mallin data'!$B$2:$CJ$295,16,FALSE)</f>
        <v>75.2</v>
      </c>
      <c r="G54" s="16">
        <f>VLOOKUP($C54,'mallin data'!$B$2:$CJ$295,87,FALSE)</f>
        <v>481</v>
      </c>
      <c r="H54" s="16">
        <f>VLOOKUP($C54,'mallin data'!$B$2:$CJ$295,67,FALSE)</f>
        <v>27337.37983397449</v>
      </c>
      <c r="I54" s="45">
        <f>VLOOKUP($C54,'mallin data'!$B$2:$CJ$295,71,FALSE)</f>
        <v>6.0000000000000001E-3</v>
      </c>
      <c r="J54" s="28">
        <f>_xlfn.XLOOKUP($C54,'mallin data'!$B$3:$B$295,'mallin data'!CH$3:CH$295)</f>
        <v>0</v>
      </c>
      <c r="L54" s="39">
        <f>1-VLOOKUP(C54,'mallin data'!$B$3:$II$295,242,FALSE)/SUM($D$5:$J$5)</f>
        <v>0.53975582578571846</v>
      </c>
      <c r="M54" s="42">
        <f t="shared" si="4"/>
        <v>11135.614919354839</v>
      </c>
      <c r="N54" s="108"/>
      <c r="O54" s="42">
        <f>VLOOKUP($C54,'mallin data'!$B$2:$CJ$295,65,FALSE)</f>
        <v>0</v>
      </c>
      <c r="P54" s="21"/>
      <c r="Q54" s="16"/>
      <c r="R54" s="16">
        <f>VLOOKUP($C54,'mallin data'!$B$2:$CJ$295,26,FALSE)</f>
        <v>0</v>
      </c>
      <c r="S54" s="16"/>
      <c r="T54" s="16">
        <f t="shared" si="10"/>
        <v>1091.4268167860798</v>
      </c>
      <c r="U54" s="16"/>
      <c r="V54" s="114"/>
      <c r="X54" s="43"/>
      <c r="Z54" s="11"/>
      <c r="AA54" s="11"/>
      <c r="AB54" s="12"/>
      <c r="AC54" s="12"/>
    </row>
    <row r="55" spans="1:29" hidden="1" x14ac:dyDescent="0.2">
      <c r="A55" s="11">
        <v>45</v>
      </c>
      <c r="B55" s="19" t="str">
        <f t="shared" si="13"/>
        <v>****</v>
      </c>
      <c r="C55" t="str">
        <f>VLOOKUP(A55,'mallin data'!$IJ$3:$IL$295,3,FALSE)</f>
        <v>Ii</v>
      </c>
      <c r="D55" s="7">
        <f>VLOOKUP($C55,'mallin data'!$B$2:$CJ$295,9,FALSE)</f>
        <v>42.3</v>
      </c>
      <c r="E55" s="45">
        <f>VLOOKUP($C55,'mallin data'!$B$2:$CJ$295,66,FALSE)</f>
        <v>-7.1056071359542287E-3</v>
      </c>
      <c r="F55" s="7">
        <f>VLOOKUP($C55,'mallin data'!$B$2:$CJ$295,16,FALSE)</f>
        <v>79.599999999999994</v>
      </c>
      <c r="G55" s="16">
        <f>VLOOKUP($C55,'mallin data'!$B$2:$CJ$295,87,FALSE)</f>
        <v>1404</v>
      </c>
      <c r="H55" s="16">
        <f>VLOOKUP($C55,'mallin data'!$B$2:$CJ$295,67,FALSE)</f>
        <v>24467.204466653071</v>
      </c>
      <c r="I55" s="45">
        <f>VLOOKUP($C55,'mallin data'!$B$2:$CJ$295,71,FALSE)</f>
        <v>2E-3</v>
      </c>
      <c r="J55" s="28">
        <f>_xlfn.XLOOKUP($C55,'mallin data'!$B$3:$B$295,'mallin data'!CH$3:CH$295)</f>
        <v>0</v>
      </c>
      <c r="L55" s="39">
        <f>1-VLOOKUP(C55,'mallin data'!$B$3:$II$295,242,FALSE)/SUM($D$5:$J$5)</f>
        <v>0.53661671714892323</v>
      </c>
      <c r="M55" s="42">
        <f t="shared" si="4"/>
        <v>12503.013041945718</v>
      </c>
      <c r="N55" s="108"/>
      <c r="O55" s="42">
        <f>VLOOKUP($C55,'mallin data'!$B$2:$CJ$295,65,FALSE)</f>
        <v>0</v>
      </c>
      <c r="P55" s="21"/>
      <c r="Q55" s="16"/>
      <c r="R55" s="16">
        <f>VLOOKUP($C55,'mallin data'!$B$2:$CJ$295,26,FALSE)</f>
        <v>0</v>
      </c>
      <c r="S55" s="16"/>
      <c r="T55" s="16">
        <f t="shared" si="10"/>
        <v>712.88017272400145</v>
      </c>
      <c r="U55" s="16"/>
      <c r="V55" s="114"/>
      <c r="X55" s="43"/>
      <c r="Z55" s="11"/>
      <c r="AA55" s="11"/>
      <c r="AB55" s="12"/>
      <c r="AC55" s="12"/>
    </row>
    <row r="56" spans="1:29" hidden="1" x14ac:dyDescent="0.2">
      <c r="A56" s="11">
        <v>46</v>
      </c>
      <c r="B56" s="19" t="str">
        <f t="shared" si="13"/>
        <v>****</v>
      </c>
      <c r="C56" t="str">
        <f>VLOOKUP(A56,'mallin data'!$IJ$3:$IL$295,3,FALSE)</f>
        <v>Mikkeli</v>
      </c>
      <c r="D56" s="7">
        <f>VLOOKUP($C56,'mallin data'!$B$2:$CJ$295,9,FALSE)</f>
        <v>47</v>
      </c>
      <c r="E56" s="45">
        <f>VLOOKUP($C56,'mallin data'!$B$2:$CJ$295,66,FALSE)</f>
        <v>-1.4870504215280111E-2</v>
      </c>
      <c r="F56" s="7">
        <f>VLOOKUP($C56,'mallin data'!$B$2:$CJ$295,16,FALSE)</f>
        <v>81.599999999999994</v>
      </c>
      <c r="G56" s="16">
        <f>VLOOKUP($C56,'mallin data'!$B$2:$CJ$295,87,FALSE)</f>
        <v>4689</v>
      </c>
      <c r="H56" s="16">
        <f>VLOOKUP($C56,'mallin data'!$B$2:$CJ$295,67,FALSE)</f>
        <v>27164.094179996147</v>
      </c>
      <c r="I56" s="45">
        <f>VLOOKUP($C56,'mallin data'!$B$2:$CJ$295,71,FALSE)</f>
        <v>2E-3</v>
      </c>
      <c r="J56" s="28">
        <f>_xlfn.XLOOKUP($C56,'mallin data'!$B$3:$B$295,'mallin data'!CH$3:CH$295)</f>
        <v>0</v>
      </c>
      <c r="L56" s="39">
        <f>1-VLOOKUP(C56,'mallin data'!$B$3:$II$295,242,FALSE)/SUM($D$5:$J$5)</f>
        <v>0.53006912017551133</v>
      </c>
      <c r="M56" s="42">
        <f t="shared" si="4"/>
        <v>11126.949942038149</v>
      </c>
      <c r="N56" s="108"/>
      <c r="O56" s="42">
        <f>VLOOKUP($C56,'mallin data'!$B$2:$CJ$295,65,FALSE)</f>
        <v>0</v>
      </c>
      <c r="P56" s="21"/>
      <c r="Q56" s="16"/>
      <c r="R56" s="16">
        <f>VLOOKUP($C56,'mallin data'!$B$2:$CJ$295,26,FALSE)</f>
        <v>0</v>
      </c>
      <c r="S56" s="16"/>
      <c r="T56" s="16">
        <f t="shared" si="10"/>
        <v>1110.1146784065286</v>
      </c>
      <c r="U56" s="16"/>
      <c r="V56" s="114"/>
      <c r="X56" s="43"/>
      <c r="Z56" s="11"/>
      <c r="AA56" s="11"/>
      <c r="AB56" s="12"/>
      <c r="AC56" s="12"/>
    </row>
    <row r="57" spans="1:29" hidden="1" x14ac:dyDescent="0.2">
      <c r="A57" s="11">
        <v>47</v>
      </c>
      <c r="B57" s="19" t="str">
        <f t="shared" si="13"/>
        <v>****</v>
      </c>
      <c r="C57" t="str">
        <f>VLOOKUP(A57,'mallin data'!$IJ$3:$IL$295,3,FALSE)</f>
        <v>Uusikaupunki</v>
      </c>
      <c r="D57" s="7">
        <f>VLOOKUP($C57,'mallin data'!$B$2:$CJ$295,9,FALSE)</f>
        <v>48.9</v>
      </c>
      <c r="E57" s="45">
        <f>VLOOKUP($C57,'mallin data'!$B$2:$CJ$295,66,FALSE)</f>
        <v>-3.1052432675592765E-3</v>
      </c>
      <c r="F57" s="7">
        <f>VLOOKUP($C57,'mallin data'!$B$2:$CJ$295,16,FALSE)</f>
        <v>76.8</v>
      </c>
      <c r="G57" s="16">
        <f>VLOOKUP($C57,'mallin data'!$B$2:$CJ$295,87,FALSE)</f>
        <v>1353</v>
      </c>
      <c r="H57" s="16">
        <f>VLOOKUP($C57,'mallin data'!$B$2:$CJ$295,67,FALSE)</f>
        <v>27992.216551910355</v>
      </c>
      <c r="I57" s="45">
        <f>VLOOKUP($C57,'mallin data'!$B$2:$CJ$295,71,FALSE)</f>
        <v>4.0000000000000001E-3</v>
      </c>
      <c r="J57" s="28">
        <f>_xlfn.XLOOKUP($C57,'mallin data'!$B$3:$B$295,'mallin data'!CH$3:CH$295)</f>
        <v>0</v>
      </c>
      <c r="L57" s="39">
        <f>1-VLOOKUP(C57,'mallin data'!$B$3:$II$295,242,FALSE)/SUM($D$5:$J$5)</f>
        <v>0.5288039493328871</v>
      </c>
      <c r="M57" s="42">
        <f t="shared" si="4"/>
        <v>12273.006143838093</v>
      </c>
      <c r="N57" s="108"/>
      <c r="O57" s="42">
        <f>VLOOKUP($C57,'mallin data'!$B$2:$CJ$295,65,FALSE)</f>
        <v>0</v>
      </c>
      <c r="P57" s="21"/>
      <c r="Q57" s="16"/>
      <c r="R57" s="16">
        <f>VLOOKUP($C57,'mallin data'!$B$2:$CJ$295,26,FALSE)</f>
        <v>0</v>
      </c>
      <c r="S57" s="16"/>
      <c r="T57" s="16">
        <f t="shared" si="10"/>
        <v>952.42809611829944</v>
      </c>
      <c r="U57" s="16"/>
      <c r="V57" s="114"/>
      <c r="X57" s="43"/>
      <c r="Z57" s="11"/>
      <c r="AA57" s="11"/>
      <c r="AB57" s="12"/>
      <c r="AC57" s="12"/>
    </row>
    <row r="58" spans="1:29" hidden="1" x14ac:dyDescent="0.2">
      <c r="A58" s="11">
        <v>48</v>
      </c>
      <c r="B58" s="19" t="str">
        <f t="shared" si="13"/>
        <v>****</v>
      </c>
      <c r="C58" t="str">
        <f>VLOOKUP(A58,'mallin data'!$IJ$3:$IL$295,3,FALSE)</f>
        <v>Kauhajoki</v>
      </c>
      <c r="D58" s="7">
        <f>VLOOKUP($C58,'mallin data'!$B$2:$CJ$295,9,FALSE)</f>
        <v>47.8</v>
      </c>
      <c r="E58" s="45">
        <f>VLOOKUP($C58,'mallin data'!$B$2:$CJ$295,66,FALSE)</f>
        <v>-1.0468427559252346E-2</v>
      </c>
      <c r="F58" s="7">
        <f>VLOOKUP($C58,'mallin data'!$B$2:$CJ$295,16,FALSE)</f>
        <v>67.7</v>
      </c>
      <c r="G58" s="16">
        <f>VLOOKUP($C58,'mallin data'!$B$2:$CJ$295,87,FALSE)</f>
        <v>1280</v>
      </c>
      <c r="H58" s="16">
        <f>VLOOKUP($C58,'mallin data'!$B$2:$CJ$295,67,FALSE)</f>
        <v>24369.320738137081</v>
      </c>
      <c r="I58" s="45">
        <f>VLOOKUP($C58,'mallin data'!$B$2:$CJ$295,71,FALSE)</f>
        <v>4.0000000000000001E-3</v>
      </c>
      <c r="J58" s="28">
        <f>_xlfn.XLOOKUP($C58,'mallin data'!$B$3:$B$295,'mallin data'!CH$3:CH$295)</f>
        <v>0</v>
      </c>
      <c r="L58" s="39">
        <f>1-VLOOKUP(C58,'mallin data'!$B$3:$II$295,242,FALSE)/SUM($D$5:$J$5)</f>
        <v>0.52547966299445936</v>
      </c>
      <c r="M58" s="42">
        <f t="shared" si="4"/>
        <v>11684.933231590996</v>
      </c>
      <c r="N58" s="108"/>
      <c r="O58" s="42">
        <f>VLOOKUP($C58,'mallin data'!$B$2:$CJ$295,65,FALSE)</f>
        <v>0</v>
      </c>
      <c r="P58" s="21"/>
      <c r="Q58" s="16"/>
      <c r="R58" s="16">
        <f>VLOOKUP($C58,'mallin data'!$B$2:$CJ$295,26,FALSE)</f>
        <v>0</v>
      </c>
      <c r="S58" s="16"/>
      <c r="T58" s="16">
        <f t="shared" si="10"/>
        <v>815.9052466718872</v>
      </c>
      <c r="U58" s="16"/>
      <c r="V58" s="114"/>
      <c r="X58" s="43"/>
      <c r="Z58" s="11"/>
      <c r="AA58" s="11"/>
      <c r="AB58" s="12"/>
      <c r="AC58" s="12"/>
    </row>
    <row r="59" spans="1:29" hidden="1" x14ac:dyDescent="0.2">
      <c r="A59" s="11">
        <v>49</v>
      </c>
      <c r="B59" s="19" t="str">
        <f t="shared" si="13"/>
        <v>****</v>
      </c>
      <c r="C59" t="str">
        <f>VLOOKUP(A59,'mallin data'!$IJ$3:$IL$295,3,FALSE)</f>
        <v>Isokyrö</v>
      </c>
      <c r="D59" s="7">
        <f>VLOOKUP($C59,'mallin data'!$B$2:$CJ$295,9,FALSE)</f>
        <v>47.2</v>
      </c>
      <c r="E59" s="45">
        <f>VLOOKUP($C59,'mallin data'!$B$2:$CJ$295,66,FALSE)</f>
        <v>-1.4398712018851411E-2</v>
      </c>
      <c r="F59" s="7">
        <f>VLOOKUP($C59,'mallin data'!$B$2:$CJ$295,16,FALSE)</f>
        <v>70.400000000000006</v>
      </c>
      <c r="G59" s="16">
        <f>VLOOKUP($C59,'mallin data'!$B$2:$CJ$295,87,FALSE)</f>
        <v>500</v>
      </c>
      <c r="H59" s="16">
        <f>VLOOKUP($C59,'mallin data'!$B$2:$CJ$295,67,FALSE)</f>
        <v>25953.598518175502</v>
      </c>
      <c r="I59" s="45">
        <f>VLOOKUP($C59,'mallin data'!$B$2:$CJ$295,71,FALSE)</f>
        <v>6.9999999999999993E-3</v>
      </c>
      <c r="J59" s="28">
        <f>_xlfn.XLOOKUP($C59,'mallin data'!$B$3:$B$295,'mallin data'!CH$3:CH$295)</f>
        <v>0</v>
      </c>
      <c r="L59" s="39">
        <f>1-VLOOKUP(C59,'mallin data'!$B$3:$II$295,242,FALSE)/SUM($D$5:$J$5)</f>
        <v>0.52445931988012395</v>
      </c>
      <c r="M59" s="42">
        <f t="shared" si="4"/>
        <v>11358.259365994236</v>
      </c>
      <c r="N59" s="108"/>
      <c r="O59" s="42">
        <f>VLOOKUP($C59,'mallin data'!$B$2:$CJ$295,65,FALSE)</f>
        <v>0</v>
      </c>
      <c r="P59" s="21"/>
      <c r="Q59" s="16"/>
      <c r="R59" s="16">
        <f>VLOOKUP($C59,'mallin data'!$B$2:$CJ$295,26,FALSE)</f>
        <v>0</v>
      </c>
      <c r="S59" s="16"/>
      <c r="T59" s="16">
        <f t="shared" si="10"/>
        <v>625.51119766309637</v>
      </c>
      <c r="U59" s="16"/>
      <c r="V59" s="114"/>
      <c r="X59" s="43"/>
      <c r="Z59" s="11"/>
      <c r="AA59" s="11"/>
      <c r="AB59" s="12"/>
      <c r="AC59" s="12"/>
    </row>
    <row r="60" spans="1:29" hidden="1" x14ac:dyDescent="0.2">
      <c r="A60" s="11">
        <v>50</v>
      </c>
      <c r="B60" s="19" t="str">
        <f t="shared" si="13"/>
        <v>****</v>
      </c>
      <c r="C60" t="str">
        <f>VLOOKUP(A60,'mallin data'!$IJ$3:$IL$295,3,FALSE)</f>
        <v>Harjavalta</v>
      </c>
      <c r="D60" s="7">
        <f>VLOOKUP($C60,'mallin data'!$B$2:$CJ$295,9,FALSE)</f>
        <v>49.6</v>
      </c>
      <c r="E60" s="45">
        <f>VLOOKUP($C60,'mallin data'!$B$2:$CJ$295,66,FALSE)</f>
        <v>-6.0337871906681381E-3</v>
      </c>
      <c r="F60" s="7">
        <f>VLOOKUP($C60,'mallin data'!$B$2:$CJ$295,16,FALSE)</f>
        <v>93.4</v>
      </c>
      <c r="G60" s="16">
        <f>VLOOKUP($C60,'mallin data'!$B$2:$CJ$295,87,FALSE)</f>
        <v>612</v>
      </c>
      <c r="H60" s="16">
        <f>VLOOKUP($C60,'mallin data'!$B$2:$CJ$295,67,FALSE)</f>
        <v>27643.269896193771</v>
      </c>
      <c r="I60" s="45">
        <f>VLOOKUP($C60,'mallin data'!$B$2:$CJ$295,71,FALSE)</f>
        <v>2E-3</v>
      </c>
      <c r="J60" s="28">
        <f>_xlfn.XLOOKUP($C60,'mallin data'!$B$3:$B$295,'mallin data'!CH$3:CH$295)</f>
        <v>0</v>
      </c>
      <c r="L60" s="39">
        <f>1-VLOOKUP(C60,'mallin data'!$B$3:$II$295,242,FALSE)/SUM($D$5:$J$5)</f>
        <v>0.52415115369916299</v>
      </c>
      <c r="M60" s="42">
        <f t="shared" si="4"/>
        <v>13331.913469387755</v>
      </c>
      <c r="N60" s="108"/>
      <c r="O60" s="42">
        <f>VLOOKUP($C60,'mallin data'!$B$2:$CJ$295,65,FALSE)</f>
        <v>0</v>
      </c>
      <c r="P60" s="21"/>
      <c r="Q60" s="16"/>
      <c r="R60" s="16">
        <f>VLOOKUP($C60,'mallin data'!$B$2:$CJ$295,26,FALSE)</f>
        <v>0</v>
      </c>
      <c r="S60" s="16"/>
      <c r="T60" s="16">
        <f t="shared" si="10"/>
        <v>789.81049069373944</v>
      </c>
      <c r="U60" s="16"/>
      <c r="V60" s="114"/>
      <c r="X60" s="43"/>
      <c r="Z60" s="11"/>
      <c r="AA60" s="11"/>
      <c r="AB60" s="12"/>
      <c r="AC60" s="12"/>
    </row>
    <row r="61" spans="1:29" hidden="1" x14ac:dyDescent="0.2">
      <c r="A61" s="11">
        <v>51</v>
      </c>
      <c r="B61" s="19" t="str">
        <f t="shared" si="13"/>
        <v>****</v>
      </c>
      <c r="C61" t="str">
        <f>VLOOKUP(A61,'mallin data'!$IJ$3:$IL$295,3,FALSE)</f>
        <v>Haapajärvi</v>
      </c>
      <c r="D61" s="7">
        <f>VLOOKUP($C61,'mallin data'!$B$2:$CJ$295,9,FALSE)</f>
        <v>45.7</v>
      </c>
      <c r="E61" s="45">
        <f>VLOOKUP($C61,'mallin data'!$B$2:$CJ$295,66,FALSE)</f>
        <v>-3.7148061775409413E-2</v>
      </c>
      <c r="F61" s="7">
        <f>VLOOKUP($C61,'mallin data'!$B$2:$CJ$295,16,FALSE)</f>
        <v>68.7</v>
      </c>
      <c r="G61" s="16">
        <f>VLOOKUP($C61,'mallin data'!$B$2:$CJ$295,87,FALSE)</f>
        <v>754</v>
      </c>
      <c r="H61" s="16">
        <f>VLOOKUP($C61,'mallin data'!$B$2:$CJ$295,67,FALSE)</f>
        <v>23941.584873690696</v>
      </c>
      <c r="I61" s="45">
        <f>VLOOKUP($C61,'mallin data'!$B$2:$CJ$295,71,FALSE)</f>
        <v>0</v>
      </c>
      <c r="J61" s="28">
        <f>_xlfn.XLOOKUP($C61,'mallin data'!$B$3:$B$295,'mallin data'!CH$3:CH$295)</f>
        <v>0</v>
      </c>
      <c r="L61" s="39">
        <f>1-VLOOKUP(C61,'mallin data'!$B$3:$II$295,242,FALSE)/SUM($D$5:$J$5)</f>
        <v>0.5215597326099678</v>
      </c>
      <c r="M61" s="42">
        <f t="shared" si="4"/>
        <v>10868.496388706501</v>
      </c>
      <c r="N61" s="108"/>
      <c r="O61" s="42">
        <f>VLOOKUP($C61,'mallin data'!$B$2:$CJ$295,65,FALSE)</f>
        <v>0</v>
      </c>
      <c r="P61" s="21"/>
      <c r="Q61" s="16"/>
      <c r="R61" s="16">
        <f>VLOOKUP($C61,'mallin data'!$B$2:$CJ$295,26,FALSE)</f>
        <v>0</v>
      </c>
      <c r="S61" s="16"/>
      <c r="T61" s="16">
        <f t="shared" si="10"/>
        <v>948.90700808625331</v>
      </c>
      <c r="U61" s="16"/>
      <c r="V61" s="114"/>
      <c r="X61" s="43"/>
      <c r="Z61" s="11"/>
      <c r="AA61" s="11"/>
      <c r="AB61" s="12"/>
      <c r="AC61" s="12"/>
    </row>
    <row r="62" spans="1:29" hidden="1" x14ac:dyDescent="0.2">
      <c r="A62" s="11">
        <v>52</v>
      </c>
      <c r="B62" s="19" t="str">
        <f t="shared" si="13"/>
        <v>****</v>
      </c>
      <c r="C62" t="str">
        <f>VLOOKUP(A62,'mallin data'!$IJ$3:$IL$295,3,FALSE)</f>
        <v>Kurikka</v>
      </c>
      <c r="D62" s="7">
        <f>VLOOKUP($C62,'mallin data'!$B$2:$CJ$295,9,FALSE)</f>
        <v>48.6</v>
      </c>
      <c r="E62" s="45">
        <f>VLOOKUP($C62,'mallin data'!$B$2:$CJ$295,66,FALSE)</f>
        <v>-1.1326540612695491E-2</v>
      </c>
      <c r="F62" s="7">
        <f>VLOOKUP($C62,'mallin data'!$B$2:$CJ$295,16,FALSE)</f>
        <v>62.6</v>
      </c>
      <c r="G62" s="16">
        <f>VLOOKUP($C62,'mallin data'!$B$2:$CJ$295,87,FALSE)</f>
        <v>1990</v>
      </c>
      <c r="H62" s="16">
        <f>VLOOKUP($C62,'mallin data'!$B$2:$CJ$295,67,FALSE)</f>
        <v>25223.677789738071</v>
      </c>
      <c r="I62" s="45">
        <f>VLOOKUP($C62,'mallin data'!$B$2:$CJ$295,71,FALSE)</f>
        <v>4.0000000000000001E-3</v>
      </c>
      <c r="J62" s="28">
        <f>_xlfn.XLOOKUP($C62,'mallin data'!$B$3:$B$295,'mallin data'!CH$3:CH$295)</f>
        <v>0</v>
      </c>
      <c r="L62" s="39">
        <f>1-VLOOKUP(C62,'mallin data'!$B$3:$II$295,242,FALSE)/SUM($D$5:$J$5)</f>
        <v>0.5200014411189009</v>
      </c>
      <c r="M62" s="42">
        <f t="shared" si="4"/>
        <v>12720.498510427011</v>
      </c>
      <c r="N62" s="108"/>
      <c r="O62" s="42">
        <f>VLOOKUP($C62,'mallin data'!$B$2:$CJ$295,65,FALSE)</f>
        <v>0</v>
      </c>
      <c r="P62" s="21"/>
      <c r="Q62" s="16"/>
      <c r="R62" s="16">
        <f>VLOOKUP($C62,'mallin data'!$B$2:$CJ$295,26,FALSE)</f>
        <v>0</v>
      </c>
      <c r="S62" s="16"/>
      <c r="T62" s="16">
        <f t="shared" si="10"/>
        <v>1072.8468106479156</v>
      </c>
      <c r="U62" s="16"/>
      <c r="V62" s="114"/>
      <c r="X62" s="43"/>
      <c r="Z62" s="11"/>
      <c r="AA62" s="11"/>
      <c r="AB62" s="12"/>
      <c r="AC62" s="12"/>
    </row>
    <row r="63" spans="1:29" hidden="1" x14ac:dyDescent="0.2">
      <c r="A63" s="11">
        <v>53</v>
      </c>
      <c r="B63" s="19" t="str">
        <f t="shared" si="13"/>
        <v>****</v>
      </c>
      <c r="C63" t="str">
        <f>VLOOKUP(A63,'mallin data'!$IJ$3:$IL$295,3,FALSE)</f>
        <v>Kauhava</v>
      </c>
      <c r="D63" s="7">
        <f>VLOOKUP($C63,'mallin data'!$B$2:$CJ$295,9,FALSE)</f>
        <v>48.4</v>
      </c>
      <c r="E63" s="45">
        <f>VLOOKUP($C63,'mallin data'!$B$2:$CJ$295,66,FALSE)</f>
        <v>-3.0913254350575924E-2</v>
      </c>
      <c r="F63" s="7">
        <f>VLOOKUP($C63,'mallin data'!$B$2:$CJ$295,16,FALSE)</f>
        <v>67.599999999999994</v>
      </c>
      <c r="G63" s="16">
        <f>VLOOKUP($C63,'mallin data'!$B$2:$CJ$295,87,FALSE)</f>
        <v>1492</v>
      </c>
      <c r="H63" s="16">
        <f>VLOOKUP($C63,'mallin data'!$B$2:$CJ$295,67,FALSE)</f>
        <v>25068.693156146179</v>
      </c>
      <c r="I63" s="45">
        <f>VLOOKUP($C63,'mallin data'!$B$2:$CJ$295,71,FALSE)</f>
        <v>6.9999999999999993E-3</v>
      </c>
      <c r="J63" s="28">
        <f>_xlfn.XLOOKUP($C63,'mallin data'!$B$3:$B$295,'mallin data'!CH$3:CH$295)</f>
        <v>0</v>
      </c>
      <c r="L63" s="39">
        <f>1-VLOOKUP(C63,'mallin data'!$B$3:$II$295,242,FALSE)/SUM($D$5:$J$5)</f>
        <v>0.5195944154530181</v>
      </c>
      <c r="M63" s="42">
        <f t="shared" si="4"/>
        <v>11327.71751048049</v>
      </c>
      <c r="N63" s="108"/>
      <c r="O63" s="42">
        <f>VLOOKUP($C63,'mallin data'!$B$2:$CJ$295,65,FALSE)</f>
        <v>0</v>
      </c>
      <c r="P63" s="21"/>
      <c r="Q63" s="16"/>
      <c r="R63" s="16">
        <f>VLOOKUP($C63,'mallin data'!$B$2:$CJ$295,26,FALSE)</f>
        <v>0</v>
      </c>
      <c r="S63" s="16"/>
      <c r="T63" s="16">
        <f t="shared" si="10"/>
        <v>771.821111476488</v>
      </c>
      <c r="U63" s="16"/>
      <c r="V63" s="114"/>
      <c r="X63" s="43"/>
      <c r="Z63" s="11"/>
      <c r="AA63" s="11"/>
      <c r="AB63" s="12"/>
      <c r="AC63" s="12"/>
    </row>
    <row r="64" spans="1:29" hidden="1" x14ac:dyDescent="0.2">
      <c r="A64" s="11">
        <v>54</v>
      </c>
      <c r="B64" s="19" t="str">
        <f t="shared" si="13"/>
        <v>****</v>
      </c>
      <c r="C64" t="str">
        <f>VLOOKUP(A64,'mallin data'!$IJ$3:$IL$295,3,FALSE)</f>
        <v>Rauma</v>
      </c>
      <c r="D64" s="7">
        <f>VLOOKUP($C64,'mallin data'!$B$2:$CJ$295,9,FALSE)</f>
        <v>46.3</v>
      </c>
      <c r="E64" s="45">
        <f>VLOOKUP($C64,'mallin data'!$B$2:$CJ$295,66,FALSE)</f>
        <v>-3.7750293308909779E-3</v>
      </c>
      <c r="F64" s="7">
        <f>VLOOKUP($C64,'mallin data'!$B$2:$CJ$295,16,FALSE)</f>
        <v>93.2</v>
      </c>
      <c r="G64" s="16">
        <f>VLOOKUP($C64,'mallin data'!$B$2:$CJ$295,87,FALSE)</f>
        <v>3184</v>
      </c>
      <c r="H64" s="16">
        <f>VLOOKUP($C64,'mallin data'!$B$2:$CJ$295,67,FALSE)</f>
        <v>30236.597310613837</v>
      </c>
      <c r="I64" s="45">
        <f>VLOOKUP($C64,'mallin data'!$B$2:$CJ$295,71,FALSE)</f>
        <v>3.0000000000000001E-3</v>
      </c>
      <c r="J64" s="28">
        <f>_xlfn.XLOOKUP($C64,'mallin data'!$B$3:$B$295,'mallin data'!CH$3:CH$295)</f>
        <v>0</v>
      </c>
      <c r="L64" s="39">
        <f>1-VLOOKUP(C64,'mallin data'!$B$3:$II$295,242,FALSE)/SUM($D$5:$J$5)</f>
        <v>0.51902278433939641</v>
      </c>
      <c r="M64" s="42">
        <f t="shared" si="4"/>
        <v>13436.105854800937</v>
      </c>
      <c r="N64" s="108"/>
      <c r="O64" s="42">
        <f>VLOOKUP($C64,'mallin data'!$B$2:$CJ$295,65,FALSE)</f>
        <v>0</v>
      </c>
      <c r="P64" s="21"/>
      <c r="Q64" s="16"/>
      <c r="R64" s="16">
        <f>VLOOKUP($C64,'mallin data'!$B$2:$CJ$295,26,FALSE)</f>
        <v>0</v>
      </c>
      <c r="S64" s="16"/>
      <c r="T64" s="16">
        <f t="shared" si="10"/>
        <v>1385.0043303929431</v>
      </c>
      <c r="U64" s="16"/>
      <c r="V64" s="114"/>
      <c r="X64" s="43"/>
      <c r="Z64" s="11"/>
      <c r="AA64" s="11"/>
      <c r="AB64" s="12"/>
      <c r="AC64" s="12"/>
    </row>
    <row r="65" spans="1:29" hidden="1" x14ac:dyDescent="0.2">
      <c r="A65" s="11">
        <v>55</v>
      </c>
      <c r="B65" s="19" t="str">
        <f t="shared" si="13"/>
        <v>****</v>
      </c>
      <c r="C65" t="str">
        <f>VLOOKUP(A65,'mallin data'!$IJ$3:$IL$295,3,FALSE)</f>
        <v>Taipalsaari</v>
      </c>
      <c r="D65" s="7">
        <f>VLOOKUP($C65,'mallin data'!$B$2:$CJ$295,9,FALSE)</f>
        <v>48.2</v>
      </c>
      <c r="E65" s="45">
        <f>VLOOKUP($C65,'mallin data'!$B$2:$CJ$295,66,FALSE)</f>
        <v>-2.7187031780773661E-2</v>
      </c>
      <c r="F65" s="7">
        <f>VLOOKUP($C65,'mallin data'!$B$2:$CJ$295,16,FALSE)</f>
        <v>59.7</v>
      </c>
      <c r="G65" s="16">
        <f>VLOOKUP($C65,'mallin data'!$B$2:$CJ$295,87,FALSE)</f>
        <v>425</v>
      </c>
      <c r="H65" s="16">
        <f>VLOOKUP($C65,'mallin data'!$B$2:$CJ$295,67,FALSE)</f>
        <v>29203.292210617929</v>
      </c>
      <c r="I65" s="45">
        <f>VLOOKUP($C65,'mallin data'!$B$2:$CJ$295,71,FALSE)</f>
        <v>2E-3</v>
      </c>
      <c r="J65" s="28">
        <f>_xlfn.XLOOKUP($C65,'mallin data'!$B$3:$B$295,'mallin data'!CH$3:CH$295)</f>
        <v>0</v>
      </c>
      <c r="L65" s="39">
        <f>1-VLOOKUP(C65,'mallin data'!$B$3:$II$295,242,FALSE)/SUM($D$5:$J$5)</f>
        <v>0.51801307391841145</v>
      </c>
      <c r="M65" s="42">
        <f t="shared" si="4"/>
        <v>13270.259977194983</v>
      </c>
      <c r="N65" s="108"/>
      <c r="O65" s="42">
        <f>VLOOKUP($C65,'mallin data'!$B$2:$CJ$295,65,FALSE)</f>
        <v>0</v>
      </c>
      <c r="P65" s="21"/>
      <c r="Q65" s="16"/>
      <c r="R65" s="16">
        <f>VLOOKUP($C65,'mallin data'!$B$2:$CJ$295,26,FALSE)</f>
        <v>0</v>
      </c>
      <c r="S65" s="16"/>
      <c r="T65" s="16">
        <f t="shared" si="10"/>
        <v>1638.6344827586206</v>
      </c>
      <c r="U65" s="16"/>
      <c r="V65" s="114"/>
      <c r="X65" s="43"/>
      <c r="Z65" s="11"/>
      <c r="AA65" s="11"/>
      <c r="AB65" s="12"/>
      <c r="AC65" s="12"/>
    </row>
    <row r="66" spans="1:29" hidden="1" x14ac:dyDescent="0.2">
      <c r="A66" s="11">
        <v>56</v>
      </c>
      <c r="B66" s="19" t="str">
        <f t="shared" si="13"/>
        <v>****</v>
      </c>
      <c r="C66" t="str">
        <f>VLOOKUP(A66,'mallin data'!$IJ$3:$IL$295,3,FALSE)</f>
        <v>Pälkäne</v>
      </c>
      <c r="D66" s="7">
        <f>VLOOKUP($C66,'mallin data'!$B$2:$CJ$295,9,FALSE)</f>
        <v>49.3</v>
      </c>
      <c r="E66" s="45">
        <f>VLOOKUP($C66,'mallin data'!$B$2:$CJ$295,66,FALSE)</f>
        <v>-2.3031267387409217E-2</v>
      </c>
      <c r="F66" s="7">
        <f>VLOOKUP($C66,'mallin data'!$B$2:$CJ$295,16,FALSE)</f>
        <v>56.8</v>
      </c>
      <c r="G66" s="16">
        <f>VLOOKUP($C66,'mallin data'!$B$2:$CJ$295,87,FALSE)</f>
        <v>560</v>
      </c>
      <c r="H66" s="16">
        <f>VLOOKUP($C66,'mallin data'!$B$2:$CJ$295,67,FALSE)</f>
        <v>26907.770599551139</v>
      </c>
      <c r="I66" s="45">
        <f>VLOOKUP($C66,'mallin data'!$B$2:$CJ$295,71,FALSE)</f>
        <v>4.0000000000000001E-3</v>
      </c>
      <c r="J66" s="28">
        <f>_xlfn.XLOOKUP($C66,'mallin data'!$B$3:$B$295,'mallin data'!CH$3:CH$295)</f>
        <v>0</v>
      </c>
      <c r="L66" s="39">
        <f>1-VLOOKUP(C66,'mallin data'!$B$3:$II$295,242,FALSE)/SUM($D$5:$J$5)</f>
        <v>0.5177660909401629</v>
      </c>
      <c r="M66" s="42">
        <f t="shared" si="4"/>
        <v>12490.547350130322</v>
      </c>
      <c r="N66" s="108"/>
      <c r="O66" s="42">
        <f>VLOOKUP($C66,'mallin data'!$B$2:$CJ$295,65,FALSE)</f>
        <v>0</v>
      </c>
      <c r="P66" s="21"/>
      <c r="Q66" s="16"/>
      <c r="R66" s="16">
        <f>VLOOKUP($C66,'mallin data'!$B$2:$CJ$295,26,FALSE)</f>
        <v>0</v>
      </c>
      <c r="S66" s="16"/>
      <c r="T66" s="16">
        <f t="shared" si="10"/>
        <v>501.28105726872246</v>
      </c>
      <c r="U66" s="16"/>
      <c r="V66" s="114"/>
      <c r="X66" s="43"/>
      <c r="Z66" s="11"/>
      <c r="AA66" s="11"/>
      <c r="AB66" s="12"/>
      <c r="AC66" s="12"/>
    </row>
    <row r="67" spans="1:29" hidden="1" x14ac:dyDescent="0.2">
      <c r="A67" s="11">
        <v>57</v>
      </c>
      <c r="B67" s="19" t="str">
        <f t="shared" si="13"/>
        <v>****</v>
      </c>
      <c r="C67" t="str">
        <f>VLOOKUP(A67,'mallin data'!$IJ$3:$IL$295,3,FALSE)</f>
        <v>Kuusamo</v>
      </c>
      <c r="D67" s="7">
        <f>VLOOKUP($C67,'mallin data'!$B$2:$CJ$295,9,FALSE)</f>
        <v>48.4</v>
      </c>
      <c r="E67" s="45">
        <f>VLOOKUP($C67,'mallin data'!$B$2:$CJ$295,66,FALSE)</f>
        <v>-6.1853190358861273E-3</v>
      </c>
      <c r="F67" s="7">
        <f>VLOOKUP($C67,'mallin data'!$B$2:$CJ$295,16,FALSE)</f>
        <v>65.400000000000006</v>
      </c>
      <c r="G67" s="16">
        <f>VLOOKUP($C67,'mallin data'!$B$2:$CJ$295,87,FALSE)</f>
        <v>1491</v>
      </c>
      <c r="H67" s="16">
        <f>VLOOKUP($C67,'mallin data'!$B$2:$CJ$295,67,FALSE)</f>
        <v>25373.682508738908</v>
      </c>
      <c r="I67" s="45">
        <f>VLOOKUP($C67,'mallin data'!$B$2:$CJ$295,71,FALSE)</f>
        <v>3.0000000000000001E-3</v>
      </c>
      <c r="J67" s="28">
        <f>_xlfn.XLOOKUP($C67,'mallin data'!$B$3:$B$295,'mallin data'!CH$3:CH$295)</f>
        <v>0</v>
      </c>
      <c r="L67" s="39">
        <f>1-VLOOKUP(C67,'mallin data'!$B$3:$II$295,242,FALSE)/SUM($D$5:$J$5)</f>
        <v>0.51432004003464826</v>
      </c>
      <c r="M67" s="42">
        <f t="shared" si="4"/>
        <v>14573.615560640732</v>
      </c>
      <c r="N67" s="108"/>
      <c r="O67" s="42">
        <f>VLOOKUP($C67,'mallin data'!$B$2:$CJ$295,65,FALSE)</f>
        <v>0</v>
      </c>
      <c r="P67" s="21"/>
      <c r="Q67" s="16"/>
      <c r="R67" s="16">
        <f>VLOOKUP($C67,'mallin data'!$B$2:$CJ$295,26,FALSE)</f>
        <v>0</v>
      </c>
      <c r="S67" s="16"/>
      <c r="T67" s="16">
        <f t="shared" si="10"/>
        <v>393.70806829594909</v>
      </c>
      <c r="U67" s="16"/>
      <c r="V67" s="114"/>
      <c r="X67" s="43"/>
      <c r="Z67" s="11"/>
      <c r="AA67" s="11"/>
      <c r="AB67" s="12"/>
      <c r="AC67" s="12"/>
    </row>
    <row r="68" spans="1:29" hidden="1" x14ac:dyDescent="0.2">
      <c r="A68" s="11">
        <v>58</v>
      </c>
      <c r="B68" s="19" t="str">
        <f t="shared" si="13"/>
        <v>****</v>
      </c>
      <c r="C68" t="str">
        <f>VLOOKUP(A68,'mallin data'!$IJ$3:$IL$295,3,FALSE)</f>
        <v>Siikajoki</v>
      </c>
      <c r="D68" s="7">
        <f>VLOOKUP($C68,'mallin data'!$B$2:$CJ$295,9,FALSE)</f>
        <v>44.4</v>
      </c>
      <c r="E68" s="45">
        <f>VLOOKUP($C68,'mallin data'!$B$2:$CJ$295,66,FALSE)</f>
        <v>-2.1700802255480944E-2</v>
      </c>
      <c r="F68" s="7">
        <f>VLOOKUP($C68,'mallin data'!$B$2:$CJ$295,16,FALSE)</f>
        <v>46.9</v>
      </c>
      <c r="G68" s="16">
        <f>VLOOKUP($C68,'mallin data'!$B$2:$CJ$295,87,FALSE)</f>
        <v>684</v>
      </c>
      <c r="H68" s="16">
        <f>VLOOKUP($C68,'mallin data'!$B$2:$CJ$295,67,FALSE)</f>
        <v>23971.695253955037</v>
      </c>
      <c r="I68" s="45">
        <f>VLOOKUP($C68,'mallin data'!$B$2:$CJ$295,71,FALSE)</f>
        <v>0</v>
      </c>
      <c r="J68" s="28">
        <f>_xlfn.XLOOKUP($C68,'mallin data'!$B$3:$B$295,'mallin data'!CH$3:CH$295)</f>
        <v>0</v>
      </c>
      <c r="L68" s="39">
        <f>1-VLOOKUP(C68,'mallin data'!$B$3:$II$295,242,FALSE)/SUM($D$5:$J$5)</f>
        <v>0.50393250820298263</v>
      </c>
      <c r="M68" s="42">
        <f t="shared" si="4"/>
        <v>13140.842639593908</v>
      </c>
      <c r="N68" s="108"/>
      <c r="O68" s="42">
        <f>VLOOKUP($C68,'mallin data'!$B$2:$CJ$295,65,FALSE)</f>
        <v>0</v>
      </c>
      <c r="P68" s="21"/>
      <c r="Q68" s="16"/>
      <c r="R68" s="16">
        <f>VLOOKUP($C68,'mallin data'!$B$2:$CJ$295,26,FALSE)</f>
        <v>0</v>
      </c>
      <c r="S68" s="16"/>
      <c r="T68" s="16">
        <f t="shared" si="10"/>
        <v>549.30395817774456</v>
      </c>
      <c r="U68" s="16"/>
      <c r="V68" s="114"/>
      <c r="X68" s="43"/>
      <c r="Z68" s="11"/>
      <c r="AA68" s="11"/>
      <c r="AB68" s="12"/>
      <c r="AC68" s="12"/>
    </row>
    <row r="69" spans="1:29" hidden="1" x14ac:dyDescent="0.2">
      <c r="A69" s="11">
        <v>59</v>
      </c>
      <c r="B69" s="19" t="str">
        <f t="shared" si="13"/>
        <v>***</v>
      </c>
      <c r="C69" t="str">
        <f>VLOOKUP(A69,'mallin data'!$IJ$3:$IL$295,3,FALSE)</f>
        <v>Parkano</v>
      </c>
      <c r="D69" s="7">
        <f>VLOOKUP($C69,'mallin data'!$B$2:$CJ$295,9,FALSE)</f>
        <v>50.1</v>
      </c>
      <c r="E69" s="45">
        <f>VLOOKUP($C69,'mallin data'!$B$2:$CJ$295,66,FALSE)</f>
        <v>-2.3277848829776328E-2</v>
      </c>
      <c r="F69" s="7">
        <f>VLOOKUP($C69,'mallin data'!$B$2:$CJ$295,16,FALSE)</f>
        <v>69.400000000000006</v>
      </c>
      <c r="G69" s="16">
        <f>VLOOKUP($C69,'mallin data'!$B$2:$CJ$295,87,FALSE)</f>
        <v>534</v>
      </c>
      <c r="H69" s="16">
        <f>VLOOKUP($C69,'mallin data'!$B$2:$CJ$295,67,FALSE)</f>
        <v>24694.934420827154</v>
      </c>
      <c r="I69" s="45">
        <f>VLOOKUP($C69,'mallin data'!$B$2:$CJ$295,71,FALSE)</f>
        <v>2E-3</v>
      </c>
      <c r="J69" s="28">
        <f>_xlfn.XLOOKUP($C69,'mallin data'!$B$3:$B$295,'mallin data'!CH$3:CH$295)</f>
        <v>0</v>
      </c>
      <c r="L69" s="39">
        <f>1-VLOOKUP(C69,'mallin data'!$B$3:$II$295,242,FALSE)/SUM($D$5:$J$5)</f>
        <v>0.49880546354547706</v>
      </c>
      <c r="M69" s="42">
        <f t="shared" si="4"/>
        <v>13393.582034830431</v>
      </c>
      <c r="N69" s="108"/>
      <c r="O69" s="42">
        <f>VLOOKUP($C69,'mallin data'!$B$2:$CJ$295,65,FALSE)</f>
        <v>0</v>
      </c>
      <c r="P69" s="21"/>
      <c r="Q69" s="16"/>
      <c r="R69" s="16">
        <f>VLOOKUP($C69,'mallin data'!$B$2:$CJ$295,26,FALSE)</f>
        <v>0</v>
      </c>
      <c r="S69" s="16"/>
      <c r="T69" s="16">
        <f t="shared" si="10"/>
        <v>894.51594746716694</v>
      </c>
      <c r="U69" s="16"/>
      <c r="V69" s="114"/>
      <c r="X69" s="43"/>
      <c r="Z69" s="11"/>
      <c r="AA69" s="11"/>
      <c r="AB69" s="12"/>
      <c r="AC69" s="12"/>
    </row>
    <row r="70" spans="1:29" hidden="1" x14ac:dyDescent="0.2">
      <c r="A70" s="11">
        <v>60</v>
      </c>
      <c r="B70" s="19" t="str">
        <f t="shared" si="13"/>
        <v>***</v>
      </c>
      <c r="C70" t="str">
        <f>VLOOKUP(A70,'mallin data'!$IJ$3:$IL$295,3,FALSE)</f>
        <v>Pieksämäki</v>
      </c>
      <c r="D70" s="7">
        <f>VLOOKUP($C70,'mallin data'!$B$2:$CJ$295,9,FALSE)</f>
        <v>50.9</v>
      </c>
      <c r="E70" s="45">
        <f>VLOOKUP($C70,'mallin data'!$B$2:$CJ$295,66,FALSE)</f>
        <v>-1.1286850605581012E-2</v>
      </c>
      <c r="F70" s="7">
        <f>VLOOKUP($C70,'mallin data'!$B$2:$CJ$295,16,FALSE)</f>
        <v>75.599999999999994</v>
      </c>
      <c r="G70" s="16">
        <f>VLOOKUP($C70,'mallin data'!$B$2:$CJ$295,87,FALSE)</f>
        <v>1317</v>
      </c>
      <c r="H70" s="16">
        <f>VLOOKUP($C70,'mallin data'!$B$2:$CJ$295,67,FALSE)</f>
        <v>25870.300966352312</v>
      </c>
      <c r="I70" s="45">
        <f>VLOOKUP($C70,'mallin data'!$B$2:$CJ$295,71,FALSE)</f>
        <v>1E-3</v>
      </c>
      <c r="J70" s="28">
        <f>_xlfn.XLOOKUP($C70,'mallin data'!$B$3:$B$295,'mallin data'!CH$3:CH$295)</f>
        <v>0</v>
      </c>
      <c r="L70" s="39">
        <f>1-VLOOKUP(C70,'mallin data'!$B$3:$II$295,242,FALSE)/SUM($D$5:$J$5)</f>
        <v>0.49765152320952932</v>
      </c>
      <c r="M70" s="42">
        <f t="shared" si="4"/>
        <v>10577.83165467626</v>
      </c>
      <c r="N70" s="108"/>
      <c r="O70" s="42">
        <f>VLOOKUP($C70,'mallin data'!$B$2:$CJ$295,65,FALSE)</f>
        <v>0</v>
      </c>
      <c r="P70" s="21"/>
      <c r="Q70" s="16"/>
      <c r="R70" s="16">
        <f>VLOOKUP($C70,'mallin data'!$B$2:$CJ$295,26,FALSE)</f>
        <v>0</v>
      </c>
      <c r="S70" s="16"/>
      <c r="T70" s="16">
        <f t="shared" si="10"/>
        <v>132.48672244452527</v>
      </c>
      <c r="U70" s="16"/>
      <c r="V70" s="114"/>
      <c r="X70" s="43"/>
      <c r="Z70" s="11"/>
      <c r="AA70" s="11"/>
      <c r="AB70" s="12"/>
      <c r="AC70" s="12"/>
    </row>
    <row r="71" spans="1:29" hidden="1" x14ac:dyDescent="0.2">
      <c r="A71" s="11">
        <v>61</v>
      </c>
      <c r="B71" s="19" t="str">
        <f t="shared" si="13"/>
        <v>***</v>
      </c>
      <c r="C71" t="str">
        <f>VLOOKUP(A71,'mallin data'!$IJ$3:$IL$295,3,FALSE)</f>
        <v>Laitila</v>
      </c>
      <c r="D71" s="7">
        <f>VLOOKUP($C71,'mallin data'!$B$2:$CJ$295,9,FALSE)</f>
        <v>45.5</v>
      </c>
      <c r="E71" s="45">
        <f>VLOOKUP($C71,'mallin data'!$B$2:$CJ$295,66,FALSE)</f>
        <v>6.9593718316197208E-3</v>
      </c>
      <c r="F71" s="7">
        <f>VLOOKUP($C71,'mallin data'!$B$2:$CJ$295,16,FALSE)</f>
        <v>73.3</v>
      </c>
      <c r="G71" s="16">
        <f>VLOOKUP($C71,'mallin data'!$B$2:$CJ$295,87,FALSE)</f>
        <v>961</v>
      </c>
      <c r="H71" s="16">
        <f>VLOOKUP($C71,'mallin data'!$B$2:$CJ$295,67,FALSE)</f>
        <v>25866.161693595943</v>
      </c>
      <c r="I71" s="45">
        <f>VLOOKUP($C71,'mallin data'!$B$2:$CJ$295,71,FALSE)</f>
        <v>3.0000000000000001E-3</v>
      </c>
      <c r="J71" s="28">
        <f>_xlfn.XLOOKUP($C71,'mallin data'!$B$3:$B$295,'mallin data'!CH$3:CH$295)</f>
        <v>0</v>
      </c>
      <c r="L71" s="39">
        <f>1-VLOOKUP(C71,'mallin data'!$B$3:$II$295,242,FALSE)/SUM($D$5:$J$5)</f>
        <v>0.49297410533311659</v>
      </c>
      <c r="M71" s="42">
        <f t="shared" si="4"/>
        <v>15190.02844083291</v>
      </c>
      <c r="N71" s="108"/>
      <c r="O71" s="42">
        <f>VLOOKUP($C71,'mallin data'!$B$2:$CJ$295,65,FALSE)</f>
        <v>0</v>
      </c>
      <c r="P71" s="21"/>
      <c r="Q71" s="16"/>
      <c r="R71" s="16">
        <f>VLOOKUP($C71,'mallin data'!$B$2:$CJ$295,26,FALSE)</f>
        <v>0</v>
      </c>
      <c r="S71" s="16"/>
      <c r="T71" s="16">
        <f t="shared" si="10"/>
        <v>733.21331945889699</v>
      </c>
      <c r="U71" s="16"/>
      <c r="V71" s="114"/>
      <c r="X71" s="43"/>
      <c r="Z71" s="11"/>
      <c r="AA71" s="11"/>
      <c r="AB71" s="12"/>
      <c r="AC71" s="12"/>
    </row>
    <row r="72" spans="1:29" hidden="1" x14ac:dyDescent="0.2">
      <c r="A72" s="11">
        <v>62</v>
      </c>
      <c r="B72" s="19" t="str">
        <f t="shared" si="13"/>
        <v>***</v>
      </c>
      <c r="C72" t="str">
        <f>VLOOKUP(A72,'mallin data'!$IJ$3:$IL$295,3,FALSE)</f>
        <v>Kärkölä</v>
      </c>
      <c r="D72" s="7">
        <f>VLOOKUP($C72,'mallin data'!$B$2:$CJ$295,9,FALSE)</f>
        <v>49.4</v>
      </c>
      <c r="E72" s="45">
        <f>VLOOKUP($C72,'mallin data'!$B$2:$CJ$295,66,FALSE)</f>
        <v>-1.9162041911775972E-2</v>
      </c>
      <c r="F72" s="7">
        <f>VLOOKUP($C72,'mallin data'!$B$2:$CJ$295,16,FALSE)</f>
        <v>66.8</v>
      </c>
      <c r="G72" s="16">
        <f>VLOOKUP($C72,'mallin data'!$B$2:$CJ$295,87,FALSE)</f>
        <v>366</v>
      </c>
      <c r="H72" s="16">
        <f>VLOOKUP($C72,'mallin data'!$B$2:$CJ$295,67,FALSE)</f>
        <v>26506.719521133644</v>
      </c>
      <c r="I72" s="45">
        <f>VLOOKUP($C72,'mallin data'!$B$2:$CJ$295,71,FALSE)</f>
        <v>5.0000000000000001E-3</v>
      </c>
      <c r="J72" s="28">
        <f>_xlfn.XLOOKUP($C72,'mallin data'!$B$3:$B$295,'mallin data'!CH$3:CH$295)</f>
        <v>0</v>
      </c>
      <c r="L72" s="39">
        <f>1-VLOOKUP(C72,'mallin data'!$B$3:$II$295,242,FALSE)/SUM($D$5:$J$5)</f>
        <v>0.49254391297558986</v>
      </c>
      <c r="M72" s="42">
        <f t="shared" si="4"/>
        <v>13253.042291950887</v>
      </c>
      <c r="N72" s="108"/>
      <c r="O72" s="42">
        <f>VLOOKUP($C72,'mallin data'!$B$2:$CJ$295,65,FALSE)</f>
        <v>0</v>
      </c>
      <c r="P72" s="21"/>
      <c r="Q72" s="16"/>
      <c r="R72" s="16">
        <f>VLOOKUP($C72,'mallin data'!$B$2:$CJ$295,26,FALSE)</f>
        <v>0</v>
      </c>
      <c r="S72" s="16"/>
      <c r="T72" s="16">
        <f t="shared" si="10"/>
        <v>973.10220994475139</v>
      </c>
      <c r="U72" s="16"/>
      <c r="V72" s="114"/>
      <c r="X72" s="43"/>
      <c r="Z72" s="11"/>
      <c r="AA72" s="11"/>
      <c r="AB72" s="12"/>
      <c r="AC72" s="12"/>
    </row>
    <row r="73" spans="1:29" hidden="1" x14ac:dyDescent="0.2">
      <c r="A73" s="11">
        <v>63</v>
      </c>
      <c r="B73" s="19" t="str">
        <f t="shared" si="13"/>
        <v>***</v>
      </c>
      <c r="C73" t="str">
        <f>VLOOKUP(A73,'mallin data'!$IJ$3:$IL$295,3,FALSE)</f>
        <v>Mynämäki</v>
      </c>
      <c r="D73" s="7">
        <f>VLOOKUP($C73,'mallin data'!$B$2:$CJ$295,9,FALSE)</f>
        <v>47.7</v>
      </c>
      <c r="E73" s="45">
        <f>VLOOKUP($C73,'mallin data'!$B$2:$CJ$295,66,FALSE)</f>
        <v>-1.1162231542902967E-2</v>
      </c>
      <c r="F73" s="7">
        <f>VLOOKUP($C73,'mallin data'!$B$2:$CJ$295,16,FALSE)</f>
        <v>66.8</v>
      </c>
      <c r="G73" s="16">
        <f>VLOOKUP($C73,'mallin data'!$B$2:$CJ$295,87,FALSE)</f>
        <v>747</v>
      </c>
      <c r="H73" s="16">
        <f>VLOOKUP($C73,'mallin data'!$B$2:$CJ$295,67,FALSE)</f>
        <v>27403.422094422898</v>
      </c>
      <c r="I73" s="45">
        <f>VLOOKUP($C73,'mallin data'!$B$2:$CJ$295,71,FALSE)</f>
        <v>9.0000000000000011E-3</v>
      </c>
      <c r="J73" s="28">
        <f>_xlfn.XLOOKUP($C73,'mallin data'!$B$3:$B$295,'mallin data'!CH$3:CH$295)</f>
        <v>0</v>
      </c>
      <c r="L73" s="39">
        <f>1-VLOOKUP(C73,'mallin data'!$B$3:$II$295,242,FALSE)/SUM($D$5:$J$5)</f>
        <v>0.49129381690856533</v>
      </c>
      <c r="M73" s="42">
        <f t="shared" si="4"/>
        <v>12765.013990672885</v>
      </c>
      <c r="N73" s="108"/>
      <c r="O73" s="42">
        <f>VLOOKUP($C73,'mallin data'!$B$2:$CJ$295,65,FALSE)</f>
        <v>0</v>
      </c>
      <c r="P73" s="21"/>
      <c r="Q73" s="16"/>
      <c r="R73" s="16">
        <f>VLOOKUP($C73,'mallin data'!$B$2:$CJ$295,26,FALSE)</f>
        <v>0</v>
      </c>
      <c r="S73" s="16"/>
      <c r="T73" s="16">
        <f t="shared" si="10"/>
        <v>74.592847317744159</v>
      </c>
      <c r="U73" s="16"/>
      <c r="V73" s="114"/>
      <c r="X73" s="43"/>
      <c r="Z73" s="11"/>
      <c r="AA73" s="11"/>
      <c r="AB73" s="12"/>
      <c r="AC73" s="12"/>
    </row>
    <row r="74" spans="1:29" hidden="1" x14ac:dyDescent="0.2">
      <c r="A74" s="11">
        <v>64</v>
      </c>
      <c r="B74" s="19" t="str">
        <f t="shared" si="13"/>
        <v>***</v>
      </c>
      <c r="C74" t="str">
        <f>VLOOKUP(A74,'mallin data'!$IJ$3:$IL$295,3,FALSE)</f>
        <v>Haapavesi</v>
      </c>
      <c r="D74" s="7">
        <f>VLOOKUP($C74,'mallin data'!$B$2:$CJ$295,9,FALSE)</f>
        <v>44</v>
      </c>
      <c r="E74" s="45">
        <f>VLOOKUP($C74,'mallin data'!$B$2:$CJ$295,66,FALSE)</f>
        <v>-1.4542164094963783E-2</v>
      </c>
      <c r="F74" s="7">
        <f>VLOOKUP($C74,'mallin data'!$B$2:$CJ$295,16,FALSE)</f>
        <v>61.7</v>
      </c>
      <c r="G74" s="16">
        <f>VLOOKUP($C74,'mallin data'!$B$2:$CJ$295,87,FALSE)</f>
        <v>838</v>
      </c>
      <c r="H74" s="16">
        <f>VLOOKUP($C74,'mallin data'!$B$2:$CJ$295,67,FALSE)</f>
        <v>23577.855145326001</v>
      </c>
      <c r="I74" s="45">
        <f>VLOOKUP($C74,'mallin data'!$B$2:$CJ$295,71,FALSE)</f>
        <v>0</v>
      </c>
      <c r="J74" s="28">
        <f>_xlfn.XLOOKUP($C74,'mallin data'!$B$3:$B$295,'mallin data'!CH$3:CH$295)</f>
        <v>0</v>
      </c>
      <c r="L74" s="39">
        <f>1-VLOOKUP(C74,'mallin data'!$B$3:$II$295,242,FALSE)/SUM($D$5:$J$5)</f>
        <v>0.48667018611195878</v>
      </c>
      <c r="M74" s="42">
        <f t="shared" si="4"/>
        <v>12035.402231356429</v>
      </c>
      <c r="N74" s="108"/>
      <c r="O74" s="42">
        <f>VLOOKUP($C74,'mallin data'!$B$2:$CJ$295,65,FALSE)</f>
        <v>0</v>
      </c>
      <c r="P74" s="21"/>
      <c r="Q74" s="16"/>
      <c r="R74" s="16">
        <f>VLOOKUP($C74,'mallin data'!$B$2:$CJ$295,26,FALSE)</f>
        <v>0</v>
      </c>
      <c r="S74" s="16"/>
      <c r="T74" s="16">
        <f t="shared" si="10"/>
        <v>1131.1652593486128</v>
      </c>
      <c r="U74" s="16"/>
      <c r="V74" s="114"/>
      <c r="X74" s="43"/>
      <c r="Z74" s="11"/>
      <c r="AA74" s="11"/>
      <c r="AB74" s="12"/>
      <c r="AC74" s="12"/>
    </row>
    <row r="75" spans="1:29" hidden="1" x14ac:dyDescent="0.2">
      <c r="A75" s="11">
        <v>65</v>
      </c>
      <c r="B75" s="19" t="str">
        <f t="shared" si="13"/>
        <v>***</v>
      </c>
      <c r="C75" t="str">
        <f>VLOOKUP(A75,'mallin data'!$IJ$3:$IL$295,3,FALSE)</f>
        <v>Kankaanpää</v>
      </c>
      <c r="D75" s="7">
        <f>VLOOKUP($C75,'mallin data'!$B$2:$CJ$295,9,FALSE)</f>
        <v>48.2</v>
      </c>
      <c r="E75" s="45">
        <f>VLOOKUP($C75,'mallin data'!$B$2:$CJ$295,66,FALSE)</f>
        <v>-4.6987162404976022E-3</v>
      </c>
      <c r="F75" s="7">
        <f>VLOOKUP($C75,'mallin data'!$B$2:$CJ$295,16,FALSE)</f>
        <v>70.400000000000006</v>
      </c>
      <c r="G75" s="16">
        <f>VLOOKUP($C75,'mallin data'!$B$2:$CJ$295,87,FALSE)</f>
        <v>1204</v>
      </c>
      <c r="H75" s="16">
        <f>VLOOKUP($C75,'mallin data'!$B$2:$CJ$295,67,FALSE)</f>
        <v>24853.121173264946</v>
      </c>
      <c r="I75" s="45">
        <f>VLOOKUP($C75,'mallin data'!$B$2:$CJ$295,71,FALSE)</f>
        <v>1E-3</v>
      </c>
      <c r="J75" s="28">
        <f>_xlfn.XLOOKUP($C75,'mallin data'!$B$3:$B$295,'mallin data'!CH$3:CH$295)</f>
        <v>0</v>
      </c>
      <c r="L75" s="39">
        <f>1-VLOOKUP(C75,'mallin data'!$B$3:$II$295,242,FALSE)/SUM($D$5:$J$5)</f>
        <v>0.48613485318044203</v>
      </c>
      <c r="M75" s="42">
        <f t="shared" ref="M75:M138" si="16">VLOOKUP($C75,kulut,3,FALSE)</f>
        <v>12618.324367723806</v>
      </c>
      <c r="N75" s="108"/>
      <c r="O75" s="42">
        <f>VLOOKUP($C75,'mallin data'!$B$2:$CJ$295,65,FALSE)</f>
        <v>0</v>
      </c>
      <c r="P75" s="21"/>
      <c r="Q75" s="16"/>
      <c r="R75" s="16">
        <f>VLOOKUP($C75,'mallin data'!$B$2:$CJ$295,26,FALSE)</f>
        <v>0</v>
      </c>
      <c r="S75" s="16"/>
      <c r="T75" s="16">
        <f t="shared" ref="T75:T138" si="17">VLOOKUP($C75,taul41,6,FALSE)</f>
        <v>1085.0458488228005</v>
      </c>
      <c r="U75" s="16"/>
      <c r="V75" s="114"/>
      <c r="X75" s="43"/>
      <c r="Z75" s="11"/>
      <c r="AA75" s="11"/>
      <c r="AB75" s="12"/>
      <c r="AC75" s="12"/>
    </row>
    <row r="76" spans="1:29" hidden="1" x14ac:dyDescent="0.2">
      <c r="A76" s="11">
        <v>66</v>
      </c>
      <c r="B76" s="19" t="str">
        <f t="shared" ref="B76:B139" si="18">IF(L76&lt;0,"*",IF(L76&lt;0.25,"**",IF(L76&lt;0.5,"***",IF(L76&lt;0.75,"****","*****"))))</f>
        <v>***</v>
      </c>
      <c r="C76" t="str">
        <f>VLOOKUP(A76,'mallin data'!$IJ$3:$IL$295,3,FALSE)</f>
        <v>Kontiolahti</v>
      </c>
      <c r="D76" s="7">
        <f>VLOOKUP($C76,'mallin data'!$B$2:$CJ$295,9,FALSE)</f>
        <v>41.2</v>
      </c>
      <c r="E76" s="45">
        <f>VLOOKUP($C76,'mallin data'!$B$2:$CJ$295,66,FALSE)</f>
        <v>-1.7290938095558595E-3</v>
      </c>
      <c r="F76" s="7">
        <f>VLOOKUP($C76,'mallin data'!$B$2:$CJ$295,16,FALSE)</f>
        <v>73.900000000000006</v>
      </c>
      <c r="G76" s="16">
        <f>VLOOKUP($C76,'mallin data'!$B$2:$CJ$295,87,FALSE)</f>
        <v>2001</v>
      </c>
      <c r="H76" s="16">
        <f>VLOOKUP($C76,'mallin data'!$B$2:$CJ$295,67,FALSE)</f>
        <v>27261.621193019706</v>
      </c>
      <c r="I76" s="45">
        <f>VLOOKUP($C76,'mallin data'!$B$2:$CJ$295,71,FALSE)</f>
        <v>1E-3</v>
      </c>
      <c r="J76" s="28">
        <f>_xlfn.XLOOKUP($C76,'mallin data'!$B$3:$B$295,'mallin data'!CH$3:CH$295)</f>
        <v>0</v>
      </c>
      <c r="L76" s="39">
        <f>1-VLOOKUP(C76,'mallin data'!$B$3:$II$295,242,FALSE)/SUM($D$5:$J$5)</f>
        <v>0.48316934264582778</v>
      </c>
      <c r="M76" s="42">
        <f t="shared" si="16"/>
        <v>11182.709422792304</v>
      </c>
      <c r="N76" s="108"/>
      <c r="O76" s="42">
        <f>VLOOKUP($C76,'mallin data'!$B$2:$CJ$295,65,FALSE)</f>
        <v>0</v>
      </c>
      <c r="P76" s="21"/>
      <c r="Q76" s="16"/>
      <c r="R76" s="16">
        <f>VLOOKUP($C76,'mallin data'!$B$2:$CJ$295,26,FALSE)</f>
        <v>0</v>
      </c>
      <c r="S76" s="16"/>
      <c r="T76" s="16">
        <f t="shared" si="17"/>
        <v>563.79261862917394</v>
      </c>
      <c r="U76" s="16"/>
      <c r="V76" s="114"/>
      <c r="X76" s="43"/>
      <c r="Z76" s="11"/>
      <c r="AA76" s="11"/>
      <c r="AB76" s="12"/>
      <c r="AC76" s="12"/>
    </row>
    <row r="77" spans="1:29" hidden="1" x14ac:dyDescent="0.2">
      <c r="A77" s="11">
        <v>67</v>
      </c>
      <c r="B77" s="19" t="str">
        <f t="shared" si="18"/>
        <v>***</v>
      </c>
      <c r="C77" t="str">
        <f>VLOOKUP(A77,'mallin data'!$IJ$3:$IL$295,3,FALSE)</f>
        <v>Lapinlahti</v>
      </c>
      <c r="D77" s="7">
        <f>VLOOKUP($C77,'mallin data'!$B$2:$CJ$295,9,FALSE)</f>
        <v>48.4</v>
      </c>
      <c r="E77" s="45">
        <f>VLOOKUP($C77,'mallin data'!$B$2:$CJ$295,66,FALSE)</f>
        <v>-2.9357414688962115E-2</v>
      </c>
      <c r="F77" s="7">
        <f>VLOOKUP($C77,'mallin data'!$B$2:$CJ$295,16,FALSE)</f>
        <v>54.3</v>
      </c>
      <c r="G77" s="16">
        <f>VLOOKUP($C77,'mallin data'!$B$2:$CJ$295,87,FALSE)</f>
        <v>905</v>
      </c>
      <c r="H77" s="16">
        <f>VLOOKUP($C77,'mallin data'!$B$2:$CJ$295,67,FALSE)</f>
        <v>25109.190862944164</v>
      </c>
      <c r="I77" s="45">
        <f>VLOOKUP($C77,'mallin data'!$B$2:$CJ$295,71,FALSE)</f>
        <v>1E-3</v>
      </c>
      <c r="J77" s="28">
        <f>_xlfn.XLOOKUP($C77,'mallin data'!$B$3:$B$295,'mallin data'!CH$3:CH$295)</f>
        <v>0</v>
      </c>
      <c r="L77" s="39">
        <f>1-VLOOKUP(C77,'mallin data'!$B$3:$II$295,242,FALSE)/SUM($D$5:$J$5)</f>
        <v>0.47971870883273227</v>
      </c>
      <c r="M77" s="42">
        <f t="shared" si="16"/>
        <v>12496.010689470872</v>
      </c>
      <c r="N77" s="108"/>
      <c r="O77" s="42">
        <f>VLOOKUP($C77,'mallin data'!$B$2:$CJ$295,65,FALSE)</f>
        <v>0</v>
      </c>
      <c r="P77" s="21"/>
      <c r="Q77" s="16"/>
      <c r="R77" s="16">
        <f>VLOOKUP($C77,'mallin data'!$B$2:$CJ$295,26,FALSE)</f>
        <v>0</v>
      </c>
      <c r="S77" s="16"/>
      <c r="T77" s="16">
        <f t="shared" si="17"/>
        <v>2281.5614035087719</v>
      </c>
      <c r="U77" s="16"/>
      <c r="V77" s="114"/>
      <c r="X77" s="43"/>
      <c r="Z77" s="11"/>
      <c r="AA77" s="11"/>
      <c r="AB77" s="12"/>
      <c r="AC77" s="12"/>
    </row>
    <row r="78" spans="1:29" hidden="1" x14ac:dyDescent="0.2">
      <c r="A78" s="11">
        <v>68</v>
      </c>
      <c r="B78" s="19" t="str">
        <f t="shared" si="18"/>
        <v>***</v>
      </c>
      <c r="C78" t="str">
        <f>VLOOKUP(A78,'mallin data'!$IJ$3:$IL$295,3,FALSE)</f>
        <v>Jokioinen</v>
      </c>
      <c r="D78" s="7">
        <f>VLOOKUP($C78,'mallin data'!$B$2:$CJ$295,9,FALSE)</f>
        <v>48.3</v>
      </c>
      <c r="E78" s="45">
        <f>VLOOKUP($C78,'mallin data'!$B$2:$CJ$295,66,FALSE)</f>
        <v>-3.3705935316759028E-2</v>
      </c>
      <c r="F78" s="7">
        <f>VLOOKUP($C78,'mallin data'!$B$2:$CJ$295,16,FALSE)</f>
        <v>62</v>
      </c>
      <c r="G78" s="16">
        <f>VLOOKUP($C78,'mallin data'!$B$2:$CJ$295,87,FALSE)</f>
        <v>473</v>
      </c>
      <c r="H78" s="16">
        <f>VLOOKUP($C78,'mallin data'!$B$2:$CJ$295,67,FALSE)</f>
        <v>27712.16357260726</v>
      </c>
      <c r="I78" s="45">
        <f>VLOOKUP($C78,'mallin data'!$B$2:$CJ$295,71,FALSE)</f>
        <v>4.0000000000000001E-3</v>
      </c>
      <c r="J78" s="28">
        <f>_xlfn.XLOOKUP($C78,'mallin data'!$B$3:$B$295,'mallin data'!CH$3:CH$295)</f>
        <v>0</v>
      </c>
      <c r="L78" s="39">
        <f>1-VLOOKUP(C78,'mallin data'!$B$3:$II$295,242,FALSE)/SUM($D$5:$J$5)</f>
        <v>0.4782063077232015</v>
      </c>
      <c r="M78" s="42">
        <f t="shared" si="16"/>
        <v>14234.788187372709</v>
      </c>
      <c r="N78" s="108"/>
      <c r="O78" s="42">
        <f>VLOOKUP($C78,'mallin data'!$B$2:$CJ$295,65,FALSE)</f>
        <v>0</v>
      </c>
      <c r="P78" s="21"/>
      <c r="Q78" s="16"/>
      <c r="R78" s="16">
        <f>VLOOKUP($C78,'mallin data'!$B$2:$CJ$295,26,FALSE)</f>
        <v>0</v>
      </c>
      <c r="S78" s="16"/>
      <c r="T78" s="16">
        <f t="shared" si="17"/>
        <v>103.23565573770492</v>
      </c>
      <c r="U78" s="16"/>
      <c r="V78" s="114"/>
      <c r="X78" s="43"/>
      <c r="Z78" s="11"/>
      <c r="AA78" s="11"/>
      <c r="AB78" s="12"/>
      <c r="AC78" s="12"/>
    </row>
    <row r="79" spans="1:29" hidden="1" x14ac:dyDescent="0.2">
      <c r="A79" s="11">
        <v>69</v>
      </c>
      <c r="B79" s="19" t="str">
        <f t="shared" si="18"/>
        <v>***</v>
      </c>
      <c r="C79" t="str">
        <f>VLOOKUP(A79,'mallin data'!$IJ$3:$IL$295,3,FALSE)</f>
        <v>Muhos</v>
      </c>
      <c r="D79" s="7">
        <f>VLOOKUP($C79,'mallin data'!$B$2:$CJ$295,9,FALSE)</f>
        <v>40.799999999999997</v>
      </c>
      <c r="E79" s="45">
        <f>VLOOKUP($C79,'mallin data'!$B$2:$CJ$295,66,FALSE)</f>
        <v>-9.9625449388093257E-3</v>
      </c>
      <c r="F79" s="7">
        <f>VLOOKUP($C79,'mallin data'!$B$2:$CJ$295,16,FALSE)</f>
        <v>80.099999999999994</v>
      </c>
      <c r="G79" s="16">
        <f>VLOOKUP($C79,'mallin data'!$B$2:$CJ$295,87,FALSE)</f>
        <v>1318</v>
      </c>
      <c r="H79" s="16">
        <f>VLOOKUP($C79,'mallin data'!$B$2:$CJ$295,67,FALSE)</f>
        <v>24544.351925934392</v>
      </c>
      <c r="I79" s="45">
        <f>VLOOKUP($C79,'mallin data'!$B$2:$CJ$295,71,FALSE)</f>
        <v>1E-3</v>
      </c>
      <c r="J79" s="28">
        <f>_xlfn.XLOOKUP($C79,'mallin data'!$B$3:$B$295,'mallin data'!CH$3:CH$295)</f>
        <v>0</v>
      </c>
      <c r="L79" s="39">
        <f>1-VLOOKUP(C79,'mallin data'!$B$3:$II$295,242,FALSE)/SUM($D$5:$J$5)</f>
        <v>0.47782608223143308</v>
      </c>
      <c r="M79" s="42">
        <f t="shared" si="16"/>
        <v>10676.235959291369</v>
      </c>
      <c r="N79" s="108"/>
      <c r="O79" s="42">
        <f>VLOOKUP($C79,'mallin data'!$B$2:$CJ$295,65,FALSE)</f>
        <v>0</v>
      </c>
      <c r="P79" s="21"/>
      <c r="Q79" s="16"/>
      <c r="R79" s="16">
        <f>VLOOKUP($C79,'mallin data'!$B$2:$CJ$295,26,FALSE)</f>
        <v>0</v>
      </c>
      <c r="S79" s="16"/>
      <c r="T79" s="16">
        <f t="shared" si="17"/>
        <v>686.56868764389867</v>
      </c>
      <c r="U79" s="16"/>
      <c r="V79" s="114"/>
      <c r="X79" s="43"/>
      <c r="Z79" s="11"/>
      <c r="AA79" s="11"/>
      <c r="AB79" s="12"/>
      <c r="AC79" s="12"/>
    </row>
    <row r="80" spans="1:29" hidden="1" x14ac:dyDescent="0.2">
      <c r="A80" s="11">
        <v>70</v>
      </c>
      <c r="B80" s="19" t="str">
        <f t="shared" si="18"/>
        <v>***</v>
      </c>
      <c r="C80" t="str">
        <f>VLOOKUP(A80,'mallin data'!$IJ$3:$IL$295,3,FALSE)</f>
        <v>Muurame</v>
      </c>
      <c r="D80" s="7">
        <f>VLOOKUP($C80,'mallin data'!$B$2:$CJ$295,9,FALSE)</f>
        <v>41.9</v>
      </c>
      <c r="E80" s="45">
        <f>VLOOKUP($C80,'mallin data'!$B$2:$CJ$295,66,FALSE)</f>
        <v>5.1716631316956144E-3</v>
      </c>
      <c r="F80" s="7">
        <f>VLOOKUP($C80,'mallin data'!$B$2:$CJ$295,16,FALSE)</f>
        <v>89.1</v>
      </c>
      <c r="G80" s="16">
        <f>VLOOKUP($C80,'mallin data'!$B$2:$CJ$295,87,FALSE)</f>
        <v>1488</v>
      </c>
      <c r="H80" s="16">
        <f>VLOOKUP($C80,'mallin data'!$B$2:$CJ$295,67,FALSE)</f>
        <v>29247.202562653099</v>
      </c>
      <c r="I80" s="45">
        <f>VLOOKUP($C80,'mallin data'!$B$2:$CJ$295,71,FALSE)</f>
        <v>2E-3</v>
      </c>
      <c r="J80" s="28">
        <f>_xlfn.XLOOKUP($C80,'mallin data'!$B$3:$B$295,'mallin data'!CH$3:CH$295)</f>
        <v>0</v>
      </c>
      <c r="L80" s="39">
        <f>1-VLOOKUP(C80,'mallin data'!$B$3:$II$295,242,FALSE)/SUM($D$5:$J$5)</f>
        <v>0.47739247665391127</v>
      </c>
      <c r="M80" s="42">
        <f t="shared" si="16"/>
        <v>9280.9949949949951</v>
      </c>
      <c r="N80" s="108"/>
      <c r="O80" s="42">
        <f>VLOOKUP($C80,'mallin data'!$B$2:$CJ$295,65,FALSE)</f>
        <v>0</v>
      </c>
      <c r="P80" s="21"/>
      <c r="Q80" s="16"/>
      <c r="R80" s="16">
        <f>VLOOKUP($C80,'mallin data'!$B$2:$CJ$295,26,FALSE)</f>
        <v>0</v>
      </c>
      <c r="S80" s="16"/>
      <c r="T80" s="16">
        <f t="shared" si="17"/>
        <v>489.59716120310918</v>
      </c>
      <c r="U80" s="16"/>
      <c r="V80" s="114"/>
      <c r="X80" s="43"/>
      <c r="Z80" s="11"/>
      <c r="AA80" s="11"/>
      <c r="AB80" s="12"/>
      <c r="AC80" s="12"/>
    </row>
    <row r="81" spans="1:29" hidden="1" x14ac:dyDescent="0.2">
      <c r="A81" s="11">
        <v>71</v>
      </c>
      <c r="B81" s="19" t="str">
        <f t="shared" si="18"/>
        <v>***</v>
      </c>
      <c r="C81" t="str">
        <f>VLOOKUP(A81,'mallin data'!$IJ$3:$IL$295,3,FALSE)</f>
        <v>Kokemäki</v>
      </c>
      <c r="D81" s="7">
        <f>VLOOKUP($C81,'mallin data'!$B$2:$CJ$295,9,FALSE)</f>
        <v>50</v>
      </c>
      <c r="E81" s="45">
        <f>VLOOKUP($C81,'mallin data'!$B$2:$CJ$295,66,FALSE)</f>
        <v>-2.6049940153268714E-2</v>
      </c>
      <c r="F81" s="7">
        <f>VLOOKUP($C81,'mallin data'!$B$2:$CJ$295,16,FALSE)</f>
        <v>59.6</v>
      </c>
      <c r="G81" s="16">
        <f>VLOOKUP($C81,'mallin data'!$B$2:$CJ$295,87,FALSE)</f>
        <v>570</v>
      </c>
      <c r="H81" s="16">
        <f>VLOOKUP($C81,'mallin data'!$B$2:$CJ$295,67,FALSE)</f>
        <v>26153.883023395319</v>
      </c>
      <c r="I81" s="45">
        <f>VLOOKUP($C81,'mallin data'!$B$2:$CJ$295,71,FALSE)</f>
        <v>3.0000000000000001E-3</v>
      </c>
      <c r="J81" s="28">
        <f>_xlfn.XLOOKUP($C81,'mallin data'!$B$3:$B$295,'mallin data'!CH$3:CH$295)</f>
        <v>0</v>
      </c>
      <c r="L81" s="39">
        <f>1-VLOOKUP(C81,'mallin data'!$B$3:$II$295,242,FALSE)/SUM($D$5:$J$5)</f>
        <v>0.46340368398084253</v>
      </c>
      <c r="M81" s="42">
        <f t="shared" si="16"/>
        <v>11921.642857142857</v>
      </c>
      <c r="N81" s="108"/>
      <c r="O81" s="42">
        <f>VLOOKUP($C81,'mallin data'!$B$2:$CJ$295,65,FALSE)</f>
        <v>0</v>
      </c>
      <c r="P81" s="21"/>
      <c r="Q81" s="16"/>
      <c r="R81" s="16">
        <f>VLOOKUP($C81,'mallin data'!$B$2:$CJ$295,26,FALSE)</f>
        <v>0</v>
      </c>
      <c r="S81" s="16"/>
      <c r="T81" s="16">
        <f t="shared" si="17"/>
        <v>647.16577540106948</v>
      </c>
      <c r="U81" s="16"/>
      <c r="V81" s="114"/>
      <c r="X81" s="43"/>
      <c r="Z81" s="11"/>
      <c r="AA81" s="11"/>
      <c r="AB81" s="12"/>
      <c r="AC81" s="12"/>
    </row>
    <row r="82" spans="1:29" hidden="1" x14ac:dyDescent="0.2">
      <c r="A82" s="11">
        <v>72</v>
      </c>
      <c r="B82" s="19" t="str">
        <f t="shared" si="18"/>
        <v>***</v>
      </c>
      <c r="C82" t="str">
        <f>VLOOKUP(A82,'mallin data'!$IJ$3:$IL$295,3,FALSE)</f>
        <v>Lemi</v>
      </c>
      <c r="D82" s="7">
        <f>VLOOKUP($C82,'mallin data'!$B$2:$CJ$295,9,FALSE)</f>
        <v>46.8</v>
      </c>
      <c r="E82" s="45">
        <f>VLOOKUP($C82,'mallin data'!$B$2:$CJ$295,66,FALSE)</f>
        <v>-7.1541960279828173E-3</v>
      </c>
      <c r="F82" s="7">
        <f>VLOOKUP($C82,'mallin data'!$B$2:$CJ$295,16,FALSE)</f>
        <v>54.4</v>
      </c>
      <c r="G82" s="16">
        <f>VLOOKUP($C82,'mallin data'!$B$2:$CJ$295,87,FALSE)</f>
        <v>335</v>
      </c>
      <c r="H82" s="16">
        <f>VLOOKUP($C82,'mallin data'!$B$2:$CJ$295,67,FALSE)</f>
        <v>26514.830115830115</v>
      </c>
      <c r="I82" s="45">
        <f>VLOOKUP($C82,'mallin data'!$B$2:$CJ$295,71,FALSE)</f>
        <v>1E-3</v>
      </c>
      <c r="J82" s="28">
        <f>_xlfn.XLOOKUP($C82,'mallin data'!$B$3:$B$295,'mallin data'!CH$3:CH$295)</f>
        <v>0</v>
      </c>
      <c r="L82" s="39">
        <f>1-VLOOKUP(C82,'mallin data'!$B$3:$II$295,242,FALSE)/SUM($D$5:$J$5)</f>
        <v>0.46201376516890558</v>
      </c>
      <c r="M82" s="42">
        <f t="shared" si="16"/>
        <v>11314.286558345642</v>
      </c>
      <c r="N82" s="108"/>
      <c r="O82" s="42">
        <f>VLOOKUP($C82,'mallin data'!$B$2:$CJ$295,65,FALSE)</f>
        <v>0</v>
      </c>
      <c r="P82" s="21"/>
      <c r="Q82" s="16"/>
      <c r="R82" s="16">
        <f>VLOOKUP($C82,'mallin data'!$B$2:$CJ$295,26,FALSE)</f>
        <v>0</v>
      </c>
      <c r="S82" s="16"/>
      <c r="T82" s="16">
        <f t="shared" si="17"/>
        <v>926.14414414414409</v>
      </c>
      <c r="U82" s="16"/>
      <c r="V82" s="114"/>
      <c r="X82" s="43"/>
      <c r="Z82" s="11"/>
      <c r="AA82" s="11"/>
      <c r="AB82" s="12"/>
      <c r="AC82" s="12"/>
    </row>
    <row r="83" spans="1:29" hidden="1" x14ac:dyDescent="0.2">
      <c r="A83" s="11">
        <v>73</v>
      </c>
      <c r="B83" s="19" t="str">
        <f t="shared" si="18"/>
        <v>***</v>
      </c>
      <c r="C83" t="str">
        <f>VLOOKUP(A83,'mallin data'!$IJ$3:$IL$295,3,FALSE)</f>
        <v>Toholampi</v>
      </c>
      <c r="D83" s="7">
        <f>VLOOKUP($C83,'mallin data'!$B$2:$CJ$295,9,FALSE)</f>
        <v>47.2</v>
      </c>
      <c r="E83" s="45">
        <f>VLOOKUP($C83,'mallin data'!$B$2:$CJ$295,66,FALSE)</f>
        <v>-1.856448911259425E-2</v>
      </c>
      <c r="F83" s="7">
        <f>VLOOKUP($C83,'mallin data'!$B$2:$CJ$295,16,FALSE)</f>
        <v>51.9</v>
      </c>
      <c r="G83" s="16">
        <f>VLOOKUP($C83,'mallin data'!$B$2:$CJ$295,87,FALSE)</f>
        <v>377</v>
      </c>
      <c r="H83" s="16">
        <f>VLOOKUP($C83,'mallin data'!$B$2:$CJ$295,67,FALSE)</f>
        <v>23510.248302965345</v>
      </c>
      <c r="I83" s="45">
        <f>VLOOKUP($C83,'mallin data'!$B$2:$CJ$295,71,FALSE)</f>
        <v>1E-3</v>
      </c>
      <c r="J83" s="28">
        <f>_xlfn.XLOOKUP($C83,'mallin data'!$B$3:$B$295,'mallin data'!CH$3:CH$295)</f>
        <v>0</v>
      </c>
      <c r="L83" s="39">
        <f>1-VLOOKUP(C83,'mallin data'!$B$3:$II$295,242,FALSE)/SUM($D$5:$J$5)</f>
        <v>0.45744624656065258</v>
      </c>
      <c r="M83" s="42">
        <f t="shared" si="16"/>
        <v>13172.444152431011</v>
      </c>
      <c r="N83" s="108"/>
      <c r="O83" s="42">
        <f>VLOOKUP($C83,'mallin data'!$B$2:$CJ$295,65,FALSE)</f>
        <v>0</v>
      </c>
      <c r="P83" s="21"/>
      <c r="Q83" s="16"/>
      <c r="R83" s="16">
        <f>VLOOKUP($C83,'mallin data'!$B$2:$CJ$295,26,FALSE)</f>
        <v>0</v>
      </c>
      <c r="S83" s="16"/>
      <c r="T83" s="16">
        <f t="shared" si="17"/>
        <v>1048.2456608811749</v>
      </c>
      <c r="U83" s="16"/>
      <c r="V83" s="114"/>
      <c r="X83" s="43"/>
      <c r="Z83" s="11"/>
      <c r="AA83" s="11"/>
      <c r="AB83" s="12"/>
      <c r="AC83" s="12"/>
    </row>
    <row r="84" spans="1:29" hidden="1" x14ac:dyDescent="0.2">
      <c r="A84" s="11">
        <v>74</v>
      </c>
      <c r="B84" s="19" t="str">
        <f t="shared" si="18"/>
        <v>***</v>
      </c>
      <c r="C84" t="str">
        <f>VLOOKUP(A84,'mallin data'!$IJ$3:$IL$295,3,FALSE)</f>
        <v>Vesilahti</v>
      </c>
      <c r="D84" s="7">
        <f>VLOOKUP($C84,'mallin data'!$B$2:$CJ$295,9,FALSE)</f>
        <v>42.7</v>
      </c>
      <c r="E84" s="45">
        <f>VLOOKUP($C84,'mallin data'!$B$2:$CJ$295,66,FALSE)</f>
        <v>-1.4886521480500691E-2</v>
      </c>
      <c r="F84" s="7">
        <f>VLOOKUP($C84,'mallin data'!$B$2:$CJ$295,16,FALSE)</f>
        <v>57.5</v>
      </c>
      <c r="G84" s="16">
        <f>VLOOKUP($C84,'mallin data'!$B$2:$CJ$295,87,FALSE)</f>
        <v>592</v>
      </c>
      <c r="H84" s="16">
        <f>VLOOKUP($C84,'mallin data'!$B$2:$CJ$295,67,FALSE)</f>
        <v>29193.831744624251</v>
      </c>
      <c r="I84" s="45">
        <f>VLOOKUP($C84,'mallin data'!$B$2:$CJ$295,71,FALSE)</f>
        <v>4.0000000000000001E-3</v>
      </c>
      <c r="J84" s="28">
        <f>_xlfn.XLOOKUP($C84,'mallin data'!$B$3:$B$295,'mallin data'!CH$3:CH$295)</f>
        <v>0</v>
      </c>
      <c r="L84" s="39">
        <f>1-VLOOKUP(C84,'mallin data'!$B$3:$II$295,242,FALSE)/SUM($D$5:$J$5)</f>
        <v>0.45122702183131402</v>
      </c>
      <c r="M84" s="42">
        <f t="shared" si="16"/>
        <v>11087.632585203657</v>
      </c>
      <c r="N84" s="108"/>
      <c r="O84" s="42">
        <f>VLOOKUP($C84,'mallin data'!$B$2:$CJ$295,65,FALSE)</f>
        <v>0</v>
      </c>
      <c r="P84" s="21"/>
      <c r="Q84" s="16"/>
      <c r="R84" s="16">
        <f>VLOOKUP($C84,'mallin data'!$B$2:$CJ$295,26,FALSE)</f>
        <v>0</v>
      </c>
      <c r="S84" s="16"/>
      <c r="T84" s="16">
        <f t="shared" si="17"/>
        <v>493.26739312657168</v>
      </c>
      <c r="U84" s="16"/>
      <c r="V84" s="114"/>
      <c r="X84" s="43"/>
      <c r="Z84" s="11"/>
      <c r="AA84" s="11"/>
      <c r="AB84" s="12"/>
      <c r="AC84" s="12"/>
    </row>
    <row r="85" spans="1:29" hidden="1" x14ac:dyDescent="0.2">
      <c r="A85" s="11">
        <v>75</v>
      </c>
      <c r="B85" s="19" t="str">
        <f t="shared" si="18"/>
        <v>***</v>
      </c>
      <c r="C85" t="str">
        <f>VLOOKUP(A85,'mallin data'!$IJ$3:$IL$295,3,FALSE)</f>
        <v>Laihia</v>
      </c>
      <c r="D85" s="7">
        <f>VLOOKUP($C85,'mallin data'!$B$2:$CJ$295,9,FALSE)</f>
        <v>44.5</v>
      </c>
      <c r="E85" s="45">
        <f>VLOOKUP($C85,'mallin data'!$B$2:$CJ$295,66,FALSE)</f>
        <v>5.0444177133579515E-4</v>
      </c>
      <c r="F85" s="7">
        <f>VLOOKUP($C85,'mallin data'!$B$2:$CJ$295,16,FALSE)</f>
        <v>83.1</v>
      </c>
      <c r="G85" s="16">
        <f>VLOOKUP($C85,'mallin data'!$B$2:$CJ$295,87,FALSE)</f>
        <v>1043</v>
      </c>
      <c r="H85" s="16">
        <f>VLOOKUP($C85,'mallin data'!$B$2:$CJ$295,67,FALSE)</f>
        <v>28599.800940438872</v>
      </c>
      <c r="I85" s="45">
        <f>VLOOKUP($C85,'mallin data'!$B$2:$CJ$295,71,FALSE)</f>
        <v>1.1000000000000001E-2</v>
      </c>
      <c r="J85" s="28">
        <f>_xlfn.XLOOKUP($C85,'mallin data'!$B$3:$B$295,'mallin data'!CH$3:CH$295)</f>
        <v>0</v>
      </c>
      <c r="L85" s="39">
        <f>1-VLOOKUP(C85,'mallin data'!$B$3:$II$295,242,FALSE)/SUM($D$5:$J$5)</f>
        <v>0.44820116121877884</v>
      </c>
      <c r="M85" s="42">
        <f t="shared" si="16"/>
        <v>10886.8</v>
      </c>
      <c r="N85" s="108"/>
      <c r="O85" s="42">
        <f>VLOOKUP($C85,'mallin data'!$B$2:$CJ$295,65,FALSE)</f>
        <v>0</v>
      </c>
      <c r="P85" s="21"/>
      <c r="Q85" s="16"/>
      <c r="R85" s="16">
        <f>VLOOKUP($C85,'mallin data'!$B$2:$CJ$295,26,FALSE)</f>
        <v>0</v>
      </c>
      <c r="S85" s="16"/>
      <c r="T85" s="16">
        <f t="shared" si="17"/>
        <v>607.39239287433804</v>
      </c>
      <c r="U85" s="16"/>
      <c r="V85" s="114"/>
      <c r="X85" s="43"/>
      <c r="Z85" s="11"/>
      <c r="AA85" s="11"/>
      <c r="AB85" s="12"/>
      <c r="AC85" s="12"/>
    </row>
    <row r="86" spans="1:29" hidden="1" x14ac:dyDescent="0.2">
      <c r="A86" s="11">
        <v>76</v>
      </c>
      <c r="B86" s="19" t="str">
        <f t="shared" si="18"/>
        <v>***</v>
      </c>
      <c r="C86" t="str">
        <f>VLOOKUP(A86,'mallin data'!$IJ$3:$IL$295,3,FALSE)</f>
        <v>Mänttä-Vilppula</v>
      </c>
      <c r="D86" s="7">
        <f>VLOOKUP($C86,'mallin data'!$B$2:$CJ$295,9,FALSE)</f>
        <v>52.1</v>
      </c>
      <c r="E86" s="45">
        <f>VLOOKUP($C86,'mallin data'!$B$2:$CJ$295,66,FALSE)</f>
        <v>-3.3183786170780195E-2</v>
      </c>
      <c r="F86" s="7">
        <f>VLOOKUP($C86,'mallin data'!$B$2:$CJ$295,16,FALSE)</f>
        <v>83.5</v>
      </c>
      <c r="G86" s="16">
        <f>VLOOKUP($C86,'mallin data'!$B$2:$CJ$295,87,FALSE)</f>
        <v>700</v>
      </c>
      <c r="H86" s="16">
        <f>VLOOKUP($C86,'mallin data'!$B$2:$CJ$295,67,FALSE)</f>
        <v>26222.103559870549</v>
      </c>
      <c r="I86" s="45">
        <f>VLOOKUP($C86,'mallin data'!$B$2:$CJ$295,71,FALSE)</f>
        <v>2E-3</v>
      </c>
      <c r="J86" s="28">
        <f>_xlfn.XLOOKUP($C86,'mallin data'!$B$3:$B$295,'mallin data'!CH$3:CH$295)</f>
        <v>0</v>
      </c>
      <c r="L86" s="39">
        <f>1-VLOOKUP(C86,'mallin data'!$B$3:$II$295,242,FALSE)/SUM($D$5:$J$5)</f>
        <v>0.44016936603958801</v>
      </c>
      <c r="M86" s="42">
        <f t="shared" si="16"/>
        <v>11570.418699186992</v>
      </c>
      <c r="N86" s="108"/>
      <c r="O86" s="42">
        <f>VLOOKUP($C86,'mallin data'!$B$2:$CJ$295,65,FALSE)</f>
        <v>0</v>
      </c>
      <c r="P86" s="21"/>
      <c r="Q86" s="16"/>
      <c r="R86" s="16">
        <f>VLOOKUP($C86,'mallin data'!$B$2:$CJ$295,26,FALSE)</f>
        <v>0</v>
      </c>
      <c r="S86" s="16"/>
      <c r="T86" s="16">
        <f t="shared" si="17"/>
        <v>771.95856353591159</v>
      </c>
      <c r="U86" s="16"/>
      <c r="V86" s="114"/>
      <c r="X86" s="43"/>
      <c r="Z86" s="11"/>
      <c r="AA86" s="11"/>
      <c r="AB86" s="12"/>
      <c r="AC86" s="12"/>
    </row>
    <row r="87" spans="1:29" hidden="1" x14ac:dyDescent="0.2">
      <c r="A87" s="11">
        <v>77</v>
      </c>
      <c r="B87" s="19" t="str">
        <f t="shared" si="18"/>
        <v>***</v>
      </c>
      <c r="C87" t="str">
        <f>VLOOKUP(A87,'mallin data'!$IJ$3:$IL$295,3,FALSE)</f>
        <v>Liperi</v>
      </c>
      <c r="D87" s="7">
        <f>VLOOKUP($C87,'mallin data'!$B$2:$CJ$295,9,FALSE)</f>
        <v>44.8</v>
      </c>
      <c r="E87" s="45">
        <f>VLOOKUP($C87,'mallin data'!$B$2:$CJ$295,66,FALSE)</f>
        <v>4.6022224899886057E-3</v>
      </c>
      <c r="F87" s="7">
        <f>VLOOKUP($C87,'mallin data'!$B$2:$CJ$295,16,FALSE)</f>
        <v>58.7</v>
      </c>
      <c r="G87" s="16">
        <f>VLOOKUP($C87,'mallin data'!$B$2:$CJ$295,87,FALSE)</f>
        <v>1351</v>
      </c>
      <c r="H87" s="16">
        <f>VLOOKUP($C87,'mallin data'!$B$2:$CJ$295,67,FALSE)</f>
        <v>25780.490220767228</v>
      </c>
      <c r="I87" s="45">
        <f>VLOOKUP($C87,'mallin data'!$B$2:$CJ$295,71,FALSE)</f>
        <v>0</v>
      </c>
      <c r="J87" s="28">
        <f>_xlfn.XLOOKUP($C87,'mallin data'!$B$3:$B$295,'mallin data'!CH$3:CH$295)</f>
        <v>0</v>
      </c>
      <c r="L87" s="39">
        <f>1-VLOOKUP(C87,'mallin data'!$B$3:$II$295,242,FALSE)/SUM($D$5:$J$5)</f>
        <v>0.43923241007342007</v>
      </c>
      <c r="M87" s="42">
        <f t="shared" si="16"/>
        <v>12627.987554904832</v>
      </c>
      <c r="N87" s="108"/>
      <c r="O87" s="42">
        <f>VLOOKUP($C87,'mallin data'!$B$2:$CJ$295,65,FALSE)</f>
        <v>0</v>
      </c>
      <c r="P87" s="21"/>
      <c r="Q87" s="16"/>
      <c r="R87" s="16">
        <f>VLOOKUP($C87,'mallin data'!$B$2:$CJ$295,26,FALSE)</f>
        <v>0</v>
      </c>
      <c r="S87" s="16"/>
      <c r="T87" s="16">
        <f t="shared" si="17"/>
        <v>1025.3814355505449</v>
      </c>
      <c r="U87" s="16"/>
      <c r="V87" s="114"/>
      <c r="X87" s="43"/>
      <c r="Z87" s="11"/>
      <c r="AA87" s="11"/>
      <c r="AB87" s="12"/>
      <c r="AC87" s="12"/>
    </row>
    <row r="88" spans="1:29" hidden="1" x14ac:dyDescent="0.2">
      <c r="A88" s="11">
        <v>78</v>
      </c>
      <c r="B88" s="19" t="str">
        <f t="shared" si="18"/>
        <v>***</v>
      </c>
      <c r="C88" t="str">
        <f>VLOOKUP(A88,'mallin data'!$IJ$3:$IL$295,3,FALSE)</f>
        <v>Nousiainen</v>
      </c>
      <c r="D88" s="7">
        <f>VLOOKUP($C88,'mallin data'!$B$2:$CJ$295,9,FALSE)</f>
        <v>43.2</v>
      </c>
      <c r="E88" s="45">
        <f>VLOOKUP($C88,'mallin data'!$B$2:$CJ$295,66,FALSE)</f>
        <v>-1.0621552160594771E-2</v>
      </c>
      <c r="F88" s="7">
        <f>VLOOKUP($C88,'mallin data'!$B$2:$CJ$295,16,FALSE)</f>
        <v>69.2</v>
      </c>
      <c r="G88" s="16">
        <f>VLOOKUP($C88,'mallin data'!$B$2:$CJ$295,87,FALSE)</f>
        <v>572</v>
      </c>
      <c r="H88" s="16">
        <f>VLOOKUP($C88,'mallin data'!$B$2:$CJ$295,67,FALSE)</f>
        <v>28712.883666022753</v>
      </c>
      <c r="I88" s="45">
        <f>VLOOKUP($C88,'mallin data'!$B$2:$CJ$295,71,FALSE)</f>
        <v>8.0000000000000002E-3</v>
      </c>
      <c r="J88" s="28">
        <f>_xlfn.XLOOKUP($C88,'mallin data'!$B$3:$B$295,'mallin data'!CH$3:CH$295)</f>
        <v>0</v>
      </c>
      <c r="L88" s="39">
        <f>1-VLOOKUP(C88,'mallin data'!$B$3:$II$295,242,FALSE)/SUM($D$5:$J$5)</f>
        <v>0.43336847102946863</v>
      </c>
      <c r="M88" s="42">
        <f t="shared" si="16"/>
        <v>12701.166383701189</v>
      </c>
      <c r="N88" s="108"/>
      <c r="O88" s="42">
        <f>VLOOKUP($C88,'mallin data'!$B$2:$CJ$295,65,FALSE)</f>
        <v>0</v>
      </c>
      <c r="P88" s="21"/>
      <c r="Q88" s="16"/>
      <c r="R88" s="16">
        <f>VLOOKUP($C88,'mallin data'!$B$2:$CJ$295,26,FALSE)</f>
        <v>0</v>
      </c>
      <c r="S88" s="16"/>
      <c r="T88" s="16">
        <f t="shared" si="17"/>
        <v>584.4545454545455</v>
      </c>
      <c r="U88" s="16"/>
      <c r="V88" s="114"/>
      <c r="X88" s="43"/>
      <c r="Z88" s="11"/>
      <c r="AA88" s="11"/>
      <c r="AB88" s="12"/>
      <c r="AC88" s="12"/>
    </row>
    <row r="89" spans="1:29" hidden="1" x14ac:dyDescent="0.2">
      <c r="A89" s="11">
        <v>79</v>
      </c>
      <c r="B89" s="19" t="str">
        <f t="shared" si="18"/>
        <v>***</v>
      </c>
      <c r="C89" t="str">
        <f>VLOOKUP(A89,'mallin data'!$IJ$3:$IL$295,3,FALSE)</f>
        <v>Reisjärvi</v>
      </c>
      <c r="D89" s="7">
        <f>VLOOKUP($C89,'mallin data'!$B$2:$CJ$295,9,FALSE)</f>
        <v>46</v>
      </c>
      <c r="E89" s="45">
        <f>VLOOKUP($C89,'mallin data'!$B$2:$CJ$295,66,FALSE)</f>
        <v>-1.5846193344604197E-2</v>
      </c>
      <c r="F89" s="7">
        <f>VLOOKUP($C89,'mallin data'!$B$2:$CJ$295,16,FALSE)</f>
        <v>45.1</v>
      </c>
      <c r="G89" s="16">
        <f>VLOOKUP($C89,'mallin data'!$B$2:$CJ$295,87,FALSE)</f>
        <v>311</v>
      </c>
      <c r="H89" s="16">
        <f>VLOOKUP($C89,'mallin data'!$B$2:$CJ$295,67,FALSE)</f>
        <v>23405.10641627543</v>
      </c>
      <c r="I89" s="45">
        <f>VLOOKUP($C89,'mallin data'!$B$2:$CJ$295,71,FALSE)</f>
        <v>0</v>
      </c>
      <c r="J89" s="28">
        <f>_xlfn.XLOOKUP($C89,'mallin data'!$B$3:$B$295,'mallin data'!CH$3:CH$295)</f>
        <v>0</v>
      </c>
      <c r="L89" s="39">
        <f>1-VLOOKUP(C89,'mallin data'!$B$3:$II$295,242,FALSE)/SUM($D$5:$J$5)</f>
        <v>0.42681284362930982</v>
      </c>
      <c r="M89" s="42">
        <f t="shared" si="16"/>
        <v>13308.420545746389</v>
      </c>
      <c r="N89" s="108"/>
      <c r="O89" s="42">
        <f>VLOOKUP($C89,'mallin data'!$B$2:$CJ$295,65,FALSE)</f>
        <v>0</v>
      </c>
      <c r="P89" s="21"/>
      <c r="Q89" s="16"/>
      <c r="R89" s="16">
        <f>VLOOKUP($C89,'mallin data'!$B$2:$CJ$295,26,FALSE)</f>
        <v>0</v>
      </c>
      <c r="S89" s="16"/>
      <c r="T89" s="16">
        <f t="shared" si="17"/>
        <v>961.15483870967739</v>
      </c>
      <c r="U89" s="16"/>
      <c r="V89" s="114"/>
      <c r="X89" s="43"/>
      <c r="Z89" s="11"/>
      <c r="AA89" s="11"/>
      <c r="AB89" s="12"/>
      <c r="AC89" s="12"/>
    </row>
    <row r="90" spans="1:29" hidden="1" x14ac:dyDescent="0.2">
      <c r="A90" s="11">
        <v>80</v>
      </c>
      <c r="B90" s="19" t="str">
        <f t="shared" si="18"/>
        <v>***</v>
      </c>
      <c r="C90" t="str">
        <f>VLOOKUP(A90,'mallin data'!$IJ$3:$IL$295,3,FALSE)</f>
        <v>Kotka</v>
      </c>
      <c r="D90" s="7">
        <f>VLOOKUP($C90,'mallin data'!$B$2:$CJ$295,9,FALSE)</f>
        <v>47.9</v>
      </c>
      <c r="E90" s="45">
        <f>VLOOKUP($C90,'mallin data'!$B$2:$CJ$295,66,FALSE)</f>
        <v>-1.9305666095884754E-2</v>
      </c>
      <c r="F90" s="7">
        <f>VLOOKUP($C90,'mallin data'!$B$2:$CJ$295,16,FALSE)</f>
        <v>98.3</v>
      </c>
      <c r="G90" s="16">
        <f>VLOOKUP($C90,'mallin data'!$B$2:$CJ$295,87,FALSE)</f>
        <v>4133</v>
      </c>
      <c r="H90" s="16">
        <f>VLOOKUP($C90,'mallin data'!$B$2:$CJ$295,67,FALSE)</f>
        <v>28453.056940848437</v>
      </c>
      <c r="I90" s="45">
        <f>VLOOKUP($C90,'mallin data'!$B$2:$CJ$295,71,FALSE)</f>
        <v>0.01</v>
      </c>
      <c r="J90" s="28">
        <f>_xlfn.XLOOKUP($C90,'mallin data'!$B$3:$B$295,'mallin data'!CH$3:CH$295)</f>
        <v>0</v>
      </c>
      <c r="L90" s="39">
        <f>1-VLOOKUP(C90,'mallin data'!$B$3:$II$295,242,FALSE)/SUM($D$5:$J$5)</f>
        <v>0.42353939643141147</v>
      </c>
      <c r="M90" s="42">
        <f t="shared" si="16"/>
        <v>12069.983268528338</v>
      </c>
      <c r="N90" s="108"/>
      <c r="O90" s="42">
        <f>VLOOKUP($C90,'mallin data'!$B$2:$CJ$295,65,FALSE)</f>
        <v>0</v>
      </c>
      <c r="P90" s="21"/>
      <c r="Q90" s="16"/>
      <c r="R90" s="16">
        <f>VLOOKUP($C90,'mallin data'!$B$2:$CJ$295,26,FALSE)</f>
        <v>0</v>
      </c>
      <c r="S90" s="16"/>
      <c r="T90" s="16">
        <f t="shared" si="17"/>
        <v>828.54000242806842</v>
      </c>
      <c r="U90" s="16"/>
      <c r="V90" s="114"/>
      <c r="X90" s="43"/>
      <c r="Z90" s="11"/>
      <c r="AA90" s="11"/>
      <c r="AB90" s="12"/>
      <c r="AC90" s="12"/>
    </row>
    <row r="91" spans="1:29" hidden="1" x14ac:dyDescent="0.2">
      <c r="A91" s="11">
        <v>81</v>
      </c>
      <c r="B91" s="19" t="str">
        <f t="shared" si="18"/>
        <v>***</v>
      </c>
      <c r="C91" t="str">
        <f>VLOOKUP(A91,'mallin data'!$IJ$3:$IL$295,3,FALSE)</f>
        <v>Keuruu</v>
      </c>
      <c r="D91" s="7">
        <f>VLOOKUP($C91,'mallin data'!$B$2:$CJ$295,9,FALSE)</f>
        <v>51.4</v>
      </c>
      <c r="E91" s="45">
        <f>VLOOKUP($C91,'mallin data'!$B$2:$CJ$295,66,FALSE)</f>
        <v>-1.4879237075748009E-2</v>
      </c>
      <c r="F91" s="7">
        <f>VLOOKUP($C91,'mallin data'!$B$2:$CJ$295,16,FALSE)</f>
        <v>71.599999999999994</v>
      </c>
      <c r="G91" s="16">
        <f>VLOOKUP($C91,'mallin data'!$B$2:$CJ$295,87,FALSE)</f>
        <v>827</v>
      </c>
      <c r="H91" s="16">
        <f>VLOOKUP($C91,'mallin data'!$B$2:$CJ$295,67,FALSE)</f>
        <v>25236.282756354074</v>
      </c>
      <c r="I91" s="45">
        <f>VLOOKUP($C91,'mallin data'!$B$2:$CJ$295,71,FALSE)</f>
        <v>1E-3</v>
      </c>
      <c r="J91" s="28">
        <f>_xlfn.XLOOKUP($C91,'mallin data'!$B$3:$B$295,'mallin data'!CH$3:CH$295)</f>
        <v>0</v>
      </c>
      <c r="L91" s="39">
        <f>1-VLOOKUP(C91,'mallin data'!$B$3:$II$295,242,FALSE)/SUM($D$5:$J$5)</f>
        <v>0.42306829395639489</v>
      </c>
      <c r="M91" s="42">
        <f t="shared" si="16"/>
        <v>15180.168246445497</v>
      </c>
      <c r="N91" s="108"/>
      <c r="O91" s="42">
        <f>VLOOKUP($C91,'mallin data'!$B$2:$CJ$295,65,FALSE)</f>
        <v>0</v>
      </c>
      <c r="P91" s="21"/>
      <c r="Q91" s="16"/>
      <c r="R91" s="16">
        <f>VLOOKUP($C91,'mallin data'!$B$2:$CJ$295,26,FALSE)</f>
        <v>0</v>
      </c>
      <c r="S91" s="16"/>
      <c r="T91" s="16">
        <f t="shared" si="17"/>
        <v>522.80513133781312</v>
      </c>
      <c r="U91" s="16"/>
      <c r="V91" s="114"/>
      <c r="X91" s="43"/>
      <c r="Z91" s="11"/>
      <c r="AA91" s="11"/>
      <c r="AB91" s="12"/>
      <c r="AC91" s="12"/>
    </row>
    <row r="92" spans="1:29" hidden="1" x14ac:dyDescent="0.2">
      <c r="A92" s="11">
        <v>82</v>
      </c>
      <c r="B92" s="19" t="str">
        <f t="shared" si="18"/>
        <v>***</v>
      </c>
      <c r="C92" t="str">
        <f>VLOOKUP(A92,'mallin data'!$IJ$3:$IL$295,3,FALSE)</f>
        <v>Toivakka</v>
      </c>
      <c r="D92" s="7">
        <f>VLOOKUP($C92,'mallin data'!$B$2:$CJ$295,9,FALSE)</f>
        <v>47.1</v>
      </c>
      <c r="E92" s="45">
        <f>VLOOKUP($C92,'mallin data'!$B$2:$CJ$295,66,FALSE)</f>
        <v>-1.3261715380415673E-2</v>
      </c>
      <c r="F92" s="7">
        <f>VLOOKUP($C92,'mallin data'!$B$2:$CJ$295,16,FALSE)</f>
        <v>43.4</v>
      </c>
      <c r="G92" s="16">
        <f>VLOOKUP($C92,'mallin data'!$B$2:$CJ$295,87,FALSE)</f>
        <v>311</v>
      </c>
      <c r="H92" s="16">
        <f>VLOOKUP($C92,'mallin data'!$B$2:$CJ$295,67,FALSE)</f>
        <v>25383.305661983824</v>
      </c>
      <c r="I92" s="45">
        <f>VLOOKUP($C92,'mallin data'!$B$2:$CJ$295,71,FALSE)</f>
        <v>1E-3</v>
      </c>
      <c r="J92" s="28">
        <f>_xlfn.XLOOKUP($C92,'mallin data'!$B$3:$B$295,'mallin data'!CH$3:CH$295)</f>
        <v>0</v>
      </c>
      <c r="L92" s="39">
        <f>1-VLOOKUP(C92,'mallin data'!$B$3:$II$295,242,FALSE)/SUM($D$5:$J$5)</f>
        <v>0.42138074378142254</v>
      </c>
      <c r="M92" s="42">
        <f t="shared" si="16"/>
        <v>11974.84458398744</v>
      </c>
      <c r="N92" s="108"/>
      <c r="O92" s="42">
        <f>VLOOKUP($C92,'mallin data'!$B$2:$CJ$295,65,FALSE)</f>
        <v>0</v>
      </c>
      <c r="P92" s="21"/>
      <c r="Q92" s="16"/>
      <c r="R92" s="16">
        <f>VLOOKUP($C92,'mallin data'!$B$2:$CJ$295,26,FALSE)</f>
        <v>0</v>
      </c>
      <c r="S92" s="16"/>
      <c r="T92" s="16">
        <f t="shared" si="17"/>
        <v>227.13875598086125</v>
      </c>
      <c r="U92" s="16"/>
      <c r="V92" s="114"/>
      <c r="X92" s="43"/>
      <c r="Z92" s="11"/>
      <c r="AA92" s="11"/>
      <c r="AB92" s="12"/>
      <c r="AC92" s="12"/>
    </row>
    <row r="93" spans="1:29" hidden="1" x14ac:dyDescent="0.2">
      <c r="A93" s="11">
        <v>83</v>
      </c>
      <c r="B93" s="19" t="str">
        <f t="shared" si="18"/>
        <v>***</v>
      </c>
      <c r="C93" t="str">
        <f>VLOOKUP(A93,'mallin data'!$IJ$3:$IL$295,3,FALSE)</f>
        <v>Asikkala</v>
      </c>
      <c r="D93" s="7">
        <f>VLOOKUP($C93,'mallin data'!$B$2:$CJ$295,9,FALSE)</f>
        <v>50.7</v>
      </c>
      <c r="E93" s="45">
        <f>VLOOKUP($C93,'mallin data'!$B$2:$CJ$295,66,FALSE)</f>
        <v>-3.5240141394265609E-2</v>
      </c>
      <c r="F93" s="7">
        <f>VLOOKUP($C93,'mallin data'!$B$2:$CJ$295,16,FALSE)</f>
        <v>65.599999999999994</v>
      </c>
      <c r="G93" s="16">
        <f>VLOOKUP($C93,'mallin data'!$B$2:$CJ$295,87,FALSE)</f>
        <v>743</v>
      </c>
      <c r="H93" s="16">
        <f>VLOOKUP($C93,'mallin data'!$B$2:$CJ$295,67,FALSE)</f>
        <v>26662.994042337432</v>
      </c>
      <c r="I93" s="45">
        <f>VLOOKUP($C93,'mallin data'!$B$2:$CJ$295,71,FALSE)</f>
        <v>2E-3</v>
      </c>
      <c r="J93" s="28">
        <f>_xlfn.XLOOKUP($C93,'mallin data'!$B$3:$B$295,'mallin data'!CH$3:CH$295)</f>
        <v>0</v>
      </c>
      <c r="L93" s="39">
        <f>1-VLOOKUP(C93,'mallin data'!$B$3:$II$295,242,FALSE)/SUM($D$5:$J$5)</f>
        <v>0.41813584976972495</v>
      </c>
      <c r="M93" s="42">
        <f t="shared" si="16"/>
        <v>13113.18391562294</v>
      </c>
      <c r="N93" s="108"/>
      <c r="O93" s="42">
        <f>VLOOKUP($C93,'mallin data'!$B$2:$CJ$295,65,FALSE)</f>
        <v>0</v>
      </c>
      <c r="P93" s="21"/>
      <c r="Q93" s="16"/>
      <c r="R93" s="16">
        <f>VLOOKUP($C93,'mallin data'!$B$2:$CJ$295,26,FALSE)</f>
        <v>0</v>
      </c>
      <c r="S93" s="16"/>
      <c r="T93" s="16">
        <f t="shared" si="17"/>
        <v>1639.2621101526211</v>
      </c>
      <c r="U93" s="16"/>
      <c r="V93" s="114"/>
      <c r="X93" s="43"/>
      <c r="Z93" s="11"/>
      <c r="AA93" s="11"/>
      <c r="AB93" s="12"/>
      <c r="AC93" s="12"/>
    </row>
    <row r="94" spans="1:29" hidden="1" x14ac:dyDescent="0.2">
      <c r="A94" s="11">
        <v>84</v>
      </c>
      <c r="B94" s="19" t="str">
        <f t="shared" si="18"/>
        <v>***</v>
      </c>
      <c r="C94" t="str">
        <f>VLOOKUP(A94,'mallin data'!$IJ$3:$IL$295,3,FALSE)</f>
        <v>Leppävirta</v>
      </c>
      <c r="D94" s="7">
        <f>VLOOKUP($C94,'mallin data'!$B$2:$CJ$295,9,FALSE)</f>
        <v>50.6</v>
      </c>
      <c r="E94" s="45">
        <f>VLOOKUP($C94,'mallin data'!$B$2:$CJ$295,66,FALSE)</f>
        <v>-3.2114569446195243E-2</v>
      </c>
      <c r="F94" s="7">
        <f>VLOOKUP($C94,'mallin data'!$B$2:$CJ$295,16,FALSE)</f>
        <v>58</v>
      </c>
      <c r="G94" s="16">
        <f>VLOOKUP($C94,'mallin data'!$B$2:$CJ$295,87,FALSE)</f>
        <v>751</v>
      </c>
      <c r="H94" s="16">
        <f>VLOOKUP($C94,'mallin data'!$B$2:$CJ$295,67,FALSE)</f>
        <v>27120.621335414111</v>
      </c>
      <c r="I94" s="45">
        <f>VLOOKUP($C94,'mallin data'!$B$2:$CJ$295,71,FALSE)</f>
        <v>1E-3</v>
      </c>
      <c r="J94" s="28">
        <f>_xlfn.XLOOKUP($C94,'mallin data'!$B$3:$B$295,'mallin data'!CH$3:CH$295)</f>
        <v>0</v>
      </c>
      <c r="L94" s="39">
        <f>1-VLOOKUP(C94,'mallin data'!$B$3:$II$295,242,FALSE)/SUM($D$5:$J$5)</f>
        <v>0.41751437064622432</v>
      </c>
      <c r="M94" s="42">
        <f t="shared" si="16"/>
        <v>14165.718729747246</v>
      </c>
      <c r="N94" s="108"/>
      <c r="O94" s="42">
        <f>VLOOKUP($C94,'mallin data'!$B$2:$CJ$295,65,FALSE)</f>
        <v>0</v>
      </c>
      <c r="P94" s="21"/>
      <c r="Q94" s="16"/>
      <c r="R94" s="16">
        <f>VLOOKUP($C94,'mallin data'!$B$2:$CJ$295,26,FALSE)</f>
        <v>0</v>
      </c>
      <c r="S94" s="16"/>
      <c r="T94" s="16">
        <f t="shared" si="17"/>
        <v>998.28400796284006</v>
      </c>
      <c r="U94" s="16"/>
      <c r="V94" s="114"/>
      <c r="X94" s="43"/>
      <c r="Z94" s="11"/>
      <c r="AA94" s="11"/>
      <c r="AB94" s="12"/>
      <c r="AC94" s="12"/>
    </row>
    <row r="95" spans="1:29" hidden="1" x14ac:dyDescent="0.2">
      <c r="A95" s="11">
        <v>85</v>
      </c>
      <c r="B95" s="19" t="str">
        <f t="shared" si="18"/>
        <v>***</v>
      </c>
      <c r="C95" t="str">
        <f>VLOOKUP(A95,'mallin data'!$IJ$3:$IL$295,3,FALSE)</f>
        <v>Sotkamo</v>
      </c>
      <c r="D95" s="7">
        <f>VLOOKUP($C95,'mallin data'!$B$2:$CJ$295,9,FALSE)</f>
        <v>47.1</v>
      </c>
      <c r="E95" s="45">
        <f>VLOOKUP($C95,'mallin data'!$B$2:$CJ$295,66,FALSE)</f>
        <v>8.6989536254418187E-3</v>
      </c>
      <c r="F95" s="7">
        <f>VLOOKUP($C95,'mallin data'!$B$2:$CJ$295,16,FALSE)</f>
        <v>61</v>
      </c>
      <c r="G95" s="16">
        <f>VLOOKUP($C95,'mallin data'!$B$2:$CJ$295,87,FALSE)</f>
        <v>1044</v>
      </c>
      <c r="H95" s="16">
        <f>VLOOKUP($C95,'mallin data'!$B$2:$CJ$295,67,FALSE)</f>
        <v>28091.412763868433</v>
      </c>
      <c r="I95" s="45">
        <f>VLOOKUP($C95,'mallin data'!$B$2:$CJ$295,71,FALSE)</f>
        <v>2E-3</v>
      </c>
      <c r="J95" s="28">
        <f>_xlfn.XLOOKUP($C95,'mallin data'!$B$3:$B$295,'mallin data'!CH$3:CH$295)</f>
        <v>0</v>
      </c>
      <c r="L95" s="39">
        <f>1-VLOOKUP(C95,'mallin data'!$B$3:$II$295,242,FALSE)/SUM($D$5:$J$5)</f>
        <v>0.41736643174040833</v>
      </c>
      <c r="M95" s="42">
        <f t="shared" si="16"/>
        <v>13554.646695197338</v>
      </c>
      <c r="N95" s="108"/>
      <c r="O95" s="42">
        <f>VLOOKUP($C95,'mallin data'!$B$2:$CJ$295,65,FALSE)</f>
        <v>0</v>
      </c>
      <c r="P95" s="21"/>
      <c r="Q95" s="16"/>
      <c r="R95" s="16">
        <f>VLOOKUP($C95,'mallin data'!$B$2:$CJ$295,26,FALSE)</f>
        <v>0</v>
      </c>
      <c r="S95" s="16"/>
      <c r="T95" s="16">
        <f t="shared" si="17"/>
        <v>887.08087167070221</v>
      </c>
      <c r="U95" s="16"/>
      <c r="V95" s="114"/>
      <c r="X95" s="43"/>
      <c r="Z95" s="11"/>
      <c r="AA95" s="11"/>
      <c r="AB95" s="12"/>
      <c r="AC95" s="12"/>
    </row>
    <row r="96" spans="1:29" hidden="1" x14ac:dyDescent="0.2">
      <c r="A96" s="11">
        <v>86</v>
      </c>
      <c r="B96" s="19" t="str">
        <f t="shared" si="18"/>
        <v>***</v>
      </c>
      <c r="C96" t="str">
        <f>VLOOKUP(A96,'mallin data'!$IJ$3:$IL$295,3,FALSE)</f>
        <v>Nivala</v>
      </c>
      <c r="D96" s="7">
        <f>VLOOKUP($C96,'mallin data'!$B$2:$CJ$295,9,FALSE)</f>
        <v>41.6</v>
      </c>
      <c r="E96" s="45">
        <f>VLOOKUP($C96,'mallin data'!$B$2:$CJ$295,66,FALSE)</f>
        <v>-8.7047195171577885E-3</v>
      </c>
      <c r="F96" s="7">
        <f>VLOOKUP($C96,'mallin data'!$B$2:$CJ$295,16,FALSE)</f>
        <v>65.900000000000006</v>
      </c>
      <c r="G96" s="16">
        <f>VLOOKUP($C96,'mallin data'!$B$2:$CJ$295,87,FALSE)</f>
        <v>1518</v>
      </c>
      <c r="H96" s="16">
        <f>VLOOKUP($C96,'mallin data'!$B$2:$CJ$295,67,FALSE)</f>
        <v>23241.609462324148</v>
      </c>
      <c r="I96" s="45">
        <f>VLOOKUP($C96,'mallin data'!$B$2:$CJ$295,71,FALSE)</f>
        <v>1E-3</v>
      </c>
      <c r="J96" s="28">
        <f>_xlfn.XLOOKUP($C96,'mallin data'!$B$3:$B$295,'mallin data'!CH$3:CH$295)</f>
        <v>0</v>
      </c>
      <c r="L96" s="39">
        <f>1-VLOOKUP(C96,'mallin data'!$B$3:$II$295,242,FALSE)/SUM($D$5:$J$5)</f>
        <v>0.41624151361657336</v>
      </c>
      <c r="M96" s="42">
        <f t="shared" si="16"/>
        <v>12399.372062663186</v>
      </c>
      <c r="N96" s="108"/>
      <c r="O96" s="42">
        <f>VLOOKUP($C96,'mallin data'!$B$2:$CJ$295,65,FALSE)</f>
        <v>0</v>
      </c>
      <c r="P96" s="21"/>
      <c r="Q96" s="16"/>
      <c r="R96" s="16">
        <f>VLOOKUP($C96,'mallin data'!$B$2:$CJ$295,26,FALSE)</f>
        <v>0</v>
      </c>
      <c r="S96" s="16"/>
      <c r="T96" s="16">
        <f t="shared" si="17"/>
        <v>717.44706272817791</v>
      </c>
      <c r="U96" s="16"/>
      <c r="V96" s="114"/>
      <c r="X96" s="43"/>
      <c r="Z96" s="11"/>
      <c r="AA96" s="11"/>
      <c r="AB96" s="12"/>
      <c r="AC96" s="12"/>
    </row>
    <row r="97" spans="1:29" hidden="1" x14ac:dyDescent="0.2">
      <c r="A97" s="11">
        <v>87</v>
      </c>
      <c r="B97" s="19" t="str">
        <f t="shared" si="18"/>
        <v>***</v>
      </c>
      <c r="C97" t="str">
        <f>VLOOKUP(A97,'mallin data'!$IJ$3:$IL$295,3,FALSE)</f>
        <v>Ranua</v>
      </c>
      <c r="D97" s="7">
        <f>VLOOKUP($C97,'mallin data'!$B$2:$CJ$295,9,FALSE)</f>
        <v>47.9</v>
      </c>
      <c r="E97" s="45">
        <f>VLOOKUP($C97,'mallin data'!$B$2:$CJ$295,66,FALSE)</f>
        <v>-2.4777806625526845E-2</v>
      </c>
      <c r="F97" s="7">
        <f>VLOOKUP($C97,'mallin data'!$B$2:$CJ$295,16,FALSE)</f>
        <v>49.6</v>
      </c>
      <c r="G97" s="16">
        <f>VLOOKUP($C97,'mallin data'!$B$2:$CJ$295,87,FALSE)</f>
        <v>447</v>
      </c>
      <c r="H97" s="16">
        <f>VLOOKUP($C97,'mallin data'!$B$2:$CJ$295,67,FALSE)</f>
        <v>22409.950700280111</v>
      </c>
      <c r="I97" s="45">
        <f>VLOOKUP($C97,'mallin data'!$B$2:$CJ$295,71,FALSE)</f>
        <v>2E-3</v>
      </c>
      <c r="J97" s="28">
        <f>_xlfn.XLOOKUP($C97,'mallin data'!$B$3:$B$295,'mallin data'!CH$3:CH$295)</f>
        <v>0</v>
      </c>
      <c r="L97" s="39">
        <f>1-VLOOKUP(C97,'mallin data'!$B$3:$II$295,242,FALSE)/SUM($D$5:$J$5)</f>
        <v>0.41204964198877159</v>
      </c>
      <c r="M97" s="42">
        <f t="shared" si="16"/>
        <v>16330.814977973569</v>
      </c>
      <c r="N97" s="108"/>
      <c r="O97" s="42">
        <f>VLOOKUP($C97,'mallin data'!$B$2:$CJ$295,65,FALSE)</f>
        <v>0</v>
      </c>
      <c r="P97" s="21"/>
      <c r="Q97" s="16"/>
      <c r="R97" s="16">
        <f>VLOOKUP($C97,'mallin data'!$B$2:$CJ$295,26,FALSE)</f>
        <v>0</v>
      </c>
      <c r="S97" s="16"/>
      <c r="T97" s="16">
        <f t="shared" si="17"/>
        <v>936.80583613916951</v>
      </c>
      <c r="U97" s="16"/>
      <c r="V97" s="114"/>
      <c r="X97" s="43"/>
      <c r="Z97" s="11"/>
      <c r="AA97" s="11"/>
      <c r="AB97" s="12"/>
      <c r="AC97" s="12"/>
    </row>
    <row r="98" spans="1:29" hidden="1" x14ac:dyDescent="0.2">
      <c r="A98" s="11">
        <v>88</v>
      </c>
      <c r="B98" s="19" t="str">
        <f t="shared" si="18"/>
        <v>***</v>
      </c>
      <c r="C98" t="str">
        <f>VLOOKUP(A98,'mallin data'!$IJ$3:$IL$295,3,FALSE)</f>
        <v>Muonio</v>
      </c>
      <c r="D98" s="7">
        <f>VLOOKUP($C98,'mallin data'!$B$2:$CJ$295,9,FALSE)</f>
        <v>46.7</v>
      </c>
      <c r="E98" s="45">
        <f>VLOOKUP($C98,'mallin data'!$B$2:$CJ$295,66,FALSE)</f>
        <v>-5.9590987229992233E-3</v>
      </c>
      <c r="F98" s="7">
        <f>VLOOKUP($C98,'mallin data'!$B$2:$CJ$295,16,FALSE)</f>
        <v>52.1</v>
      </c>
      <c r="G98" s="16">
        <f>VLOOKUP($C98,'mallin data'!$B$2:$CJ$295,87,FALSE)</f>
        <v>244</v>
      </c>
      <c r="H98" s="16">
        <f>VLOOKUP($C98,'mallin data'!$B$2:$CJ$295,67,FALSE)</f>
        <v>27283.421530479896</v>
      </c>
      <c r="I98" s="45">
        <f>VLOOKUP($C98,'mallin data'!$B$2:$CJ$295,71,FALSE)</f>
        <v>6.0000000000000001E-3</v>
      </c>
      <c r="J98" s="28">
        <f>_xlfn.XLOOKUP($C98,'mallin data'!$B$3:$B$295,'mallin data'!CH$3:CH$295)</f>
        <v>0</v>
      </c>
      <c r="L98" s="39">
        <f>1-VLOOKUP(C98,'mallin data'!$B$3:$II$295,242,FALSE)/SUM($D$5:$J$5)</f>
        <v>0.41022421543552756</v>
      </c>
      <c r="M98" s="42">
        <f t="shared" si="16"/>
        <v>16726.085889570553</v>
      </c>
      <c r="N98" s="108"/>
      <c r="O98" s="42">
        <f>VLOOKUP($C98,'mallin data'!$B$2:$CJ$295,65,FALSE)</f>
        <v>0</v>
      </c>
      <c r="P98" s="21"/>
      <c r="Q98" s="16"/>
      <c r="R98" s="16">
        <f>VLOOKUP($C98,'mallin data'!$B$2:$CJ$295,26,FALSE)</f>
        <v>0</v>
      </c>
      <c r="S98" s="16"/>
      <c r="T98" s="16">
        <f t="shared" si="17"/>
        <v>1331.5123966942149</v>
      </c>
      <c r="U98" s="16"/>
      <c r="V98" s="114"/>
      <c r="X98" s="43"/>
      <c r="Z98" s="11"/>
      <c r="AA98" s="11"/>
      <c r="AB98" s="12"/>
      <c r="AC98" s="12"/>
    </row>
    <row r="99" spans="1:29" hidden="1" x14ac:dyDescent="0.2">
      <c r="A99" s="11">
        <v>89</v>
      </c>
      <c r="B99" s="19" t="str">
        <f t="shared" si="18"/>
        <v>***</v>
      </c>
      <c r="C99" t="str">
        <f>VLOOKUP(A99,'mallin data'!$IJ$3:$IL$295,3,FALSE)</f>
        <v>Alavieska</v>
      </c>
      <c r="D99" s="7">
        <f>VLOOKUP($C99,'mallin data'!$B$2:$CJ$295,9,FALSE)</f>
        <v>44.7</v>
      </c>
      <c r="E99" s="45">
        <f>VLOOKUP($C99,'mallin data'!$B$2:$CJ$295,66,FALSE)</f>
        <v>-1.0842982685401492E-2</v>
      </c>
      <c r="F99" s="7">
        <f>VLOOKUP($C99,'mallin data'!$B$2:$CJ$295,16,FALSE)</f>
        <v>52.7</v>
      </c>
      <c r="G99" s="16">
        <f>VLOOKUP($C99,'mallin data'!$B$2:$CJ$295,87,FALSE)</f>
        <v>310</v>
      </c>
      <c r="H99" s="16">
        <f>VLOOKUP($C99,'mallin data'!$B$2:$CJ$295,67,FALSE)</f>
        <v>23274.892946058091</v>
      </c>
      <c r="I99" s="45">
        <f>VLOOKUP($C99,'mallin data'!$B$2:$CJ$295,71,FALSE)</f>
        <v>2E-3</v>
      </c>
      <c r="J99" s="28">
        <f>_xlfn.XLOOKUP($C99,'mallin data'!$B$3:$B$295,'mallin data'!CH$3:CH$295)</f>
        <v>0</v>
      </c>
      <c r="L99" s="39">
        <f>1-VLOOKUP(C99,'mallin data'!$B$3:$II$295,242,FALSE)/SUM($D$5:$J$5)</f>
        <v>0.40897491891259929</v>
      </c>
      <c r="M99" s="42">
        <f t="shared" si="16"/>
        <v>12749.31875</v>
      </c>
      <c r="N99" s="108"/>
      <c r="O99" s="42">
        <f>VLOOKUP($C99,'mallin data'!$B$2:$CJ$295,65,FALSE)</f>
        <v>0</v>
      </c>
      <c r="P99" s="21"/>
      <c r="Q99" s="16"/>
      <c r="R99" s="16">
        <f>VLOOKUP($C99,'mallin data'!$B$2:$CJ$295,26,FALSE)</f>
        <v>0</v>
      </c>
      <c r="S99" s="16"/>
      <c r="T99" s="16">
        <f t="shared" si="17"/>
        <v>609.28797468354435</v>
      </c>
      <c r="U99" s="16"/>
      <c r="V99" s="114"/>
      <c r="X99" s="43"/>
      <c r="Z99" s="11"/>
      <c r="AA99" s="11"/>
      <c r="AB99" s="12"/>
      <c r="AC99" s="12"/>
    </row>
    <row r="100" spans="1:29" hidden="1" x14ac:dyDescent="0.2">
      <c r="A100" s="11">
        <v>90</v>
      </c>
      <c r="B100" s="19" t="str">
        <f t="shared" si="18"/>
        <v>***</v>
      </c>
      <c r="C100" t="str">
        <f>VLOOKUP(A100,'mallin data'!$IJ$3:$IL$295,3,FALSE)</f>
        <v>Nokia</v>
      </c>
      <c r="D100" s="7">
        <f>VLOOKUP($C100,'mallin data'!$B$2:$CJ$295,9,FALSE)</f>
        <v>42.7</v>
      </c>
      <c r="E100" s="45">
        <f>VLOOKUP($C100,'mallin data'!$B$2:$CJ$295,66,FALSE)</f>
        <v>-7.2863788542788079E-3</v>
      </c>
      <c r="F100" s="7">
        <f>VLOOKUP($C100,'mallin data'!$B$2:$CJ$295,16,FALSE)</f>
        <v>91.9</v>
      </c>
      <c r="G100" s="16">
        <f>VLOOKUP($C100,'mallin data'!$B$2:$CJ$295,87,FALSE)</f>
        <v>4077</v>
      </c>
      <c r="H100" s="16">
        <f>VLOOKUP($C100,'mallin data'!$B$2:$CJ$295,67,FALSE)</f>
        <v>28767.925475453339</v>
      </c>
      <c r="I100" s="45">
        <f>VLOOKUP($C100,'mallin data'!$B$2:$CJ$295,71,FALSE)</f>
        <v>3.0000000000000001E-3</v>
      </c>
      <c r="J100" s="28">
        <f>_xlfn.XLOOKUP($C100,'mallin data'!$B$3:$B$295,'mallin data'!CH$3:CH$295)</f>
        <v>0</v>
      </c>
      <c r="L100" s="39">
        <f>1-VLOOKUP(C100,'mallin data'!$B$3:$II$295,242,FALSE)/SUM($D$5:$J$5)</f>
        <v>0.40684231132244353</v>
      </c>
      <c r="M100" s="42">
        <f t="shared" si="16"/>
        <v>10563.006018295619</v>
      </c>
      <c r="N100" s="108"/>
      <c r="O100" s="42">
        <f>VLOOKUP($C100,'mallin data'!$B$2:$CJ$295,65,FALSE)</f>
        <v>0</v>
      </c>
      <c r="P100" s="21"/>
      <c r="Q100" s="16"/>
      <c r="R100" s="16">
        <f>VLOOKUP($C100,'mallin data'!$B$2:$CJ$295,26,FALSE)</f>
        <v>0</v>
      </c>
      <c r="S100" s="16"/>
      <c r="T100" s="16">
        <f t="shared" si="17"/>
        <v>796.95696947407134</v>
      </c>
      <c r="U100" s="16"/>
      <c r="V100" s="114"/>
      <c r="X100" s="43"/>
      <c r="Z100" s="11"/>
      <c r="AA100" s="11"/>
      <c r="AB100" s="12"/>
      <c r="AC100" s="12"/>
    </row>
    <row r="101" spans="1:29" hidden="1" x14ac:dyDescent="0.2">
      <c r="A101" s="11">
        <v>91</v>
      </c>
      <c r="B101" s="19" t="str">
        <f t="shared" si="18"/>
        <v>***</v>
      </c>
      <c r="C101" t="str">
        <f>VLOOKUP(A101,'mallin data'!$IJ$3:$IL$295,3,FALSE)</f>
        <v>Masku</v>
      </c>
      <c r="D101" s="7">
        <f>VLOOKUP($C101,'mallin data'!$B$2:$CJ$295,9,FALSE)</f>
        <v>42.9</v>
      </c>
      <c r="E101" s="45">
        <f>VLOOKUP($C101,'mallin data'!$B$2:$CJ$295,66,FALSE)</f>
        <v>-1.3008740601571488E-2</v>
      </c>
      <c r="F101" s="7">
        <f>VLOOKUP($C101,'mallin data'!$B$2:$CJ$295,16,FALSE)</f>
        <v>82.3</v>
      </c>
      <c r="G101" s="16">
        <f>VLOOKUP($C101,'mallin data'!$B$2:$CJ$295,87,FALSE)</f>
        <v>1206</v>
      </c>
      <c r="H101" s="16">
        <f>VLOOKUP($C101,'mallin data'!$B$2:$CJ$295,67,FALSE)</f>
        <v>31470.769286905754</v>
      </c>
      <c r="I101" s="45">
        <f>VLOOKUP($C101,'mallin data'!$B$2:$CJ$295,71,FALSE)</f>
        <v>1.3000000000000001E-2</v>
      </c>
      <c r="J101" s="28">
        <f>_xlfn.XLOOKUP($C101,'mallin data'!$B$3:$B$295,'mallin data'!CH$3:CH$295)</f>
        <v>0</v>
      </c>
      <c r="L101" s="39">
        <f>1-VLOOKUP(C101,'mallin data'!$B$3:$II$295,242,FALSE)/SUM($D$5:$J$5)</f>
        <v>0.40302941169552431</v>
      </c>
      <c r="M101" s="42">
        <f t="shared" si="16"/>
        <v>12884.949752883031</v>
      </c>
      <c r="N101" s="108"/>
      <c r="O101" s="42">
        <f>VLOOKUP($C101,'mallin data'!$B$2:$CJ$295,65,FALSE)</f>
        <v>0</v>
      </c>
      <c r="P101" s="21"/>
      <c r="Q101" s="16"/>
      <c r="R101" s="16">
        <f>VLOOKUP($C101,'mallin data'!$B$2:$CJ$295,26,FALSE)</f>
        <v>0</v>
      </c>
      <c r="S101" s="16"/>
      <c r="T101" s="16">
        <f t="shared" si="17"/>
        <v>242.20854271356785</v>
      </c>
      <c r="U101" s="16"/>
      <c r="V101" s="114"/>
      <c r="X101" s="43"/>
      <c r="Z101" s="11"/>
      <c r="AA101" s="11"/>
      <c r="AB101" s="12"/>
      <c r="AC101" s="12"/>
    </row>
    <row r="102" spans="1:29" hidden="1" x14ac:dyDescent="0.2">
      <c r="A102" s="11">
        <v>92</v>
      </c>
      <c r="B102" s="19" t="str">
        <f t="shared" si="18"/>
        <v>***</v>
      </c>
      <c r="C102" t="str">
        <f>VLOOKUP(A102,'mallin data'!$IJ$3:$IL$295,3,FALSE)</f>
        <v>Kannus</v>
      </c>
      <c r="D102" s="7">
        <f>VLOOKUP($C102,'mallin data'!$B$2:$CJ$295,9,FALSE)</f>
        <v>44.7</v>
      </c>
      <c r="E102" s="45">
        <f>VLOOKUP($C102,'mallin data'!$B$2:$CJ$295,66,FALSE)</f>
        <v>5.0912929616217188E-3</v>
      </c>
      <c r="F102" s="7">
        <f>VLOOKUP($C102,'mallin data'!$B$2:$CJ$295,16,FALSE)</f>
        <v>76.2</v>
      </c>
      <c r="G102" s="16">
        <f>VLOOKUP($C102,'mallin data'!$B$2:$CJ$295,87,FALSE)</f>
        <v>641</v>
      </c>
      <c r="H102" s="16">
        <f>VLOOKUP($C102,'mallin data'!$B$2:$CJ$295,67,FALSE)</f>
        <v>24652.904635258357</v>
      </c>
      <c r="I102" s="45">
        <f>VLOOKUP($C102,'mallin data'!$B$2:$CJ$295,71,FALSE)</f>
        <v>4.0000000000000001E-3</v>
      </c>
      <c r="J102" s="28">
        <f>_xlfn.XLOOKUP($C102,'mallin data'!$B$3:$B$295,'mallin data'!CH$3:CH$295)</f>
        <v>0</v>
      </c>
      <c r="L102" s="39">
        <f>1-VLOOKUP(C102,'mallin data'!$B$3:$II$295,242,FALSE)/SUM($D$5:$J$5)</f>
        <v>0.40300437078784379</v>
      </c>
      <c r="M102" s="42">
        <f t="shared" si="16"/>
        <v>11076.44254658385</v>
      </c>
      <c r="N102" s="108"/>
      <c r="O102" s="42">
        <f>VLOOKUP($C102,'mallin data'!$B$2:$CJ$295,65,FALSE)</f>
        <v>0</v>
      </c>
      <c r="P102" s="21"/>
      <c r="Q102" s="16"/>
      <c r="R102" s="16">
        <f>VLOOKUP($C102,'mallin data'!$B$2:$CJ$295,26,FALSE)</f>
        <v>0</v>
      </c>
      <c r="S102" s="16"/>
      <c r="T102" s="16">
        <f t="shared" si="17"/>
        <v>474.52747252747253</v>
      </c>
      <c r="U102" s="16"/>
      <c r="V102" s="114"/>
      <c r="X102" s="43"/>
      <c r="Z102" s="11"/>
      <c r="AA102" s="11"/>
      <c r="AB102" s="12"/>
      <c r="AC102" s="12"/>
    </row>
    <row r="103" spans="1:29" hidden="1" x14ac:dyDescent="0.2">
      <c r="A103" s="11">
        <v>93</v>
      </c>
      <c r="B103" s="19" t="str">
        <f t="shared" si="18"/>
        <v>***</v>
      </c>
      <c r="C103" t="str">
        <f>VLOOKUP(A103,'mallin data'!$IJ$3:$IL$295,3,FALSE)</f>
        <v>Ähtäri</v>
      </c>
      <c r="D103" s="7">
        <f>VLOOKUP($C103,'mallin data'!$B$2:$CJ$295,9,FALSE)</f>
        <v>50.6</v>
      </c>
      <c r="E103" s="45">
        <f>VLOOKUP($C103,'mallin data'!$B$2:$CJ$295,66,FALSE)</f>
        <v>-2.4281728314999352E-2</v>
      </c>
      <c r="F103" s="7">
        <f>VLOOKUP($C103,'mallin data'!$B$2:$CJ$295,16,FALSE)</f>
        <v>59.1</v>
      </c>
      <c r="G103" s="16">
        <f>VLOOKUP($C103,'mallin data'!$B$2:$CJ$295,87,FALSE)</f>
        <v>475</v>
      </c>
      <c r="H103" s="16">
        <f>VLOOKUP($C103,'mallin data'!$B$2:$CJ$295,67,FALSE)</f>
        <v>24875.473754789273</v>
      </c>
      <c r="I103" s="45">
        <f>VLOOKUP($C103,'mallin data'!$B$2:$CJ$295,71,FALSE)</f>
        <v>1E-3</v>
      </c>
      <c r="J103" s="28">
        <f>_xlfn.XLOOKUP($C103,'mallin data'!$B$3:$B$295,'mallin data'!CH$3:CH$295)</f>
        <v>0</v>
      </c>
      <c r="L103" s="39">
        <f>1-VLOOKUP(C103,'mallin data'!$B$3:$II$295,242,FALSE)/SUM($D$5:$J$5)</f>
        <v>0.40281005993341545</v>
      </c>
      <c r="M103" s="42">
        <f t="shared" si="16"/>
        <v>11950.561728395061</v>
      </c>
      <c r="N103" s="108"/>
      <c r="O103" s="42">
        <f>VLOOKUP($C103,'mallin data'!$B$2:$CJ$295,65,FALSE)</f>
        <v>0</v>
      </c>
      <c r="P103" s="21"/>
      <c r="Q103" s="16"/>
      <c r="R103" s="16">
        <f>VLOOKUP($C103,'mallin data'!$B$2:$CJ$295,26,FALSE)</f>
        <v>0</v>
      </c>
      <c r="S103" s="16"/>
      <c r="T103" s="16">
        <f t="shared" si="17"/>
        <v>996.4579831932773</v>
      </c>
      <c r="U103" s="16"/>
      <c r="V103" s="114"/>
      <c r="X103" s="43"/>
      <c r="Z103" s="11"/>
      <c r="AA103" s="11"/>
      <c r="AB103" s="12"/>
      <c r="AC103" s="12"/>
    </row>
    <row r="104" spans="1:29" hidden="1" x14ac:dyDescent="0.2">
      <c r="A104" s="11">
        <v>94</v>
      </c>
      <c r="B104" s="19" t="str">
        <f t="shared" si="18"/>
        <v>***</v>
      </c>
      <c r="C104" t="str">
        <f>VLOOKUP(A104,'mallin data'!$IJ$3:$IL$295,3,FALSE)</f>
        <v>Säkylä</v>
      </c>
      <c r="D104" s="7">
        <f>VLOOKUP($C104,'mallin data'!$B$2:$CJ$295,9,FALSE)</f>
        <v>50.5</v>
      </c>
      <c r="E104" s="45">
        <f>VLOOKUP($C104,'mallin data'!$B$2:$CJ$295,66,FALSE)</f>
        <v>-7.5042005504912801E-3</v>
      </c>
      <c r="F104" s="7">
        <f>VLOOKUP($C104,'mallin data'!$B$2:$CJ$295,16,FALSE)</f>
        <v>73.5</v>
      </c>
      <c r="G104" s="16">
        <f>VLOOKUP($C104,'mallin data'!$B$2:$CJ$295,87,FALSE)</f>
        <v>553</v>
      </c>
      <c r="H104" s="16">
        <f>VLOOKUP($C104,'mallin data'!$B$2:$CJ$295,67,FALSE)</f>
        <v>28642.01070971867</v>
      </c>
      <c r="I104" s="45">
        <f>VLOOKUP($C104,'mallin data'!$B$2:$CJ$295,71,FALSE)</f>
        <v>3.0000000000000001E-3</v>
      </c>
      <c r="J104" s="28">
        <f>_xlfn.XLOOKUP($C104,'mallin data'!$B$3:$B$295,'mallin data'!CH$3:CH$295)</f>
        <v>0</v>
      </c>
      <c r="L104" s="39">
        <f>1-VLOOKUP(C104,'mallin data'!$B$3:$II$295,242,FALSE)/SUM($D$5:$J$5)</f>
        <v>0.40033936986139407</v>
      </c>
      <c r="M104" s="42">
        <f t="shared" si="16"/>
        <v>13500.807958477508</v>
      </c>
      <c r="N104" s="108"/>
      <c r="O104" s="42">
        <f>VLOOKUP($C104,'mallin data'!$B$2:$CJ$295,65,FALSE)</f>
        <v>0</v>
      </c>
      <c r="P104" s="21"/>
      <c r="Q104" s="16"/>
      <c r="R104" s="16">
        <f>VLOOKUP($C104,'mallin data'!$B$2:$CJ$295,26,FALSE)</f>
        <v>0</v>
      </c>
      <c r="S104" s="16"/>
      <c r="T104" s="16">
        <f t="shared" si="17"/>
        <v>316.16871704745165</v>
      </c>
      <c r="U104" s="16"/>
      <c r="V104" s="114"/>
      <c r="X104" s="43"/>
      <c r="Z104" s="11"/>
      <c r="AA104" s="11"/>
      <c r="AB104" s="12"/>
      <c r="AC104" s="12"/>
    </row>
    <row r="105" spans="1:29" hidden="1" x14ac:dyDescent="0.2">
      <c r="A105" s="11">
        <v>95</v>
      </c>
      <c r="B105" s="19" t="str">
        <f t="shared" si="18"/>
        <v>***</v>
      </c>
      <c r="C105" t="str">
        <f>VLOOKUP(A105,'mallin data'!$IJ$3:$IL$295,3,FALSE)</f>
        <v>Naantali</v>
      </c>
      <c r="D105" s="7">
        <f>VLOOKUP($C105,'mallin data'!$B$2:$CJ$295,9,FALSE)</f>
        <v>47.4</v>
      </c>
      <c r="E105" s="45">
        <f>VLOOKUP($C105,'mallin data'!$B$2:$CJ$295,66,FALSE)</f>
        <v>-6.4222222683166129E-3</v>
      </c>
      <c r="F105" s="7">
        <f>VLOOKUP($C105,'mallin data'!$B$2:$CJ$295,16,FALSE)</f>
        <v>86.1</v>
      </c>
      <c r="G105" s="16">
        <f>VLOOKUP($C105,'mallin data'!$B$2:$CJ$295,87,FALSE)</f>
        <v>1906</v>
      </c>
      <c r="H105" s="16">
        <f>VLOOKUP($C105,'mallin data'!$B$2:$CJ$295,67,FALSE)</f>
        <v>32831.499577723684</v>
      </c>
      <c r="I105" s="45">
        <f>VLOOKUP($C105,'mallin data'!$B$2:$CJ$295,71,FALSE)</f>
        <v>1.3000000000000001E-2</v>
      </c>
      <c r="J105" s="28">
        <f>_xlfn.XLOOKUP($C105,'mallin data'!$B$3:$B$295,'mallin data'!CH$3:CH$295)</f>
        <v>0</v>
      </c>
      <c r="L105" s="39">
        <f>1-VLOOKUP(C105,'mallin data'!$B$3:$II$295,242,FALSE)/SUM($D$5:$J$5)</f>
        <v>0.39729385792564631</v>
      </c>
      <c r="M105" s="42">
        <f t="shared" si="16"/>
        <v>11709.041398817177</v>
      </c>
      <c r="N105" s="108"/>
      <c r="O105" s="42">
        <f>VLOOKUP($C105,'mallin data'!$B$2:$CJ$295,65,FALSE)</f>
        <v>0</v>
      </c>
      <c r="P105" s="21"/>
      <c r="Q105" s="16"/>
      <c r="R105" s="16">
        <f>VLOOKUP($C105,'mallin data'!$B$2:$CJ$295,26,FALSE)</f>
        <v>0</v>
      </c>
      <c r="S105" s="16"/>
      <c r="T105" s="16">
        <f t="shared" si="17"/>
        <v>767.94330708661414</v>
      </c>
      <c r="U105" s="16"/>
      <c r="V105" s="114"/>
      <c r="X105" s="43"/>
      <c r="Z105" s="11"/>
      <c r="AA105" s="11"/>
      <c r="AB105" s="12"/>
      <c r="AC105" s="12"/>
    </row>
    <row r="106" spans="1:29" hidden="1" x14ac:dyDescent="0.2">
      <c r="A106" s="11">
        <v>96</v>
      </c>
      <c r="B106" s="19" t="str">
        <f t="shared" si="18"/>
        <v>***</v>
      </c>
      <c r="C106" t="str">
        <f>VLOOKUP(A106,'mallin data'!$IJ$3:$IL$295,3,FALSE)</f>
        <v>Iitti</v>
      </c>
      <c r="D106" s="7">
        <f>VLOOKUP($C106,'mallin data'!$B$2:$CJ$295,9,FALSE)</f>
        <v>49.9</v>
      </c>
      <c r="E106" s="45">
        <f>VLOOKUP($C106,'mallin data'!$B$2:$CJ$295,66,FALSE)</f>
        <v>-8.8698573871578423E-3</v>
      </c>
      <c r="F106" s="7">
        <f>VLOOKUP($C106,'mallin data'!$B$2:$CJ$295,16,FALSE)</f>
        <v>59.8</v>
      </c>
      <c r="G106" s="16">
        <f>VLOOKUP($C106,'mallin data'!$B$2:$CJ$295,87,FALSE)</f>
        <v>622</v>
      </c>
      <c r="H106" s="16">
        <f>VLOOKUP($C106,'mallin data'!$B$2:$CJ$295,67,FALSE)</f>
        <v>26020.778159662554</v>
      </c>
      <c r="I106" s="45">
        <f>VLOOKUP($C106,'mallin data'!$B$2:$CJ$295,71,FALSE)</f>
        <v>2E-3</v>
      </c>
      <c r="J106" s="28">
        <f>_xlfn.XLOOKUP($C106,'mallin data'!$B$3:$B$295,'mallin data'!CH$3:CH$295)</f>
        <v>0</v>
      </c>
      <c r="L106" s="39">
        <f>1-VLOOKUP(C106,'mallin data'!$B$3:$II$295,242,FALSE)/SUM($D$5:$J$5)</f>
        <v>0.3956886709480707</v>
      </c>
      <c r="M106" s="42">
        <f t="shared" si="16"/>
        <v>12174.445151033386</v>
      </c>
      <c r="N106" s="108"/>
      <c r="O106" s="42">
        <f>VLOOKUP($C106,'mallin data'!$B$2:$CJ$295,65,FALSE)</f>
        <v>0</v>
      </c>
      <c r="P106" s="21"/>
      <c r="Q106" s="16"/>
      <c r="R106" s="16">
        <f>VLOOKUP($C106,'mallin data'!$B$2:$CJ$295,26,FALSE)</f>
        <v>0</v>
      </c>
      <c r="S106" s="16"/>
      <c r="T106" s="16">
        <f t="shared" si="17"/>
        <v>1326.5573248407643</v>
      </c>
      <c r="U106" s="16"/>
      <c r="V106" s="114"/>
      <c r="X106" s="43"/>
      <c r="Z106" s="11"/>
      <c r="AA106" s="11"/>
      <c r="AB106" s="12"/>
      <c r="AC106" s="12"/>
    </row>
    <row r="107" spans="1:29" hidden="1" x14ac:dyDescent="0.2">
      <c r="A107" s="11">
        <v>97</v>
      </c>
      <c r="B107" s="19" t="str">
        <f t="shared" si="18"/>
        <v>***</v>
      </c>
      <c r="C107" t="str">
        <f>VLOOKUP(A107,'mallin data'!$IJ$3:$IL$295,3,FALSE)</f>
        <v>Ylivieska</v>
      </c>
      <c r="D107" s="7">
        <f>VLOOKUP($C107,'mallin data'!$B$2:$CJ$295,9,FALSE)</f>
        <v>41.4</v>
      </c>
      <c r="E107" s="45">
        <f>VLOOKUP($C107,'mallin data'!$B$2:$CJ$295,66,FALSE)</f>
        <v>7.8484330200160098E-3</v>
      </c>
      <c r="F107" s="7">
        <f>VLOOKUP($C107,'mallin data'!$B$2:$CJ$295,16,FALSE)</f>
        <v>86.9</v>
      </c>
      <c r="G107" s="16">
        <f>VLOOKUP($C107,'mallin data'!$B$2:$CJ$295,87,FALSE)</f>
        <v>2105</v>
      </c>
      <c r="H107" s="16">
        <f>VLOOKUP($C107,'mallin data'!$B$2:$CJ$295,67,FALSE)</f>
        <v>25082.032260158379</v>
      </c>
      <c r="I107" s="45">
        <f>VLOOKUP($C107,'mallin data'!$B$2:$CJ$295,71,FALSE)</f>
        <v>2E-3</v>
      </c>
      <c r="J107" s="28">
        <f>_xlfn.XLOOKUP($C107,'mallin data'!$B$3:$B$295,'mallin data'!CH$3:CH$295)</f>
        <v>0</v>
      </c>
      <c r="L107" s="39">
        <f>1-VLOOKUP(C107,'mallin data'!$B$3:$II$295,242,FALSE)/SUM($D$5:$J$5)</f>
        <v>0.39524387588163767</v>
      </c>
      <c r="M107" s="42">
        <f t="shared" si="16"/>
        <v>12223.869769628585</v>
      </c>
      <c r="N107" s="108"/>
      <c r="O107" s="42">
        <f>VLOOKUP($C107,'mallin data'!$B$2:$CJ$295,65,FALSE)</f>
        <v>0</v>
      </c>
      <c r="P107" s="21"/>
      <c r="Q107" s="16"/>
      <c r="R107" s="16">
        <f>VLOOKUP($C107,'mallin data'!$B$2:$CJ$295,26,FALSE)</f>
        <v>0</v>
      </c>
      <c r="S107" s="16"/>
      <c r="T107" s="16">
        <f t="shared" si="17"/>
        <v>953.44681872749095</v>
      </c>
      <c r="U107" s="16"/>
      <c r="V107" s="114"/>
      <c r="X107" s="43"/>
      <c r="Z107" s="11"/>
      <c r="AA107" s="11"/>
      <c r="AB107" s="12"/>
      <c r="AC107" s="12"/>
    </row>
    <row r="108" spans="1:29" hidden="1" x14ac:dyDescent="0.2">
      <c r="A108" s="11">
        <v>98</v>
      </c>
      <c r="B108" s="19" t="str">
        <f t="shared" si="18"/>
        <v>***</v>
      </c>
      <c r="C108" t="str">
        <f>VLOOKUP(A108,'mallin data'!$IJ$3:$IL$295,3,FALSE)</f>
        <v>Inari</v>
      </c>
      <c r="D108" s="7">
        <f>VLOOKUP($C108,'mallin data'!$B$2:$CJ$295,9,FALSE)</f>
        <v>48</v>
      </c>
      <c r="E108" s="45">
        <f>VLOOKUP($C108,'mallin data'!$B$2:$CJ$295,66,FALSE)</f>
        <v>-1.0825632566428211E-3</v>
      </c>
      <c r="F108" s="7">
        <f>VLOOKUP($C108,'mallin data'!$B$2:$CJ$295,16,FALSE)</f>
        <v>66.400000000000006</v>
      </c>
      <c r="G108" s="16">
        <f>VLOOKUP($C108,'mallin data'!$B$2:$CJ$295,87,FALSE)</f>
        <v>540</v>
      </c>
      <c r="H108" s="16">
        <f>VLOOKUP($C108,'mallin data'!$B$2:$CJ$295,67,FALSE)</f>
        <v>28931.903931339977</v>
      </c>
      <c r="I108" s="45">
        <f>VLOOKUP($C108,'mallin data'!$B$2:$CJ$295,71,FALSE)</f>
        <v>4.0000000000000001E-3</v>
      </c>
      <c r="J108" s="28">
        <f>_xlfn.XLOOKUP($C108,'mallin data'!$B$3:$B$295,'mallin data'!CH$3:CH$295)</f>
        <v>0</v>
      </c>
      <c r="L108" s="39">
        <f>1-VLOOKUP(C108,'mallin data'!$B$3:$II$295,242,FALSE)/SUM($D$5:$J$5)</f>
        <v>0.38935337103870593</v>
      </c>
      <c r="M108" s="42">
        <f t="shared" si="16"/>
        <v>19441.559817351597</v>
      </c>
      <c r="N108" s="108"/>
      <c r="O108" s="42">
        <f>VLOOKUP($C108,'mallin data'!$B$2:$CJ$295,65,FALSE)</f>
        <v>0</v>
      </c>
      <c r="P108" s="21"/>
      <c r="Q108" s="16"/>
      <c r="R108" s="16">
        <f>VLOOKUP($C108,'mallin data'!$B$2:$CJ$295,26,FALSE)</f>
        <v>0</v>
      </c>
      <c r="S108" s="16"/>
      <c r="T108" s="16">
        <f t="shared" si="17"/>
        <v>881.68081180811805</v>
      </c>
      <c r="U108" s="16"/>
      <c r="V108" s="114"/>
      <c r="X108" s="43"/>
      <c r="Z108" s="11"/>
      <c r="AA108" s="11"/>
      <c r="AB108" s="12"/>
      <c r="AC108" s="12"/>
    </row>
    <row r="109" spans="1:29" hidden="1" x14ac:dyDescent="0.2">
      <c r="A109" s="11">
        <v>99</v>
      </c>
      <c r="B109" s="19" t="str">
        <f t="shared" si="18"/>
        <v>***</v>
      </c>
      <c r="C109" t="str">
        <f>VLOOKUP(A109,'mallin data'!$IJ$3:$IL$295,3,FALSE)</f>
        <v>Kärsämäki</v>
      </c>
      <c r="D109" s="7">
        <f>VLOOKUP($C109,'mallin data'!$B$2:$CJ$295,9,FALSE)</f>
        <v>47</v>
      </c>
      <c r="E109" s="45">
        <f>VLOOKUP($C109,'mallin data'!$B$2:$CJ$295,66,FALSE)</f>
        <v>-1.7717433950940699E-2</v>
      </c>
      <c r="F109" s="7">
        <f>VLOOKUP($C109,'mallin data'!$B$2:$CJ$295,16,FALSE)</f>
        <v>45.6</v>
      </c>
      <c r="G109" s="16">
        <f>VLOOKUP($C109,'mallin data'!$B$2:$CJ$295,87,FALSE)</f>
        <v>287</v>
      </c>
      <c r="H109" s="16">
        <f>VLOOKUP($C109,'mallin data'!$B$2:$CJ$295,67,FALSE)</f>
        <v>22409.053518752633</v>
      </c>
      <c r="I109" s="45">
        <f>VLOOKUP($C109,'mallin data'!$B$2:$CJ$295,71,FALSE)</f>
        <v>1E-3</v>
      </c>
      <c r="J109" s="28">
        <f>_xlfn.XLOOKUP($C109,'mallin data'!$B$3:$B$295,'mallin data'!CH$3:CH$295)</f>
        <v>0</v>
      </c>
      <c r="L109" s="39">
        <f>1-VLOOKUP(C109,'mallin data'!$B$3:$II$295,242,FALSE)/SUM($D$5:$J$5)</f>
        <v>0.38601046939699313</v>
      </c>
      <c r="M109" s="42">
        <f t="shared" si="16"/>
        <v>11946.88547008547</v>
      </c>
      <c r="N109" s="108"/>
      <c r="O109" s="42">
        <f>VLOOKUP($C109,'mallin data'!$B$2:$CJ$295,65,FALSE)</f>
        <v>0</v>
      </c>
      <c r="P109" s="21"/>
      <c r="Q109" s="16"/>
      <c r="R109" s="16">
        <f>VLOOKUP($C109,'mallin data'!$B$2:$CJ$295,26,FALSE)</f>
        <v>0</v>
      </c>
      <c r="S109" s="16"/>
      <c r="T109" s="16">
        <f t="shared" si="17"/>
        <v>1282.020725388601</v>
      </c>
      <c r="U109" s="16"/>
      <c r="V109" s="114"/>
      <c r="X109" s="43"/>
      <c r="Z109" s="11"/>
      <c r="AA109" s="11"/>
      <c r="AB109" s="12"/>
      <c r="AC109" s="12"/>
    </row>
    <row r="110" spans="1:29" hidden="1" x14ac:dyDescent="0.2">
      <c r="A110" s="11">
        <v>100</v>
      </c>
      <c r="B110" s="19" t="str">
        <f t="shared" si="18"/>
        <v>***</v>
      </c>
      <c r="C110" t="str">
        <f>VLOOKUP(A110,'mallin data'!$IJ$3:$IL$295,3,FALSE)</f>
        <v>Pöytyä</v>
      </c>
      <c r="D110" s="7">
        <f>VLOOKUP($C110,'mallin data'!$B$2:$CJ$295,9,FALSE)</f>
        <v>46</v>
      </c>
      <c r="E110" s="45">
        <f>VLOOKUP($C110,'mallin data'!$B$2:$CJ$295,66,FALSE)</f>
        <v>4.2269855785509016E-3</v>
      </c>
      <c r="F110" s="7">
        <f>VLOOKUP($C110,'mallin data'!$B$2:$CJ$295,16,FALSE)</f>
        <v>53.6</v>
      </c>
      <c r="G110" s="16">
        <f>VLOOKUP($C110,'mallin data'!$B$2:$CJ$295,87,FALSE)</f>
        <v>1012</v>
      </c>
      <c r="H110" s="16">
        <f>VLOOKUP($C110,'mallin data'!$B$2:$CJ$295,67,FALSE)</f>
        <v>25348.627387342403</v>
      </c>
      <c r="I110" s="45">
        <f>VLOOKUP($C110,'mallin data'!$B$2:$CJ$295,71,FALSE)</f>
        <v>5.0000000000000001E-3</v>
      </c>
      <c r="J110" s="28">
        <f>_xlfn.XLOOKUP($C110,'mallin data'!$B$3:$B$295,'mallin data'!CH$3:CH$295)</f>
        <v>0</v>
      </c>
      <c r="L110" s="39">
        <f>1-VLOOKUP(C110,'mallin data'!$B$3:$II$295,242,FALSE)/SUM($D$5:$J$5)</f>
        <v>0.38235083790707358</v>
      </c>
      <c r="M110" s="42">
        <f t="shared" si="16"/>
        <v>14082.819863680623</v>
      </c>
      <c r="N110" s="108"/>
      <c r="O110" s="42">
        <f>VLOOKUP($C110,'mallin data'!$B$2:$CJ$295,65,FALSE)</f>
        <v>0</v>
      </c>
      <c r="P110" s="21"/>
      <c r="Q110" s="16"/>
      <c r="R110" s="16">
        <f>VLOOKUP($C110,'mallin data'!$B$2:$CJ$295,26,FALSE)</f>
        <v>0</v>
      </c>
      <c r="S110" s="16"/>
      <c r="T110" s="16">
        <f t="shared" si="17"/>
        <v>346.49559255631732</v>
      </c>
      <c r="U110" s="16"/>
      <c r="V110" s="114"/>
      <c r="X110" s="43"/>
      <c r="Z110" s="11"/>
      <c r="AA110" s="11"/>
      <c r="AB110" s="12"/>
      <c r="AC110" s="12"/>
    </row>
    <row r="111" spans="1:29" hidden="1" x14ac:dyDescent="0.2">
      <c r="A111" s="11">
        <v>101</v>
      </c>
      <c r="B111" s="19" t="str">
        <f t="shared" si="18"/>
        <v>***</v>
      </c>
      <c r="C111" t="str">
        <f>VLOOKUP(A111,'mallin data'!$IJ$3:$IL$295,3,FALSE)</f>
        <v>Pudasjärvi</v>
      </c>
      <c r="D111" s="7">
        <f>VLOOKUP($C111,'mallin data'!$B$2:$CJ$295,9,FALSE)</f>
        <v>50.2</v>
      </c>
      <c r="E111" s="45">
        <f>VLOOKUP($C111,'mallin data'!$B$2:$CJ$295,66,FALSE)</f>
        <v>-2.281525394486501E-2</v>
      </c>
      <c r="F111" s="7">
        <f>VLOOKUP($C111,'mallin data'!$B$2:$CJ$295,16,FALSE)</f>
        <v>50.5</v>
      </c>
      <c r="G111" s="16">
        <f>VLOOKUP($C111,'mallin data'!$B$2:$CJ$295,87,FALSE)</f>
        <v>755</v>
      </c>
      <c r="H111" s="16">
        <f>VLOOKUP($C111,'mallin data'!$B$2:$CJ$295,67,FALSE)</f>
        <v>22635.19030668127</v>
      </c>
      <c r="I111" s="45">
        <f>VLOOKUP($C111,'mallin data'!$B$2:$CJ$295,71,FALSE)</f>
        <v>2E-3</v>
      </c>
      <c r="J111" s="28">
        <f>_xlfn.XLOOKUP($C111,'mallin data'!$B$3:$B$295,'mallin data'!CH$3:CH$295)</f>
        <v>0</v>
      </c>
      <c r="L111" s="39">
        <f>1-VLOOKUP(C111,'mallin data'!$B$3:$II$295,242,FALSE)/SUM($D$5:$J$5)</f>
        <v>0.37141210567458305</v>
      </c>
      <c r="M111" s="42">
        <f t="shared" si="16"/>
        <v>15062.852374839538</v>
      </c>
      <c r="N111" s="108"/>
      <c r="O111" s="42">
        <f>VLOOKUP($C111,'mallin data'!$B$2:$CJ$295,65,FALSE)</f>
        <v>0</v>
      </c>
      <c r="P111" s="21"/>
      <c r="Q111" s="16"/>
      <c r="R111" s="16">
        <f>VLOOKUP($C111,'mallin data'!$B$2:$CJ$295,26,FALSE)</f>
        <v>0</v>
      </c>
      <c r="S111" s="16"/>
      <c r="T111" s="16">
        <f t="shared" si="17"/>
        <v>1397.0870988867059</v>
      </c>
      <c r="U111" s="16"/>
      <c r="V111" s="114"/>
      <c r="X111" s="43"/>
      <c r="Z111" s="11"/>
      <c r="AA111" s="11"/>
      <c r="AB111" s="12"/>
      <c r="AC111" s="12"/>
    </row>
    <row r="112" spans="1:29" hidden="1" x14ac:dyDescent="0.2">
      <c r="A112" s="11">
        <v>102</v>
      </c>
      <c r="B112" s="19" t="str">
        <f t="shared" si="18"/>
        <v>***</v>
      </c>
      <c r="C112" t="str">
        <f>VLOOKUP(A112,'mallin data'!$IJ$3:$IL$295,3,FALSE)</f>
        <v>Pyhäranta</v>
      </c>
      <c r="D112" s="7">
        <f>VLOOKUP($C112,'mallin data'!$B$2:$CJ$295,9,FALSE)</f>
        <v>49.2</v>
      </c>
      <c r="E112" s="45">
        <f>VLOOKUP($C112,'mallin data'!$B$2:$CJ$295,66,FALSE)</f>
        <v>-2.4474495003520391E-2</v>
      </c>
      <c r="F112" s="7">
        <f>VLOOKUP($C112,'mallin data'!$B$2:$CJ$295,16,FALSE)</f>
        <v>41.8</v>
      </c>
      <c r="G112" s="16">
        <f>VLOOKUP($C112,'mallin data'!$B$2:$CJ$295,87,FALSE)</f>
        <v>115</v>
      </c>
      <c r="H112" s="16">
        <f>VLOOKUP($C112,'mallin data'!$B$2:$CJ$295,67,FALSE)</f>
        <v>28198.252214695152</v>
      </c>
      <c r="I112" s="45">
        <f>VLOOKUP($C112,'mallin data'!$B$2:$CJ$295,71,FALSE)</f>
        <v>5.0000000000000001E-3</v>
      </c>
      <c r="J112" s="28">
        <f>_xlfn.XLOOKUP($C112,'mallin data'!$B$3:$B$295,'mallin data'!CH$3:CH$295)</f>
        <v>0</v>
      </c>
      <c r="L112" s="39">
        <f>1-VLOOKUP(C112,'mallin data'!$B$3:$II$295,242,FALSE)/SUM($D$5:$J$5)</f>
        <v>0.36927929459856457</v>
      </c>
      <c r="M112" s="42">
        <f t="shared" si="16"/>
        <v>17495.77049180328</v>
      </c>
      <c r="N112" s="108"/>
      <c r="O112" s="42">
        <f>VLOOKUP($C112,'mallin data'!$B$2:$CJ$295,65,FALSE)</f>
        <v>0</v>
      </c>
      <c r="P112" s="21"/>
      <c r="Q112" s="16"/>
      <c r="R112" s="16">
        <f>VLOOKUP($C112,'mallin data'!$B$2:$CJ$295,26,FALSE)</f>
        <v>0</v>
      </c>
      <c r="S112" s="16"/>
      <c r="T112" s="16">
        <f t="shared" si="17"/>
        <v>467.98347107438019</v>
      </c>
      <c r="U112" s="16"/>
      <c r="V112" s="114"/>
      <c r="X112" s="43"/>
      <c r="Z112" s="11"/>
      <c r="AA112" s="11"/>
      <c r="AB112" s="12"/>
      <c r="AC112" s="12"/>
    </row>
    <row r="113" spans="1:29" hidden="1" x14ac:dyDescent="0.2">
      <c r="A113" s="11">
        <v>103</v>
      </c>
      <c r="B113" s="19" t="str">
        <f t="shared" si="18"/>
        <v>***</v>
      </c>
      <c r="C113" t="str">
        <f>VLOOKUP(A113,'mallin data'!$IJ$3:$IL$295,3,FALSE)</f>
        <v>Saarijärvi</v>
      </c>
      <c r="D113" s="7">
        <f>VLOOKUP($C113,'mallin data'!$B$2:$CJ$295,9,FALSE)</f>
        <v>51.2</v>
      </c>
      <c r="E113" s="45">
        <f>VLOOKUP($C113,'mallin data'!$B$2:$CJ$295,66,FALSE)</f>
        <v>-1.8296916960966449E-2</v>
      </c>
      <c r="F113" s="7">
        <f>VLOOKUP($C113,'mallin data'!$B$2:$CJ$295,16,FALSE)</f>
        <v>58.2</v>
      </c>
      <c r="G113" s="16">
        <f>VLOOKUP($C113,'mallin data'!$B$2:$CJ$295,87,FALSE)</f>
        <v>793</v>
      </c>
      <c r="H113" s="16">
        <f>VLOOKUP($C113,'mallin data'!$B$2:$CJ$295,67,FALSE)</f>
        <v>24019.649130729285</v>
      </c>
      <c r="I113" s="45">
        <f>VLOOKUP($C113,'mallin data'!$B$2:$CJ$295,71,FALSE)</f>
        <v>1E-3</v>
      </c>
      <c r="J113" s="28">
        <f>_xlfn.XLOOKUP($C113,'mallin data'!$B$3:$B$295,'mallin data'!CH$3:CH$295)</f>
        <v>0</v>
      </c>
      <c r="L113" s="39">
        <f>1-VLOOKUP(C113,'mallin data'!$B$3:$II$295,242,FALSE)/SUM($D$5:$J$5)</f>
        <v>0.36345887903623242</v>
      </c>
      <c r="M113" s="42">
        <f t="shared" si="16"/>
        <v>12870.505237215033</v>
      </c>
      <c r="N113" s="108"/>
      <c r="O113" s="42">
        <f>VLOOKUP($C113,'mallin data'!$B$2:$CJ$295,65,FALSE)</f>
        <v>0</v>
      </c>
      <c r="P113" s="21"/>
      <c r="Q113" s="16"/>
      <c r="R113" s="16">
        <f>VLOOKUP($C113,'mallin data'!$B$2:$CJ$295,26,FALSE)</f>
        <v>0</v>
      </c>
      <c r="S113" s="16"/>
      <c r="T113" s="16">
        <f t="shared" si="17"/>
        <v>1251.5668144395188</v>
      </c>
      <c r="U113" s="16"/>
      <c r="V113" s="114"/>
      <c r="X113" s="43"/>
      <c r="Z113" s="11"/>
      <c r="AA113" s="11"/>
      <c r="AB113" s="12"/>
      <c r="AC113" s="12"/>
    </row>
    <row r="114" spans="1:29" hidden="1" x14ac:dyDescent="0.2">
      <c r="A114" s="11">
        <v>104</v>
      </c>
      <c r="B114" s="19" t="str">
        <f t="shared" si="18"/>
        <v>***</v>
      </c>
      <c r="C114" t="str">
        <f>VLOOKUP(A114,'mallin data'!$IJ$3:$IL$295,3,FALSE)</f>
        <v>Ylöjärvi</v>
      </c>
      <c r="D114" s="7">
        <f>VLOOKUP($C114,'mallin data'!$B$2:$CJ$295,9,FALSE)</f>
        <v>41.9</v>
      </c>
      <c r="E114" s="45">
        <f>VLOOKUP($C114,'mallin data'!$B$2:$CJ$295,66,FALSE)</f>
        <v>-8.907524421690672E-3</v>
      </c>
      <c r="F114" s="7">
        <f>VLOOKUP($C114,'mallin data'!$B$2:$CJ$295,16,FALSE)</f>
        <v>89.5</v>
      </c>
      <c r="G114" s="16">
        <f>VLOOKUP($C114,'mallin data'!$B$2:$CJ$295,87,FALSE)</f>
        <v>4270</v>
      </c>
      <c r="H114" s="16">
        <f>VLOOKUP($C114,'mallin data'!$B$2:$CJ$295,67,FALSE)</f>
        <v>28826.449887253737</v>
      </c>
      <c r="I114" s="45">
        <f>VLOOKUP($C114,'mallin data'!$B$2:$CJ$295,71,FALSE)</f>
        <v>4.0000000000000001E-3</v>
      </c>
      <c r="J114" s="28">
        <f>_xlfn.XLOOKUP($C114,'mallin data'!$B$3:$B$295,'mallin data'!CH$3:CH$295)</f>
        <v>0</v>
      </c>
      <c r="L114" s="39">
        <f>1-VLOOKUP(C114,'mallin data'!$B$3:$II$295,242,FALSE)/SUM($D$5:$J$5)</f>
        <v>0.36064579024349619</v>
      </c>
      <c r="M114" s="42">
        <f t="shared" si="16"/>
        <v>11089.923818265259</v>
      </c>
      <c r="N114" s="108"/>
      <c r="O114" s="42">
        <f>VLOOKUP($C114,'mallin data'!$B$2:$CJ$295,65,FALSE)</f>
        <v>0</v>
      </c>
      <c r="P114" s="21"/>
      <c r="Q114" s="16"/>
      <c r="R114" s="16">
        <f>VLOOKUP($C114,'mallin data'!$B$2:$CJ$295,26,FALSE)</f>
        <v>0</v>
      </c>
      <c r="S114" s="16"/>
      <c r="T114" s="16">
        <f t="shared" si="17"/>
        <v>495.91383114620834</v>
      </c>
      <c r="U114" s="16"/>
      <c r="V114" s="114"/>
      <c r="X114" s="43"/>
      <c r="Z114" s="11"/>
      <c r="AA114" s="11"/>
      <c r="AB114" s="12"/>
      <c r="AC114" s="12"/>
    </row>
    <row r="115" spans="1:29" hidden="1" x14ac:dyDescent="0.2">
      <c r="A115" s="11">
        <v>105</v>
      </c>
      <c r="B115" s="19" t="str">
        <f t="shared" si="18"/>
        <v>***</v>
      </c>
      <c r="C115" t="str">
        <f>VLOOKUP(A115,'mallin data'!$IJ$3:$IL$295,3,FALSE)</f>
        <v>Joroinen</v>
      </c>
      <c r="D115" s="7">
        <f>VLOOKUP($C115,'mallin data'!$B$2:$CJ$295,9,FALSE)</f>
        <v>50.2</v>
      </c>
      <c r="E115" s="45">
        <f>VLOOKUP($C115,'mallin data'!$B$2:$CJ$295,66,FALSE)</f>
        <v>-1.1067199641239367E-2</v>
      </c>
      <c r="F115" s="7">
        <f>VLOOKUP($C115,'mallin data'!$B$2:$CJ$295,16,FALSE)</f>
        <v>58.7</v>
      </c>
      <c r="G115" s="16">
        <f>VLOOKUP($C115,'mallin data'!$B$2:$CJ$295,87,FALSE)</f>
        <v>404</v>
      </c>
      <c r="H115" s="16">
        <f>VLOOKUP($C115,'mallin data'!$B$2:$CJ$295,67,FALSE)</f>
        <v>26485.121265377857</v>
      </c>
      <c r="I115" s="45">
        <f>VLOOKUP($C115,'mallin data'!$B$2:$CJ$295,71,FALSE)</f>
        <v>4.0000000000000001E-3</v>
      </c>
      <c r="J115" s="28">
        <f>_xlfn.XLOOKUP($C115,'mallin data'!$B$3:$B$295,'mallin data'!CH$3:CH$295)</f>
        <v>0</v>
      </c>
      <c r="L115" s="39">
        <f>1-VLOOKUP(C115,'mallin data'!$B$3:$II$295,242,FALSE)/SUM($D$5:$J$5)</f>
        <v>0.35890708898808621</v>
      </c>
      <c r="M115" s="42">
        <f t="shared" si="16"/>
        <v>12297.602905569007</v>
      </c>
      <c r="N115" s="108"/>
      <c r="O115" s="42">
        <f>VLOOKUP($C115,'mallin data'!$B$2:$CJ$295,65,FALSE)</f>
        <v>0</v>
      </c>
      <c r="P115" s="21"/>
      <c r="Q115" s="16"/>
      <c r="R115" s="16">
        <f>VLOOKUP($C115,'mallin data'!$B$2:$CJ$295,26,FALSE)</f>
        <v>0</v>
      </c>
      <c r="S115" s="16"/>
      <c r="T115" s="16">
        <f t="shared" si="17"/>
        <v>1122.6385093167703</v>
      </c>
      <c r="U115" s="16"/>
      <c r="V115" s="114"/>
      <c r="X115" s="43"/>
      <c r="Z115" s="11"/>
      <c r="AA115" s="11"/>
      <c r="AB115" s="12"/>
      <c r="AC115" s="12"/>
    </row>
    <row r="116" spans="1:29" hidden="1" x14ac:dyDescent="0.2">
      <c r="A116" s="11">
        <v>106</v>
      </c>
      <c r="B116" s="19" t="str">
        <f t="shared" si="18"/>
        <v>***</v>
      </c>
      <c r="C116" t="str">
        <f>VLOOKUP(A116,'mallin data'!$IJ$3:$IL$295,3,FALSE)</f>
        <v>Outokumpu</v>
      </c>
      <c r="D116" s="7">
        <f>VLOOKUP($C116,'mallin data'!$B$2:$CJ$295,9,FALSE)</f>
        <v>49.7</v>
      </c>
      <c r="E116" s="45">
        <f>VLOOKUP($C116,'mallin data'!$B$2:$CJ$295,66,FALSE)</f>
        <v>-7.1141116914069883E-3</v>
      </c>
      <c r="F116" s="7">
        <f>VLOOKUP($C116,'mallin data'!$B$2:$CJ$295,16,FALSE)</f>
        <v>72.2</v>
      </c>
      <c r="G116" s="16">
        <f>VLOOKUP($C116,'mallin data'!$B$2:$CJ$295,87,FALSE)</f>
        <v>620</v>
      </c>
      <c r="H116" s="16">
        <f>VLOOKUP($C116,'mallin data'!$B$2:$CJ$295,67,FALSE)</f>
        <v>23486.03522656735</v>
      </c>
      <c r="I116" s="45">
        <f>VLOOKUP($C116,'mallin data'!$B$2:$CJ$295,71,FALSE)</f>
        <v>1E-3</v>
      </c>
      <c r="J116" s="28">
        <f>_xlfn.XLOOKUP($C116,'mallin data'!$B$3:$B$295,'mallin data'!CH$3:CH$295)</f>
        <v>0</v>
      </c>
      <c r="L116" s="39">
        <f>1-VLOOKUP(C116,'mallin data'!$B$3:$II$295,242,FALSE)/SUM($D$5:$J$5)</f>
        <v>0.34974293073339491</v>
      </c>
      <c r="M116" s="42">
        <f t="shared" si="16"/>
        <v>10971.709293089754</v>
      </c>
      <c r="N116" s="108"/>
      <c r="O116" s="42">
        <f>VLOOKUP($C116,'mallin data'!$B$2:$CJ$295,65,FALSE)</f>
        <v>0</v>
      </c>
      <c r="P116" s="21"/>
      <c r="Q116" s="16"/>
      <c r="R116" s="16">
        <f>VLOOKUP($C116,'mallin data'!$B$2:$CJ$295,26,FALSE)</f>
        <v>0</v>
      </c>
      <c r="S116" s="16"/>
      <c r="T116" s="16">
        <f t="shared" si="17"/>
        <v>1089.8932902182701</v>
      </c>
      <c r="U116" s="16"/>
      <c r="V116" s="114"/>
      <c r="X116" s="43"/>
      <c r="Z116" s="11"/>
      <c r="AA116" s="11"/>
      <c r="AB116" s="12"/>
      <c r="AC116" s="12"/>
    </row>
    <row r="117" spans="1:29" hidden="1" x14ac:dyDescent="0.2">
      <c r="A117" s="11">
        <v>107</v>
      </c>
      <c r="B117" s="19" t="str">
        <f t="shared" si="18"/>
        <v>***</v>
      </c>
      <c r="C117" t="str">
        <f>VLOOKUP(A117,'mallin data'!$IJ$3:$IL$295,3,FALSE)</f>
        <v>Kangasala</v>
      </c>
      <c r="D117" s="7">
        <f>VLOOKUP($C117,'mallin data'!$B$2:$CJ$295,9,FALSE)</f>
        <v>42.7</v>
      </c>
      <c r="E117" s="45">
        <f>VLOOKUP($C117,'mallin data'!$B$2:$CJ$295,66,FALSE)</f>
        <v>-3.4251340582935885E-4</v>
      </c>
      <c r="F117" s="7">
        <f>VLOOKUP($C117,'mallin data'!$B$2:$CJ$295,16,FALSE)</f>
        <v>85.9</v>
      </c>
      <c r="G117" s="16">
        <f>VLOOKUP($C117,'mallin data'!$B$2:$CJ$295,87,FALSE)</f>
        <v>3855</v>
      </c>
      <c r="H117" s="16">
        <f>VLOOKUP($C117,'mallin data'!$B$2:$CJ$295,67,FALSE)</f>
        <v>29348.33071190834</v>
      </c>
      <c r="I117" s="45">
        <f>VLOOKUP($C117,'mallin data'!$B$2:$CJ$295,71,FALSE)</f>
        <v>3.0000000000000001E-3</v>
      </c>
      <c r="J117" s="28">
        <f>_xlfn.XLOOKUP($C117,'mallin data'!$B$3:$B$295,'mallin data'!CH$3:CH$295)</f>
        <v>0</v>
      </c>
      <c r="L117" s="39">
        <f>1-VLOOKUP(C117,'mallin data'!$B$3:$II$295,242,FALSE)/SUM($D$5:$J$5)</f>
        <v>0.34746971641051494</v>
      </c>
      <c r="M117" s="42">
        <f t="shared" si="16"/>
        <v>10717.393229501866</v>
      </c>
      <c r="N117" s="108"/>
      <c r="O117" s="42">
        <f>VLOOKUP($C117,'mallin data'!$B$2:$CJ$295,65,FALSE)</f>
        <v>0</v>
      </c>
      <c r="P117" s="21"/>
      <c r="Q117" s="16"/>
      <c r="R117" s="16">
        <f>VLOOKUP($C117,'mallin data'!$B$2:$CJ$295,26,FALSE)</f>
        <v>0</v>
      </c>
      <c r="S117" s="16"/>
      <c r="T117" s="16">
        <f t="shared" si="17"/>
        <v>636.91662324127151</v>
      </c>
      <c r="U117" s="16"/>
      <c r="V117" s="114"/>
      <c r="X117" s="43"/>
      <c r="Z117" s="11"/>
      <c r="AA117" s="11"/>
      <c r="AB117" s="12"/>
      <c r="AC117" s="12"/>
    </row>
    <row r="118" spans="1:29" hidden="1" x14ac:dyDescent="0.2">
      <c r="A118" s="11">
        <v>108</v>
      </c>
      <c r="B118" s="19" t="str">
        <f t="shared" si="18"/>
        <v>***</v>
      </c>
      <c r="C118" t="str">
        <f>VLOOKUP(A118,'mallin data'!$IJ$3:$IL$295,3,FALSE)</f>
        <v>Hyvinkää</v>
      </c>
      <c r="D118" s="7">
        <f>VLOOKUP($C118,'mallin data'!$B$2:$CJ$295,9,FALSE)</f>
        <v>45</v>
      </c>
      <c r="E118" s="45">
        <f>VLOOKUP($C118,'mallin data'!$B$2:$CJ$295,66,FALSE)</f>
        <v>-1.3338080927248952E-2</v>
      </c>
      <c r="F118" s="7">
        <f>VLOOKUP($C118,'mallin data'!$B$2:$CJ$295,16,FALSE)</f>
        <v>94.4</v>
      </c>
      <c r="G118" s="16">
        <f>VLOOKUP($C118,'mallin data'!$B$2:$CJ$295,87,FALSE)</f>
        <v>4511</v>
      </c>
      <c r="H118" s="16">
        <f>VLOOKUP($C118,'mallin data'!$B$2:$CJ$295,67,FALSE)</f>
        <v>31068.181433522572</v>
      </c>
      <c r="I118" s="45">
        <f>VLOOKUP($C118,'mallin data'!$B$2:$CJ$295,71,FALSE)</f>
        <v>9.0000000000000011E-3</v>
      </c>
      <c r="J118" s="28">
        <f>_xlfn.XLOOKUP($C118,'mallin data'!$B$3:$B$295,'mallin data'!CH$3:CH$295)</f>
        <v>0</v>
      </c>
      <c r="L118" s="39">
        <f>1-VLOOKUP(C118,'mallin data'!$B$3:$II$295,242,FALSE)/SUM($D$5:$J$5)</f>
        <v>0.34622869729227068</v>
      </c>
      <c r="M118" s="42">
        <f t="shared" si="16"/>
        <v>10565.990633848834</v>
      </c>
      <c r="N118" s="108"/>
      <c r="O118" s="42">
        <f>VLOOKUP($C118,'mallin data'!$B$2:$CJ$295,65,FALSE)</f>
        <v>0</v>
      </c>
      <c r="P118" s="21"/>
      <c r="Q118" s="16"/>
      <c r="R118" s="16">
        <f>VLOOKUP($C118,'mallin data'!$B$2:$CJ$295,26,FALSE)</f>
        <v>0</v>
      </c>
      <c r="S118" s="16"/>
      <c r="T118" s="16">
        <f t="shared" si="17"/>
        <v>187.4887714663144</v>
      </c>
      <c r="U118" s="16"/>
      <c r="V118" s="114"/>
      <c r="X118" s="43"/>
      <c r="Z118" s="11"/>
      <c r="AA118" s="11"/>
      <c r="AB118" s="12"/>
      <c r="AC118" s="12"/>
    </row>
    <row r="119" spans="1:29" hidden="1" x14ac:dyDescent="0.2">
      <c r="A119" s="11">
        <v>109</v>
      </c>
      <c r="B119" s="19" t="str">
        <f t="shared" si="18"/>
        <v>***</v>
      </c>
      <c r="C119" t="str">
        <f>VLOOKUP(A119,'mallin data'!$IJ$3:$IL$295,3,FALSE)</f>
        <v>Suonenjoki</v>
      </c>
      <c r="D119" s="7">
        <f>VLOOKUP($C119,'mallin data'!$B$2:$CJ$295,9,FALSE)</f>
        <v>50.4</v>
      </c>
      <c r="E119" s="45">
        <f>VLOOKUP($C119,'mallin data'!$B$2:$CJ$295,66,FALSE)</f>
        <v>-2.4612954325836213E-3</v>
      </c>
      <c r="F119" s="7">
        <f>VLOOKUP($C119,'mallin data'!$B$2:$CJ$295,16,FALSE)</f>
        <v>71.8</v>
      </c>
      <c r="G119" s="16">
        <f>VLOOKUP($C119,'mallin data'!$B$2:$CJ$295,87,FALSE)</f>
        <v>627</v>
      </c>
      <c r="H119" s="16">
        <f>VLOOKUP($C119,'mallin data'!$B$2:$CJ$295,67,FALSE)</f>
        <v>25364.555488540409</v>
      </c>
      <c r="I119" s="45">
        <f>VLOOKUP($C119,'mallin data'!$B$2:$CJ$295,71,FALSE)</f>
        <v>2E-3</v>
      </c>
      <c r="J119" s="28">
        <f>_xlfn.XLOOKUP($C119,'mallin data'!$B$3:$B$295,'mallin data'!CH$3:CH$295)</f>
        <v>0</v>
      </c>
      <c r="L119" s="39">
        <f>1-VLOOKUP(C119,'mallin data'!$B$3:$II$295,242,FALSE)/SUM($D$5:$J$5)</f>
        <v>0.34527607474339428</v>
      </c>
      <c r="M119" s="42">
        <f t="shared" si="16"/>
        <v>12472.644564379338</v>
      </c>
      <c r="N119" s="108"/>
      <c r="O119" s="42">
        <f>VLOOKUP($C119,'mallin data'!$B$2:$CJ$295,65,FALSE)</f>
        <v>0</v>
      </c>
      <c r="P119" s="21"/>
      <c r="Q119" s="16"/>
      <c r="R119" s="16">
        <f>VLOOKUP($C119,'mallin data'!$B$2:$CJ$295,26,FALSE)</f>
        <v>0</v>
      </c>
      <c r="S119" s="16"/>
      <c r="T119" s="16">
        <f t="shared" si="17"/>
        <v>1148.0015588464537</v>
      </c>
      <c r="U119" s="16"/>
      <c r="V119" s="114"/>
      <c r="X119" s="43"/>
      <c r="Z119" s="11"/>
      <c r="AA119" s="11"/>
      <c r="AB119" s="12"/>
      <c r="AC119" s="12"/>
    </row>
    <row r="120" spans="1:29" hidden="1" x14ac:dyDescent="0.2">
      <c r="A120" s="11">
        <v>110</v>
      </c>
      <c r="B120" s="19" t="str">
        <f t="shared" si="18"/>
        <v>***</v>
      </c>
      <c r="C120" t="str">
        <f>VLOOKUP(A120,'mallin data'!$IJ$3:$IL$295,3,FALSE)</f>
        <v>Urjala</v>
      </c>
      <c r="D120" s="7">
        <f>VLOOKUP($C120,'mallin data'!$B$2:$CJ$295,9,FALSE)</f>
        <v>51.3</v>
      </c>
      <c r="E120" s="45">
        <f>VLOOKUP($C120,'mallin data'!$B$2:$CJ$295,66,FALSE)</f>
        <v>-2.2519722525084919E-2</v>
      </c>
      <c r="F120" s="7">
        <f>VLOOKUP($C120,'mallin data'!$B$2:$CJ$295,16,FALSE)</f>
        <v>49.8</v>
      </c>
      <c r="G120" s="16">
        <f>VLOOKUP($C120,'mallin data'!$B$2:$CJ$295,87,FALSE)</f>
        <v>383</v>
      </c>
      <c r="H120" s="16">
        <f>VLOOKUP($C120,'mallin data'!$B$2:$CJ$295,67,FALSE)</f>
        <v>24885.535499666148</v>
      </c>
      <c r="I120" s="45">
        <f>VLOOKUP($C120,'mallin data'!$B$2:$CJ$295,71,FALSE)</f>
        <v>3.0000000000000001E-3</v>
      </c>
      <c r="J120" s="28">
        <f>_xlfn.XLOOKUP($C120,'mallin data'!$B$3:$B$295,'mallin data'!CH$3:CH$295)</f>
        <v>0</v>
      </c>
      <c r="L120" s="39">
        <f>1-VLOOKUP(C120,'mallin data'!$B$3:$II$295,242,FALSE)/SUM($D$5:$J$5)</f>
        <v>0.33732990298643906</v>
      </c>
      <c r="M120" s="42">
        <f t="shared" si="16"/>
        <v>13271.457755359395</v>
      </c>
      <c r="N120" s="108"/>
      <c r="O120" s="42">
        <f>VLOOKUP($C120,'mallin data'!$B$2:$CJ$295,65,FALSE)</f>
        <v>0</v>
      </c>
      <c r="P120" s="21"/>
      <c r="Q120" s="16"/>
      <c r="R120" s="16">
        <f>VLOOKUP($C120,'mallin data'!$B$2:$CJ$295,26,FALSE)</f>
        <v>0</v>
      </c>
      <c r="S120" s="16"/>
      <c r="T120" s="16">
        <f t="shared" si="17"/>
        <v>1968.8738853503185</v>
      </c>
      <c r="U120" s="16"/>
      <c r="V120" s="114"/>
      <c r="X120" s="43"/>
      <c r="Z120" s="11"/>
      <c r="AA120" s="11"/>
      <c r="AB120" s="12"/>
      <c r="AC120" s="12"/>
    </row>
    <row r="121" spans="1:29" hidden="1" x14ac:dyDescent="0.2">
      <c r="A121" s="11">
        <v>111</v>
      </c>
      <c r="B121" s="19" t="str">
        <f t="shared" si="18"/>
        <v>***</v>
      </c>
      <c r="C121" t="str">
        <f>VLOOKUP(A121,'mallin data'!$IJ$3:$IL$295,3,FALSE)</f>
        <v>Utajärvi</v>
      </c>
      <c r="D121" s="7">
        <f>VLOOKUP($C121,'mallin data'!$B$2:$CJ$295,9,FALSE)</f>
        <v>49.3</v>
      </c>
      <c r="E121" s="45">
        <f>VLOOKUP($C121,'mallin data'!$B$2:$CJ$295,66,FALSE)</f>
        <v>-2.5417648535839121E-2</v>
      </c>
      <c r="F121" s="7">
        <f>VLOOKUP($C121,'mallin data'!$B$2:$CJ$295,16,FALSE)</f>
        <v>50.3</v>
      </c>
      <c r="G121" s="16">
        <f>VLOOKUP($C121,'mallin data'!$B$2:$CJ$295,87,FALSE)</f>
        <v>280</v>
      </c>
      <c r="H121" s="16">
        <f>VLOOKUP($C121,'mallin data'!$B$2:$CJ$295,67,FALSE)</f>
        <v>23625.186536901867</v>
      </c>
      <c r="I121" s="45">
        <f>VLOOKUP($C121,'mallin data'!$B$2:$CJ$295,71,FALSE)</f>
        <v>0</v>
      </c>
      <c r="J121" s="28">
        <f>_xlfn.XLOOKUP($C121,'mallin data'!$B$3:$B$295,'mallin data'!CH$3:CH$295)</f>
        <v>0</v>
      </c>
      <c r="L121" s="39">
        <f>1-VLOOKUP(C121,'mallin data'!$B$3:$II$295,242,FALSE)/SUM($D$5:$J$5)</f>
        <v>0.33471169366215459</v>
      </c>
      <c r="M121" s="42">
        <f t="shared" si="16"/>
        <v>13661.469026548673</v>
      </c>
      <c r="N121" s="108"/>
      <c r="O121" s="42">
        <f>VLOOKUP($C121,'mallin data'!$B$2:$CJ$295,65,FALSE)</f>
        <v>0</v>
      </c>
      <c r="P121" s="21"/>
      <c r="Q121" s="16"/>
      <c r="R121" s="16">
        <f>VLOOKUP($C121,'mallin data'!$B$2:$CJ$295,26,FALSE)</f>
        <v>0</v>
      </c>
      <c r="S121" s="16"/>
      <c r="T121" s="16">
        <f t="shared" si="17"/>
        <v>924.61966604823749</v>
      </c>
      <c r="U121" s="16"/>
      <c r="V121" s="114"/>
      <c r="X121" s="43"/>
      <c r="Z121" s="11"/>
      <c r="AA121" s="11"/>
      <c r="AB121" s="12"/>
      <c r="AC121" s="12"/>
    </row>
    <row r="122" spans="1:29" hidden="1" x14ac:dyDescent="0.2">
      <c r="A122" s="11">
        <v>112</v>
      </c>
      <c r="B122" s="19" t="str">
        <f t="shared" si="18"/>
        <v>***</v>
      </c>
      <c r="C122" t="str">
        <f>VLOOKUP(A122,'mallin data'!$IJ$3:$IL$295,3,FALSE)</f>
        <v>Salo</v>
      </c>
      <c r="D122" s="7">
        <f>VLOOKUP($C122,'mallin data'!$B$2:$CJ$295,9,FALSE)</f>
        <v>48.2</v>
      </c>
      <c r="E122" s="45">
        <f>VLOOKUP($C122,'mallin data'!$B$2:$CJ$295,66,FALSE)</f>
        <v>-2.6730287525578534E-2</v>
      </c>
      <c r="F122" s="7">
        <f>VLOOKUP($C122,'mallin data'!$B$2:$CJ$295,16,FALSE)</f>
        <v>76.099999999999994</v>
      </c>
      <c r="G122" s="16">
        <f>VLOOKUP($C122,'mallin data'!$B$2:$CJ$295,87,FALSE)</f>
        <v>4580</v>
      </c>
      <c r="H122" s="16">
        <f>VLOOKUP($C122,'mallin data'!$B$2:$CJ$295,67,FALSE)</f>
        <v>27450.259720857088</v>
      </c>
      <c r="I122" s="45">
        <f>VLOOKUP($C122,'mallin data'!$B$2:$CJ$295,71,FALSE)</f>
        <v>1.2E-2</v>
      </c>
      <c r="J122" s="28">
        <f>_xlfn.XLOOKUP($C122,'mallin data'!$B$3:$B$295,'mallin data'!CH$3:CH$295)</f>
        <v>0</v>
      </c>
      <c r="L122" s="39">
        <f>1-VLOOKUP(C122,'mallin data'!$B$3:$II$295,242,FALSE)/SUM($D$5:$J$5)</f>
        <v>0.33260518995710053</v>
      </c>
      <c r="M122" s="42">
        <f t="shared" si="16"/>
        <v>11536.505356953432</v>
      </c>
      <c r="N122" s="108"/>
      <c r="O122" s="42">
        <f>VLOOKUP($C122,'mallin data'!$B$2:$CJ$295,65,FALSE)</f>
        <v>0</v>
      </c>
      <c r="P122" s="21"/>
      <c r="Q122" s="16"/>
      <c r="R122" s="16">
        <f>VLOOKUP($C122,'mallin data'!$B$2:$CJ$295,26,FALSE)</f>
        <v>0</v>
      </c>
      <c r="S122" s="16"/>
      <c r="T122" s="16">
        <f t="shared" si="17"/>
        <v>711.18806941431671</v>
      </c>
      <c r="U122" s="16"/>
      <c r="V122" s="114"/>
      <c r="X122" s="43"/>
      <c r="Z122" s="11"/>
      <c r="AA122" s="11"/>
      <c r="AB122" s="12"/>
      <c r="AC122" s="12"/>
    </row>
    <row r="123" spans="1:29" hidden="1" x14ac:dyDescent="0.2">
      <c r="A123" s="11">
        <v>113</v>
      </c>
      <c r="B123" s="19" t="str">
        <f t="shared" si="18"/>
        <v>***</v>
      </c>
      <c r="C123" t="str">
        <f>VLOOKUP(A123,'mallin data'!$IJ$3:$IL$295,3,FALSE)</f>
        <v>Siikalatva</v>
      </c>
      <c r="D123" s="7">
        <f>VLOOKUP($C123,'mallin data'!$B$2:$CJ$295,9,FALSE)</f>
        <v>49.3</v>
      </c>
      <c r="E123" s="45">
        <f>VLOOKUP($C123,'mallin data'!$B$2:$CJ$295,66,FALSE)</f>
        <v>-2.5694782355622302E-2</v>
      </c>
      <c r="F123" s="7">
        <f>VLOOKUP($C123,'mallin data'!$B$2:$CJ$295,16,FALSE)</f>
        <v>47.2</v>
      </c>
      <c r="G123" s="16">
        <f>VLOOKUP($C123,'mallin data'!$B$2:$CJ$295,87,FALSE)</f>
        <v>472</v>
      </c>
      <c r="H123" s="16">
        <f>VLOOKUP($C123,'mallin data'!$B$2:$CJ$295,67,FALSE)</f>
        <v>22911.098015390846</v>
      </c>
      <c r="I123" s="45">
        <f>VLOOKUP($C123,'mallin data'!$B$2:$CJ$295,71,FALSE)</f>
        <v>1E-3</v>
      </c>
      <c r="J123" s="28">
        <f>_xlfn.XLOOKUP($C123,'mallin data'!$B$3:$B$295,'mallin data'!CH$3:CH$295)</f>
        <v>0</v>
      </c>
      <c r="L123" s="39">
        <f>1-VLOOKUP(C123,'mallin data'!$B$3:$II$295,242,FALSE)/SUM($D$5:$J$5)</f>
        <v>0.33144440376104944</v>
      </c>
      <c r="M123" s="42">
        <f t="shared" si="16"/>
        <v>15020.750261233019</v>
      </c>
      <c r="N123" s="108"/>
      <c r="O123" s="42">
        <f>VLOOKUP($C123,'mallin data'!$B$2:$CJ$295,65,FALSE)</f>
        <v>0</v>
      </c>
      <c r="P123" s="21"/>
      <c r="Q123" s="16"/>
      <c r="R123" s="16">
        <f>VLOOKUP($C123,'mallin data'!$B$2:$CJ$295,26,FALSE)</f>
        <v>0</v>
      </c>
      <c r="S123" s="16"/>
      <c r="T123" s="16">
        <f t="shared" si="17"/>
        <v>618.00643086816717</v>
      </c>
      <c r="U123" s="16"/>
      <c r="V123" s="114"/>
      <c r="X123" s="43"/>
      <c r="Z123" s="11"/>
      <c r="AA123" s="11"/>
      <c r="AB123" s="12"/>
      <c r="AC123" s="12"/>
    </row>
    <row r="124" spans="1:29" hidden="1" x14ac:dyDescent="0.2">
      <c r="A124" s="11">
        <v>114</v>
      </c>
      <c r="B124" s="19" t="str">
        <f t="shared" si="18"/>
        <v>***</v>
      </c>
      <c r="C124" t="str">
        <f>VLOOKUP(A124,'mallin data'!$IJ$3:$IL$295,3,FALSE)</f>
        <v>Lempäälä</v>
      </c>
      <c r="D124" s="7">
        <f>VLOOKUP($C124,'mallin data'!$B$2:$CJ$295,9,FALSE)</f>
        <v>40.200000000000003</v>
      </c>
      <c r="E124" s="45">
        <f>VLOOKUP($C124,'mallin data'!$B$2:$CJ$295,66,FALSE)</f>
        <v>-6.9900129219205853E-3</v>
      </c>
      <c r="F124" s="7">
        <f>VLOOKUP($C124,'mallin data'!$B$2:$CJ$295,16,FALSE)</f>
        <v>89.9</v>
      </c>
      <c r="G124" s="16">
        <f>VLOOKUP($C124,'mallin data'!$B$2:$CJ$295,87,FALSE)</f>
        <v>3318</v>
      </c>
      <c r="H124" s="16">
        <f>VLOOKUP($C124,'mallin data'!$B$2:$CJ$295,67,FALSE)</f>
        <v>30327.728304164153</v>
      </c>
      <c r="I124" s="45">
        <f>VLOOKUP($C124,'mallin data'!$B$2:$CJ$295,71,FALSE)</f>
        <v>3.0000000000000001E-3</v>
      </c>
      <c r="J124" s="28">
        <f>_xlfn.XLOOKUP($C124,'mallin data'!$B$3:$B$295,'mallin data'!CH$3:CH$295)</f>
        <v>0</v>
      </c>
      <c r="L124" s="39">
        <f>1-VLOOKUP(C124,'mallin data'!$B$3:$II$295,242,FALSE)/SUM($D$5:$J$5)</f>
        <v>0.3310241411146545</v>
      </c>
      <c r="M124" s="42">
        <f t="shared" si="16"/>
        <v>10422.006825938566</v>
      </c>
      <c r="N124" s="108"/>
      <c r="O124" s="42">
        <f>VLOOKUP($C124,'mallin data'!$B$2:$CJ$295,65,FALSE)</f>
        <v>0</v>
      </c>
      <c r="P124" s="21"/>
      <c r="Q124" s="16"/>
      <c r="R124" s="16">
        <f>VLOOKUP($C124,'mallin data'!$B$2:$CJ$295,26,FALSE)</f>
        <v>0</v>
      </c>
      <c r="S124" s="16"/>
      <c r="T124" s="16">
        <f t="shared" si="17"/>
        <v>685.04799040191961</v>
      </c>
      <c r="U124" s="16"/>
      <c r="V124" s="114"/>
      <c r="X124" s="43"/>
      <c r="Z124" s="11"/>
      <c r="AA124" s="11"/>
      <c r="AB124" s="12"/>
      <c r="AC124" s="12"/>
    </row>
    <row r="125" spans="1:29" hidden="1" x14ac:dyDescent="0.2">
      <c r="A125" s="11">
        <v>115</v>
      </c>
      <c r="B125" s="19" t="str">
        <f t="shared" si="18"/>
        <v>***</v>
      </c>
      <c r="C125" t="str">
        <f>VLOOKUP(A125,'mallin data'!$IJ$3:$IL$295,3,FALSE)</f>
        <v>Nurmes</v>
      </c>
      <c r="D125" s="7">
        <f>VLOOKUP($C125,'mallin data'!$B$2:$CJ$295,9,FALSE)</f>
        <v>52.2</v>
      </c>
      <c r="E125" s="45">
        <f>VLOOKUP($C125,'mallin data'!$B$2:$CJ$295,66,FALSE)</f>
        <v>-2.5109494886453931E-2</v>
      </c>
      <c r="F125" s="7">
        <f>VLOOKUP($C125,'mallin data'!$B$2:$CJ$295,16,FALSE)</f>
        <v>61.2</v>
      </c>
      <c r="G125" s="16">
        <f>VLOOKUP($C125,'mallin data'!$B$2:$CJ$295,87,FALSE)</f>
        <v>685</v>
      </c>
      <c r="H125" s="16">
        <f>VLOOKUP($C125,'mallin data'!$B$2:$CJ$295,67,FALSE)</f>
        <v>24073.522717149219</v>
      </c>
      <c r="I125" s="45">
        <f>VLOOKUP($C125,'mallin data'!$B$2:$CJ$295,71,FALSE)</f>
        <v>1E-3</v>
      </c>
      <c r="J125" s="28">
        <f>_xlfn.XLOOKUP($C125,'mallin data'!$B$3:$B$295,'mallin data'!CH$3:CH$295)</f>
        <v>0</v>
      </c>
      <c r="L125" s="39">
        <f>1-VLOOKUP(C125,'mallin data'!$B$3:$II$295,242,FALSE)/SUM($D$5:$J$5)</f>
        <v>0.3296390777262953</v>
      </c>
      <c r="M125" s="42">
        <f t="shared" si="16"/>
        <v>15511.29971590909</v>
      </c>
      <c r="N125" s="108"/>
      <c r="O125" s="42">
        <f>VLOOKUP($C125,'mallin data'!$B$2:$CJ$295,65,FALSE)</f>
        <v>0</v>
      </c>
      <c r="P125" s="21"/>
      <c r="Q125" s="16"/>
      <c r="R125" s="16">
        <f>VLOOKUP($C125,'mallin data'!$B$2:$CJ$295,26,FALSE)</f>
        <v>0</v>
      </c>
      <c r="S125" s="16"/>
      <c r="T125" s="16">
        <f t="shared" si="17"/>
        <v>1008.3333333333334</v>
      </c>
      <c r="U125" s="16"/>
      <c r="V125" s="114"/>
      <c r="X125" s="43"/>
      <c r="Z125" s="11"/>
      <c r="AA125" s="11"/>
      <c r="AB125" s="12"/>
      <c r="AC125" s="12"/>
    </row>
    <row r="126" spans="1:29" hidden="1" x14ac:dyDescent="0.2">
      <c r="A126" s="11">
        <v>116</v>
      </c>
      <c r="B126" s="19" t="str">
        <f t="shared" si="18"/>
        <v>***</v>
      </c>
      <c r="C126" t="str">
        <f>VLOOKUP(A126,'mallin data'!$IJ$3:$IL$295,3,FALSE)</f>
        <v>Taivalkoski</v>
      </c>
      <c r="D126" s="7">
        <f>VLOOKUP($C126,'mallin data'!$B$2:$CJ$295,9,FALSE)</f>
        <v>50</v>
      </c>
      <c r="E126" s="45">
        <f>VLOOKUP($C126,'mallin data'!$B$2:$CJ$295,66,FALSE)</f>
        <v>-2.439323378224225E-2</v>
      </c>
      <c r="F126" s="7">
        <f>VLOOKUP($C126,'mallin data'!$B$2:$CJ$295,16,FALSE)</f>
        <v>47.6</v>
      </c>
      <c r="G126" s="16">
        <f>VLOOKUP($C126,'mallin data'!$B$2:$CJ$295,87,FALSE)</f>
        <v>361</v>
      </c>
      <c r="H126" s="16">
        <f>VLOOKUP($C126,'mallin data'!$B$2:$CJ$295,67,FALSE)</f>
        <v>23681.564670494939</v>
      </c>
      <c r="I126" s="45">
        <f>VLOOKUP($C126,'mallin data'!$B$2:$CJ$295,71,FALSE)</f>
        <v>1E-3</v>
      </c>
      <c r="J126" s="28">
        <f>_xlfn.XLOOKUP($C126,'mallin data'!$B$3:$B$295,'mallin data'!CH$3:CH$295)</f>
        <v>0</v>
      </c>
      <c r="L126" s="39">
        <f>1-VLOOKUP(C126,'mallin data'!$B$3:$II$295,242,FALSE)/SUM($D$5:$J$5)</f>
        <v>0.32734810419294325</v>
      </c>
      <c r="M126" s="42">
        <f t="shared" si="16"/>
        <v>15596.802197802197</v>
      </c>
      <c r="N126" s="108"/>
      <c r="O126" s="42">
        <f>VLOOKUP($C126,'mallin data'!$B$2:$CJ$295,65,FALSE)</f>
        <v>0</v>
      </c>
      <c r="P126" s="21"/>
      <c r="Q126" s="16"/>
      <c r="R126" s="16">
        <f>VLOOKUP($C126,'mallin data'!$B$2:$CJ$295,26,FALSE)</f>
        <v>0</v>
      </c>
      <c r="S126" s="16"/>
      <c r="T126" s="16">
        <f t="shared" si="17"/>
        <v>924.96244784422811</v>
      </c>
      <c r="U126" s="16"/>
      <c r="V126" s="114"/>
      <c r="X126" s="43"/>
      <c r="Z126" s="11"/>
      <c r="AA126" s="11"/>
      <c r="AB126" s="12"/>
      <c r="AC126" s="12"/>
    </row>
    <row r="127" spans="1:29" hidden="1" x14ac:dyDescent="0.2">
      <c r="A127" s="11">
        <v>117</v>
      </c>
      <c r="B127" s="19" t="str">
        <f t="shared" si="18"/>
        <v>***</v>
      </c>
      <c r="C127" t="str">
        <f>VLOOKUP(A127,'mallin data'!$IJ$3:$IL$295,3,FALSE)</f>
        <v>Luumäki</v>
      </c>
      <c r="D127" s="7">
        <f>VLOOKUP($C127,'mallin data'!$B$2:$CJ$295,9,FALSE)</f>
        <v>52</v>
      </c>
      <c r="E127" s="45">
        <f>VLOOKUP($C127,'mallin data'!$B$2:$CJ$295,66,FALSE)</f>
        <v>-2.6887792903172291E-2</v>
      </c>
      <c r="F127" s="7">
        <f>VLOOKUP($C127,'mallin data'!$B$2:$CJ$295,16,FALSE)</f>
        <v>62.8</v>
      </c>
      <c r="G127" s="16">
        <f>VLOOKUP($C127,'mallin data'!$B$2:$CJ$295,87,FALSE)</f>
        <v>346</v>
      </c>
      <c r="H127" s="16">
        <f>VLOOKUP($C127,'mallin data'!$B$2:$CJ$295,67,FALSE)</f>
        <v>26173.408444240478</v>
      </c>
      <c r="I127" s="45">
        <f>VLOOKUP($C127,'mallin data'!$B$2:$CJ$295,71,FALSE)</f>
        <v>5.0000000000000001E-3</v>
      </c>
      <c r="J127" s="28">
        <f>_xlfn.XLOOKUP($C127,'mallin data'!$B$3:$B$295,'mallin data'!CH$3:CH$295)</f>
        <v>0</v>
      </c>
      <c r="L127" s="39">
        <f>1-VLOOKUP(C127,'mallin data'!$B$3:$II$295,242,FALSE)/SUM($D$5:$J$5)</f>
        <v>0.32618495829338257</v>
      </c>
      <c r="M127" s="42">
        <f t="shared" si="16"/>
        <v>17131.508474576272</v>
      </c>
      <c r="N127" s="108"/>
      <c r="O127" s="42">
        <f>VLOOKUP($C127,'mallin data'!$B$2:$CJ$295,65,FALSE)</f>
        <v>0</v>
      </c>
      <c r="P127" s="21"/>
      <c r="Q127" s="16"/>
      <c r="R127" s="16">
        <f>VLOOKUP($C127,'mallin data'!$B$2:$CJ$295,26,FALSE)</f>
        <v>0</v>
      </c>
      <c r="S127" s="16"/>
      <c r="T127" s="16">
        <f t="shared" si="17"/>
        <v>334.59420289855075</v>
      </c>
      <c r="U127" s="16"/>
      <c r="V127" s="114"/>
      <c r="X127" s="43"/>
      <c r="Z127" s="11"/>
      <c r="AA127" s="11"/>
      <c r="AB127" s="12"/>
      <c r="AC127" s="12"/>
    </row>
    <row r="128" spans="1:29" hidden="1" x14ac:dyDescent="0.2">
      <c r="A128" s="11">
        <v>118</v>
      </c>
      <c r="B128" s="19" t="str">
        <f t="shared" si="18"/>
        <v>***</v>
      </c>
      <c r="C128" t="str">
        <f>VLOOKUP(A128,'mallin data'!$IJ$3:$IL$295,3,FALSE)</f>
        <v>Somero</v>
      </c>
      <c r="D128" s="7">
        <f>VLOOKUP($C128,'mallin data'!$B$2:$CJ$295,9,FALSE)</f>
        <v>50.8</v>
      </c>
      <c r="E128" s="45">
        <f>VLOOKUP($C128,'mallin data'!$B$2:$CJ$295,66,FALSE)</f>
        <v>-1.176243575588749E-2</v>
      </c>
      <c r="F128" s="7">
        <f>VLOOKUP($C128,'mallin data'!$B$2:$CJ$295,16,FALSE)</f>
        <v>59.4</v>
      </c>
      <c r="G128" s="16">
        <f>VLOOKUP($C128,'mallin data'!$B$2:$CJ$295,87,FALSE)</f>
        <v>783</v>
      </c>
      <c r="H128" s="16">
        <f>VLOOKUP($C128,'mallin data'!$B$2:$CJ$295,67,FALSE)</f>
        <v>25700.412148534819</v>
      </c>
      <c r="I128" s="45">
        <f>VLOOKUP($C128,'mallin data'!$B$2:$CJ$295,71,FALSE)</f>
        <v>6.0000000000000001E-3</v>
      </c>
      <c r="J128" s="28">
        <f>_xlfn.XLOOKUP($C128,'mallin data'!$B$3:$B$295,'mallin data'!CH$3:CH$295)</f>
        <v>0</v>
      </c>
      <c r="L128" s="39">
        <f>1-VLOOKUP(C128,'mallin data'!$B$3:$II$295,242,FALSE)/SUM($D$5:$J$5)</f>
        <v>0.32458501663168926</v>
      </c>
      <c r="M128" s="42">
        <f t="shared" si="16"/>
        <v>13072.625621890547</v>
      </c>
      <c r="N128" s="108"/>
      <c r="O128" s="42">
        <f>VLOOKUP($C128,'mallin data'!$B$2:$CJ$295,65,FALSE)</f>
        <v>0</v>
      </c>
      <c r="P128" s="21"/>
      <c r="Q128" s="16"/>
      <c r="R128" s="16">
        <f>VLOOKUP($C128,'mallin data'!$B$2:$CJ$295,26,FALSE)</f>
        <v>0</v>
      </c>
      <c r="S128" s="16"/>
      <c r="T128" s="16">
        <f t="shared" si="17"/>
        <v>1392.3732809430255</v>
      </c>
      <c r="U128" s="16"/>
      <c r="V128" s="114"/>
      <c r="X128" s="43"/>
      <c r="Z128" s="11"/>
      <c r="AA128" s="11"/>
      <c r="AB128" s="12"/>
      <c r="AC128" s="12"/>
    </row>
    <row r="129" spans="1:29" hidden="1" x14ac:dyDescent="0.2">
      <c r="A129" s="11">
        <v>119</v>
      </c>
      <c r="B129" s="19" t="str">
        <f t="shared" si="18"/>
        <v>***</v>
      </c>
      <c r="C129" t="str">
        <f>VLOOKUP(A129,'mallin data'!$IJ$3:$IL$295,3,FALSE)</f>
        <v>Teuva</v>
      </c>
      <c r="D129" s="7">
        <f>VLOOKUP($C129,'mallin data'!$B$2:$CJ$295,9,FALSE)</f>
        <v>50.8</v>
      </c>
      <c r="E129" s="45">
        <f>VLOOKUP($C129,'mallin data'!$B$2:$CJ$295,66,FALSE)</f>
        <v>-2.729595701504841E-2</v>
      </c>
      <c r="F129" s="7">
        <f>VLOOKUP($C129,'mallin data'!$B$2:$CJ$295,16,FALSE)</f>
        <v>66.2</v>
      </c>
      <c r="G129" s="16">
        <f>VLOOKUP($C129,'mallin data'!$B$2:$CJ$295,87,FALSE)</f>
        <v>436</v>
      </c>
      <c r="H129" s="16">
        <f>VLOOKUP($C129,'mallin data'!$B$2:$CJ$295,67,FALSE)</f>
        <v>24680.392964392966</v>
      </c>
      <c r="I129" s="45">
        <f>VLOOKUP($C129,'mallin data'!$B$2:$CJ$295,71,FALSE)</f>
        <v>6.9999999999999993E-3</v>
      </c>
      <c r="J129" s="28">
        <f>_xlfn.XLOOKUP($C129,'mallin data'!$B$3:$B$295,'mallin data'!CH$3:CH$295)</f>
        <v>0</v>
      </c>
      <c r="L129" s="39">
        <f>1-VLOOKUP(C129,'mallin data'!$B$3:$II$295,242,FALSE)/SUM($D$5:$J$5)</f>
        <v>0.32228116564556641</v>
      </c>
      <c r="M129" s="42">
        <f t="shared" si="16"/>
        <v>12703.522552255226</v>
      </c>
      <c r="N129" s="108"/>
      <c r="O129" s="42">
        <f>VLOOKUP($C129,'mallin data'!$B$2:$CJ$295,65,FALSE)</f>
        <v>0</v>
      </c>
      <c r="P129" s="21"/>
      <c r="Q129" s="16"/>
      <c r="R129" s="16">
        <f>VLOOKUP($C129,'mallin data'!$B$2:$CJ$295,26,FALSE)</f>
        <v>0</v>
      </c>
      <c r="S129" s="16"/>
      <c r="T129" s="16">
        <f t="shared" si="17"/>
        <v>882.42969628796402</v>
      </c>
      <c r="U129" s="16"/>
      <c r="V129" s="114"/>
      <c r="X129" s="43"/>
      <c r="Z129" s="11"/>
      <c r="AA129" s="11"/>
      <c r="AB129" s="12"/>
      <c r="AC129" s="12"/>
    </row>
    <row r="130" spans="1:29" hidden="1" x14ac:dyDescent="0.2">
      <c r="A130" s="11">
        <v>120</v>
      </c>
      <c r="B130" s="19" t="str">
        <f t="shared" si="18"/>
        <v>***</v>
      </c>
      <c r="C130" t="str">
        <f>VLOOKUP(A130,'mallin data'!$IJ$3:$IL$295,3,FALSE)</f>
        <v>Kittilä</v>
      </c>
      <c r="D130" s="7">
        <f>VLOOKUP($C130,'mallin data'!$B$2:$CJ$295,9,FALSE)</f>
        <v>44</v>
      </c>
      <c r="E130" s="45">
        <f>VLOOKUP($C130,'mallin data'!$B$2:$CJ$295,66,FALSE)</f>
        <v>3.852981381666276E-3</v>
      </c>
      <c r="F130" s="7">
        <f>VLOOKUP($C130,'mallin data'!$B$2:$CJ$295,16,FALSE)</f>
        <v>58.3</v>
      </c>
      <c r="G130" s="16">
        <f>VLOOKUP($C130,'mallin data'!$B$2:$CJ$295,87,FALSE)</f>
        <v>616</v>
      </c>
      <c r="H130" s="16">
        <f>VLOOKUP($C130,'mallin data'!$B$2:$CJ$295,67,FALSE)</f>
        <v>29442.402661986252</v>
      </c>
      <c r="I130" s="45">
        <f>VLOOKUP($C130,'mallin data'!$B$2:$CJ$295,71,FALSE)</f>
        <v>4.0000000000000001E-3</v>
      </c>
      <c r="J130" s="28">
        <f>_xlfn.XLOOKUP($C130,'mallin data'!$B$3:$B$295,'mallin data'!CH$3:CH$295)</f>
        <v>0</v>
      </c>
      <c r="L130" s="39">
        <f>1-VLOOKUP(C130,'mallin data'!$B$3:$II$295,242,FALSE)/SUM($D$5:$J$5)</f>
        <v>0.32215159085701162</v>
      </c>
      <c r="M130" s="42">
        <f t="shared" si="16"/>
        <v>17594.986475735877</v>
      </c>
      <c r="N130" s="108"/>
      <c r="O130" s="42">
        <f>VLOOKUP($C130,'mallin data'!$B$2:$CJ$295,65,FALSE)</f>
        <v>0</v>
      </c>
      <c r="P130" s="21"/>
      <c r="Q130" s="16"/>
      <c r="R130" s="16">
        <f>VLOOKUP($C130,'mallin data'!$B$2:$CJ$295,26,FALSE)</f>
        <v>0</v>
      </c>
      <c r="S130" s="16"/>
      <c r="T130" s="16">
        <f t="shared" si="17"/>
        <v>169.71521562245729</v>
      </c>
      <c r="U130" s="16"/>
      <c r="V130" s="114"/>
      <c r="X130" s="43"/>
      <c r="Z130" s="11"/>
      <c r="AA130" s="11"/>
      <c r="AB130" s="12"/>
      <c r="AC130" s="12"/>
    </row>
    <row r="131" spans="1:29" hidden="1" x14ac:dyDescent="0.2">
      <c r="A131" s="11">
        <v>121</v>
      </c>
      <c r="B131" s="19" t="str">
        <f t="shared" si="18"/>
        <v>***</v>
      </c>
      <c r="C131" t="str">
        <f>VLOOKUP(A131,'mallin data'!$IJ$3:$IL$295,3,FALSE)</f>
        <v>Lumijoki</v>
      </c>
      <c r="D131" s="7">
        <f>VLOOKUP($C131,'mallin data'!$B$2:$CJ$295,9,FALSE)</f>
        <v>38.799999999999997</v>
      </c>
      <c r="E131" s="45">
        <f>VLOOKUP($C131,'mallin data'!$B$2:$CJ$295,66,FALSE)</f>
        <v>-2.3628783012456855E-2</v>
      </c>
      <c r="F131" s="7">
        <f>VLOOKUP($C131,'mallin data'!$B$2:$CJ$295,16,FALSE)</f>
        <v>67.599999999999994</v>
      </c>
      <c r="G131" s="16">
        <f>VLOOKUP($C131,'mallin data'!$B$2:$CJ$295,87,FALSE)</f>
        <v>345</v>
      </c>
      <c r="H131" s="16">
        <f>VLOOKUP($C131,'mallin data'!$B$2:$CJ$295,67,FALSE)</f>
        <v>23514.731573705179</v>
      </c>
      <c r="I131" s="45">
        <f>VLOOKUP($C131,'mallin data'!$B$2:$CJ$295,71,FALSE)</f>
        <v>2E-3</v>
      </c>
      <c r="J131" s="28">
        <f>_xlfn.XLOOKUP($C131,'mallin data'!$B$3:$B$295,'mallin data'!CH$3:CH$295)</f>
        <v>0</v>
      </c>
      <c r="L131" s="39">
        <f>1-VLOOKUP(C131,'mallin data'!$B$3:$II$295,242,FALSE)/SUM($D$5:$J$5)</f>
        <v>0.31999333791053608</v>
      </c>
      <c r="M131" s="42">
        <f t="shared" si="16"/>
        <v>10237.11396011396</v>
      </c>
      <c r="N131" s="108"/>
      <c r="O131" s="42">
        <f>VLOOKUP($C131,'mallin data'!$B$2:$CJ$295,65,FALSE)</f>
        <v>0</v>
      </c>
      <c r="P131" s="21"/>
      <c r="Q131" s="16"/>
      <c r="R131" s="16">
        <f>VLOOKUP($C131,'mallin data'!$B$2:$CJ$295,26,FALSE)</f>
        <v>0</v>
      </c>
      <c r="S131" s="16"/>
      <c r="T131" s="16">
        <f t="shared" si="17"/>
        <v>520.67723342939485</v>
      </c>
      <c r="U131" s="16"/>
      <c r="V131" s="114"/>
      <c r="X131" s="43"/>
      <c r="Z131" s="11"/>
      <c r="AA131" s="11"/>
      <c r="AB131" s="12"/>
      <c r="AC131" s="12"/>
    </row>
    <row r="132" spans="1:29" hidden="1" x14ac:dyDescent="0.2">
      <c r="A132" s="11">
        <v>122</v>
      </c>
      <c r="B132" s="19" t="str">
        <f t="shared" si="18"/>
        <v>***</v>
      </c>
      <c r="C132" t="str">
        <f>VLOOKUP(A132,'mallin data'!$IJ$3:$IL$295,3,FALSE)</f>
        <v>Ruokolahti</v>
      </c>
      <c r="D132" s="7">
        <f>VLOOKUP($C132,'mallin data'!$B$2:$CJ$295,9,FALSE)</f>
        <v>53.3</v>
      </c>
      <c r="E132" s="45">
        <f>VLOOKUP($C132,'mallin data'!$B$2:$CJ$295,66,FALSE)</f>
        <v>-2.7554307690397926E-2</v>
      </c>
      <c r="F132" s="7">
        <f>VLOOKUP($C132,'mallin data'!$B$2:$CJ$295,16,FALSE)</f>
        <v>60.9</v>
      </c>
      <c r="G132" s="16">
        <f>VLOOKUP($C132,'mallin data'!$B$2:$CJ$295,87,FALSE)</f>
        <v>388</v>
      </c>
      <c r="H132" s="16">
        <f>VLOOKUP($C132,'mallin data'!$B$2:$CJ$295,67,FALSE)</f>
        <v>28224.648214663004</v>
      </c>
      <c r="I132" s="45">
        <f>VLOOKUP($C132,'mallin data'!$B$2:$CJ$295,71,FALSE)</f>
        <v>2E-3</v>
      </c>
      <c r="J132" s="28">
        <f>_xlfn.XLOOKUP($C132,'mallin data'!$B$3:$B$295,'mallin data'!CH$3:CH$295)</f>
        <v>0</v>
      </c>
      <c r="L132" s="39">
        <f>1-VLOOKUP(C132,'mallin data'!$B$3:$II$295,242,FALSE)/SUM($D$5:$J$5)</f>
        <v>0.31884260636351447</v>
      </c>
      <c r="M132" s="42">
        <f t="shared" si="16"/>
        <v>13479.492462311558</v>
      </c>
      <c r="N132" s="108"/>
      <c r="O132" s="42">
        <f>VLOOKUP($C132,'mallin data'!$B$2:$CJ$295,65,FALSE)</f>
        <v>0</v>
      </c>
      <c r="P132" s="21"/>
      <c r="Q132" s="16"/>
      <c r="R132" s="16">
        <f>VLOOKUP($C132,'mallin data'!$B$2:$CJ$295,26,FALSE)</f>
        <v>0</v>
      </c>
      <c r="S132" s="16"/>
      <c r="T132" s="16">
        <f t="shared" si="17"/>
        <v>674.95057034220531</v>
      </c>
      <c r="U132" s="16"/>
      <c r="V132" s="114"/>
      <c r="X132" s="43"/>
      <c r="Z132" s="11"/>
      <c r="AA132" s="11"/>
      <c r="AB132" s="12"/>
      <c r="AC132" s="12"/>
    </row>
    <row r="133" spans="1:29" hidden="1" x14ac:dyDescent="0.2">
      <c r="A133" s="11">
        <v>123</v>
      </c>
      <c r="B133" s="19" t="str">
        <f t="shared" si="18"/>
        <v>***</v>
      </c>
      <c r="C133" t="str">
        <f>VLOOKUP(A133,'mallin data'!$IJ$3:$IL$295,3,FALSE)</f>
        <v>Lappeenranta</v>
      </c>
      <c r="D133" s="7">
        <f>VLOOKUP($C133,'mallin data'!$B$2:$CJ$295,9,FALSE)</f>
        <v>44.8</v>
      </c>
      <c r="E133" s="45">
        <f>VLOOKUP($C133,'mallin data'!$B$2:$CJ$295,66,FALSE)</f>
        <v>-4.1677573739039575E-3</v>
      </c>
      <c r="F133" s="7">
        <f>VLOOKUP($C133,'mallin data'!$B$2:$CJ$295,16,FALSE)</f>
        <v>90.7</v>
      </c>
      <c r="G133" s="16">
        <f>VLOOKUP($C133,'mallin data'!$B$2:$CJ$295,87,FALSE)</f>
        <v>6129</v>
      </c>
      <c r="H133" s="16">
        <f>VLOOKUP($C133,'mallin data'!$B$2:$CJ$295,67,FALSE)</f>
        <v>27225.62633136498</v>
      </c>
      <c r="I133" s="45">
        <f>VLOOKUP($C133,'mallin data'!$B$2:$CJ$295,71,FALSE)</f>
        <v>2E-3</v>
      </c>
      <c r="J133" s="28">
        <f>_xlfn.XLOOKUP($C133,'mallin data'!$B$3:$B$295,'mallin data'!CH$3:CH$295)</f>
        <v>0</v>
      </c>
      <c r="L133" s="39">
        <f>1-VLOOKUP(C133,'mallin data'!$B$3:$II$295,242,FALSE)/SUM($D$5:$J$5)</f>
        <v>0.31756515630311943</v>
      </c>
      <c r="M133" s="42">
        <f t="shared" si="16"/>
        <v>10728.091191215088</v>
      </c>
      <c r="N133" s="108"/>
      <c r="O133" s="42">
        <f>VLOOKUP($C133,'mallin data'!$B$2:$CJ$295,65,FALSE)</f>
        <v>0</v>
      </c>
      <c r="P133" s="21"/>
      <c r="Q133" s="16"/>
      <c r="R133" s="16">
        <f>VLOOKUP($C133,'mallin data'!$B$2:$CJ$295,26,FALSE)</f>
        <v>0</v>
      </c>
      <c r="S133" s="16"/>
      <c r="T133" s="16">
        <f t="shared" si="17"/>
        <v>715.73370049404718</v>
      </c>
      <c r="U133" s="16"/>
      <c r="V133" s="114"/>
      <c r="X133" s="43"/>
      <c r="Z133" s="11"/>
      <c r="AA133" s="11"/>
      <c r="AB133" s="12"/>
      <c r="AC133" s="12"/>
    </row>
    <row r="134" spans="1:29" hidden="1" x14ac:dyDescent="0.2">
      <c r="A134" s="11">
        <v>124</v>
      </c>
      <c r="B134" s="19" t="str">
        <f t="shared" si="18"/>
        <v>***</v>
      </c>
      <c r="C134" t="str">
        <f>VLOOKUP(A134,'mallin data'!$IJ$3:$IL$295,3,FALSE)</f>
        <v>Laukaa</v>
      </c>
      <c r="D134" s="7">
        <f>VLOOKUP($C134,'mallin data'!$B$2:$CJ$295,9,FALSE)</f>
        <v>42.3</v>
      </c>
      <c r="E134" s="45">
        <f>VLOOKUP($C134,'mallin data'!$B$2:$CJ$295,66,FALSE)</f>
        <v>7.1540907436247634E-3</v>
      </c>
      <c r="F134" s="7">
        <f>VLOOKUP($C134,'mallin data'!$B$2:$CJ$295,16,FALSE)</f>
        <v>73.900000000000006</v>
      </c>
      <c r="G134" s="16">
        <f>VLOOKUP($C134,'mallin data'!$B$2:$CJ$295,87,FALSE)</f>
        <v>2824</v>
      </c>
      <c r="H134" s="16">
        <f>VLOOKUP($C134,'mallin data'!$B$2:$CJ$295,67,FALSE)</f>
        <v>25728.328795423244</v>
      </c>
      <c r="I134" s="45">
        <f>VLOOKUP($C134,'mallin data'!$B$2:$CJ$295,71,FALSE)</f>
        <v>1E-3</v>
      </c>
      <c r="J134" s="28">
        <f>_xlfn.XLOOKUP($C134,'mallin data'!$B$3:$B$295,'mallin data'!CH$3:CH$295)</f>
        <v>0</v>
      </c>
      <c r="L134" s="39">
        <f>1-VLOOKUP(C134,'mallin data'!$B$3:$II$295,242,FALSE)/SUM($D$5:$J$5)</f>
        <v>0.31310559034166741</v>
      </c>
      <c r="M134" s="42">
        <f t="shared" si="16"/>
        <v>12478.670969993022</v>
      </c>
      <c r="N134" s="108"/>
      <c r="O134" s="42">
        <f>VLOOKUP($C134,'mallin data'!$B$2:$CJ$295,65,FALSE)</f>
        <v>0</v>
      </c>
      <c r="P134" s="21"/>
      <c r="Q134" s="16"/>
      <c r="R134" s="16">
        <f>VLOOKUP($C134,'mallin data'!$B$2:$CJ$295,26,FALSE)</f>
        <v>0</v>
      </c>
      <c r="S134" s="16"/>
      <c r="T134" s="16">
        <f t="shared" si="17"/>
        <v>641.08066808813078</v>
      </c>
      <c r="U134" s="16"/>
      <c r="V134" s="114"/>
      <c r="X134" s="43"/>
      <c r="Z134" s="11"/>
      <c r="AA134" s="11"/>
      <c r="AB134" s="12"/>
      <c r="AC134" s="12"/>
    </row>
    <row r="135" spans="1:29" hidden="1" x14ac:dyDescent="0.2">
      <c r="A135" s="11">
        <v>125</v>
      </c>
      <c r="B135" s="19" t="str">
        <f t="shared" si="18"/>
        <v>***</v>
      </c>
      <c r="C135" t="str">
        <f>VLOOKUP(A135,'mallin data'!$IJ$3:$IL$295,3,FALSE)</f>
        <v>Kiuruvesi</v>
      </c>
      <c r="D135" s="7">
        <f>VLOOKUP($C135,'mallin data'!$B$2:$CJ$295,9,FALSE)</f>
        <v>49.4</v>
      </c>
      <c r="E135" s="45">
        <f>VLOOKUP($C135,'mallin data'!$B$2:$CJ$295,66,FALSE)</f>
        <v>-1.2693950778567231E-2</v>
      </c>
      <c r="F135" s="7">
        <f>VLOOKUP($C135,'mallin data'!$B$2:$CJ$295,16,FALSE)</f>
        <v>50.6</v>
      </c>
      <c r="G135" s="16">
        <f>VLOOKUP($C135,'mallin data'!$B$2:$CJ$295,87,FALSE)</f>
        <v>720</v>
      </c>
      <c r="H135" s="16">
        <f>VLOOKUP($C135,'mallin data'!$B$2:$CJ$295,67,FALSE)</f>
        <v>23470.584851781343</v>
      </c>
      <c r="I135" s="45">
        <f>VLOOKUP($C135,'mallin data'!$B$2:$CJ$295,71,FALSE)</f>
        <v>0</v>
      </c>
      <c r="J135" s="28">
        <f>_xlfn.XLOOKUP($C135,'mallin data'!$B$3:$B$295,'mallin data'!CH$3:CH$295)</f>
        <v>0</v>
      </c>
      <c r="L135" s="39">
        <f>1-VLOOKUP(C135,'mallin data'!$B$3:$II$295,242,FALSE)/SUM($D$5:$J$5)</f>
        <v>0.31297291499388247</v>
      </c>
      <c r="M135" s="42">
        <f t="shared" si="16"/>
        <v>11529.691452397497</v>
      </c>
      <c r="N135" s="108"/>
      <c r="O135" s="42">
        <f>VLOOKUP($C135,'mallin data'!$B$2:$CJ$295,65,FALSE)</f>
        <v>0</v>
      </c>
      <c r="P135" s="21"/>
      <c r="Q135" s="16"/>
      <c r="R135" s="16">
        <f>VLOOKUP($C135,'mallin data'!$B$2:$CJ$295,26,FALSE)</f>
        <v>0</v>
      </c>
      <c r="S135" s="16"/>
      <c r="T135" s="16">
        <f t="shared" si="17"/>
        <v>806.81811748053781</v>
      </c>
      <c r="U135" s="16"/>
      <c r="V135" s="114"/>
      <c r="X135" s="43"/>
      <c r="Z135" s="11"/>
      <c r="AA135" s="11"/>
      <c r="AB135" s="12"/>
      <c r="AC135" s="12"/>
    </row>
    <row r="136" spans="1:29" hidden="1" x14ac:dyDescent="0.2">
      <c r="A136" s="11">
        <v>126</v>
      </c>
      <c r="B136" s="19" t="str">
        <f t="shared" si="18"/>
        <v>***</v>
      </c>
      <c r="C136" t="str">
        <f>VLOOKUP(A136,'mallin data'!$IJ$3:$IL$295,3,FALSE)</f>
        <v>Vihti</v>
      </c>
      <c r="D136" s="7">
        <f>VLOOKUP($C136,'mallin data'!$B$2:$CJ$295,9,FALSE)</f>
        <v>43.9</v>
      </c>
      <c r="E136" s="45">
        <f>VLOOKUP($C136,'mallin data'!$B$2:$CJ$295,66,FALSE)</f>
        <v>-2.3397832161220312E-2</v>
      </c>
      <c r="F136" s="7">
        <f>VLOOKUP($C136,'mallin data'!$B$2:$CJ$295,16,FALSE)</f>
        <v>75.599999999999994</v>
      </c>
      <c r="G136" s="16">
        <f>VLOOKUP($C136,'mallin data'!$B$2:$CJ$295,87,FALSE)</f>
        <v>3268</v>
      </c>
      <c r="H136" s="16">
        <f>VLOOKUP($C136,'mallin data'!$B$2:$CJ$295,67,FALSE)</f>
        <v>31881.926421056287</v>
      </c>
      <c r="I136" s="45">
        <f>VLOOKUP($C136,'mallin data'!$B$2:$CJ$295,71,FALSE)</f>
        <v>1.7000000000000001E-2</v>
      </c>
      <c r="J136" s="28">
        <f>_xlfn.XLOOKUP($C136,'mallin data'!$B$3:$B$295,'mallin data'!CH$3:CH$295)</f>
        <v>0</v>
      </c>
      <c r="L136" s="39">
        <f>1-VLOOKUP(C136,'mallin data'!$B$3:$II$295,242,FALSE)/SUM($D$5:$J$5)</f>
        <v>0.31150237895168575</v>
      </c>
      <c r="M136" s="42">
        <f t="shared" si="16"/>
        <v>12476.775663120035</v>
      </c>
      <c r="N136" s="108"/>
      <c r="O136" s="42">
        <f>VLOOKUP($C136,'mallin data'!$B$2:$CJ$295,65,FALSE)</f>
        <v>0</v>
      </c>
      <c r="P136" s="21"/>
      <c r="Q136" s="16"/>
      <c r="R136" s="16">
        <f>VLOOKUP($C136,'mallin data'!$B$2:$CJ$295,26,FALSE)</f>
        <v>0</v>
      </c>
      <c r="S136" s="16"/>
      <c r="T136" s="16">
        <f t="shared" si="17"/>
        <v>877.79972772651638</v>
      </c>
      <c r="U136" s="16"/>
      <c r="V136" s="114"/>
      <c r="X136" s="43"/>
      <c r="Z136" s="11"/>
      <c r="AA136" s="11"/>
      <c r="AB136" s="12"/>
      <c r="AC136" s="12"/>
    </row>
    <row r="137" spans="1:29" hidden="1" x14ac:dyDescent="0.2">
      <c r="A137" s="11">
        <v>127</v>
      </c>
      <c r="B137" s="19" t="str">
        <f t="shared" si="18"/>
        <v>***</v>
      </c>
      <c r="C137" t="str">
        <f>VLOOKUP(A137,'mallin data'!$IJ$3:$IL$295,3,FALSE)</f>
        <v>Paimio</v>
      </c>
      <c r="D137" s="7">
        <f>VLOOKUP($C137,'mallin data'!$B$2:$CJ$295,9,FALSE)</f>
        <v>43.4</v>
      </c>
      <c r="E137" s="45">
        <f>VLOOKUP($C137,'mallin data'!$B$2:$CJ$295,66,FALSE)</f>
        <v>1.4054050433410948E-2</v>
      </c>
      <c r="F137" s="7">
        <f>VLOOKUP($C137,'mallin data'!$B$2:$CJ$295,16,FALSE)</f>
        <v>81</v>
      </c>
      <c r="G137" s="16">
        <f>VLOOKUP($C137,'mallin data'!$B$2:$CJ$295,87,FALSE)</f>
        <v>1382</v>
      </c>
      <c r="H137" s="16">
        <f>VLOOKUP($C137,'mallin data'!$B$2:$CJ$295,67,FALSE)</f>
        <v>29089.567239996435</v>
      </c>
      <c r="I137" s="45">
        <f>VLOOKUP($C137,'mallin data'!$B$2:$CJ$295,71,FALSE)</f>
        <v>9.0000000000000011E-3</v>
      </c>
      <c r="J137" s="28">
        <f>_xlfn.XLOOKUP($C137,'mallin data'!$B$3:$B$295,'mallin data'!CH$3:CH$295)</f>
        <v>0</v>
      </c>
      <c r="L137" s="39">
        <f>1-VLOOKUP(C137,'mallin data'!$B$3:$II$295,242,FALSE)/SUM($D$5:$J$5)</f>
        <v>0.30707829670929276</v>
      </c>
      <c r="M137" s="42">
        <f t="shared" si="16"/>
        <v>9842.5008970218878</v>
      </c>
      <c r="N137" s="108"/>
      <c r="O137" s="42">
        <f>VLOOKUP($C137,'mallin data'!$B$2:$CJ$295,65,FALSE)</f>
        <v>0</v>
      </c>
      <c r="P137" s="21"/>
      <c r="Q137" s="16"/>
      <c r="R137" s="16">
        <f>VLOOKUP($C137,'mallin data'!$B$2:$CJ$295,26,FALSE)</f>
        <v>0</v>
      </c>
      <c r="S137" s="16"/>
      <c r="T137" s="16">
        <f t="shared" si="17"/>
        <v>1034.3742603550295</v>
      </c>
      <c r="U137" s="16"/>
      <c r="V137" s="114"/>
      <c r="X137" s="43"/>
      <c r="Z137" s="11"/>
      <c r="AA137" s="11"/>
      <c r="AB137" s="12"/>
      <c r="AC137" s="12"/>
    </row>
    <row r="138" spans="1:29" hidden="1" x14ac:dyDescent="0.2">
      <c r="A138" s="11">
        <v>128</v>
      </c>
      <c r="B138" s="19" t="str">
        <f t="shared" si="18"/>
        <v>***</v>
      </c>
      <c r="C138" t="str">
        <f>VLOOKUP(A138,'mallin data'!$IJ$3:$IL$295,3,FALSE)</f>
        <v>Paltamo</v>
      </c>
      <c r="D138" s="7">
        <f>VLOOKUP($C138,'mallin data'!$B$2:$CJ$295,9,FALSE)</f>
        <v>52.3</v>
      </c>
      <c r="E138" s="45">
        <f>VLOOKUP($C138,'mallin data'!$B$2:$CJ$295,66,FALSE)</f>
        <v>-1.7238271741392343E-2</v>
      </c>
      <c r="F138" s="7">
        <f>VLOOKUP($C138,'mallin data'!$B$2:$CJ$295,16,FALSE)</f>
        <v>59.2</v>
      </c>
      <c r="G138" s="16">
        <f>VLOOKUP($C138,'mallin data'!$B$2:$CJ$295,87,FALSE)</f>
        <v>261</v>
      </c>
      <c r="H138" s="16">
        <f>VLOOKUP($C138,'mallin data'!$B$2:$CJ$295,67,FALSE)</f>
        <v>25121.510367892977</v>
      </c>
      <c r="I138" s="45">
        <f>VLOOKUP($C138,'mallin data'!$B$2:$CJ$295,71,FALSE)</f>
        <v>2E-3</v>
      </c>
      <c r="J138" s="28">
        <f>_xlfn.XLOOKUP($C138,'mallin data'!$B$3:$B$295,'mallin data'!CH$3:CH$295)</f>
        <v>0</v>
      </c>
      <c r="L138" s="39">
        <f>1-VLOOKUP(C138,'mallin data'!$B$3:$II$295,242,FALSE)/SUM($D$5:$J$5)</f>
        <v>0.30424990379265693</v>
      </c>
      <c r="M138" s="42">
        <f t="shared" si="16"/>
        <v>14453.114864864865</v>
      </c>
      <c r="N138" s="108"/>
      <c r="O138" s="42">
        <f>VLOOKUP($C138,'mallin data'!$B$2:$CJ$295,65,FALSE)</f>
        <v>0</v>
      </c>
      <c r="P138" s="21"/>
      <c r="Q138" s="16"/>
      <c r="R138" s="16">
        <f>VLOOKUP($C138,'mallin data'!$B$2:$CJ$295,26,FALSE)</f>
        <v>0</v>
      </c>
      <c r="S138" s="16"/>
      <c r="T138" s="16">
        <f t="shared" si="17"/>
        <v>134.65299145299144</v>
      </c>
      <c r="U138" s="16"/>
      <c r="V138" s="114"/>
      <c r="X138" s="43"/>
      <c r="Z138" s="11"/>
      <c r="AA138" s="11"/>
      <c r="AB138" s="12"/>
      <c r="AC138" s="12"/>
    </row>
    <row r="139" spans="1:29" hidden="1" x14ac:dyDescent="0.2">
      <c r="A139" s="11">
        <v>129</v>
      </c>
      <c r="B139" s="19" t="str">
        <f t="shared" si="18"/>
        <v>***</v>
      </c>
      <c r="C139" t="str">
        <f>VLOOKUP(A139,'mallin data'!$IJ$3:$IL$295,3,FALSE)</f>
        <v>Lieksa</v>
      </c>
      <c r="D139" s="7">
        <f>VLOOKUP($C139,'mallin data'!$B$2:$CJ$295,9,FALSE)</f>
        <v>54.6</v>
      </c>
      <c r="E139" s="45">
        <f>VLOOKUP($C139,'mallin data'!$B$2:$CJ$295,66,FALSE)</f>
        <v>-1.9288699512037731E-2</v>
      </c>
      <c r="F139" s="7">
        <f>VLOOKUP($C139,'mallin data'!$B$2:$CJ$295,16,FALSE)</f>
        <v>69.900000000000006</v>
      </c>
      <c r="G139" s="16">
        <f>VLOOKUP($C139,'mallin data'!$B$2:$CJ$295,87,FALSE)</f>
        <v>690</v>
      </c>
      <c r="H139" s="16">
        <f>VLOOKUP($C139,'mallin data'!$B$2:$CJ$295,67,FALSE)</f>
        <v>25105.532291770327</v>
      </c>
      <c r="I139" s="45">
        <f>VLOOKUP($C139,'mallin data'!$B$2:$CJ$295,71,FALSE)</f>
        <v>1E-3</v>
      </c>
      <c r="J139" s="28">
        <f>_xlfn.XLOOKUP($C139,'mallin data'!$B$3:$B$295,'mallin data'!CH$3:CH$295)</f>
        <v>0</v>
      </c>
      <c r="L139" s="39">
        <f>1-VLOOKUP(C139,'mallin data'!$B$3:$II$295,242,FALSE)/SUM($D$5:$J$5)</f>
        <v>0.2982432232856802</v>
      </c>
      <c r="M139" s="42">
        <f t="shared" ref="M139:M202" si="19">VLOOKUP($C139,kulut,3,FALSE)</f>
        <v>13252.431506849314</v>
      </c>
      <c r="N139" s="108"/>
      <c r="O139" s="42">
        <f>VLOOKUP($C139,'mallin data'!$B$2:$CJ$295,65,FALSE)</f>
        <v>0</v>
      </c>
      <c r="P139" s="21"/>
      <c r="Q139" s="16"/>
      <c r="R139" s="16">
        <f>VLOOKUP($C139,'mallin data'!$B$2:$CJ$295,26,FALSE)</f>
        <v>0</v>
      </c>
      <c r="S139" s="16"/>
      <c r="T139" s="16">
        <f t="shared" ref="T139:T202" si="20">VLOOKUP($C139,taul41,6,FALSE)</f>
        <v>1129.3038596491228</v>
      </c>
      <c r="U139" s="16"/>
      <c r="V139" s="114"/>
      <c r="X139" s="43"/>
      <c r="Z139" s="11"/>
      <c r="AA139" s="11"/>
      <c r="AB139" s="12"/>
      <c r="AC139" s="12"/>
    </row>
    <row r="140" spans="1:29" hidden="1" x14ac:dyDescent="0.2">
      <c r="A140" s="11">
        <v>130</v>
      </c>
      <c r="B140" s="19" t="str">
        <f t="shared" ref="B140:B203" si="21">IF(L140&lt;0,"*",IF(L140&lt;0.25,"**",IF(L140&lt;0.5,"***",IF(L140&lt;0.75,"****","*****"))))</f>
        <v>***</v>
      </c>
      <c r="C140" t="str">
        <f>VLOOKUP(A140,'mallin data'!$IJ$3:$IL$295,3,FALSE)</f>
        <v>Sodankylä</v>
      </c>
      <c r="D140" s="7">
        <f>VLOOKUP($C140,'mallin data'!$B$2:$CJ$295,9,FALSE)</f>
        <v>48.6</v>
      </c>
      <c r="E140" s="45">
        <f>VLOOKUP($C140,'mallin data'!$B$2:$CJ$295,66,FALSE)</f>
        <v>8.1377217533335593E-3</v>
      </c>
      <c r="F140" s="7">
        <f>VLOOKUP($C140,'mallin data'!$B$2:$CJ$295,16,FALSE)</f>
        <v>61.8</v>
      </c>
      <c r="G140" s="16">
        <f>VLOOKUP($C140,'mallin data'!$B$2:$CJ$295,87,FALSE)</f>
        <v>718</v>
      </c>
      <c r="H140" s="16">
        <f>VLOOKUP($C140,'mallin data'!$B$2:$CJ$295,67,FALSE)</f>
        <v>28858.637627660883</v>
      </c>
      <c r="I140" s="45">
        <f>VLOOKUP($C140,'mallin data'!$B$2:$CJ$295,71,FALSE)</f>
        <v>1E-3</v>
      </c>
      <c r="J140" s="28">
        <f>_xlfn.XLOOKUP($C140,'mallin data'!$B$3:$B$295,'mallin data'!CH$3:CH$295)</f>
        <v>0</v>
      </c>
      <c r="L140" s="39">
        <f>1-VLOOKUP(C140,'mallin data'!$B$3:$II$295,242,FALSE)/SUM($D$5:$J$5)</f>
        <v>0.28674290392332591</v>
      </c>
      <c r="M140" s="42">
        <f t="shared" si="19"/>
        <v>15463.274845784785</v>
      </c>
      <c r="N140" s="108"/>
      <c r="O140" s="42">
        <f>VLOOKUP($C140,'mallin data'!$B$2:$CJ$295,65,FALSE)</f>
        <v>0</v>
      </c>
      <c r="P140" s="21"/>
      <c r="Q140" s="16"/>
      <c r="R140" s="16">
        <f>VLOOKUP($C140,'mallin data'!$B$2:$CJ$295,26,FALSE)</f>
        <v>0</v>
      </c>
      <c r="S140" s="16"/>
      <c r="T140" s="16">
        <f t="shared" si="20"/>
        <v>2284.886699507389</v>
      </c>
      <c r="U140" s="16"/>
      <c r="V140" s="114"/>
      <c r="X140" s="43"/>
      <c r="Z140" s="11"/>
      <c r="AA140" s="11"/>
      <c r="AB140" s="12"/>
      <c r="AC140" s="12"/>
    </row>
    <row r="141" spans="1:29" hidden="1" x14ac:dyDescent="0.2">
      <c r="A141" s="11">
        <v>131</v>
      </c>
      <c r="B141" s="19" t="str">
        <f t="shared" si="21"/>
        <v>***</v>
      </c>
      <c r="C141" t="str">
        <f>VLOOKUP(A141,'mallin data'!$IJ$3:$IL$295,3,FALSE)</f>
        <v>Hankasalmi</v>
      </c>
      <c r="D141" s="7">
        <f>VLOOKUP($C141,'mallin data'!$B$2:$CJ$295,9,FALSE)</f>
        <v>51.1</v>
      </c>
      <c r="E141" s="45">
        <f>VLOOKUP($C141,'mallin data'!$B$2:$CJ$295,66,FALSE)</f>
        <v>-2.6493431491176021E-2</v>
      </c>
      <c r="F141" s="7">
        <f>VLOOKUP($C141,'mallin data'!$B$2:$CJ$295,16,FALSE)</f>
        <v>47.3</v>
      </c>
      <c r="G141" s="16">
        <f>VLOOKUP($C141,'mallin data'!$B$2:$CJ$295,87,FALSE)</f>
        <v>439</v>
      </c>
      <c r="H141" s="16">
        <f>VLOOKUP($C141,'mallin data'!$B$2:$CJ$295,67,FALSE)</f>
        <v>24396.935240629853</v>
      </c>
      <c r="I141" s="45">
        <f>VLOOKUP($C141,'mallin data'!$B$2:$CJ$295,71,FALSE)</f>
        <v>3.0000000000000001E-3</v>
      </c>
      <c r="J141" s="28">
        <f>_xlfn.XLOOKUP($C141,'mallin data'!$B$3:$B$295,'mallin data'!CH$3:CH$295)</f>
        <v>0</v>
      </c>
      <c r="L141" s="39">
        <f>1-VLOOKUP(C141,'mallin data'!$B$3:$II$295,242,FALSE)/SUM($D$5:$J$5)</f>
        <v>0.28612093940334604</v>
      </c>
      <c r="M141" s="42">
        <f t="shared" si="19"/>
        <v>13309.821782178218</v>
      </c>
      <c r="N141" s="108"/>
      <c r="O141" s="42">
        <f>VLOOKUP($C141,'mallin data'!$B$2:$CJ$295,65,FALSE)</f>
        <v>0</v>
      </c>
      <c r="P141" s="21"/>
      <c r="Q141" s="16"/>
      <c r="R141" s="16">
        <f>VLOOKUP($C141,'mallin data'!$B$2:$CJ$295,26,FALSE)</f>
        <v>0</v>
      </c>
      <c r="S141" s="16"/>
      <c r="T141" s="16">
        <f t="shared" si="20"/>
        <v>1208.2585034013605</v>
      </c>
      <c r="U141" s="16"/>
      <c r="V141" s="114"/>
      <c r="X141" s="43"/>
      <c r="Z141" s="11"/>
      <c r="AA141" s="11"/>
      <c r="AB141" s="12"/>
      <c r="AC141" s="12"/>
    </row>
    <row r="142" spans="1:29" hidden="1" x14ac:dyDescent="0.2">
      <c r="A142" s="11">
        <v>132</v>
      </c>
      <c r="B142" s="19" t="str">
        <f t="shared" si="21"/>
        <v>***</v>
      </c>
      <c r="C142" t="str">
        <f>VLOOKUP(A142,'mallin data'!$IJ$3:$IL$295,3,FALSE)</f>
        <v>Kuortane</v>
      </c>
      <c r="D142" s="7">
        <f>VLOOKUP($C142,'mallin data'!$B$2:$CJ$295,9,FALSE)</f>
        <v>50.1</v>
      </c>
      <c r="E142" s="45">
        <f>VLOOKUP($C142,'mallin data'!$B$2:$CJ$295,66,FALSE)</f>
        <v>-2.9065843033205453E-2</v>
      </c>
      <c r="F142" s="7">
        <f>VLOOKUP($C142,'mallin data'!$B$2:$CJ$295,16,FALSE)</f>
        <v>36.6</v>
      </c>
      <c r="G142" s="16">
        <f>VLOOKUP($C142,'mallin data'!$B$2:$CJ$295,87,FALSE)</f>
        <v>332</v>
      </c>
      <c r="H142" s="16">
        <f>VLOOKUP($C142,'mallin data'!$B$2:$CJ$295,67,FALSE)</f>
        <v>25152.867766116942</v>
      </c>
      <c r="I142" s="45">
        <f>VLOOKUP($C142,'mallin data'!$B$2:$CJ$295,71,FALSE)</f>
        <v>2E-3</v>
      </c>
      <c r="J142" s="28">
        <f>_xlfn.XLOOKUP($C142,'mallin data'!$B$3:$B$295,'mallin data'!CH$3:CH$295)</f>
        <v>0</v>
      </c>
      <c r="L142" s="39">
        <f>1-VLOOKUP(C142,'mallin data'!$B$3:$II$295,242,FALSE)/SUM($D$5:$J$5)</f>
        <v>0.28463223335309773</v>
      </c>
      <c r="M142" s="42">
        <f t="shared" si="19"/>
        <v>13771.857566765579</v>
      </c>
      <c r="N142" s="108"/>
      <c r="O142" s="42">
        <f>VLOOKUP($C142,'mallin data'!$B$2:$CJ$295,65,FALSE)</f>
        <v>0</v>
      </c>
      <c r="P142" s="21"/>
      <c r="Q142" s="16"/>
      <c r="R142" s="16">
        <f>VLOOKUP($C142,'mallin data'!$B$2:$CJ$295,26,FALSE)</f>
        <v>0</v>
      </c>
      <c r="S142" s="16"/>
      <c r="T142" s="16">
        <f t="shared" si="20"/>
        <v>818.21068702290074</v>
      </c>
      <c r="U142" s="16"/>
      <c r="V142" s="114"/>
      <c r="X142" s="43"/>
      <c r="Z142" s="11"/>
      <c r="AA142" s="11"/>
      <c r="AB142" s="12"/>
      <c r="AC142" s="12"/>
    </row>
    <row r="143" spans="1:29" hidden="1" x14ac:dyDescent="0.2">
      <c r="A143" s="11">
        <v>133</v>
      </c>
      <c r="B143" s="19" t="str">
        <f t="shared" si="21"/>
        <v>***</v>
      </c>
      <c r="C143" t="str">
        <f>VLOOKUP(A143,'mallin data'!$IJ$3:$IL$295,3,FALSE)</f>
        <v>Pyhäjärvi</v>
      </c>
      <c r="D143" s="7">
        <f>VLOOKUP($C143,'mallin data'!$B$2:$CJ$295,9,FALSE)</f>
        <v>51.6</v>
      </c>
      <c r="E143" s="45">
        <f>VLOOKUP($C143,'mallin data'!$B$2:$CJ$295,66,FALSE)</f>
        <v>-1.5149972989495187E-2</v>
      </c>
      <c r="F143" s="7">
        <f>VLOOKUP($C143,'mallin data'!$B$2:$CJ$295,16,FALSE)</f>
        <v>53.8</v>
      </c>
      <c r="G143" s="16">
        <f>VLOOKUP($C143,'mallin data'!$B$2:$CJ$295,87,FALSE)</f>
        <v>459</v>
      </c>
      <c r="H143" s="16">
        <f>VLOOKUP($C143,'mallin data'!$B$2:$CJ$295,67,FALSE)</f>
        <v>24213.222458528286</v>
      </c>
      <c r="I143" s="45">
        <f>VLOOKUP($C143,'mallin data'!$B$2:$CJ$295,71,FALSE)</f>
        <v>2E-3</v>
      </c>
      <c r="J143" s="28">
        <f>_xlfn.XLOOKUP($C143,'mallin data'!$B$3:$B$295,'mallin data'!CH$3:CH$295)</f>
        <v>0</v>
      </c>
      <c r="L143" s="39">
        <f>1-VLOOKUP(C143,'mallin data'!$B$3:$II$295,242,FALSE)/SUM($D$5:$J$5)</f>
        <v>0.28226916259786028</v>
      </c>
      <c r="M143" s="42">
        <f t="shared" si="19"/>
        <v>12791.69815418024</v>
      </c>
      <c r="N143" s="108"/>
      <c r="O143" s="42">
        <f>VLOOKUP($C143,'mallin data'!$B$2:$CJ$295,65,FALSE)</f>
        <v>0</v>
      </c>
      <c r="P143" s="21"/>
      <c r="Q143" s="16"/>
      <c r="R143" s="16">
        <f>VLOOKUP($C143,'mallin data'!$B$2:$CJ$295,26,FALSE)</f>
        <v>0</v>
      </c>
      <c r="S143" s="16"/>
      <c r="T143" s="16">
        <f t="shared" si="20"/>
        <v>986.79333333333329</v>
      </c>
      <c r="U143" s="16"/>
      <c r="V143" s="114"/>
      <c r="X143" s="43"/>
      <c r="Z143" s="11"/>
      <c r="AA143" s="11"/>
      <c r="AB143" s="12"/>
      <c r="AC143" s="12"/>
    </row>
    <row r="144" spans="1:29" hidden="1" x14ac:dyDescent="0.2">
      <c r="A144" s="11">
        <v>134</v>
      </c>
      <c r="B144" s="19" t="str">
        <f t="shared" si="21"/>
        <v>***</v>
      </c>
      <c r="C144" t="str">
        <f>VLOOKUP(A144,'mallin data'!$IJ$3:$IL$295,3,FALSE)</f>
        <v>Tyrnävä</v>
      </c>
      <c r="D144" s="7">
        <f>VLOOKUP($C144,'mallin data'!$B$2:$CJ$295,9,FALSE)</f>
        <v>36.299999999999997</v>
      </c>
      <c r="E144" s="45">
        <f>VLOOKUP($C144,'mallin data'!$B$2:$CJ$295,66,FALSE)</f>
        <v>-1.9842772630299477E-2</v>
      </c>
      <c r="F144" s="7">
        <f>VLOOKUP($C144,'mallin data'!$B$2:$CJ$295,16,FALSE)</f>
        <v>70.7</v>
      </c>
      <c r="G144" s="16">
        <f>VLOOKUP($C144,'mallin data'!$B$2:$CJ$295,87,FALSE)</f>
        <v>1257</v>
      </c>
      <c r="H144" s="16">
        <f>VLOOKUP($C144,'mallin data'!$B$2:$CJ$295,67,FALSE)</f>
        <v>22567.263805568375</v>
      </c>
      <c r="I144" s="45">
        <f>VLOOKUP($C144,'mallin data'!$B$2:$CJ$295,71,FALSE)</f>
        <v>2E-3</v>
      </c>
      <c r="J144" s="28">
        <f>_xlfn.XLOOKUP($C144,'mallin data'!$B$3:$B$295,'mallin data'!CH$3:CH$295)</f>
        <v>0</v>
      </c>
      <c r="L144" s="39">
        <f>1-VLOOKUP(C144,'mallin data'!$B$3:$II$295,242,FALSE)/SUM($D$5:$J$5)</f>
        <v>0.28088558985300316</v>
      </c>
      <c r="M144" s="42">
        <f t="shared" si="19"/>
        <v>8991.2842267643664</v>
      </c>
      <c r="N144" s="108"/>
      <c r="O144" s="42">
        <f>VLOOKUP($C144,'mallin data'!$B$2:$CJ$295,65,FALSE)</f>
        <v>0</v>
      </c>
      <c r="P144" s="21"/>
      <c r="Q144" s="16"/>
      <c r="R144" s="16">
        <f>VLOOKUP($C144,'mallin data'!$B$2:$CJ$295,26,FALSE)</f>
        <v>0</v>
      </c>
      <c r="S144" s="16"/>
      <c r="T144" s="16">
        <f t="shared" si="20"/>
        <v>619.88749016522422</v>
      </c>
      <c r="U144" s="16"/>
      <c r="V144" s="114"/>
      <c r="X144" s="43"/>
      <c r="Z144" s="11"/>
      <c r="AA144" s="11"/>
      <c r="AB144" s="12"/>
      <c r="AC144" s="12"/>
    </row>
    <row r="145" spans="1:29" hidden="1" x14ac:dyDescent="0.2">
      <c r="A145" s="11">
        <v>135</v>
      </c>
      <c r="B145" s="19" t="str">
        <f t="shared" si="21"/>
        <v>***</v>
      </c>
      <c r="C145" t="str">
        <f>VLOOKUP(A145,'mallin data'!$IJ$3:$IL$295,3,FALSE)</f>
        <v>Vieremä</v>
      </c>
      <c r="D145" s="7">
        <f>VLOOKUP($C145,'mallin data'!$B$2:$CJ$295,9,FALSE)</f>
        <v>48</v>
      </c>
      <c r="E145" s="45">
        <f>VLOOKUP($C145,'mallin data'!$B$2:$CJ$295,66,FALSE)</f>
        <v>-4.7584776303659874E-3</v>
      </c>
      <c r="F145" s="7">
        <f>VLOOKUP($C145,'mallin data'!$B$2:$CJ$295,16,FALSE)</f>
        <v>39.1</v>
      </c>
      <c r="G145" s="16">
        <f>VLOOKUP($C145,'mallin data'!$B$2:$CJ$295,87,FALSE)</f>
        <v>359</v>
      </c>
      <c r="H145" s="16">
        <f>VLOOKUP($C145,'mallin data'!$B$2:$CJ$295,67,FALSE)</f>
        <v>24754.5</v>
      </c>
      <c r="I145" s="45">
        <f>VLOOKUP($C145,'mallin data'!$B$2:$CJ$295,71,FALSE)</f>
        <v>2E-3</v>
      </c>
      <c r="J145" s="28">
        <f>_xlfn.XLOOKUP($C145,'mallin data'!$B$3:$B$295,'mallin data'!CH$3:CH$295)</f>
        <v>0</v>
      </c>
      <c r="L145" s="39">
        <f>1-VLOOKUP(C145,'mallin data'!$B$3:$II$295,242,FALSE)/SUM($D$5:$J$5)</f>
        <v>0.27898848712838653</v>
      </c>
      <c r="M145" s="42">
        <f t="shared" si="19"/>
        <v>13411.831460674157</v>
      </c>
      <c r="N145" s="108"/>
      <c r="O145" s="42">
        <f>VLOOKUP($C145,'mallin data'!$B$2:$CJ$295,65,FALSE)</f>
        <v>0</v>
      </c>
      <c r="P145" s="21"/>
      <c r="Q145" s="16"/>
      <c r="R145" s="16">
        <f>VLOOKUP($C145,'mallin data'!$B$2:$CJ$295,26,FALSE)</f>
        <v>0</v>
      </c>
      <c r="S145" s="16"/>
      <c r="T145" s="16">
        <f t="shared" si="20"/>
        <v>1063.6958393113343</v>
      </c>
      <c r="U145" s="16"/>
      <c r="V145" s="114"/>
      <c r="X145" s="43"/>
      <c r="Z145" s="11"/>
      <c r="AA145" s="11"/>
      <c r="AB145" s="12"/>
      <c r="AC145" s="12"/>
    </row>
    <row r="146" spans="1:29" hidden="1" x14ac:dyDescent="0.2">
      <c r="A146" s="11">
        <v>136</v>
      </c>
      <c r="B146" s="19" t="str">
        <f t="shared" si="21"/>
        <v>***</v>
      </c>
      <c r="C146" t="str">
        <f>VLOOKUP(A146,'mallin data'!$IJ$3:$IL$295,3,FALSE)</f>
        <v>Marttila</v>
      </c>
      <c r="D146" s="7">
        <f>VLOOKUP($C146,'mallin data'!$B$2:$CJ$295,9,FALSE)</f>
        <v>47.5</v>
      </c>
      <c r="E146" s="45">
        <f>VLOOKUP($C146,'mallin data'!$B$2:$CJ$295,66,FALSE)</f>
        <v>-3.3728667454251779E-2</v>
      </c>
      <c r="F146" s="7">
        <f>VLOOKUP($C146,'mallin data'!$B$2:$CJ$295,16,FALSE)</f>
        <v>45.6</v>
      </c>
      <c r="G146" s="16">
        <f>VLOOKUP($C146,'mallin data'!$B$2:$CJ$295,87,FALSE)</f>
        <v>137</v>
      </c>
      <c r="H146" s="16">
        <f>VLOOKUP($C146,'mallin data'!$B$2:$CJ$295,67,FALSE)</f>
        <v>26181.181675392669</v>
      </c>
      <c r="I146" s="45">
        <f>VLOOKUP($C146,'mallin data'!$B$2:$CJ$295,71,FALSE)</f>
        <v>0.01</v>
      </c>
      <c r="J146" s="28">
        <f>_xlfn.XLOOKUP($C146,'mallin data'!$B$3:$B$295,'mallin data'!CH$3:CH$295)</f>
        <v>0</v>
      </c>
      <c r="L146" s="39">
        <f>1-VLOOKUP(C146,'mallin data'!$B$3:$II$295,242,FALSE)/SUM($D$5:$J$5)</f>
        <v>0.27874977614691399</v>
      </c>
      <c r="M146" s="42">
        <f t="shared" si="19"/>
        <v>12343.862068965518</v>
      </c>
      <c r="N146" s="108"/>
      <c r="O146" s="42">
        <f>VLOOKUP($C146,'mallin data'!$B$2:$CJ$295,65,FALSE)</f>
        <v>0</v>
      </c>
      <c r="P146" s="21"/>
      <c r="Q146" s="16"/>
      <c r="R146" s="16">
        <f>VLOOKUP($C146,'mallin data'!$B$2:$CJ$295,26,FALSE)</f>
        <v>0</v>
      </c>
      <c r="S146" s="16"/>
      <c r="T146" s="16">
        <f t="shared" si="20"/>
        <v>784.21527777777783</v>
      </c>
      <c r="U146" s="16"/>
      <c r="V146" s="114"/>
      <c r="X146" s="43"/>
      <c r="Z146" s="11"/>
      <c r="AA146" s="11"/>
      <c r="AB146" s="12"/>
      <c r="AC146" s="12"/>
    </row>
    <row r="147" spans="1:29" hidden="1" x14ac:dyDescent="0.2">
      <c r="A147" s="11">
        <v>137</v>
      </c>
      <c r="B147" s="19" t="str">
        <f t="shared" si="21"/>
        <v>***</v>
      </c>
      <c r="C147" t="str">
        <f>VLOOKUP(A147,'mallin data'!$IJ$3:$IL$295,3,FALSE)</f>
        <v>Oripää</v>
      </c>
      <c r="D147" s="7">
        <f>VLOOKUP($C147,'mallin data'!$B$2:$CJ$295,9,FALSE)</f>
        <v>45.8</v>
      </c>
      <c r="E147" s="45">
        <f>VLOOKUP($C147,'mallin data'!$B$2:$CJ$295,66,FALSE)</f>
        <v>5.254643111370005E-3</v>
      </c>
      <c r="F147" s="7">
        <f>VLOOKUP($C147,'mallin data'!$B$2:$CJ$295,16,FALSE)</f>
        <v>53.5</v>
      </c>
      <c r="G147" s="16">
        <f>VLOOKUP($C147,'mallin data'!$B$2:$CJ$295,87,FALSE)</f>
        <v>94</v>
      </c>
      <c r="H147" s="16">
        <f>VLOOKUP($C147,'mallin data'!$B$2:$CJ$295,67,FALSE)</f>
        <v>25014.484662576688</v>
      </c>
      <c r="I147" s="45">
        <f>VLOOKUP($C147,'mallin data'!$B$2:$CJ$295,71,FALSE)</f>
        <v>5.0000000000000001E-3</v>
      </c>
      <c r="J147" s="28">
        <f>_xlfn.XLOOKUP($C147,'mallin data'!$B$3:$B$295,'mallin data'!CH$3:CH$295)</f>
        <v>0</v>
      </c>
      <c r="L147" s="39">
        <f>1-VLOOKUP(C147,'mallin data'!$B$3:$II$295,242,FALSE)/SUM($D$5:$J$5)</f>
        <v>0.27668961189645558</v>
      </c>
      <c r="M147" s="42">
        <f t="shared" si="19"/>
        <v>15109.217391304348</v>
      </c>
      <c r="N147" s="108"/>
      <c r="O147" s="42">
        <f>VLOOKUP($C147,'mallin data'!$B$2:$CJ$295,65,FALSE)</f>
        <v>0</v>
      </c>
      <c r="P147" s="21"/>
      <c r="Q147" s="16"/>
      <c r="R147" s="16">
        <f>VLOOKUP($C147,'mallin data'!$B$2:$CJ$295,26,FALSE)</f>
        <v>0</v>
      </c>
      <c r="S147" s="16"/>
      <c r="T147" s="16">
        <f t="shared" si="20"/>
        <v>1751.8988764044943</v>
      </c>
      <c r="U147" s="16"/>
      <c r="V147" s="114"/>
      <c r="X147" s="43"/>
      <c r="Z147" s="11"/>
      <c r="AA147" s="11"/>
      <c r="AB147" s="12"/>
      <c r="AC147" s="12"/>
    </row>
    <row r="148" spans="1:29" hidden="1" x14ac:dyDescent="0.2">
      <c r="A148" s="11">
        <v>138</v>
      </c>
      <c r="B148" s="19" t="str">
        <f t="shared" si="21"/>
        <v>***</v>
      </c>
      <c r="C148" t="str">
        <f>VLOOKUP(A148,'mallin data'!$IJ$3:$IL$295,3,FALSE)</f>
        <v>Humppila</v>
      </c>
      <c r="D148" s="7">
        <f>VLOOKUP($C148,'mallin data'!$B$2:$CJ$295,9,FALSE)</f>
        <v>49.5</v>
      </c>
      <c r="E148" s="45">
        <f>VLOOKUP($C148,'mallin data'!$B$2:$CJ$295,66,FALSE)</f>
        <v>-4.540822282146946E-2</v>
      </c>
      <c r="F148" s="7">
        <f>VLOOKUP($C148,'mallin data'!$B$2:$CJ$295,16,FALSE)</f>
        <v>62.9</v>
      </c>
      <c r="G148" s="16">
        <f>VLOOKUP($C148,'mallin data'!$B$2:$CJ$295,87,FALSE)</f>
        <v>174</v>
      </c>
      <c r="H148" s="16">
        <f>VLOOKUP($C148,'mallin data'!$B$2:$CJ$295,67,FALSE)</f>
        <v>25886.519579751672</v>
      </c>
      <c r="I148" s="45">
        <f>VLOOKUP($C148,'mallin data'!$B$2:$CJ$295,71,FALSE)</f>
        <v>2E-3</v>
      </c>
      <c r="J148" s="28">
        <f>_xlfn.XLOOKUP($C148,'mallin data'!$B$3:$B$295,'mallin data'!CH$3:CH$295)</f>
        <v>0</v>
      </c>
      <c r="L148" s="39">
        <f>1-VLOOKUP(C148,'mallin data'!$B$3:$II$295,242,FALSE)/SUM($D$5:$J$5)</f>
        <v>0.2766496518706737</v>
      </c>
      <c r="M148" s="42">
        <f t="shared" si="19"/>
        <v>15348.709497206704</v>
      </c>
      <c r="N148" s="108"/>
      <c r="O148" s="42">
        <f>VLOOKUP($C148,'mallin data'!$B$2:$CJ$295,65,FALSE)</f>
        <v>0</v>
      </c>
      <c r="P148" s="21"/>
      <c r="Q148" s="16"/>
      <c r="R148" s="16">
        <f>VLOOKUP($C148,'mallin data'!$B$2:$CJ$295,26,FALSE)</f>
        <v>0</v>
      </c>
      <c r="S148" s="16"/>
      <c r="T148" s="16">
        <f t="shared" si="20"/>
        <v>950.54494382022472</v>
      </c>
      <c r="U148" s="16"/>
      <c r="V148" s="114"/>
      <c r="X148" s="43"/>
      <c r="Z148" s="11"/>
      <c r="AA148" s="11"/>
      <c r="AB148" s="12"/>
      <c r="AC148" s="12"/>
    </row>
    <row r="149" spans="1:29" hidden="1" x14ac:dyDescent="0.2">
      <c r="A149" s="11">
        <v>139</v>
      </c>
      <c r="B149" s="19" t="str">
        <f t="shared" si="21"/>
        <v>***</v>
      </c>
      <c r="C149" t="str">
        <f>VLOOKUP(A149,'mallin data'!$IJ$3:$IL$295,3,FALSE)</f>
        <v>Juva</v>
      </c>
      <c r="D149" s="7">
        <f>VLOOKUP($C149,'mallin data'!$B$2:$CJ$295,9,FALSE)</f>
        <v>53</v>
      </c>
      <c r="E149" s="45">
        <f>VLOOKUP($C149,'mallin data'!$B$2:$CJ$295,66,FALSE)</f>
        <v>-2.3108978954222658E-2</v>
      </c>
      <c r="F149" s="7">
        <f>VLOOKUP($C149,'mallin data'!$B$2:$CJ$295,16,FALSE)</f>
        <v>51.9</v>
      </c>
      <c r="G149" s="16">
        <f>VLOOKUP($C149,'mallin data'!$B$2:$CJ$295,87,FALSE)</f>
        <v>438</v>
      </c>
      <c r="H149" s="16">
        <f>VLOOKUP($C149,'mallin data'!$B$2:$CJ$295,67,FALSE)</f>
        <v>25017.116320056397</v>
      </c>
      <c r="I149" s="45">
        <f>VLOOKUP($C149,'mallin data'!$B$2:$CJ$295,71,FALSE)</f>
        <v>3.0000000000000001E-3</v>
      </c>
      <c r="J149" s="28">
        <f>_xlfn.XLOOKUP($C149,'mallin data'!$B$3:$B$295,'mallin data'!CH$3:CH$295)</f>
        <v>0</v>
      </c>
      <c r="L149" s="39">
        <f>1-VLOOKUP(C149,'mallin data'!$B$3:$II$295,242,FALSE)/SUM($D$5:$J$5)</f>
        <v>0.27498934819939524</v>
      </c>
      <c r="M149" s="42">
        <f t="shared" si="19"/>
        <v>14268.934857142856</v>
      </c>
      <c r="N149" s="108"/>
      <c r="O149" s="42">
        <f>VLOOKUP($C149,'mallin data'!$B$2:$CJ$295,65,FALSE)</f>
        <v>0</v>
      </c>
      <c r="P149" s="21"/>
      <c r="Q149" s="16"/>
      <c r="R149" s="16">
        <f>VLOOKUP($C149,'mallin data'!$B$2:$CJ$295,26,FALSE)</f>
        <v>0</v>
      </c>
      <c r="S149" s="16"/>
      <c r="T149" s="16">
        <f t="shared" si="20"/>
        <v>348.01393728222996</v>
      </c>
      <c r="U149" s="16"/>
      <c r="V149" s="114"/>
      <c r="X149" s="43"/>
      <c r="Z149" s="11"/>
      <c r="AA149" s="11"/>
      <c r="AB149" s="12"/>
      <c r="AC149" s="12"/>
    </row>
    <row r="150" spans="1:29" hidden="1" x14ac:dyDescent="0.2">
      <c r="A150" s="11">
        <v>140</v>
      </c>
      <c r="B150" s="19" t="str">
        <f t="shared" si="21"/>
        <v>***</v>
      </c>
      <c r="C150" t="str">
        <f>VLOOKUP(A150,'mallin data'!$IJ$3:$IL$295,3,FALSE)</f>
        <v>Hämeenlinna</v>
      </c>
      <c r="D150" s="7">
        <f>VLOOKUP($C150,'mallin data'!$B$2:$CJ$295,9,FALSE)</f>
        <v>46.2</v>
      </c>
      <c r="E150" s="45">
        <f>VLOOKUP($C150,'mallin data'!$B$2:$CJ$295,66,FALSE)</f>
        <v>-6.0625083445688512E-3</v>
      </c>
      <c r="F150" s="7">
        <f>VLOOKUP($C150,'mallin data'!$B$2:$CJ$295,16,FALSE)</f>
        <v>88.7</v>
      </c>
      <c r="G150" s="16">
        <f>VLOOKUP($C150,'mallin data'!$B$2:$CJ$295,87,FALSE)</f>
        <v>6283</v>
      </c>
      <c r="H150" s="16">
        <f>VLOOKUP($C150,'mallin data'!$B$2:$CJ$295,67,FALSE)</f>
        <v>28994.619394151945</v>
      </c>
      <c r="I150" s="45">
        <f>VLOOKUP($C150,'mallin data'!$B$2:$CJ$295,71,FALSE)</f>
        <v>4.0000000000000001E-3</v>
      </c>
      <c r="J150" s="28">
        <f>_xlfn.XLOOKUP($C150,'mallin data'!$B$3:$B$295,'mallin data'!CH$3:CH$295)</f>
        <v>0</v>
      </c>
      <c r="L150" s="39">
        <f>1-VLOOKUP(C150,'mallin data'!$B$3:$II$295,242,FALSE)/SUM($D$5:$J$5)</f>
        <v>0.27273126335307296</v>
      </c>
      <c r="M150" s="42">
        <f t="shared" si="19"/>
        <v>11605.072728693071</v>
      </c>
      <c r="N150" s="108"/>
      <c r="O150" s="42">
        <f>VLOOKUP($C150,'mallin data'!$B$2:$CJ$295,65,FALSE)</f>
        <v>0</v>
      </c>
      <c r="P150" s="21"/>
      <c r="Q150" s="16"/>
      <c r="R150" s="16">
        <f>VLOOKUP($C150,'mallin data'!$B$2:$CJ$295,26,FALSE)</f>
        <v>0</v>
      </c>
      <c r="S150" s="16"/>
      <c r="T150" s="16">
        <f t="shared" si="20"/>
        <v>1106.4330846166058</v>
      </c>
      <c r="U150" s="16"/>
      <c r="V150" s="114"/>
      <c r="X150" s="43"/>
      <c r="Z150" s="11"/>
      <c r="AA150" s="11"/>
      <c r="AB150" s="12"/>
      <c r="AC150" s="12"/>
    </row>
    <row r="151" spans="1:29" hidden="1" x14ac:dyDescent="0.2">
      <c r="A151" s="11">
        <v>141</v>
      </c>
      <c r="B151" s="19" t="str">
        <f t="shared" si="21"/>
        <v>***</v>
      </c>
      <c r="C151" t="str">
        <f>VLOOKUP(A151,'mallin data'!$IJ$3:$IL$295,3,FALSE)</f>
        <v>Kouvola</v>
      </c>
      <c r="D151" s="7">
        <f>VLOOKUP($C151,'mallin data'!$B$2:$CJ$295,9,FALSE)</f>
        <v>48.5</v>
      </c>
      <c r="E151" s="45">
        <f>VLOOKUP($C151,'mallin data'!$B$2:$CJ$295,66,FALSE)</f>
        <v>-1.7903969605979973E-2</v>
      </c>
      <c r="F151" s="7">
        <f>VLOOKUP($C151,'mallin data'!$B$2:$CJ$295,16,FALSE)</f>
        <v>86.2</v>
      </c>
      <c r="G151" s="16">
        <f>VLOOKUP($C151,'mallin data'!$B$2:$CJ$295,87,FALSE)</f>
        <v>6650</v>
      </c>
      <c r="H151" s="16">
        <f>VLOOKUP($C151,'mallin data'!$B$2:$CJ$295,67,FALSE)</f>
        <v>28338.132306789477</v>
      </c>
      <c r="I151" s="45">
        <f>VLOOKUP($C151,'mallin data'!$B$2:$CJ$295,71,FALSE)</f>
        <v>4.0000000000000001E-3</v>
      </c>
      <c r="J151" s="28">
        <f>_xlfn.XLOOKUP($C151,'mallin data'!$B$3:$B$295,'mallin data'!CH$3:CH$295)</f>
        <v>0</v>
      </c>
      <c r="L151" s="39">
        <f>1-VLOOKUP(C151,'mallin data'!$B$3:$II$295,242,FALSE)/SUM($D$5:$J$5)</f>
        <v>0.26145820230587313</v>
      </c>
      <c r="M151" s="42">
        <f t="shared" si="19"/>
        <v>12656.274295826574</v>
      </c>
      <c r="N151" s="108"/>
      <c r="O151" s="42">
        <f>VLOOKUP($C151,'mallin data'!$B$2:$CJ$295,65,FALSE)</f>
        <v>0</v>
      </c>
      <c r="P151" s="21"/>
      <c r="Q151" s="16"/>
      <c r="R151" s="16">
        <f>VLOOKUP($C151,'mallin data'!$B$2:$CJ$295,26,FALSE)</f>
        <v>0</v>
      </c>
      <c r="S151" s="16"/>
      <c r="T151" s="16">
        <f t="shared" si="20"/>
        <v>1111.595894029738</v>
      </c>
      <c r="U151" s="16"/>
      <c r="V151" s="114"/>
      <c r="X151" s="43"/>
      <c r="Z151" s="11"/>
      <c r="AA151" s="11"/>
      <c r="AB151" s="12"/>
      <c r="AC151" s="12"/>
    </row>
    <row r="152" spans="1:29" hidden="1" x14ac:dyDescent="0.2">
      <c r="A152" s="11">
        <v>142</v>
      </c>
      <c r="B152" s="19" t="str">
        <f t="shared" si="21"/>
        <v>***</v>
      </c>
      <c r="C152" t="str">
        <f>VLOOKUP(A152,'mallin data'!$IJ$3:$IL$295,3,FALSE)</f>
        <v>Ikaalinen</v>
      </c>
      <c r="D152" s="7">
        <f>VLOOKUP($C152,'mallin data'!$B$2:$CJ$295,9,FALSE)</f>
        <v>49.5</v>
      </c>
      <c r="E152" s="45">
        <f>VLOOKUP($C152,'mallin data'!$B$2:$CJ$295,66,FALSE)</f>
        <v>2.7553234423550064E-3</v>
      </c>
      <c r="F152" s="7">
        <f>VLOOKUP($C152,'mallin data'!$B$2:$CJ$295,16,FALSE)</f>
        <v>60.9</v>
      </c>
      <c r="G152" s="16">
        <f>VLOOKUP($C152,'mallin data'!$B$2:$CJ$295,87,FALSE)</f>
        <v>691</v>
      </c>
      <c r="H152" s="16">
        <f>VLOOKUP($C152,'mallin data'!$B$2:$CJ$295,67,FALSE)</f>
        <v>24675.777892867711</v>
      </c>
      <c r="I152" s="45">
        <f>VLOOKUP($C152,'mallin data'!$B$2:$CJ$295,71,FALSE)</f>
        <v>1E-3</v>
      </c>
      <c r="J152" s="28">
        <f>_xlfn.XLOOKUP($C152,'mallin data'!$B$3:$B$295,'mallin data'!CH$3:CH$295)</f>
        <v>0</v>
      </c>
      <c r="L152" s="39">
        <f>1-VLOOKUP(C152,'mallin data'!$B$3:$II$295,242,FALSE)/SUM($D$5:$J$5)</f>
        <v>0.25303397233821256</v>
      </c>
      <c r="M152" s="42">
        <f t="shared" si="19"/>
        <v>12141.398268398269</v>
      </c>
      <c r="N152" s="108"/>
      <c r="O152" s="42">
        <f>VLOOKUP($C152,'mallin data'!$B$2:$CJ$295,65,FALSE)</f>
        <v>0</v>
      </c>
      <c r="P152" s="21"/>
      <c r="Q152" s="16"/>
      <c r="R152" s="16">
        <f>VLOOKUP($C152,'mallin data'!$B$2:$CJ$295,26,FALSE)</f>
        <v>0</v>
      </c>
      <c r="S152" s="16"/>
      <c r="T152" s="16">
        <f t="shared" si="20"/>
        <v>1509.3100890207716</v>
      </c>
      <c r="U152" s="16"/>
      <c r="V152" s="114"/>
      <c r="X152" s="43"/>
      <c r="Z152" s="11"/>
      <c r="AA152" s="11"/>
      <c r="AB152" s="12"/>
      <c r="AC152" s="12"/>
    </row>
    <row r="153" spans="1:29" hidden="1" x14ac:dyDescent="0.2">
      <c r="A153" s="11">
        <v>143</v>
      </c>
      <c r="B153" s="19" t="str">
        <f t="shared" si="21"/>
        <v>***</v>
      </c>
      <c r="C153" t="str">
        <f>VLOOKUP(A153,'mallin data'!$IJ$3:$IL$295,3,FALSE)</f>
        <v>Kangasniemi</v>
      </c>
      <c r="D153" s="7">
        <f>VLOOKUP($C153,'mallin data'!$B$2:$CJ$295,9,FALSE)</f>
        <v>53.4</v>
      </c>
      <c r="E153" s="45">
        <f>VLOOKUP($C153,'mallin data'!$B$2:$CJ$295,66,FALSE)</f>
        <v>-2.4072515734873234E-2</v>
      </c>
      <c r="F153" s="7">
        <f>VLOOKUP($C153,'mallin data'!$B$2:$CJ$295,16,FALSE)</f>
        <v>51.2</v>
      </c>
      <c r="G153" s="16">
        <f>VLOOKUP($C153,'mallin data'!$B$2:$CJ$295,87,FALSE)</f>
        <v>382</v>
      </c>
      <c r="H153" s="16">
        <f>VLOOKUP($C153,'mallin data'!$B$2:$CJ$295,67,FALSE)</f>
        <v>24911.843540102727</v>
      </c>
      <c r="I153" s="45">
        <f>VLOOKUP($C153,'mallin data'!$B$2:$CJ$295,71,FALSE)</f>
        <v>2E-3</v>
      </c>
      <c r="J153" s="28">
        <f>_xlfn.XLOOKUP($C153,'mallin data'!$B$3:$B$295,'mallin data'!CH$3:CH$295)</f>
        <v>0</v>
      </c>
      <c r="L153" s="39">
        <f>1-VLOOKUP(C153,'mallin data'!$B$3:$II$295,242,FALSE)/SUM($D$5:$J$5)</f>
        <v>0.25153742360891362</v>
      </c>
      <c r="M153" s="42">
        <f t="shared" si="19"/>
        <v>14014.138461538461</v>
      </c>
      <c r="N153" s="108"/>
      <c r="O153" s="42">
        <f>VLOOKUP($C153,'mallin data'!$B$2:$CJ$295,65,FALSE)</f>
        <v>0</v>
      </c>
      <c r="P153" s="21"/>
      <c r="Q153" s="16"/>
      <c r="R153" s="16">
        <f>VLOOKUP($C153,'mallin data'!$B$2:$CJ$295,26,FALSE)</f>
        <v>0</v>
      </c>
      <c r="S153" s="16"/>
      <c r="T153" s="16">
        <f t="shared" si="20"/>
        <v>251.61668839634942</v>
      </c>
      <c r="U153" s="16"/>
      <c r="V153" s="114"/>
      <c r="X153" s="43"/>
      <c r="Z153" s="11"/>
      <c r="AA153" s="11"/>
      <c r="AB153" s="12"/>
      <c r="AC153" s="12"/>
    </row>
    <row r="154" spans="1:29" hidden="1" x14ac:dyDescent="0.2">
      <c r="A154" s="11">
        <v>144</v>
      </c>
      <c r="B154" s="19" t="str">
        <f t="shared" si="21"/>
        <v>***</v>
      </c>
      <c r="C154" t="str">
        <f>VLOOKUP(A154,'mallin data'!$IJ$3:$IL$295,3,FALSE)</f>
        <v>Vimpeli</v>
      </c>
      <c r="D154" s="7">
        <f>VLOOKUP($C154,'mallin data'!$B$2:$CJ$295,9,FALSE)</f>
        <v>50.3</v>
      </c>
      <c r="E154" s="45">
        <f>VLOOKUP($C154,'mallin data'!$B$2:$CJ$295,66,FALSE)</f>
        <v>0</v>
      </c>
      <c r="F154" s="7">
        <f>VLOOKUP($C154,'mallin data'!$B$2:$CJ$295,16,FALSE)</f>
        <v>68.5</v>
      </c>
      <c r="G154" s="16">
        <f>VLOOKUP($C154,'mallin data'!$B$2:$CJ$295,87,FALSE)</f>
        <v>0</v>
      </c>
      <c r="H154" s="16">
        <f>VLOOKUP($C154,'mallin data'!$B$2:$CJ$295,67,FALSE)</f>
        <v>25509.010740314538</v>
      </c>
      <c r="I154" s="45">
        <f>VLOOKUP($C154,'mallin data'!$B$2:$CJ$295,71,FALSE)</f>
        <v>2E-3</v>
      </c>
      <c r="J154" s="28">
        <f>_xlfn.XLOOKUP($C154,'mallin data'!$B$3:$B$295,'mallin data'!CH$3:CH$295)</f>
        <v>0</v>
      </c>
      <c r="L154" s="39">
        <f>1-VLOOKUP(C154,'mallin data'!$B$3:$II$295,242,FALSE)/SUM($D$5:$J$5)</f>
        <v>0.25071944651779066</v>
      </c>
      <c r="M154" s="42" t="e">
        <f t="shared" si="19"/>
        <v>#N/A</v>
      </c>
      <c r="N154" s="108"/>
      <c r="O154" s="42">
        <f>VLOOKUP($C154,'mallin data'!$B$2:$CJ$295,65,FALSE)</f>
        <v>0</v>
      </c>
      <c r="P154" s="21"/>
      <c r="Q154" s="16"/>
      <c r="R154" s="16">
        <f>VLOOKUP($C154,'mallin data'!$B$2:$CJ$295,26,FALSE)</f>
        <v>0</v>
      </c>
      <c r="S154" s="16"/>
      <c r="T154" s="16" t="e">
        <f t="shared" si="20"/>
        <v>#N/A</v>
      </c>
      <c r="U154" s="16"/>
      <c r="V154" s="114"/>
      <c r="X154" s="43"/>
      <c r="Z154" s="11"/>
      <c r="AA154" s="11"/>
      <c r="AB154" s="12"/>
      <c r="AC154" s="12"/>
    </row>
    <row r="155" spans="1:29" hidden="1" x14ac:dyDescent="0.2">
      <c r="A155" s="11">
        <v>145</v>
      </c>
      <c r="B155" s="19" t="str">
        <f t="shared" si="21"/>
        <v>**</v>
      </c>
      <c r="C155" t="str">
        <f>VLOOKUP(A155,'mallin data'!$IJ$3:$IL$295,3,FALSE)</f>
        <v>Virrat</v>
      </c>
      <c r="D155" s="7">
        <f>VLOOKUP($C155,'mallin data'!$B$2:$CJ$295,9,FALSE)</f>
        <v>52.9</v>
      </c>
      <c r="E155" s="45">
        <f>VLOOKUP($C155,'mallin data'!$B$2:$CJ$295,66,FALSE)</f>
        <v>-1.537491859263298E-2</v>
      </c>
      <c r="F155" s="7">
        <f>VLOOKUP($C155,'mallin data'!$B$2:$CJ$295,16,FALSE)</f>
        <v>52.9</v>
      </c>
      <c r="G155" s="16">
        <f>VLOOKUP($C155,'mallin data'!$B$2:$CJ$295,87,FALSE)</f>
        <v>517</v>
      </c>
      <c r="H155" s="16">
        <f>VLOOKUP($C155,'mallin data'!$B$2:$CJ$295,67,FALSE)</f>
        <v>24848.299838449111</v>
      </c>
      <c r="I155" s="45">
        <f>VLOOKUP($C155,'mallin data'!$B$2:$CJ$295,71,FALSE)</f>
        <v>2E-3</v>
      </c>
      <c r="J155" s="28">
        <f>_xlfn.XLOOKUP($C155,'mallin data'!$B$3:$B$295,'mallin data'!CH$3:CH$295)</f>
        <v>0</v>
      </c>
      <c r="L155" s="39">
        <f>1-VLOOKUP(C155,'mallin data'!$B$3:$II$295,242,FALSE)/SUM($D$5:$J$5)</f>
        <v>0.24787781100686113</v>
      </c>
      <c r="M155" s="42">
        <f t="shared" si="19"/>
        <v>13308.661523625844</v>
      </c>
      <c r="N155" s="108"/>
      <c r="O155" s="42">
        <f>VLOOKUP($C155,'mallin data'!$B$2:$CJ$295,65,FALSE)</f>
        <v>0</v>
      </c>
      <c r="P155" s="21"/>
      <c r="Q155" s="16"/>
      <c r="R155" s="16">
        <f>VLOOKUP($C155,'mallin data'!$B$2:$CJ$295,26,FALSE)</f>
        <v>0</v>
      </c>
      <c r="S155" s="16"/>
      <c r="T155" s="16">
        <f t="shared" si="20"/>
        <v>980.20295566502466</v>
      </c>
      <c r="U155" s="16"/>
      <c r="V155" s="114"/>
      <c r="X155" s="43"/>
      <c r="Z155" s="11"/>
      <c r="AA155" s="11"/>
      <c r="AB155" s="12"/>
      <c r="AC155" s="12"/>
    </row>
    <row r="156" spans="1:29" hidden="1" x14ac:dyDescent="0.2">
      <c r="A156" s="11">
        <v>146</v>
      </c>
      <c r="B156" s="19" t="str">
        <f t="shared" si="21"/>
        <v>**</v>
      </c>
      <c r="C156" t="str">
        <f>VLOOKUP(A156,'mallin data'!$IJ$3:$IL$295,3,FALSE)</f>
        <v>Lieto</v>
      </c>
      <c r="D156" s="7">
        <f>VLOOKUP($C156,'mallin data'!$B$2:$CJ$295,9,FALSE)</f>
        <v>43</v>
      </c>
      <c r="E156" s="45">
        <f>VLOOKUP($C156,'mallin data'!$B$2:$CJ$295,66,FALSE)</f>
        <v>1.0533971527456609E-3</v>
      </c>
      <c r="F156" s="7">
        <f>VLOOKUP($C156,'mallin data'!$B$2:$CJ$295,16,FALSE)</f>
        <v>85.1</v>
      </c>
      <c r="G156" s="16">
        <f>VLOOKUP($C156,'mallin data'!$B$2:$CJ$295,87,FALSE)</f>
        <v>2561</v>
      </c>
      <c r="H156" s="16">
        <f>VLOOKUP($C156,'mallin data'!$B$2:$CJ$295,67,FALSE)</f>
        <v>30624.157214748862</v>
      </c>
      <c r="I156" s="45">
        <f>VLOOKUP($C156,'mallin data'!$B$2:$CJ$295,71,FALSE)</f>
        <v>1.4999999999999999E-2</v>
      </c>
      <c r="J156" s="28">
        <f>_xlfn.XLOOKUP($C156,'mallin data'!$B$3:$B$295,'mallin data'!CH$3:CH$295)</f>
        <v>0</v>
      </c>
      <c r="L156" s="39">
        <f>1-VLOOKUP(C156,'mallin data'!$B$3:$II$295,242,FALSE)/SUM($D$5:$J$5)</f>
        <v>0.24308714044808022</v>
      </c>
      <c r="M156" s="42">
        <f t="shared" si="19"/>
        <v>9338.941995359628</v>
      </c>
      <c r="N156" s="108"/>
      <c r="O156" s="42">
        <f>VLOOKUP($C156,'mallin data'!$B$2:$CJ$295,65,FALSE)</f>
        <v>0</v>
      </c>
      <c r="P156" s="21"/>
      <c r="Q156" s="16"/>
      <c r="R156" s="16">
        <f>VLOOKUP($C156,'mallin data'!$B$2:$CJ$295,26,FALSE)</f>
        <v>0</v>
      </c>
      <c r="S156" s="16"/>
      <c r="T156" s="16">
        <f t="shared" si="20"/>
        <v>525.37692004726273</v>
      </c>
      <c r="U156" s="16"/>
      <c r="V156" s="114"/>
      <c r="X156" s="43"/>
      <c r="Z156" s="11"/>
      <c r="AA156" s="11"/>
      <c r="AB156" s="12"/>
      <c r="AC156" s="12"/>
    </row>
    <row r="157" spans="1:29" hidden="1" x14ac:dyDescent="0.2">
      <c r="A157" s="11">
        <v>147</v>
      </c>
      <c r="B157" s="19" t="str">
        <f t="shared" si="21"/>
        <v>**</v>
      </c>
      <c r="C157" t="str">
        <f>VLOOKUP(A157,'mallin data'!$IJ$3:$IL$295,3,FALSE)</f>
        <v>Kemijärvi</v>
      </c>
      <c r="D157" s="7">
        <f>VLOOKUP($C157,'mallin data'!$B$2:$CJ$295,9,FALSE)</f>
        <v>54.8</v>
      </c>
      <c r="E157" s="45">
        <f>VLOOKUP($C157,'mallin data'!$B$2:$CJ$295,66,FALSE)</f>
        <v>-1.2942775636246063E-2</v>
      </c>
      <c r="F157" s="7">
        <f>VLOOKUP($C157,'mallin data'!$B$2:$CJ$295,16,FALSE)</f>
        <v>70.8</v>
      </c>
      <c r="G157" s="16">
        <f>VLOOKUP($C157,'mallin data'!$B$2:$CJ$295,87,FALSE)</f>
        <v>426</v>
      </c>
      <c r="H157" s="16">
        <f>VLOOKUP($C157,'mallin data'!$B$2:$CJ$295,67,FALSE)</f>
        <v>26366.411849295371</v>
      </c>
      <c r="I157" s="45">
        <f>VLOOKUP($C157,'mallin data'!$B$2:$CJ$295,71,FALSE)</f>
        <v>1E-3</v>
      </c>
      <c r="J157" s="28">
        <f>_xlfn.XLOOKUP($C157,'mallin data'!$B$3:$B$295,'mallin data'!CH$3:CH$295)</f>
        <v>0</v>
      </c>
      <c r="L157" s="39">
        <f>1-VLOOKUP(C157,'mallin data'!$B$3:$II$295,242,FALSE)/SUM($D$5:$J$5)</f>
        <v>0.24251978218036907</v>
      </c>
      <c r="M157" s="42">
        <f t="shared" si="19"/>
        <v>11749.526946107784</v>
      </c>
      <c r="N157" s="108"/>
      <c r="O157" s="42">
        <f>VLOOKUP($C157,'mallin data'!$B$2:$CJ$295,65,FALSE)</f>
        <v>0</v>
      </c>
      <c r="P157" s="21"/>
      <c r="Q157" s="16"/>
      <c r="R157" s="16">
        <f>VLOOKUP($C157,'mallin data'!$B$2:$CJ$295,26,FALSE)</f>
        <v>0</v>
      </c>
      <c r="S157" s="16"/>
      <c r="T157" s="16">
        <f t="shared" si="20"/>
        <v>207.33266129032259</v>
      </c>
      <c r="U157" s="16"/>
      <c r="V157" s="114"/>
      <c r="X157" s="43"/>
      <c r="Z157" s="11"/>
      <c r="AA157" s="11"/>
      <c r="AB157" s="12"/>
      <c r="AC157" s="12"/>
    </row>
    <row r="158" spans="1:29" hidden="1" x14ac:dyDescent="0.2">
      <c r="A158" s="11">
        <v>148</v>
      </c>
      <c r="B158" s="19" t="str">
        <f t="shared" si="21"/>
        <v>**</v>
      </c>
      <c r="C158" t="str">
        <f>VLOOKUP(A158,'mallin data'!$IJ$3:$IL$295,3,FALSE)</f>
        <v>Suomussalmi</v>
      </c>
      <c r="D158" s="7">
        <f>VLOOKUP($C158,'mallin data'!$B$2:$CJ$295,9,FALSE)</f>
        <v>55.3</v>
      </c>
      <c r="E158" s="45">
        <f>VLOOKUP($C158,'mallin data'!$B$2:$CJ$295,66,FALSE)</f>
        <v>-2.1491271390176592E-2</v>
      </c>
      <c r="F158" s="7">
        <f>VLOOKUP($C158,'mallin data'!$B$2:$CJ$295,16,FALSE)</f>
        <v>63.2</v>
      </c>
      <c r="G158" s="16">
        <f>VLOOKUP($C158,'mallin data'!$B$2:$CJ$295,87,FALSE)</f>
        <v>483</v>
      </c>
      <c r="H158" s="16">
        <f>VLOOKUP($C158,'mallin data'!$B$2:$CJ$295,67,FALSE)</f>
        <v>24880.070048309179</v>
      </c>
      <c r="I158" s="45">
        <f>VLOOKUP($C158,'mallin data'!$B$2:$CJ$295,71,FALSE)</f>
        <v>1E-3</v>
      </c>
      <c r="J158" s="28">
        <f>_xlfn.XLOOKUP($C158,'mallin data'!$B$3:$B$295,'mallin data'!CH$3:CH$295)</f>
        <v>0</v>
      </c>
      <c r="L158" s="39">
        <f>1-VLOOKUP(C158,'mallin data'!$B$3:$II$295,242,FALSE)/SUM($D$5:$J$5)</f>
        <v>0.23005921234728688</v>
      </c>
      <c r="M158" s="42">
        <f t="shared" si="19"/>
        <v>20112.09648241206</v>
      </c>
      <c r="N158" s="108"/>
      <c r="O158" s="42">
        <f>VLOOKUP($C158,'mallin data'!$B$2:$CJ$295,65,FALSE)</f>
        <v>0</v>
      </c>
      <c r="P158" s="21"/>
      <c r="Q158" s="16"/>
      <c r="R158" s="16">
        <f>VLOOKUP($C158,'mallin data'!$B$2:$CJ$295,26,FALSE)</f>
        <v>0</v>
      </c>
      <c r="S158" s="16"/>
      <c r="T158" s="16">
        <f t="shared" si="20"/>
        <v>1017.9502074688796</v>
      </c>
      <c r="U158" s="16"/>
      <c r="V158" s="114"/>
      <c r="X158" s="43"/>
      <c r="Z158" s="11"/>
      <c r="AA158" s="11"/>
      <c r="AB158" s="12"/>
      <c r="AC158" s="12"/>
    </row>
    <row r="159" spans="1:29" hidden="1" x14ac:dyDescent="0.2">
      <c r="A159" s="11">
        <v>149</v>
      </c>
      <c r="B159" s="19" t="str">
        <f t="shared" si="21"/>
        <v>**</v>
      </c>
      <c r="C159" t="str">
        <f>VLOOKUP(A159,'mallin data'!$IJ$3:$IL$295,3,FALSE)</f>
        <v>Tervola</v>
      </c>
      <c r="D159" s="7">
        <f>VLOOKUP($C159,'mallin data'!$B$2:$CJ$295,9,FALSE)</f>
        <v>48.1</v>
      </c>
      <c r="E159" s="45">
        <f>VLOOKUP($C159,'mallin data'!$B$2:$CJ$295,66,FALSE)</f>
        <v>-4.8382327615981158E-4</v>
      </c>
      <c r="F159" s="7">
        <f>VLOOKUP($C159,'mallin data'!$B$2:$CJ$295,16,FALSE)</f>
        <v>35.5</v>
      </c>
      <c r="G159" s="16">
        <f>VLOOKUP($C159,'mallin data'!$B$2:$CJ$295,87,FALSE)</f>
        <v>280</v>
      </c>
      <c r="H159" s="16">
        <f>VLOOKUP($C159,'mallin data'!$B$2:$CJ$295,67,FALSE)</f>
        <v>25943.385350318473</v>
      </c>
      <c r="I159" s="45">
        <f>VLOOKUP($C159,'mallin data'!$B$2:$CJ$295,71,FALSE)</f>
        <v>1E-3</v>
      </c>
      <c r="J159" s="28">
        <f>_xlfn.XLOOKUP($C159,'mallin data'!$B$3:$B$295,'mallin data'!CH$3:CH$295)</f>
        <v>0</v>
      </c>
      <c r="L159" s="39">
        <f>1-VLOOKUP(C159,'mallin data'!$B$3:$II$295,242,FALSE)/SUM($D$5:$J$5)</f>
        <v>0.22817101570103604</v>
      </c>
      <c r="M159" s="42">
        <f t="shared" si="19"/>
        <v>10121.552083333334</v>
      </c>
      <c r="N159" s="108"/>
      <c r="O159" s="42">
        <f>VLOOKUP($C159,'mallin data'!$B$2:$CJ$295,65,FALSE)</f>
        <v>0</v>
      </c>
      <c r="P159" s="21"/>
      <c r="Q159" s="16"/>
      <c r="R159" s="16">
        <f>VLOOKUP($C159,'mallin data'!$B$2:$CJ$295,26,FALSE)</f>
        <v>0</v>
      </c>
      <c r="S159" s="16"/>
      <c r="T159" s="16">
        <f t="shared" si="20"/>
        <v>228.59469026548672</v>
      </c>
      <c r="U159" s="16"/>
      <c r="V159" s="114"/>
      <c r="X159" s="43"/>
      <c r="Z159" s="11"/>
      <c r="AA159" s="11"/>
      <c r="AB159" s="12"/>
      <c r="AC159" s="12"/>
    </row>
    <row r="160" spans="1:29" hidden="1" x14ac:dyDescent="0.2">
      <c r="A160" s="11">
        <v>150</v>
      </c>
      <c r="B160" s="19" t="str">
        <f t="shared" si="21"/>
        <v>**</v>
      </c>
      <c r="C160" t="str">
        <f>VLOOKUP(A160,'mallin data'!$IJ$3:$IL$295,3,FALSE)</f>
        <v>Viitasaari</v>
      </c>
      <c r="D160" s="7">
        <f>VLOOKUP($C160,'mallin data'!$B$2:$CJ$295,9,FALSE)</f>
        <v>53</v>
      </c>
      <c r="E160" s="45">
        <f>VLOOKUP($C160,'mallin data'!$B$2:$CJ$295,66,FALSE)</f>
        <v>-1.3769375376745829E-2</v>
      </c>
      <c r="F160" s="7">
        <f>VLOOKUP($C160,'mallin data'!$B$2:$CJ$295,16,FALSE)</f>
        <v>57.9</v>
      </c>
      <c r="G160" s="16">
        <f>VLOOKUP($C160,'mallin data'!$B$2:$CJ$295,87,FALSE)</f>
        <v>426</v>
      </c>
      <c r="H160" s="16">
        <f>VLOOKUP($C160,'mallin data'!$B$2:$CJ$295,67,FALSE)</f>
        <v>24797.764052741153</v>
      </c>
      <c r="I160" s="45">
        <f>VLOOKUP($C160,'mallin data'!$B$2:$CJ$295,71,FALSE)</f>
        <v>1E-3</v>
      </c>
      <c r="J160" s="28">
        <f>_xlfn.XLOOKUP($C160,'mallin data'!$B$3:$B$295,'mallin data'!CH$3:CH$295)</f>
        <v>0</v>
      </c>
      <c r="L160" s="39">
        <f>1-VLOOKUP(C160,'mallin data'!$B$3:$II$295,242,FALSE)/SUM($D$5:$J$5)</f>
        <v>0.22352321570929867</v>
      </c>
      <c r="M160" s="42">
        <f t="shared" si="19"/>
        <v>17860.050925925927</v>
      </c>
      <c r="N160" s="108"/>
      <c r="O160" s="42">
        <f>VLOOKUP($C160,'mallin data'!$B$2:$CJ$295,65,FALSE)</f>
        <v>0</v>
      </c>
      <c r="P160" s="21"/>
      <c r="Q160" s="16"/>
      <c r="R160" s="16">
        <f>VLOOKUP($C160,'mallin data'!$B$2:$CJ$295,26,FALSE)</f>
        <v>0</v>
      </c>
      <c r="S160" s="16"/>
      <c r="T160" s="16">
        <f t="shared" si="20"/>
        <v>1243.1995192307693</v>
      </c>
      <c r="U160" s="16"/>
      <c r="V160" s="114"/>
      <c r="X160" s="43"/>
      <c r="Z160" s="11"/>
      <c r="AA160" s="11"/>
      <c r="AB160" s="12"/>
      <c r="AC160" s="12"/>
    </row>
    <row r="161" spans="1:29" hidden="1" x14ac:dyDescent="0.2">
      <c r="A161" s="11">
        <v>151</v>
      </c>
      <c r="B161" s="19" t="str">
        <f t="shared" si="21"/>
        <v>**</v>
      </c>
      <c r="C161" t="str">
        <f>VLOOKUP(A161,'mallin data'!$IJ$3:$IL$295,3,FALSE)</f>
        <v>Rautjärvi</v>
      </c>
      <c r="D161" s="7">
        <f>VLOOKUP($C161,'mallin data'!$B$2:$CJ$295,9,FALSE)</f>
        <v>55.2</v>
      </c>
      <c r="E161" s="45">
        <f>VLOOKUP($C161,'mallin data'!$B$2:$CJ$295,66,FALSE)</f>
        <v>-2.4003400769264417E-2</v>
      </c>
      <c r="F161" s="7">
        <f>VLOOKUP($C161,'mallin data'!$B$2:$CJ$295,16,FALSE)</f>
        <v>51.7</v>
      </c>
      <c r="G161" s="16">
        <f>VLOOKUP($C161,'mallin data'!$B$2:$CJ$295,87,FALSE)</f>
        <v>193</v>
      </c>
      <c r="H161" s="16">
        <f>VLOOKUP($C161,'mallin data'!$B$2:$CJ$295,67,FALSE)</f>
        <v>26868.826795212764</v>
      </c>
      <c r="I161" s="45">
        <f>VLOOKUP($C161,'mallin data'!$B$2:$CJ$295,71,FALSE)</f>
        <v>2E-3</v>
      </c>
      <c r="J161" s="28">
        <f>_xlfn.XLOOKUP($C161,'mallin data'!$B$3:$B$295,'mallin data'!CH$3:CH$295)</f>
        <v>0</v>
      </c>
      <c r="L161" s="39">
        <f>1-VLOOKUP(C161,'mallin data'!$B$3:$II$295,242,FALSE)/SUM($D$5:$J$5)</f>
        <v>0.21522750299977345</v>
      </c>
      <c r="M161" s="42">
        <f t="shared" si="19"/>
        <v>17757.872549019608</v>
      </c>
      <c r="N161" s="108"/>
      <c r="O161" s="42">
        <f>VLOOKUP($C161,'mallin data'!$B$2:$CJ$295,65,FALSE)</f>
        <v>0</v>
      </c>
      <c r="P161" s="21"/>
      <c r="Q161" s="16"/>
      <c r="R161" s="16">
        <f>VLOOKUP($C161,'mallin data'!$B$2:$CJ$295,26,FALSE)</f>
        <v>0</v>
      </c>
      <c r="S161" s="16"/>
      <c r="T161" s="16">
        <f t="shared" si="20"/>
        <v>2106.2222222222222</v>
      </c>
      <c r="U161" s="16"/>
      <c r="V161" s="114"/>
      <c r="X161" s="43"/>
      <c r="Z161" s="11"/>
      <c r="AA161" s="11"/>
      <c r="AB161" s="12"/>
      <c r="AC161" s="12"/>
    </row>
    <row r="162" spans="1:29" hidden="1" x14ac:dyDescent="0.2">
      <c r="A162" s="11">
        <v>152</v>
      </c>
      <c r="B162" s="19" t="str">
        <f t="shared" si="21"/>
        <v>**</v>
      </c>
      <c r="C162" t="str">
        <f>VLOOKUP(A162,'mallin data'!$IJ$3:$IL$295,3,FALSE)</f>
        <v>Pomarkku</v>
      </c>
      <c r="D162" s="7">
        <f>VLOOKUP($C162,'mallin data'!$B$2:$CJ$295,9,FALSE)</f>
        <v>49.7</v>
      </c>
      <c r="E162" s="45">
        <f>VLOOKUP($C162,'mallin data'!$B$2:$CJ$295,66,FALSE)</f>
        <v>-4.5618094688421575E-2</v>
      </c>
      <c r="F162" s="7">
        <f>VLOOKUP($C162,'mallin data'!$B$2:$CJ$295,16,FALSE)</f>
        <v>63.7</v>
      </c>
      <c r="G162" s="16">
        <f>VLOOKUP($C162,'mallin data'!$B$2:$CJ$295,87,FALSE)</f>
        <v>163</v>
      </c>
      <c r="H162" s="16">
        <f>VLOOKUP($C162,'mallin data'!$B$2:$CJ$295,67,FALSE)</f>
        <v>24632.812014500258</v>
      </c>
      <c r="I162" s="45">
        <f>VLOOKUP($C162,'mallin data'!$B$2:$CJ$295,71,FALSE)</f>
        <v>1E-3</v>
      </c>
      <c r="J162" s="28">
        <f>_xlfn.XLOOKUP($C162,'mallin data'!$B$3:$B$295,'mallin data'!CH$3:CH$295)</f>
        <v>0</v>
      </c>
      <c r="L162" s="39">
        <f>1-VLOOKUP(C162,'mallin data'!$B$3:$II$295,242,FALSE)/SUM($D$5:$J$5)</f>
        <v>0.21351573199753793</v>
      </c>
      <c r="M162" s="42">
        <f t="shared" si="19"/>
        <v>13926.201729106628</v>
      </c>
      <c r="N162" s="108"/>
      <c r="O162" s="42">
        <f>VLOOKUP($C162,'mallin data'!$B$2:$CJ$295,65,FALSE)</f>
        <v>0</v>
      </c>
      <c r="P162" s="21"/>
      <c r="Q162" s="16"/>
      <c r="R162" s="16">
        <f>VLOOKUP($C162,'mallin data'!$B$2:$CJ$295,26,FALSE)</f>
        <v>0</v>
      </c>
      <c r="S162" s="16"/>
      <c r="T162" s="16">
        <f t="shared" si="20"/>
        <v>987.78235294117644</v>
      </c>
      <c r="U162" s="16"/>
      <c r="V162" s="114"/>
      <c r="X162" s="43"/>
      <c r="Z162" s="11"/>
      <c r="AA162" s="11"/>
      <c r="AB162" s="12"/>
      <c r="AC162" s="12"/>
    </row>
    <row r="163" spans="1:29" hidden="1" x14ac:dyDescent="0.2">
      <c r="A163" s="11">
        <v>153</v>
      </c>
      <c r="B163" s="19" t="str">
        <f t="shared" si="21"/>
        <v>**</v>
      </c>
      <c r="C163" t="str">
        <f>VLOOKUP(A163,'mallin data'!$IJ$3:$IL$295,3,FALSE)</f>
        <v>Ypäjä</v>
      </c>
      <c r="D163" s="7">
        <f>VLOOKUP($C163,'mallin data'!$B$2:$CJ$295,9,FALSE)</f>
        <v>49.8</v>
      </c>
      <c r="E163" s="45">
        <f>VLOOKUP($C163,'mallin data'!$B$2:$CJ$295,66,FALSE)</f>
        <v>-3.680219706883394E-2</v>
      </c>
      <c r="F163" s="7">
        <f>VLOOKUP($C163,'mallin data'!$B$2:$CJ$295,16,FALSE)</f>
        <v>41.5</v>
      </c>
      <c r="G163" s="16">
        <f>VLOOKUP($C163,'mallin data'!$B$2:$CJ$295,87,FALSE)</f>
        <v>173</v>
      </c>
      <c r="H163" s="16">
        <f>VLOOKUP($C163,'mallin data'!$B$2:$CJ$295,67,FALSE)</f>
        <v>26207.719562243503</v>
      </c>
      <c r="I163" s="45">
        <f>VLOOKUP($C163,'mallin data'!$B$2:$CJ$295,71,FALSE)</f>
        <v>5.0000000000000001E-3</v>
      </c>
      <c r="J163" s="28">
        <f>_xlfn.XLOOKUP($C163,'mallin data'!$B$3:$B$295,'mallin data'!CH$3:CH$295)</f>
        <v>0</v>
      </c>
      <c r="L163" s="39">
        <f>1-VLOOKUP(C163,'mallin data'!$B$3:$II$295,242,FALSE)/SUM($D$5:$J$5)</f>
        <v>0.21189194922996069</v>
      </c>
      <c r="M163" s="42">
        <f t="shared" si="19"/>
        <v>15373.261111111111</v>
      </c>
      <c r="N163" s="108"/>
      <c r="O163" s="42">
        <f>VLOOKUP($C163,'mallin data'!$B$2:$CJ$295,65,FALSE)</f>
        <v>0</v>
      </c>
      <c r="P163" s="21"/>
      <c r="Q163" s="16"/>
      <c r="R163" s="16">
        <f>VLOOKUP($C163,'mallin data'!$B$2:$CJ$295,26,FALSE)</f>
        <v>0</v>
      </c>
      <c r="S163" s="16"/>
      <c r="T163" s="16">
        <f t="shared" si="20"/>
        <v>671.14929577464784</v>
      </c>
      <c r="U163" s="16"/>
      <c r="V163" s="114"/>
      <c r="X163" s="43"/>
      <c r="Z163" s="11"/>
      <c r="AA163" s="11"/>
      <c r="AB163" s="12"/>
      <c r="AC163" s="12"/>
    </row>
    <row r="164" spans="1:29" hidden="1" x14ac:dyDescent="0.2">
      <c r="A164" s="11">
        <v>154</v>
      </c>
      <c r="B164" s="19" t="str">
        <f t="shared" si="21"/>
        <v>**</v>
      </c>
      <c r="C164" t="str">
        <f>VLOOKUP(A164,'mallin data'!$IJ$3:$IL$295,3,FALSE)</f>
        <v>Kitee</v>
      </c>
      <c r="D164" s="7">
        <f>VLOOKUP($C164,'mallin data'!$B$2:$CJ$295,9,FALSE)</f>
        <v>53.8</v>
      </c>
      <c r="E164" s="45">
        <f>VLOOKUP($C164,'mallin data'!$B$2:$CJ$295,66,FALSE)</f>
        <v>-1.9490660374323253E-2</v>
      </c>
      <c r="F164" s="7">
        <f>VLOOKUP($C164,'mallin data'!$B$2:$CJ$295,16,FALSE)</f>
        <v>55.4</v>
      </c>
      <c r="G164" s="16">
        <f>VLOOKUP($C164,'mallin data'!$B$2:$CJ$295,87,FALSE)</f>
        <v>709</v>
      </c>
      <c r="H164" s="16">
        <f>VLOOKUP($C164,'mallin data'!$B$2:$CJ$295,67,FALSE)</f>
        <v>23685.948985992054</v>
      </c>
      <c r="I164" s="45">
        <f>VLOOKUP($C164,'mallin data'!$B$2:$CJ$295,71,FALSE)</f>
        <v>0</v>
      </c>
      <c r="J164" s="28">
        <f>_xlfn.XLOOKUP($C164,'mallin data'!$B$3:$B$295,'mallin data'!CH$3:CH$295)</f>
        <v>0</v>
      </c>
      <c r="L164" s="39">
        <f>1-VLOOKUP(C164,'mallin data'!$B$3:$II$295,242,FALSE)/SUM($D$5:$J$5)</f>
        <v>0.21158519222138938</v>
      </c>
      <c r="M164" s="42">
        <f t="shared" si="19"/>
        <v>14857.895582329318</v>
      </c>
      <c r="N164" s="108"/>
      <c r="O164" s="42">
        <f>VLOOKUP($C164,'mallin data'!$B$2:$CJ$295,65,FALSE)</f>
        <v>0</v>
      </c>
      <c r="P164" s="21"/>
      <c r="Q164" s="16"/>
      <c r="R164" s="16">
        <f>VLOOKUP($C164,'mallin data'!$B$2:$CJ$295,26,FALSE)</f>
        <v>0</v>
      </c>
      <c r="S164" s="16"/>
      <c r="T164" s="16">
        <f t="shared" si="20"/>
        <v>459.6266123557366</v>
      </c>
      <c r="U164" s="16"/>
      <c r="V164" s="114"/>
      <c r="X164" s="43"/>
      <c r="Z164" s="11"/>
      <c r="AA164" s="11"/>
      <c r="AB164" s="12"/>
      <c r="AC164" s="12"/>
    </row>
    <row r="165" spans="1:29" hidden="1" x14ac:dyDescent="0.2">
      <c r="A165" s="11">
        <v>155</v>
      </c>
      <c r="B165" s="19" t="str">
        <f t="shared" si="21"/>
        <v>**</v>
      </c>
      <c r="C165" t="str">
        <f>VLOOKUP(A165,'mallin data'!$IJ$3:$IL$295,3,FALSE)</f>
        <v>Sievi</v>
      </c>
      <c r="D165" s="7">
        <f>VLOOKUP($C165,'mallin data'!$B$2:$CJ$295,9,FALSE)</f>
        <v>40.5</v>
      </c>
      <c r="E165" s="45">
        <f>VLOOKUP($C165,'mallin data'!$B$2:$CJ$295,66,FALSE)</f>
        <v>-3.5542159880871414E-2</v>
      </c>
      <c r="F165" s="7">
        <f>VLOOKUP($C165,'mallin data'!$B$2:$CJ$295,16,FALSE)</f>
        <v>53.4</v>
      </c>
      <c r="G165" s="16">
        <f>VLOOKUP($C165,'mallin data'!$B$2:$CJ$295,87,FALSE)</f>
        <v>733</v>
      </c>
      <c r="H165" s="16">
        <f>VLOOKUP($C165,'mallin data'!$B$2:$CJ$295,67,FALSE)</f>
        <v>22168.154681729306</v>
      </c>
      <c r="I165" s="45">
        <f>VLOOKUP($C165,'mallin data'!$B$2:$CJ$295,71,FALSE)</f>
        <v>2E-3</v>
      </c>
      <c r="J165" s="28">
        <f>_xlfn.XLOOKUP($C165,'mallin data'!$B$3:$B$295,'mallin data'!CH$3:CH$295)</f>
        <v>0</v>
      </c>
      <c r="L165" s="39">
        <f>1-VLOOKUP(C165,'mallin data'!$B$3:$II$295,242,FALSE)/SUM($D$5:$J$5)</f>
        <v>0.21088940352174224</v>
      </c>
      <c r="M165" s="42">
        <f t="shared" si="19"/>
        <v>11339.667984189724</v>
      </c>
      <c r="N165" s="108"/>
      <c r="O165" s="42">
        <f>VLOOKUP($C165,'mallin data'!$B$2:$CJ$295,65,FALSE)</f>
        <v>0</v>
      </c>
      <c r="P165" s="21"/>
      <c r="Q165" s="16"/>
      <c r="R165" s="16">
        <f>VLOOKUP($C165,'mallin data'!$B$2:$CJ$295,26,FALSE)</f>
        <v>0</v>
      </c>
      <c r="S165" s="16"/>
      <c r="T165" s="16">
        <f t="shared" si="20"/>
        <v>565.87389830508471</v>
      </c>
      <c r="U165" s="16"/>
      <c r="V165" s="114"/>
      <c r="X165" s="43"/>
      <c r="Z165" s="11"/>
      <c r="AA165" s="11"/>
      <c r="AB165" s="12"/>
      <c r="AC165" s="12"/>
    </row>
    <row r="166" spans="1:29" hidden="1" x14ac:dyDescent="0.2">
      <c r="A166" s="11">
        <v>156</v>
      </c>
      <c r="B166" s="19" t="str">
        <f t="shared" si="21"/>
        <v>**</v>
      </c>
      <c r="C166" t="str">
        <f>VLOOKUP(A166,'mallin data'!$IJ$3:$IL$295,3,FALSE)</f>
        <v>Joutsa</v>
      </c>
      <c r="D166" s="7">
        <f>VLOOKUP($C166,'mallin data'!$B$2:$CJ$295,9,FALSE)</f>
        <v>54.8</v>
      </c>
      <c r="E166" s="45">
        <f>VLOOKUP($C166,'mallin data'!$B$2:$CJ$295,66,FALSE)</f>
        <v>-2.3519506470828566E-2</v>
      </c>
      <c r="F166" s="7">
        <f>VLOOKUP($C166,'mallin data'!$B$2:$CJ$295,16,FALSE)</f>
        <v>59.4</v>
      </c>
      <c r="G166" s="16">
        <f>VLOOKUP($C166,'mallin data'!$B$2:$CJ$295,87,FALSE)</f>
        <v>300</v>
      </c>
      <c r="H166" s="16">
        <f>VLOOKUP($C166,'mallin data'!$B$2:$CJ$295,67,FALSE)</f>
        <v>24320.854842644549</v>
      </c>
      <c r="I166" s="45">
        <f>VLOOKUP($C166,'mallin data'!$B$2:$CJ$295,71,FALSE)</f>
        <v>2E-3</v>
      </c>
      <c r="J166" s="28">
        <f>_xlfn.XLOOKUP($C166,'mallin data'!$B$3:$B$295,'mallin data'!CH$3:CH$295)</f>
        <v>0</v>
      </c>
      <c r="L166" s="39">
        <f>1-VLOOKUP(C166,'mallin data'!$B$3:$II$295,242,FALSE)/SUM($D$5:$J$5)</f>
        <v>0.20562049193789478</v>
      </c>
      <c r="M166" s="42">
        <f t="shared" si="19"/>
        <v>19816.125195618155</v>
      </c>
      <c r="N166" s="108"/>
      <c r="O166" s="42">
        <f>VLOOKUP($C166,'mallin data'!$B$2:$CJ$295,65,FALSE)</f>
        <v>0</v>
      </c>
      <c r="P166" s="21"/>
      <c r="Q166" s="16"/>
      <c r="R166" s="16">
        <f>VLOOKUP($C166,'mallin data'!$B$2:$CJ$295,26,FALSE)</f>
        <v>0</v>
      </c>
      <c r="S166" s="16"/>
      <c r="T166" s="16">
        <f t="shared" si="20"/>
        <v>756.72115384615381</v>
      </c>
      <c r="U166" s="16"/>
      <c r="V166" s="114"/>
      <c r="X166" s="43"/>
      <c r="Z166" s="11"/>
      <c r="AA166" s="11"/>
      <c r="AB166" s="12"/>
      <c r="AC166" s="12"/>
    </row>
    <row r="167" spans="1:29" hidden="1" x14ac:dyDescent="0.2">
      <c r="A167" s="11">
        <v>157</v>
      </c>
      <c r="B167" s="19" t="str">
        <f t="shared" si="21"/>
        <v>**</v>
      </c>
      <c r="C167" t="str">
        <f>VLOOKUP(A167,'mallin data'!$IJ$3:$IL$295,3,FALSE)</f>
        <v>Ruovesi</v>
      </c>
      <c r="D167" s="7">
        <f>VLOOKUP($C167,'mallin data'!$B$2:$CJ$295,9,FALSE)</f>
        <v>54</v>
      </c>
      <c r="E167" s="45">
        <f>VLOOKUP($C167,'mallin data'!$B$2:$CJ$295,66,FALSE)</f>
        <v>-2.4385474227515469E-2</v>
      </c>
      <c r="F167" s="7">
        <f>VLOOKUP($C167,'mallin data'!$B$2:$CJ$295,16,FALSE)</f>
        <v>50.1</v>
      </c>
      <c r="G167" s="16">
        <f>VLOOKUP($C167,'mallin data'!$B$2:$CJ$295,87,FALSE)</f>
        <v>296</v>
      </c>
      <c r="H167" s="16">
        <f>VLOOKUP($C167,'mallin data'!$B$2:$CJ$295,67,FALSE)</f>
        <v>25314.977222084675</v>
      </c>
      <c r="I167" s="45">
        <f>VLOOKUP($C167,'mallin data'!$B$2:$CJ$295,71,FALSE)</f>
        <v>3.0000000000000001E-3</v>
      </c>
      <c r="J167" s="28">
        <f>_xlfn.XLOOKUP($C167,'mallin data'!$B$3:$B$295,'mallin data'!CH$3:CH$295)</f>
        <v>0</v>
      </c>
      <c r="L167" s="39">
        <f>1-VLOOKUP(C167,'mallin data'!$B$3:$II$295,242,FALSE)/SUM($D$5:$J$5)</f>
        <v>0.20419782033292799</v>
      </c>
      <c r="M167" s="42">
        <f t="shared" si="19"/>
        <v>16179.110367892976</v>
      </c>
      <c r="N167" s="108"/>
      <c r="O167" s="42">
        <f>VLOOKUP($C167,'mallin data'!$B$2:$CJ$295,65,FALSE)</f>
        <v>0</v>
      </c>
      <c r="P167" s="21"/>
      <c r="Q167" s="16"/>
      <c r="R167" s="16">
        <f>VLOOKUP($C167,'mallin data'!$B$2:$CJ$295,26,FALSE)</f>
        <v>0</v>
      </c>
      <c r="S167" s="16"/>
      <c r="T167" s="16">
        <f t="shared" si="20"/>
        <v>1221.8666666666666</v>
      </c>
      <c r="U167" s="16"/>
      <c r="V167" s="114"/>
      <c r="X167" s="43"/>
      <c r="Z167" s="11"/>
      <c r="AA167" s="11"/>
      <c r="AB167" s="12"/>
      <c r="AC167" s="12"/>
    </row>
    <row r="168" spans="1:29" hidden="1" x14ac:dyDescent="0.2">
      <c r="A168" s="11">
        <v>158</v>
      </c>
      <c r="B168" s="19" t="str">
        <f t="shared" si="21"/>
        <v>**</v>
      </c>
      <c r="C168" t="str">
        <f>VLOOKUP(A168,'mallin data'!$IJ$3:$IL$295,3,FALSE)</f>
        <v>Liminka</v>
      </c>
      <c r="D168" s="7">
        <f>VLOOKUP($C168,'mallin data'!$B$2:$CJ$295,9,FALSE)</f>
        <v>34.200000000000003</v>
      </c>
      <c r="E168" s="45">
        <f>VLOOKUP($C168,'mallin data'!$B$2:$CJ$295,66,FALSE)</f>
        <v>-9.8028685092430116E-3</v>
      </c>
      <c r="F168" s="7">
        <f>VLOOKUP($C168,'mallin data'!$B$2:$CJ$295,16,FALSE)</f>
        <v>81.599999999999994</v>
      </c>
      <c r="G168" s="16">
        <f>VLOOKUP($C168,'mallin data'!$B$2:$CJ$295,87,FALSE)</f>
        <v>2100</v>
      </c>
      <c r="H168" s="16">
        <f>VLOOKUP($C168,'mallin data'!$B$2:$CJ$295,67,FALSE)</f>
        <v>24914.726005888126</v>
      </c>
      <c r="I168" s="45">
        <f>VLOOKUP($C168,'mallin data'!$B$2:$CJ$295,71,FALSE)</f>
        <v>1E-3</v>
      </c>
      <c r="J168" s="28">
        <f>_xlfn.XLOOKUP($C168,'mallin data'!$B$3:$B$295,'mallin data'!CH$3:CH$295)</f>
        <v>0</v>
      </c>
      <c r="L168" s="39">
        <f>1-VLOOKUP(C168,'mallin data'!$B$3:$II$295,242,FALSE)/SUM($D$5:$J$5)</f>
        <v>0.20392603176977309</v>
      </c>
      <c r="M168" s="42">
        <f t="shared" si="19"/>
        <v>9217.3153281212981</v>
      </c>
      <c r="N168" s="108"/>
      <c r="O168" s="42">
        <f>VLOOKUP($C168,'mallin data'!$B$2:$CJ$295,65,FALSE)</f>
        <v>0</v>
      </c>
      <c r="P168" s="21"/>
      <c r="Q168" s="16"/>
      <c r="R168" s="16">
        <f>VLOOKUP($C168,'mallin data'!$B$2:$CJ$295,26,FALSE)</f>
        <v>0</v>
      </c>
      <c r="S168" s="16"/>
      <c r="T168" s="16">
        <f t="shared" si="20"/>
        <v>588.20149794636382</v>
      </c>
      <c r="U168" s="16"/>
      <c r="V168" s="114"/>
      <c r="X168" s="43"/>
      <c r="Z168" s="11"/>
      <c r="AA168" s="11"/>
      <c r="AB168" s="12"/>
      <c r="AC168" s="12"/>
    </row>
    <row r="169" spans="1:29" hidden="1" x14ac:dyDescent="0.2">
      <c r="A169" s="11">
        <v>159</v>
      </c>
      <c r="B169" s="19" t="str">
        <f t="shared" si="21"/>
        <v>**</v>
      </c>
      <c r="C169" t="str">
        <f>VLOOKUP(A169,'mallin data'!$IJ$3:$IL$295,3,FALSE)</f>
        <v>Pori</v>
      </c>
      <c r="D169" s="7">
        <f>VLOOKUP($C169,'mallin data'!$B$2:$CJ$295,9,FALSE)</f>
        <v>45.9</v>
      </c>
      <c r="E169" s="45">
        <f>VLOOKUP($C169,'mallin data'!$B$2:$CJ$295,66,FALSE)</f>
        <v>-7.388573467583948E-3</v>
      </c>
      <c r="F169" s="7">
        <f>VLOOKUP($C169,'mallin data'!$B$2:$CJ$295,16,FALSE)</f>
        <v>94.3</v>
      </c>
      <c r="G169" s="16">
        <f>VLOOKUP($C169,'mallin data'!$B$2:$CJ$295,87,FALSE)</f>
        <v>7081</v>
      </c>
      <c r="H169" s="16">
        <f>VLOOKUP($C169,'mallin data'!$B$2:$CJ$295,67,FALSE)</f>
        <v>27257.190840885902</v>
      </c>
      <c r="I169" s="45">
        <f>VLOOKUP($C169,'mallin data'!$B$2:$CJ$295,71,FALSE)</f>
        <v>6.0000000000000001E-3</v>
      </c>
      <c r="J169" s="28">
        <f>_xlfn.XLOOKUP($C169,'mallin data'!$B$3:$B$295,'mallin data'!CH$3:CH$295)</f>
        <v>0</v>
      </c>
      <c r="L169" s="39">
        <f>1-VLOOKUP(C169,'mallin data'!$B$3:$II$295,242,FALSE)/SUM($D$5:$J$5)</f>
        <v>0.20366013657974902</v>
      </c>
      <c r="M169" s="42">
        <f t="shared" si="19"/>
        <v>11030.680544882989</v>
      </c>
      <c r="N169" s="108"/>
      <c r="O169" s="42">
        <f>VLOOKUP($C169,'mallin data'!$B$2:$CJ$295,65,FALSE)</f>
        <v>0</v>
      </c>
      <c r="P169" s="21"/>
      <c r="Q169" s="16"/>
      <c r="R169" s="16">
        <f>VLOOKUP($C169,'mallin data'!$B$2:$CJ$295,26,FALSE)</f>
        <v>0</v>
      </c>
      <c r="S169" s="16"/>
      <c r="T169" s="16">
        <f t="shared" si="20"/>
        <v>743.96451635795893</v>
      </c>
      <c r="U169" s="16"/>
      <c r="V169" s="114"/>
      <c r="X169" s="43"/>
      <c r="Z169" s="11"/>
      <c r="AA169" s="11"/>
      <c r="AB169" s="12"/>
      <c r="AC169" s="12"/>
    </row>
    <row r="170" spans="1:29" hidden="1" x14ac:dyDescent="0.2">
      <c r="A170" s="11">
        <v>160</v>
      </c>
      <c r="B170" s="19" t="str">
        <f t="shared" si="21"/>
        <v>**</v>
      </c>
      <c r="C170" t="str">
        <f>VLOOKUP(A170,'mallin data'!$IJ$3:$IL$295,3,FALSE)</f>
        <v>Keitele</v>
      </c>
      <c r="D170" s="7">
        <f>VLOOKUP($C170,'mallin data'!$B$2:$CJ$295,9,FALSE)</f>
        <v>54.2</v>
      </c>
      <c r="E170" s="45">
        <f>VLOOKUP($C170,'mallin data'!$B$2:$CJ$295,66,FALSE)</f>
        <v>-2.1541575813694803E-2</v>
      </c>
      <c r="F170" s="7">
        <f>VLOOKUP($C170,'mallin data'!$B$2:$CJ$295,16,FALSE)</f>
        <v>49.4</v>
      </c>
      <c r="G170" s="16">
        <f>VLOOKUP($C170,'mallin data'!$B$2:$CJ$295,87,FALSE)</f>
        <v>149</v>
      </c>
      <c r="H170" s="16">
        <f>VLOOKUP($C170,'mallin data'!$B$2:$CJ$295,67,FALSE)</f>
        <v>24975.410579345087</v>
      </c>
      <c r="I170" s="45">
        <f>VLOOKUP($C170,'mallin data'!$B$2:$CJ$295,71,FALSE)</f>
        <v>2E-3</v>
      </c>
      <c r="J170" s="28">
        <f>_xlfn.XLOOKUP($C170,'mallin data'!$B$3:$B$295,'mallin data'!CH$3:CH$295)</f>
        <v>0</v>
      </c>
      <c r="L170" s="39">
        <f>1-VLOOKUP(C170,'mallin data'!$B$3:$II$295,242,FALSE)/SUM($D$5:$J$5)</f>
        <v>0.20128116671700536</v>
      </c>
      <c r="M170" s="42">
        <f t="shared" si="19"/>
        <v>17778.421768707482</v>
      </c>
      <c r="N170" s="108"/>
      <c r="O170" s="42">
        <f>VLOOKUP($C170,'mallin data'!$B$2:$CJ$295,65,FALSE)</f>
        <v>0</v>
      </c>
      <c r="P170" s="21"/>
      <c r="Q170" s="16"/>
      <c r="R170" s="16">
        <f>VLOOKUP($C170,'mallin data'!$B$2:$CJ$295,26,FALSE)</f>
        <v>0</v>
      </c>
      <c r="S170" s="16"/>
      <c r="T170" s="16">
        <f t="shared" si="20"/>
        <v>2545.8281786941579</v>
      </c>
      <c r="U170" s="16"/>
      <c r="V170" s="114"/>
      <c r="X170" s="43"/>
      <c r="Z170" s="11"/>
      <c r="AA170" s="11"/>
      <c r="AB170" s="12"/>
      <c r="AC170" s="12"/>
    </row>
    <row r="171" spans="1:29" hidden="1" x14ac:dyDescent="0.2">
      <c r="A171" s="11">
        <v>161</v>
      </c>
      <c r="B171" s="19" t="str">
        <f t="shared" si="21"/>
        <v>**</v>
      </c>
      <c r="C171" t="str">
        <f>VLOOKUP(A171,'mallin data'!$IJ$3:$IL$295,3,FALSE)</f>
        <v>Pyhäntä</v>
      </c>
      <c r="D171" s="7">
        <f>VLOOKUP($C171,'mallin data'!$B$2:$CJ$295,9,FALSE)</f>
        <v>42</v>
      </c>
      <c r="E171" s="45">
        <f>VLOOKUP($C171,'mallin data'!$B$2:$CJ$295,66,FALSE)</f>
        <v>-5.9962560573718852E-3</v>
      </c>
      <c r="F171" s="7">
        <f>VLOOKUP($C171,'mallin data'!$B$2:$CJ$295,16,FALSE)</f>
        <v>56.3</v>
      </c>
      <c r="G171" s="16">
        <f>VLOOKUP($C171,'mallin data'!$B$2:$CJ$295,87,FALSE)</f>
        <v>237</v>
      </c>
      <c r="H171" s="16">
        <f>VLOOKUP($C171,'mallin data'!$B$2:$CJ$295,67,FALSE)</f>
        <v>22317.446069469835</v>
      </c>
      <c r="I171" s="45">
        <f>VLOOKUP($C171,'mallin data'!$B$2:$CJ$295,71,FALSE)</f>
        <v>0</v>
      </c>
      <c r="J171" s="28">
        <f>_xlfn.XLOOKUP($C171,'mallin data'!$B$3:$B$295,'mallin data'!CH$3:CH$295)</f>
        <v>0</v>
      </c>
      <c r="L171" s="39">
        <f>1-VLOOKUP(C171,'mallin data'!$B$3:$II$295,242,FALSE)/SUM($D$5:$J$5)</f>
        <v>0.18802199287850196</v>
      </c>
      <c r="M171" s="42">
        <f t="shared" si="19"/>
        <v>12626.113207547171</v>
      </c>
      <c r="N171" s="108"/>
      <c r="O171" s="42">
        <f>VLOOKUP($C171,'mallin data'!$B$2:$CJ$295,65,FALSE)</f>
        <v>0</v>
      </c>
      <c r="P171" s="21"/>
      <c r="Q171" s="16"/>
      <c r="R171" s="16">
        <f>VLOOKUP($C171,'mallin data'!$B$2:$CJ$295,26,FALSE)</f>
        <v>0</v>
      </c>
      <c r="S171" s="16"/>
      <c r="T171" s="16">
        <f t="shared" si="20"/>
        <v>821.18082788671029</v>
      </c>
      <c r="U171" s="16"/>
      <c r="V171" s="114"/>
      <c r="X171" s="43"/>
      <c r="Z171" s="11"/>
      <c r="AA171" s="11"/>
      <c r="AB171" s="12"/>
      <c r="AC171" s="12"/>
    </row>
    <row r="172" spans="1:29" hidden="1" x14ac:dyDescent="0.2">
      <c r="A172" s="11">
        <v>162</v>
      </c>
      <c r="B172" s="19" t="str">
        <f t="shared" si="21"/>
        <v>**</v>
      </c>
      <c r="C172" t="str">
        <f>VLOOKUP(A172,'mallin data'!$IJ$3:$IL$295,3,FALSE)</f>
        <v>Konnevesi</v>
      </c>
      <c r="D172" s="7">
        <f>VLOOKUP($C172,'mallin data'!$B$2:$CJ$295,9,FALSE)</f>
        <v>51.6</v>
      </c>
      <c r="E172" s="45">
        <f>VLOOKUP($C172,'mallin data'!$B$2:$CJ$295,66,FALSE)</f>
        <v>-2.7467543731917E-2</v>
      </c>
      <c r="F172" s="7">
        <f>VLOOKUP($C172,'mallin data'!$B$2:$CJ$295,16,FALSE)</f>
        <v>39.799999999999997</v>
      </c>
      <c r="G172" s="16">
        <f>VLOOKUP($C172,'mallin data'!$B$2:$CJ$295,87,FALSE)</f>
        <v>220</v>
      </c>
      <c r="H172" s="16">
        <f>VLOOKUP($C172,'mallin data'!$B$2:$CJ$295,67,FALSE)</f>
        <v>24453.347808275295</v>
      </c>
      <c r="I172" s="45">
        <f>VLOOKUP($C172,'mallin data'!$B$2:$CJ$295,71,FALSE)</f>
        <v>0</v>
      </c>
      <c r="J172" s="28">
        <f>_xlfn.XLOOKUP($C172,'mallin data'!$B$3:$B$295,'mallin data'!CH$3:CH$295)</f>
        <v>0</v>
      </c>
      <c r="L172" s="39">
        <f>1-VLOOKUP(C172,'mallin data'!$B$3:$II$295,242,FALSE)/SUM($D$5:$J$5)</f>
        <v>0.18311070548394082</v>
      </c>
      <c r="M172" s="42">
        <f t="shared" si="19"/>
        <v>14426.975824175825</v>
      </c>
      <c r="N172" s="108"/>
      <c r="O172" s="42">
        <f>VLOOKUP($C172,'mallin data'!$B$2:$CJ$295,65,FALSE)</f>
        <v>0</v>
      </c>
      <c r="P172" s="21"/>
      <c r="Q172" s="16"/>
      <c r="R172" s="16">
        <f>VLOOKUP($C172,'mallin data'!$B$2:$CJ$295,26,FALSE)</f>
        <v>0</v>
      </c>
      <c r="S172" s="16"/>
      <c r="T172" s="16">
        <f t="shared" si="20"/>
        <v>1135.7194570135746</v>
      </c>
      <c r="U172" s="16"/>
      <c r="V172" s="114"/>
      <c r="X172" s="43"/>
      <c r="Z172" s="11"/>
      <c r="AA172" s="11"/>
      <c r="AB172" s="12"/>
      <c r="AC172" s="12"/>
    </row>
    <row r="173" spans="1:29" hidden="1" x14ac:dyDescent="0.2">
      <c r="A173" s="11">
        <v>163</v>
      </c>
      <c r="B173" s="19" t="str">
        <f t="shared" si="21"/>
        <v>**</v>
      </c>
      <c r="C173" t="str">
        <f>VLOOKUP(A173,'mallin data'!$IJ$3:$IL$295,3,FALSE)</f>
        <v>Veteli</v>
      </c>
      <c r="D173" s="7">
        <f>VLOOKUP($C173,'mallin data'!$B$2:$CJ$295,9,FALSE)</f>
        <v>48.9</v>
      </c>
      <c r="E173" s="45">
        <f>VLOOKUP($C173,'mallin data'!$B$2:$CJ$295,66,FALSE)</f>
        <v>-2.8128259661178445E-2</v>
      </c>
      <c r="F173" s="7">
        <f>VLOOKUP($C173,'mallin data'!$B$2:$CJ$295,16,FALSE)</f>
        <v>57</v>
      </c>
      <c r="G173" s="16">
        <f>VLOOKUP($C173,'mallin data'!$B$2:$CJ$295,87,FALSE)</f>
        <v>294</v>
      </c>
      <c r="H173" s="16">
        <f>VLOOKUP($C173,'mallin data'!$B$2:$CJ$295,67,FALSE)</f>
        <v>24213.480040941657</v>
      </c>
      <c r="I173" s="45">
        <f>VLOOKUP($C173,'mallin data'!$B$2:$CJ$295,71,FALSE)</f>
        <v>1.6E-2</v>
      </c>
      <c r="J173" s="28">
        <f>_xlfn.XLOOKUP($C173,'mallin data'!$B$3:$B$295,'mallin data'!CH$3:CH$295)</f>
        <v>0</v>
      </c>
      <c r="L173" s="39">
        <f>1-VLOOKUP(C173,'mallin data'!$B$3:$II$295,242,FALSE)/SUM($D$5:$J$5)</f>
        <v>0.18295718169580011</v>
      </c>
      <c r="M173" s="42">
        <f t="shared" si="19"/>
        <v>13195.015025041735</v>
      </c>
      <c r="N173" s="108"/>
      <c r="O173" s="42">
        <f>VLOOKUP($C173,'mallin data'!$B$2:$CJ$295,65,FALSE)</f>
        <v>0</v>
      </c>
      <c r="P173" s="21"/>
      <c r="Q173" s="16"/>
      <c r="R173" s="16">
        <f>VLOOKUP($C173,'mallin data'!$B$2:$CJ$295,26,FALSE)</f>
        <v>0</v>
      </c>
      <c r="S173" s="16"/>
      <c r="T173" s="16">
        <f t="shared" si="20"/>
        <v>1265.9551724137932</v>
      </c>
      <c r="U173" s="16"/>
      <c r="V173" s="114"/>
      <c r="X173" s="43"/>
      <c r="Z173" s="11"/>
      <c r="AA173" s="11"/>
      <c r="AB173" s="12"/>
      <c r="AC173" s="12"/>
    </row>
    <row r="174" spans="1:29" hidden="1" x14ac:dyDescent="0.2">
      <c r="A174" s="11">
        <v>164</v>
      </c>
      <c r="B174" s="19" t="str">
        <f t="shared" si="21"/>
        <v>**</v>
      </c>
      <c r="C174" t="str">
        <f>VLOOKUP(A174,'mallin data'!$IJ$3:$IL$295,3,FALSE)</f>
        <v>Raisio</v>
      </c>
      <c r="D174" s="7">
        <f>VLOOKUP($C174,'mallin data'!$B$2:$CJ$295,9,FALSE)</f>
        <v>44.7</v>
      </c>
      <c r="E174" s="45">
        <f>VLOOKUP($C174,'mallin data'!$B$2:$CJ$295,66,FALSE)</f>
        <v>1.7367038092403631E-2</v>
      </c>
      <c r="F174" s="7">
        <f>VLOOKUP($C174,'mallin data'!$B$2:$CJ$295,16,FALSE)</f>
        <v>99.5</v>
      </c>
      <c r="G174" s="16">
        <f>VLOOKUP($C174,'mallin data'!$B$2:$CJ$295,87,FALSE)</f>
        <v>2421</v>
      </c>
      <c r="H174" s="16">
        <f>VLOOKUP($C174,'mallin data'!$B$2:$CJ$295,67,FALSE)</f>
        <v>29644.566205610383</v>
      </c>
      <c r="I174" s="45">
        <f>VLOOKUP($C174,'mallin data'!$B$2:$CJ$295,71,FALSE)</f>
        <v>1.3999999999999999E-2</v>
      </c>
      <c r="J174" s="28">
        <f>_xlfn.XLOOKUP($C174,'mallin data'!$B$3:$B$295,'mallin data'!CH$3:CH$295)</f>
        <v>0</v>
      </c>
      <c r="L174" s="39">
        <f>1-VLOOKUP(C174,'mallin data'!$B$3:$II$295,242,FALSE)/SUM($D$5:$J$5)</f>
        <v>0.18216678688439802</v>
      </c>
      <c r="M174" s="42">
        <f t="shared" si="19"/>
        <v>10685.378719934773</v>
      </c>
      <c r="N174" s="108"/>
      <c r="O174" s="42">
        <f>VLOOKUP($C174,'mallin data'!$B$2:$CJ$295,65,FALSE)</f>
        <v>0</v>
      </c>
      <c r="P174" s="21"/>
      <c r="Q174" s="16"/>
      <c r="R174" s="16">
        <f>VLOOKUP($C174,'mallin data'!$B$2:$CJ$295,26,FALSE)</f>
        <v>0</v>
      </c>
      <c r="S174" s="16"/>
      <c r="T174" s="16">
        <f t="shared" si="20"/>
        <v>665.58449809402794</v>
      </c>
      <c r="U174" s="16"/>
      <c r="V174" s="114"/>
      <c r="X174" s="43"/>
      <c r="Z174" s="11"/>
      <c r="AA174" s="11"/>
      <c r="AB174" s="12"/>
      <c r="AC174" s="12"/>
    </row>
    <row r="175" spans="1:29" hidden="1" x14ac:dyDescent="0.2">
      <c r="A175" s="11">
        <v>165</v>
      </c>
      <c r="B175" s="19" t="str">
        <f t="shared" si="21"/>
        <v>**</v>
      </c>
      <c r="C175" t="str">
        <f>VLOOKUP(A175,'mallin data'!$IJ$3:$IL$295,3,FALSE)</f>
        <v>Sonkajärvi</v>
      </c>
      <c r="D175" s="7">
        <f>VLOOKUP($C175,'mallin data'!$B$2:$CJ$295,9,FALSE)</f>
        <v>52.6</v>
      </c>
      <c r="E175" s="45">
        <f>VLOOKUP($C175,'mallin data'!$B$2:$CJ$295,66,FALSE)</f>
        <v>-2.7561351989297433E-2</v>
      </c>
      <c r="F175" s="7">
        <f>VLOOKUP($C175,'mallin data'!$B$2:$CJ$295,16,FALSE)</f>
        <v>44.1</v>
      </c>
      <c r="G175" s="16">
        <f>VLOOKUP($C175,'mallin data'!$B$2:$CJ$295,87,FALSE)</f>
        <v>292</v>
      </c>
      <c r="H175" s="16">
        <f>VLOOKUP($C175,'mallin data'!$B$2:$CJ$295,67,FALSE)</f>
        <v>24411.948739495798</v>
      </c>
      <c r="I175" s="45">
        <f>VLOOKUP($C175,'mallin data'!$B$2:$CJ$295,71,FALSE)</f>
        <v>1E-3</v>
      </c>
      <c r="J175" s="28">
        <f>_xlfn.XLOOKUP($C175,'mallin data'!$B$3:$B$295,'mallin data'!CH$3:CH$295)</f>
        <v>0</v>
      </c>
      <c r="L175" s="39">
        <f>1-VLOOKUP(C175,'mallin data'!$B$3:$II$295,242,FALSE)/SUM($D$5:$J$5)</f>
        <v>0.17946398373427619</v>
      </c>
      <c r="M175" s="42">
        <f t="shared" si="19"/>
        <v>12397.29702970297</v>
      </c>
      <c r="N175" s="108"/>
      <c r="O175" s="42">
        <f>VLOOKUP($C175,'mallin data'!$B$2:$CJ$295,65,FALSE)</f>
        <v>0</v>
      </c>
      <c r="P175" s="21"/>
      <c r="Q175" s="16"/>
      <c r="R175" s="16">
        <f>VLOOKUP($C175,'mallin data'!$B$2:$CJ$295,26,FALSE)</f>
        <v>0</v>
      </c>
      <c r="S175" s="16"/>
      <c r="T175" s="16">
        <f t="shared" si="20"/>
        <v>808.35334476843911</v>
      </c>
      <c r="U175" s="16"/>
      <c r="V175" s="114"/>
      <c r="X175" s="43"/>
      <c r="Z175" s="11"/>
      <c r="AA175" s="11"/>
      <c r="AB175" s="12"/>
      <c r="AC175" s="12"/>
    </row>
    <row r="176" spans="1:29" hidden="1" x14ac:dyDescent="0.2">
      <c r="A176" s="11">
        <v>166</v>
      </c>
      <c r="B176" s="19" t="str">
        <f t="shared" si="21"/>
        <v>**</v>
      </c>
      <c r="C176" t="str">
        <f>VLOOKUP(A176,'mallin data'!$IJ$3:$IL$295,3,FALSE)</f>
        <v>Savitaipale</v>
      </c>
      <c r="D176" s="7">
        <f>VLOOKUP($C176,'mallin data'!$B$2:$CJ$295,9,FALSE)</f>
        <v>54.2</v>
      </c>
      <c r="E176" s="45">
        <f>VLOOKUP($C176,'mallin data'!$B$2:$CJ$295,66,FALSE)</f>
        <v>-2.6140649502787938E-2</v>
      </c>
      <c r="F176" s="7">
        <f>VLOOKUP($C176,'mallin data'!$B$2:$CJ$295,16,FALSE)</f>
        <v>52.6</v>
      </c>
      <c r="G176" s="16">
        <f>VLOOKUP($C176,'mallin data'!$B$2:$CJ$295,87,FALSE)</f>
        <v>242</v>
      </c>
      <c r="H176" s="16">
        <f>VLOOKUP($C176,'mallin data'!$B$2:$CJ$295,67,FALSE)</f>
        <v>25110.111355081557</v>
      </c>
      <c r="I176" s="45">
        <f>VLOOKUP($C176,'mallin data'!$B$2:$CJ$295,71,FALSE)</f>
        <v>3.0000000000000001E-3</v>
      </c>
      <c r="J176" s="28">
        <f>_xlfn.XLOOKUP($C176,'mallin data'!$B$3:$B$295,'mallin data'!CH$3:CH$295)</f>
        <v>0</v>
      </c>
      <c r="L176" s="39">
        <f>1-VLOOKUP(C176,'mallin data'!$B$3:$II$295,242,FALSE)/SUM($D$5:$J$5)</f>
        <v>0.17755018435974101</v>
      </c>
      <c r="M176" s="42">
        <f t="shared" si="19"/>
        <v>14891.741035856574</v>
      </c>
      <c r="N176" s="108"/>
      <c r="O176" s="42">
        <f>VLOOKUP($C176,'mallin data'!$B$2:$CJ$295,65,FALSE)</f>
        <v>0</v>
      </c>
      <c r="P176" s="21"/>
      <c r="Q176" s="16"/>
      <c r="R176" s="16">
        <f>VLOOKUP($C176,'mallin data'!$B$2:$CJ$295,26,FALSE)</f>
        <v>0</v>
      </c>
      <c r="S176" s="16"/>
      <c r="T176" s="16">
        <f t="shared" si="20"/>
        <v>1937.366935483871</v>
      </c>
      <c r="U176" s="16"/>
      <c r="V176" s="114"/>
      <c r="X176" s="43"/>
      <c r="Z176" s="11"/>
      <c r="AA176" s="11"/>
      <c r="AB176" s="12"/>
      <c r="AC176" s="12"/>
    </row>
    <row r="177" spans="1:29" hidden="1" x14ac:dyDescent="0.2">
      <c r="A177" s="11">
        <v>167</v>
      </c>
      <c r="B177" s="19" t="str">
        <f t="shared" si="21"/>
        <v>**</v>
      </c>
      <c r="C177" t="str">
        <f>VLOOKUP(A177,'mallin data'!$IJ$3:$IL$295,3,FALSE)</f>
        <v>Kempele</v>
      </c>
      <c r="D177" s="7">
        <f>VLOOKUP($C177,'mallin data'!$B$2:$CJ$295,9,FALSE)</f>
        <v>38.9</v>
      </c>
      <c r="E177" s="45">
        <f>VLOOKUP($C177,'mallin data'!$B$2:$CJ$295,66,FALSE)</f>
        <v>1.1225713089341349E-2</v>
      </c>
      <c r="F177" s="7">
        <f>VLOOKUP($C177,'mallin data'!$B$2:$CJ$295,16,FALSE)</f>
        <v>96.3</v>
      </c>
      <c r="G177" s="16">
        <f>VLOOKUP($C177,'mallin data'!$B$2:$CJ$295,87,FALSE)</f>
        <v>2945</v>
      </c>
      <c r="H177" s="16">
        <f>VLOOKUP($C177,'mallin data'!$B$2:$CJ$295,67,FALSE)</f>
        <v>28392.186447575928</v>
      </c>
      <c r="I177" s="45">
        <f>VLOOKUP($C177,'mallin data'!$B$2:$CJ$295,71,FALSE)</f>
        <v>2E-3</v>
      </c>
      <c r="J177" s="28">
        <f>_xlfn.XLOOKUP($C177,'mallin data'!$B$3:$B$295,'mallin data'!CH$3:CH$295)</f>
        <v>0</v>
      </c>
      <c r="L177" s="39">
        <f>1-VLOOKUP(C177,'mallin data'!$B$3:$II$295,242,FALSE)/SUM($D$5:$J$5)</f>
        <v>0.17713756473658704</v>
      </c>
      <c r="M177" s="42">
        <f t="shared" si="19"/>
        <v>10827.386720729854</v>
      </c>
      <c r="N177" s="108"/>
      <c r="O177" s="42">
        <f>VLOOKUP($C177,'mallin data'!$B$2:$CJ$295,65,FALSE)</f>
        <v>0</v>
      </c>
      <c r="P177" s="21"/>
      <c r="Q177" s="16"/>
      <c r="R177" s="16">
        <f>VLOOKUP($C177,'mallin data'!$B$2:$CJ$295,26,FALSE)</f>
        <v>0</v>
      </c>
      <c r="S177" s="16"/>
      <c r="T177" s="16">
        <f t="shared" si="20"/>
        <v>1193.9879683740116</v>
      </c>
      <c r="U177" s="16"/>
      <c r="V177" s="114"/>
      <c r="X177" s="43"/>
      <c r="Z177" s="11"/>
      <c r="AA177" s="11"/>
      <c r="AB177" s="12"/>
      <c r="AC177" s="12"/>
    </row>
    <row r="178" spans="1:29" hidden="1" x14ac:dyDescent="0.2">
      <c r="A178" s="11">
        <v>168</v>
      </c>
      <c r="B178" s="19" t="str">
        <f t="shared" si="21"/>
        <v>**</v>
      </c>
      <c r="C178" t="str">
        <f>VLOOKUP(A178,'mallin data'!$IJ$3:$IL$295,3,FALSE)</f>
        <v>Enontekiö</v>
      </c>
      <c r="D178" s="7">
        <f>VLOOKUP($C178,'mallin data'!$B$2:$CJ$295,9,FALSE)</f>
        <v>49.5</v>
      </c>
      <c r="E178" s="45">
        <f>VLOOKUP($C178,'mallin data'!$B$2:$CJ$295,66,FALSE)</f>
        <v>-1.8160455190872817E-2</v>
      </c>
      <c r="F178" s="7">
        <f>VLOOKUP($C178,'mallin data'!$B$2:$CJ$295,16,FALSE)</f>
        <v>28.2</v>
      </c>
      <c r="G178" s="16">
        <f>VLOOKUP($C178,'mallin data'!$B$2:$CJ$295,87,FALSE)</f>
        <v>143</v>
      </c>
      <c r="H178" s="16">
        <f>VLOOKUP($C178,'mallin data'!$B$2:$CJ$295,67,FALSE)</f>
        <v>26349.322360953462</v>
      </c>
      <c r="I178" s="45">
        <f>VLOOKUP($C178,'mallin data'!$B$2:$CJ$295,71,FALSE)</f>
        <v>1.1000000000000001E-2</v>
      </c>
      <c r="J178" s="28">
        <f>_xlfn.XLOOKUP($C178,'mallin data'!$B$3:$B$295,'mallin data'!CH$3:CH$295)</f>
        <v>0</v>
      </c>
      <c r="L178" s="39">
        <f>1-VLOOKUP(C178,'mallin data'!$B$3:$II$295,242,FALSE)/SUM($D$5:$J$5)</f>
        <v>0.17710844030885398</v>
      </c>
      <c r="M178" s="42">
        <f t="shared" si="19"/>
        <v>25120.426116838487</v>
      </c>
      <c r="N178" s="108"/>
      <c r="O178" s="42">
        <f>VLOOKUP($C178,'mallin data'!$B$2:$CJ$295,65,FALSE)</f>
        <v>0</v>
      </c>
      <c r="P178" s="21"/>
      <c r="Q178" s="16"/>
      <c r="R178" s="16">
        <f>VLOOKUP($C178,'mallin data'!$B$2:$CJ$295,26,FALSE)</f>
        <v>0</v>
      </c>
      <c r="S178" s="16"/>
      <c r="T178" s="16">
        <f t="shared" si="20"/>
        <v>1506.3250883392227</v>
      </c>
      <c r="U178" s="16"/>
      <c r="V178" s="114"/>
      <c r="X178" s="43"/>
      <c r="Z178" s="11"/>
      <c r="AA178" s="11"/>
      <c r="AB178" s="12"/>
      <c r="AC178" s="12"/>
    </row>
    <row r="179" spans="1:29" hidden="1" x14ac:dyDescent="0.2">
      <c r="A179" s="11">
        <v>169</v>
      </c>
      <c r="B179" s="19" t="str">
        <f t="shared" si="21"/>
        <v>**</v>
      </c>
      <c r="C179" t="str">
        <f>VLOOKUP(A179,'mallin data'!$IJ$3:$IL$295,3,FALSE)</f>
        <v>Uurainen</v>
      </c>
      <c r="D179" s="7">
        <f>VLOOKUP($C179,'mallin data'!$B$2:$CJ$295,9,FALSE)</f>
        <v>40.700000000000003</v>
      </c>
      <c r="E179" s="45">
        <f>VLOOKUP($C179,'mallin data'!$B$2:$CJ$295,66,FALSE)</f>
        <v>-6.4584382728185789E-3</v>
      </c>
      <c r="F179" s="7">
        <f>VLOOKUP($C179,'mallin data'!$B$2:$CJ$295,16,FALSE)</f>
        <v>45.9</v>
      </c>
      <c r="G179" s="16">
        <f>VLOOKUP($C179,'mallin data'!$B$2:$CJ$295,87,FALSE)</f>
        <v>596</v>
      </c>
      <c r="H179" s="16">
        <f>VLOOKUP($C179,'mallin data'!$B$2:$CJ$295,67,FALSE)</f>
        <v>23164.074377905388</v>
      </c>
      <c r="I179" s="45">
        <f>VLOOKUP($C179,'mallin data'!$B$2:$CJ$295,71,FALSE)</f>
        <v>1E-3</v>
      </c>
      <c r="J179" s="28">
        <f>_xlfn.XLOOKUP($C179,'mallin data'!$B$3:$B$295,'mallin data'!CH$3:CH$295)</f>
        <v>0</v>
      </c>
      <c r="L179" s="39">
        <f>1-VLOOKUP(C179,'mallin data'!$B$3:$II$295,242,FALSE)/SUM($D$5:$J$5)</f>
        <v>0.16573484229736968</v>
      </c>
      <c r="M179" s="42">
        <f t="shared" si="19"/>
        <v>11532.278333333334</v>
      </c>
      <c r="N179" s="108"/>
      <c r="O179" s="42">
        <f>VLOOKUP($C179,'mallin data'!$B$2:$CJ$295,65,FALSE)</f>
        <v>0</v>
      </c>
      <c r="P179" s="21"/>
      <c r="Q179" s="16"/>
      <c r="R179" s="16">
        <f>VLOOKUP($C179,'mallin data'!$B$2:$CJ$295,26,FALSE)</f>
        <v>0</v>
      </c>
      <c r="S179" s="16"/>
      <c r="T179" s="16">
        <f t="shared" si="20"/>
        <v>245.89239965841162</v>
      </c>
      <c r="U179" s="16"/>
      <c r="V179" s="114"/>
      <c r="X179" s="43"/>
      <c r="Z179" s="11"/>
      <c r="AA179" s="11"/>
      <c r="AB179" s="12"/>
      <c r="AC179" s="12"/>
    </row>
    <row r="180" spans="1:29" hidden="1" x14ac:dyDescent="0.2">
      <c r="A180" s="11">
        <v>170</v>
      </c>
      <c r="B180" s="19" t="str">
        <f t="shared" si="21"/>
        <v>**</v>
      </c>
      <c r="C180" t="str">
        <f>VLOOKUP(A180,'mallin data'!$IJ$3:$IL$295,3,FALSE)</f>
        <v>Joensuu</v>
      </c>
      <c r="D180" s="7">
        <f>VLOOKUP($C180,'mallin data'!$B$2:$CJ$295,9,FALSE)</f>
        <v>43.2</v>
      </c>
      <c r="E180" s="45">
        <f>VLOOKUP($C180,'mallin data'!$B$2:$CJ$295,66,FALSE)</f>
        <v>3.2658415139286577E-3</v>
      </c>
      <c r="F180" s="7">
        <f>VLOOKUP($C180,'mallin data'!$B$2:$CJ$295,16,FALSE)</f>
        <v>91.1</v>
      </c>
      <c r="G180" s="16">
        <f>VLOOKUP($C180,'mallin data'!$B$2:$CJ$295,87,FALSE)</f>
        <v>5427</v>
      </c>
      <c r="H180" s="16">
        <f>VLOOKUP($C180,'mallin data'!$B$2:$CJ$295,67,FALSE)</f>
        <v>25221.030428874412</v>
      </c>
      <c r="I180" s="45">
        <f>VLOOKUP($C180,'mallin data'!$B$2:$CJ$295,71,FALSE)</f>
        <v>1E-3</v>
      </c>
      <c r="J180" s="28">
        <f>_xlfn.XLOOKUP($C180,'mallin data'!$B$3:$B$295,'mallin data'!CH$3:CH$295)</f>
        <v>0</v>
      </c>
      <c r="L180" s="39">
        <f>1-VLOOKUP(C180,'mallin data'!$B$3:$II$295,242,FALSE)/SUM($D$5:$J$5)</f>
        <v>0.16462699460037833</v>
      </c>
      <c r="M180" s="42">
        <f t="shared" si="19"/>
        <v>12567.004223200647</v>
      </c>
      <c r="N180" s="108"/>
      <c r="O180" s="42">
        <f>VLOOKUP($C180,'mallin data'!$B$2:$CJ$295,65,FALSE)</f>
        <v>0</v>
      </c>
      <c r="P180" s="21"/>
      <c r="Q180" s="16"/>
      <c r="R180" s="16">
        <f>VLOOKUP($C180,'mallin data'!$B$2:$CJ$295,26,FALSE)</f>
        <v>0</v>
      </c>
      <c r="S180" s="16"/>
      <c r="T180" s="16">
        <f t="shared" si="20"/>
        <v>1200.5105559140777</v>
      </c>
      <c r="U180" s="16"/>
      <c r="V180" s="114"/>
      <c r="X180" s="43"/>
      <c r="Z180" s="11"/>
      <c r="AA180" s="11"/>
      <c r="AB180" s="12"/>
      <c r="AC180" s="12"/>
    </row>
    <row r="181" spans="1:29" hidden="1" x14ac:dyDescent="0.2">
      <c r="A181" s="11">
        <v>171</v>
      </c>
      <c r="B181" s="19" t="str">
        <f t="shared" si="21"/>
        <v>**</v>
      </c>
      <c r="C181" t="str">
        <f>VLOOKUP(A181,'mallin data'!$IJ$3:$IL$295,3,FALSE)</f>
        <v>Soini</v>
      </c>
      <c r="D181" s="7">
        <f>VLOOKUP($C181,'mallin data'!$B$2:$CJ$295,9,FALSE)</f>
        <v>50.2</v>
      </c>
      <c r="E181" s="45">
        <f>VLOOKUP($C181,'mallin data'!$B$2:$CJ$295,66,FALSE)</f>
        <v>-6.128312858216689E-3</v>
      </c>
      <c r="F181" s="7">
        <f>VLOOKUP($C181,'mallin data'!$B$2:$CJ$295,16,FALSE)</f>
        <v>49.3</v>
      </c>
      <c r="G181" s="16">
        <f>VLOOKUP($C181,'mallin data'!$B$2:$CJ$295,87,FALSE)</f>
        <v>225</v>
      </c>
      <c r="H181" s="16">
        <f>VLOOKUP($C181,'mallin data'!$B$2:$CJ$295,67,FALSE)</f>
        <v>22924.593888888889</v>
      </c>
      <c r="I181" s="45">
        <f>VLOOKUP($C181,'mallin data'!$B$2:$CJ$295,71,FALSE)</f>
        <v>1E-3</v>
      </c>
      <c r="J181" s="28">
        <f>_xlfn.XLOOKUP($C181,'mallin data'!$B$3:$B$295,'mallin data'!CH$3:CH$295)</f>
        <v>0</v>
      </c>
      <c r="L181" s="39">
        <f>1-VLOOKUP(C181,'mallin data'!$B$3:$II$295,242,FALSE)/SUM($D$5:$J$5)</f>
        <v>0.1551224357034634</v>
      </c>
      <c r="M181" s="42">
        <f t="shared" si="19"/>
        <v>12319.320346320346</v>
      </c>
      <c r="N181" s="108"/>
      <c r="O181" s="42">
        <f>VLOOKUP($C181,'mallin data'!$B$2:$CJ$295,65,FALSE)</f>
        <v>0</v>
      </c>
      <c r="P181" s="21"/>
      <c r="Q181" s="16"/>
      <c r="R181" s="16">
        <f>VLOOKUP($C181,'mallin data'!$B$2:$CJ$295,26,FALSE)</f>
        <v>0</v>
      </c>
      <c r="S181" s="16"/>
      <c r="T181" s="16">
        <f t="shared" si="20"/>
        <v>505.02608695652174</v>
      </c>
      <c r="U181" s="16"/>
      <c r="V181" s="114"/>
      <c r="X181" s="43"/>
      <c r="Z181" s="11"/>
      <c r="AA181" s="11"/>
      <c r="AB181" s="12"/>
      <c r="AC181" s="12"/>
    </row>
    <row r="182" spans="1:29" hidden="1" x14ac:dyDescent="0.2">
      <c r="A182" s="11">
        <v>172</v>
      </c>
      <c r="B182" s="19" t="str">
        <f t="shared" si="21"/>
        <v>**</v>
      </c>
      <c r="C182" t="str">
        <f>VLOOKUP(A182,'mallin data'!$IJ$3:$IL$295,3,FALSE)</f>
        <v>Pukkila</v>
      </c>
      <c r="D182" s="7">
        <f>VLOOKUP($C182,'mallin data'!$B$2:$CJ$295,9,FALSE)</f>
        <v>47.6</v>
      </c>
      <c r="E182" s="45">
        <f>VLOOKUP($C182,'mallin data'!$B$2:$CJ$295,66,FALSE)</f>
        <v>3.3753999482998955E-3</v>
      </c>
      <c r="F182" s="7">
        <f>VLOOKUP($C182,'mallin data'!$B$2:$CJ$295,16,FALSE)</f>
        <v>38.799999999999997</v>
      </c>
      <c r="G182" s="16">
        <f>VLOOKUP($C182,'mallin data'!$B$2:$CJ$295,87,FALSE)</f>
        <v>114</v>
      </c>
      <c r="H182" s="16">
        <f>VLOOKUP($C182,'mallin data'!$B$2:$CJ$295,67,FALSE)</f>
        <v>28095.578886976476</v>
      </c>
      <c r="I182" s="45">
        <f>VLOOKUP($C182,'mallin data'!$B$2:$CJ$295,71,FALSE)</f>
        <v>8.0000000000000002E-3</v>
      </c>
      <c r="J182" s="28">
        <f>_xlfn.XLOOKUP($C182,'mallin data'!$B$3:$B$295,'mallin data'!CH$3:CH$295)</f>
        <v>0</v>
      </c>
      <c r="L182" s="39">
        <f>1-VLOOKUP(C182,'mallin data'!$B$3:$II$295,242,FALSE)/SUM($D$5:$J$5)</f>
        <v>0.15447806124984798</v>
      </c>
      <c r="M182" s="42">
        <f t="shared" si="19"/>
        <v>13112.991735537191</v>
      </c>
      <c r="N182" s="108"/>
      <c r="O182" s="42">
        <f>VLOOKUP($C182,'mallin data'!$B$2:$CJ$295,65,FALSE)</f>
        <v>0</v>
      </c>
      <c r="P182" s="21"/>
      <c r="Q182" s="16"/>
      <c r="R182" s="16">
        <f>VLOOKUP($C182,'mallin data'!$B$2:$CJ$295,26,FALSE)</f>
        <v>0</v>
      </c>
      <c r="S182" s="16"/>
      <c r="T182" s="16">
        <f t="shared" si="20"/>
        <v>1177.9917012448134</v>
      </c>
      <c r="U182" s="16"/>
      <c r="V182" s="114"/>
      <c r="X182" s="43"/>
      <c r="Z182" s="11"/>
      <c r="AA182" s="11"/>
      <c r="AB182" s="12"/>
      <c r="AC182" s="12"/>
    </row>
    <row r="183" spans="1:29" hidden="1" x14ac:dyDescent="0.2">
      <c r="A183" s="11">
        <v>173</v>
      </c>
      <c r="B183" s="19" t="str">
        <f t="shared" si="21"/>
        <v>**</v>
      </c>
      <c r="C183" t="str">
        <f>VLOOKUP(A183,'mallin data'!$IJ$3:$IL$295,3,FALSE)</f>
        <v>Koski Tl</v>
      </c>
      <c r="D183" s="7">
        <f>VLOOKUP($C183,'mallin data'!$B$2:$CJ$295,9,FALSE)</f>
        <v>50.3</v>
      </c>
      <c r="E183" s="45">
        <f>VLOOKUP($C183,'mallin data'!$B$2:$CJ$295,66,FALSE)</f>
        <v>2.8604035838172281E-3</v>
      </c>
      <c r="F183" s="7">
        <f>VLOOKUP($C183,'mallin data'!$B$2:$CJ$295,16,FALSE)</f>
        <v>53.3</v>
      </c>
      <c r="G183" s="16">
        <f>VLOOKUP($C183,'mallin data'!$B$2:$CJ$295,87,FALSE)</f>
        <v>298</v>
      </c>
      <c r="H183" s="16">
        <f>VLOOKUP($C183,'mallin data'!$B$2:$CJ$295,67,FALSE)</f>
        <v>25278.137236962488</v>
      </c>
      <c r="I183" s="45">
        <f>VLOOKUP($C183,'mallin data'!$B$2:$CJ$295,71,FALSE)</f>
        <v>4.0000000000000001E-3</v>
      </c>
      <c r="J183" s="28">
        <f>_xlfn.XLOOKUP($C183,'mallin data'!$B$3:$B$295,'mallin data'!CH$3:CH$295)</f>
        <v>0</v>
      </c>
      <c r="L183" s="39">
        <f>1-VLOOKUP(C183,'mallin data'!$B$3:$II$295,242,FALSE)/SUM($D$5:$J$5)</f>
        <v>0.14384820794533104</v>
      </c>
      <c r="M183" s="42">
        <f t="shared" si="19"/>
        <v>14175.114864864865</v>
      </c>
      <c r="N183" s="108"/>
      <c r="O183" s="42">
        <f>VLOOKUP($C183,'mallin data'!$B$2:$CJ$295,65,FALSE)</f>
        <v>0</v>
      </c>
      <c r="P183" s="21"/>
      <c r="Q183" s="16"/>
      <c r="R183" s="16">
        <f>VLOOKUP($C183,'mallin data'!$B$2:$CJ$295,26,FALSE)</f>
        <v>0</v>
      </c>
      <c r="S183" s="16"/>
      <c r="T183" s="16">
        <f t="shared" si="20"/>
        <v>1007.9756521739131</v>
      </c>
      <c r="U183" s="16"/>
      <c r="V183" s="114"/>
      <c r="X183" s="43"/>
      <c r="Z183" s="11"/>
      <c r="AA183" s="11"/>
      <c r="AB183" s="12"/>
      <c r="AC183" s="12"/>
    </row>
    <row r="184" spans="1:29" hidden="1" x14ac:dyDescent="0.2">
      <c r="A184" s="11">
        <v>174</v>
      </c>
      <c r="B184" s="19" t="str">
        <f t="shared" si="21"/>
        <v>**</v>
      </c>
      <c r="C184" t="str">
        <f>VLOOKUP(A184,'mallin data'!$IJ$3:$IL$295,3,FALSE)</f>
        <v>Kuhmo</v>
      </c>
      <c r="D184" s="7">
        <f>VLOOKUP($C184,'mallin data'!$B$2:$CJ$295,9,FALSE)</f>
        <v>54.1</v>
      </c>
      <c r="E184" s="45">
        <f>VLOOKUP($C184,'mallin data'!$B$2:$CJ$295,66,FALSE)</f>
        <v>-3.8399257970050858E-2</v>
      </c>
      <c r="F184" s="7">
        <f>VLOOKUP($C184,'mallin data'!$B$2:$CJ$295,16,FALSE)</f>
        <v>64.599999999999994</v>
      </c>
      <c r="G184" s="16">
        <f>VLOOKUP($C184,'mallin data'!$B$2:$CJ$295,87,FALSE)</f>
        <v>541</v>
      </c>
      <c r="H184" s="16">
        <f>VLOOKUP($C184,'mallin data'!$B$2:$CJ$295,67,FALSE)</f>
        <v>24759.440465054122</v>
      </c>
      <c r="I184" s="45">
        <f>VLOOKUP($C184,'mallin data'!$B$2:$CJ$295,71,FALSE)</f>
        <v>1E-3</v>
      </c>
      <c r="J184" s="28">
        <f>_xlfn.XLOOKUP($C184,'mallin data'!$B$3:$B$295,'mallin data'!CH$3:CH$295)</f>
        <v>0</v>
      </c>
      <c r="L184" s="39">
        <f>1-VLOOKUP(C184,'mallin data'!$B$3:$II$295,242,FALSE)/SUM($D$5:$J$5)</f>
        <v>0.13538346558172965</v>
      </c>
      <c r="M184" s="42">
        <f t="shared" si="19"/>
        <v>16109.580762250454</v>
      </c>
      <c r="N184" s="108"/>
      <c r="O184" s="42">
        <f>VLOOKUP($C184,'mallin data'!$B$2:$CJ$295,65,FALSE)</f>
        <v>0</v>
      </c>
      <c r="P184" s="21"/>
      <c r="Q184" s="16"/>
      <c r="R184" s="16">
        <f>VLOOKUP($C184,'mallin data'!$B$2:$CJ$295,26,FALSE)</f>
        <v>0</v>
      </c>
      <c r="S184" s="16"/>
      <c r="T184" s="16">
        <f t="shared" si="20"/>
        <v>339.23765144454802</v>
      </c>
      <c r="U184" s="16"/>
      <c r="V184" s="114"/>
      <c r="X184" s="43"/>
      <c r="Z184" s="11"/>
      <c r="AA184" s="11"/>
      <c r="AB184" s="12"/>
      <c r="AC184" s="12"/>
    </row>
    <row r="185" spans="1:29" hidden="1" x14ac:dyDescent="0.2">
      <c r="A185" s="11">
        <v>175</v>
      </c>
      <c r="B185" s="19" t="str">
        <f t="shared" si="21"/>
        <v>**</v>
      </c>
      <c r="C185" t="str">
        <f>VLOOKUP(A185,'mallin data'!$IJ$3:$IL$295,3,FALSE)</f>
        <v>Pihtipudas</v>
      </c>
      <c r="D185" s="7">
        <f>VLOOKUP($C185,'mallin data'!$B$2:$CJ$295,9,FALSE)</f>
        <v>50.6</v>
      </c>
      <c r="E185" s="45">
        <f>VLOOKUP($C185,'mallin data'!$B$2:$CJ$295,66,FALSE)</f>
        <v>-3.9350966820316732E-2</v>
      </c>
      <c r="F185" s="7">
        <f>VLOOKUP($C185,'mallin data'!$B$2:$CJ$295,16,FALSE)</f>
        <v>48.5</v>
      </c>
      <c r="G185" s="16">
        <f>VLOOKUP($C185,'mallin data'!$B$2:$CJ$295,87,FALSE)</f>
        <v>353</v>
      </c>
      <c r="H185" s="16">
        <f>VLOOKUP($C185,'mallin data'!$B$2:$CJ$295,67,FALSE)</f>
        <v>23402.127031419284</v>
      </c>
      <c r="I185" s="45">
        <f>VLOOKUP($C185,'mallin data'!$B$2:$CJ$295,71,FALSE)</f>
        <v>0</v>
      </c>
      <c r="J185" s="28">
        <f>_xlfn.XLOOKUP($C185,'mallin data'!$B$3:$B$295,'mallin data'!CH$3:CH$295)</f>
        <v>0</v>
      </c>
      <c r="L185" s="39">
        <f>1-VLOOKUP(C185,'mallin data'!$B$3:$II$295,242,FALSE)/SUM($D$5:$J$5)</f>
        <v>0.13115224480013188</v>
      </c>
      <c r="M185" s="42">
        <f t="shared" si="19"/>
        <v>13382.584144645341</v>
      </c>
      <c r="N185" s="108"/>
      <c r="O185" s="42">
        <f>VLOOKUP($C185,'mallin data'!$B$2:$CJ$295,65,FALSE)</f>
        <v>0</v>
      </c>
      <c r="P185" s="21"/>
      <c r="Q185" s="16"/>
      <c r="R185" s="16">
        <f>VLOOKUP($C185,'mallin data'!$B$2:$CJ$295,26,FALSE)</f>
        <v>0</v>
      </c>
      <c r="S185" s="16"/>
      <c r="T185" s="16">
        <f t="shared" si="20"/>
        <v>568.36130867709812</v>
      </c>
      <c r="U185" s="16"/>
      <c r="V185" s="114"/>
      <c r="X185" s="43"/>
      <c r="Z185" s="11"/>
      <c r="AA185" s="11"/>
      <c r="AB185" s="12"/>
      <c r="AC185" s="12"/>
    </row>
    <row r="186" spans="1:29" hidden="1" x14ac:dyDescent="0.2">
      <c r="A186" s="11">
        <v>176</v>
      </c>
      <c r="B186" s="19" t="str">
        <f t="shared" si="21"/>
        <v>**</v>
      </c>
      <c r="C186" t="str">
        <f>VLOOKUP(A186,'mallin data'!$IJ$3:$IL$295,3,FALSE)</f>
        <v>Simo</v>
      </c>
      <c r="D186" s="7">
        <f>VLOOKUP($C186,'mallin data'!$B$2:$CJ$295,9,FALSE)</f>
        <v>51.7</v>
      </c>
      <c r="E186" s="45">
        <f>VLOOKUP($C186,'mallin data'!$B$2:$CJ$295,66,FALSE)</f>
        <v>-4.4407249549796649E-2</v>
      </c>
      <c r="F186" s="7">
        <f>VLOOKUP($C186,'mallin data'!$B$2:$CJ$295,16,FALSE)</f>
        <v>53.5</v>
      </c>
      <c r="G186" s="16">
        <f>VLOOKUP($C186,'mallin data'!$B$2:$CJ$295,87,FALSE)</f>
        <v>262</v>
      </c>
      <c r="H186" s="16">
        <f>VLOOKUP($C186,'mallin data'!$B$2:$CJ$295,67,FALSE)</f>
        <v>28729.660907127429</v>
      </c>
      <c r="I186" s="45">
        <f>VLOOKUP($C186,'mallin data'!$B$2:$CJ$295,71,FALSE)</f>
        <v>4.0000000000000001E-3</v>
      </c>
      <c r="J186" s="28">
        <f>_xlfn.XLOOKUP($C186,'mallin data'!$B$3:$B$295,'mallin data'!CH$3:CH$295)</f>
        <v>0</v>
      </c>
      <c r="L186" s="39">
        <f>1-VLOOKUP(C186,'mallin data'!$B$3:$II$295,242,FALSE)/SUM($D$5:$J$5)</f>
        <v>0.12885782438765647</v>
      </c>
      <c r="M186" s="42">
        <f t="shared" si="19"/>
        <v>15262.188323917137</v>
      </c>
      <c r="N186" s="108"/>
      <c r="O186" s="42">
        <f>VLOOKUP($C186,'mallin data'!$B$2:$CJ$295,65,FALSE)</f>
        <v>0</v>
      </c>
      <c r="P186" s="21"/>
      <c r="Q186" s="16"/>
      <c r="R186" s="16">
        <f>VLOOKUP($C186,'mallin data'!$B$2:$CJ$295,26,FALSE)</f>
        <v>0</v>
      </c>
      <c r="S186" s="16"/>
      <c r="T186" s="16">
        <f t="shared" si="20"/>
        <v>1056.7470355731225</v>
      </c>
      <c r="U186" s="16"/>
      <c r="V186" s="114"/>
      <c r="X186" s="43"/>
      <c r="Z186" s="11"/>
      <c r="AA186" s="11"/>
      <c r="AB186" s="12"/>
      <c r="AC186" s="12"/>
    </row>
    <row r="187" spans="1:29" hidden="1" x14ac:dyDescent="0.2">
      <c r="A187" s="11">
        <v>177</v>
      </c>
      <c r="B187" s="19" t="str">
        <f t="shared" si="21"/>
        <v>**</v>
      </c>
      <c r="C187" t="str">
        <f>VLOOKUP(A187,'mallin data'!$IJ$3:$IL$295,3,FALSE)</f>
        <v>Kerava</v>
      </c>
      <c r="D187" s="7">
        <f>VLOOKUP($C187,'mallin data'!$B$2:$CJ$295,9,FALSE)</f>
        <v>42.7</v>
      </c>
      <c r="E187" s="45">
        <f>VLOOKUP($C187,'mallin data'!$B$2:$CJ$295,66,FALSE)</f>
        <v>2.9100517537797854E-3</v>
      </c>
      <c r="F187" s="7">
        <f>VLOOKUP($C187,'mallin data'!$B$2:$CJ$295,16,FALSE)</f>
        <v>99.7</v>
      </c>
      <c r="G187" s="16">
        <f>VLOOKUP($C187,'mallin data'!$B$2:$CJ$295,87,FALSE)</f>
        <v>3681</v>
      </c>
      <c r="H187" s="16">
        <f>VLOOKUP($C187,'mallin data'!$B$2:$CJ$295,67,FALSE)</f>
        <v>30253.444320220482</v>
      </c>
      <c r="I187" s="45">
        <f>VLOOKUP($C187,'mallin data'!$B$2:$CJ$295,71,FALSE)</f>
        <v>1.2E-2</v>
      </c>
      <c r="J187" s="28">
        <f>_xlfn.XLOOKUP($C187,'mallin data'!$B$3:$B$295,'mallin data'!CH$3:CH$295)</f>
        <v>0</v>
      </c>
      <c r="L187" s="39">
        <f>1-VLOOKUP(C187,'mallin data'!$B$3:$II$295,242,FALSE)/SUM($D$5:$J$5)</f>
        <v>0.12005531332446551</v>
      </c>
      <c r="M187" s="42">
        <f t="shared" si="19"/>
        <v>10179.2472</v>
      </c>
      <c r="N187" s="108"/>
      <c r="O187" s="42">
        <f>VLOOKUP($C187,'mallin data'!$B$2:$CJ$295,65,FALSE)</f>
        <v>0</v>
      </c>
      <c r="P187" s="21"/>
      <c r="Q187" s="16"/>
      <c r="R187" s="16">
        <f>VLOOKUP($C187,'mallin data'!$B$2:$CJ$295,26,FALSE)</f>
        <v>0</v>
      </c>
      <c r="S187" s="16"/>
      <c r="T187" s="16">
        <f t="shared" si="20"/>
        <v>1014.6800376901333</v>
      </c>
      <c r="U187" s="16"/>
      <c r="V187" s="114"/>
      <c r="X187" s="43"/>
      <c r="Z187" s="11"/>
      <c r="AA187" s="11"/>
      <c r="AB187" s="12"/>
      <c r="AC187" s="12"/>
    </row>
    <row r="188" spans="1:29" hidden="1" x14ac:dyDescent="0.2">
      <c r="A188" s="11">
        <v>178</v>
      </c>
      <c r="B188" s="19" t="str">
        <f t="shared" si="21"/>
        <v>**</v>
      </c>
      <c r="C188" t="str">
        <f>VLOOKUP(A188,'mallin data'!$IJ$3:$IL$295,3,FALSE)</f>
        <v>Rovaniemi</v>
      </c>
      <c r="D188" s="7">
        <f>VLOOKUP($C188,'mallin data'!$B$2:$CJ$295,9,FALSE)</f>
        <v>42.1</v>
      </c>
      <c r="E188" s="45">
        <f>VLOOKUP($C188,'mallin data'!$B$2:$CJ$295,66,FALSE)</f>
        <v>4.4374289540507709E-3</v>
      </c>
      <c r="F188" s="7">
        <f>VLOOKUP($C188,'mallin data'!$B$2:$CJ$295,16,FALSE)</f>
        <v>90.6</v>
      </c>
      <c r="G188" s="16">
        <f>VLOOKUP($C188,'mallin data'!$B$2:$CJ$295,87,FALSE)</f>
        <v>6014</v>
      </c>
      <c r="H188" s="16">
        <f>VLOOKUP($C188,'mallin data'!$B$2:$CJ$295,67,FALSE)</f>
        <v>27796.842624996196</v>
      </c>
      <c r="I188" s="45">
        <f>VLOOKUP($C188,'mallin data'!$B$2:$CJ$295,71,FALSE)</f>
        <v>2E-3</v>
      </c>
      <c r="J188" s="28">
        <f>_xlfn.XLOOKUP($C188,'mallin data'!$B$3:$B$295,'mallin data'!CH$3:CH$295)</f>
        <v>0</v>
      </c>
      <c r="L188" s="39">
        <f>1-VLOOKUP(C188,'mallin data'!$B$3:$II$295,242,FALSE)/SUM($D$5:$J$5)</f>
        <v>0.11835555669331699</v>
      </c>
      <c r="M188" s="42">
        <f t="shared" si="19"/>
        <v>11149.226301191058</v>
      </c>
      <c r="N188" s="108"/>
      <c r="O188" s="42">
        <f>VLOOKUP($C188,'mallin data'!$B$2:$CJ$295,65,FALSE)</f>
        <v>0</v>
      </c>
      <c r="P188" s="21"/>
      <c r="Q188" s="16"/>
      <c r="R188" s="16">
        <f>VLOOKUP($C188,'mallin data'!$B$2:$CJ$295,26,FALSE)</f>
        <v>0</v>
      </c>
      <c r="S188" s="16"/>
      <c r="T188" s="16">
        <f t="shared" si="20"/>
        <v>630.89597873047524</v>
      </c>
      <c r="U188" s="16"/>
      <c r="V188" s="114"/>
      <c r="X188" s="43"/>
      <c r="Z188" s="11"/>
      <c r="AA188" s="11"/>
      <c r="AB188" s="12"/>
      <c r="AC188" s="12"/>
    </row>
    <row r="189" spans="1:29" hidden="1" x14ac:dyDescent="0.2">
      <c r="A189" s="11">
        <v>179</v>
      </c>
      <c r="B189" s="19" t="str">
        <f t="shared" si="21"/>
        <v>**</v>
      </c>
      <c r="C189" t="str">
        <f>VLOOKUP(A189,'mallin data'!$IJ$3:$IL$295,3,FALSE)</f>
        <v>Pirkkala</v>
      </c>
      <c r="D189" s="7">
        <f>VLOOKUP($C189,'mallin data'!$B$2:$CJ$295,9,FALSE)</f>
        <v>41.1</v>
      </c>
      <c r="E189" s="45">
        <f>VLOOKUP($C189,'mallin data'!$B$2:$CJ$295,66,FALSE)</f>
        <v>1.2391646390730404E-2</v>
      </c>
      <c r="F189" s="7">
        <f>VLOOKUP($C189,'mallin data'!$B$2:$CJ$295,16,FALSE)</f>
        <v>97.9</v>
      </c>
      <c r="G189" s="16">
        <f>VLOOKUP($C189,'mallin data'!$B$2:$CJ$295,87,FALSE)</f>
        <v>2618</v>
      </c>
      <c r="H189" s="16">
        <f>VLOOKUP($C189,'mallin data'!$B$2:$CJ$295,67,FALSE)</f>
        <v>33000.167902290654</v>
      </c>
      <c r="I189" s="45">
        <f>VLOOKUP($C189,'mallin data'!$B$2:$CJ$295,71,FALSE)</f>
        <v>4.0000000000000001E-3</v>
      </c>
      <c r="J189" s="28">
        <f>_xlfn.XLOOKUP($C189,'mallin data'!$B$3:$B$295,'mallin data'!CH$3:CH$295)</f>
        <v>0</v>
      </c>
      <c r="L189" s="39">
        <f>1-VLOOKUP(C189,'mallin data'!$B$3:$II$295,242,FALSE)/SUM($D$5:$J$5)</f>
        <v>0.11567223565806395</v>
      </c>
      <c r="M189" s="42">
        <f t="shared" si="19"/>
        <v>11001.007478427613</v>
      </c>
      <c r="N189" s="108"/>
      <c r="O189" s="42">
        <f>VLOOKUP($C189,'mallin data'!$B$2:$CJ$295,65,FALSE)</f>
        <v>0</v>
      </c>
      <c r="P189" s="21"/>
      <c r="Q189" s="16"/>
      <c r="R189" s="16">
        <f>VLOOKUP($C189,'mallin data'!$B$2:$CJ$295,26,FALSE)</f>
        <v>0</v>
      </c>
      <c r="S189" s="16"/>
      <c r="T189" s="16">
        <f t="shared" si="20"/>
        <v>569.10394404507485</v>
      </c>
      <c r="U189" s="16"/>
      <c r="V189" s="114"/>
      <c r="X189" s="43"/>
      <c r="Z189" s="11"/>
      <c r="AA189" s="11"/>
      <c r="AB189" s="12"/>
      <c r="AC189" s="12"/>
    </row>
    <row r="190" spans="1:29" hidden="1" x14ac:dyDescent="0.2">
      <c r="A190" s="11">
        <v>180</v>
      </c>
      <c r="B190" s="19" t="str">
        <f t="shared" si="21"/>
        <v>**</v>
      </c>
      <c r="C190" t="str">
        <f>VLOOKUP(A190,'mallin data'!$IJ$3:$IL$295,3,FALSE)</f>
        <v>Isojoki</v>
      </c>
      <c r="D190" s="7">
        <f>VLOOKUP($C190,'mallin data'!$B$2:$CJ$295,9,FALSE)</f>
        <v>51.8</v>
      </c>
      <c r="E190" s="45">
        <f>VLOOKUP($C190,'mallin data'!$B$2:$CJ$295,66,FALSE)</f>
        <v>-1.5750534401273296E-2</v>
      </c>
      <c r="F190" s="7">
        <f>VLOOKUP($C190,'mallin data'!$B$2:$CJ$295,16,FALSE)</f>
        <v>43.5</v>
      </c>
      <c r="G190" s="16">
        <f>VLOOKUP($C190,'mallin data'!$B$2:$CJ$295,87,FALSE)</f>
        <v>139</v>
      </c>
      <c r="H190" s="16">
        <f>VLOOKUP($C190,'mallin data'!$B$2:$CJ$295,67,FALSE)</f>
        <v>24617.051282051281</v>
      </c>
      <c r="I190" s="45">
        <f>VLOOKUP($C190,'mallin data'!$B$2:$CJ$295,71,FALSE)</f>
        <v>8.0000000000000002E-3</v>
      </c>
      <c r="J190" s="28">
        <f>_xlfn.XLOOKUP($C190,'mallin data'!$B$3:$B$295,'mallin data'!CH$3:CH$295)</f>
        <v>0</v>
      </c>
      <c r="L190" s="39">
        <f>1-VLOOKUP(C190,'mallin data'!$B$3:$II$295,242,FALSE)/SUM($D$5:$J$5)</f>
        <v>0.11535578762789556</v>
      </c>
      <c r="M190" s="42">
        <f t="shared" si="19"/>
        <v>16203.351170568561</v>
      </c>
      <c r="N190" s="108"/>
      <c r="O190" s="42">
        <f>VLOOKUP($C190,'mallin data'!$B$2:$CJ$295,65,FALSE)</f>
        <v>0</v>
      </c>
      <c r="P190" s="21"/>
      <c r="Q190" s="16"/>
      <c r="R190" s="16">
        <f>VLOOKUP($C190,'mallin data'!$B$2:$CJ$295,26,FALSE)</f>
        <v>0</v>
      </c>
      <c r="S190" s="16"/>
      <c r="T190" s="16">
        <f t="shared" si="20"/>
        <v>965.9397993311037</v>
      </c>
      <c r="U190" s="16"/>
      <c r="V190" s="114"/>
      <c r="X190" s="43"/>
      <c r="Z190" s="11"/>
      <c r="AA190" s="11"/>
      <c r="AB190" s="12"/>
      <c r="AC190" s="12"/>
    </row>
    <row r="191" spans="1:29" hidden="1" x14ac:dyDescent="0.2">
      <c r="A191" s="11">
        <v>181</v>
      </c>
      <c r="B191" s="19" t="str">
        <f t="shared" si="21"/>
        <v>**</v>
      </c>
      <c r="C191" t="str">
        <f>VLOOKUP(A191,'mallin data'!$IJ$3:$IL$295,3,FALSE)</f>
        <v>Rusko</v>
      </c>
      <c r="D191" s="7">
        <f>VLOOKUP($C191,'mallin data'!$B$2:$CJ$295,9,FALSE)</f>
        <v>42.8</v>
      </c>
      <c r="E191" s="45">
        <f>VLOOKUP($C191,'mallin data'!$B$2:$CJ$295,66,FALSE)</f>
        <v>1.1285159274010814E-2</v>
      </c>
      <c r="F191" s="7">
        <f>VLOOKUP($C191,'mallin data'!$B$2:$CJ$295,16,FALSE)</f>
        <v>80.900000000000006</v>
      </c>
      <c r="G191" s="16">
        <f>VLOOKUP($C191,'mallin data'!$B$2:$CJ$295,87,FALSE)</f>
        <v>830</v>
      </c>
      <c r="H191" s="16">
        <f>VLOOKUP($C191,'mallin data'!$B$2:$CJ$295,67,FALSE)</f>
        <v>30339.16796509816</v>
      </c>
      <c r="I191" s="45">
        <f>VLOOKUP($C191,'mallin data'!$B$2:$CJ$295,71,FALSE)</f>
        <v>1.6E-2</v>
      </c>
      <c r="J191" s="28">
        <f>_xlfn.XLOOKUP($C191,'mallin data'!$B$3:$B$295,'mallin data'!CH$3:CH$295)</f>
        <v>0</v>
      </c>
      <c r="L191" s="39">
        <f>1-VLOOKUP(C191,'mallin data'!$B$3:$II$295,242,FALSE)/SUM($D$5:$J$5)</f>
        <v>9.989408568132907E-2</v>
      </c>
      <c r="M191" s="42">
        <f t="shared" si="19"/>
        <v>9555.920289855072</v>
      </c>
      <c r="N191" s="108"/>
      <c r="O191" s="42">
        <f>VLOOKUP($C191,'mallin data'!$B$2:$CJ$295,65,FALSE)</f>
        <v>0</v>
      </c>
      <c r="P191" s="21"/>
      <c r="Q191" s="16"/>
      <c r="R191" s="16">
        <f>VLOOKUP($C191,'mallin data'!$B$2:$CJ$295,26,FALSE)</f>
        <v>0</v>
      </c>
      <c r="S191" s="16"/>
      <c r="T191" s="16">
        <f t="shared" si="20"/>
        <v>860</v>
      </c>
      <c r="U191" s="16"/>
      <c r="V191" s="114"/>
      <c r="X191" s="43"/>
      <c r="Z191" s="11"/>
      <c r="AA191" s="11"/>
      <c r="AB191" s="12"/>
      <c r="AC191" s="12"/>
    </row>
    <row r="192" spans="1:29" hidden="1" x14ac:dyDescent="0.2">
      <c r="A192" s="11">
        <v>182</v>
      </c>
      <c r="B192" s="19" t="str">
        <f t="shared" si="21"/>
        <v>**</v>
      </c>
      <c r="C192" t="str">
        <f>VLOOKUP(A192,'mallin data'!$IJ$3:$IL$295,3,FALSE)</f>
        <v>Kaustinen</v>
      </c>
      <c r="D192" s="7">
        <f>VLOOKUP($C192,'mallin data'!$B$2:$CJ$295,9,FALSE)</f>
        <v>44.7</v>
      </c>
      <c r="E192" s="45">
        <f>VLOOKUP($C192,'mallin data'!$B$2:$CJ$295,66,FALSE)</f>
        <v>4.9908151831474564E-3</v>
      </c>
      <c r="F192" s="7">
        <f>VLOOKUP($C192,'mallin data'!$B$2:$CJ$295,16,FALSE)</f>
        <v>67.2</v>
      </c>
      <c r="G192" s="16">
        <f>VLOOKUP($C192,'mallin data'!$B$2:$CJ$295,87,FALSE)</f>
        <v>540</v>
      </c>
      <c r="H192" s="16">
        <f>VLOOKUP($C192,'mallin data'!$B$2:$CJ$295,67,FALSE)</f>
        <v>24551.28800388538</v>
      </c>
      <c r="I192" s="45">
        <f>VLOOKUP($C192,'mallin data'!$B$2:$CJ$295,71,FALSE)</f>
        <v>0.02</v>
      </c>
      <c r="J192" s="28">
        <f>_xlfn.XLOOKUP($C192,'mallin data'!$B$3:$B$295,'mallin data'!CH$3:CH$295)</f>
        <v>0</v>
      </c>
      <c r="L192" s="39">
        <f>1-VLOOKUP(C192,'mallin data'!$B$3:$II$295,242,FALSE)/SUM($D$5:$J$5)</f>
        <v>9.1954843797938279E-2</v>
      </c>
      <c r="M192" s="42">
        <f t="shared" si="19"/>
        <v>10371.135234590616</v>
      </c>
      <c r="N192" s="108"/>
      <c r="O192" s="42">
        <f>VLOOKUP($C192,'mallin data'!$B$2:$CJ$295,65,FALSE)</f>
        <v>0</v>
      </c>
      <c r="P192" s="21"/>
      <c r="Q192" s="16"/>
      <c r="R192" s="16">
        <f>VLOOKUP($C192,'mallin data'!$B$2:$CJ$295,26,FALSE)</f>
        <v>0</v>
      </c>
      <c r="S192" s="16"/>
      <c r="T192" s="16">
        <f t="shared" si="20"/>
        <v>436.14863593603008</v>
      </c>
      <c r="U192" s="16"/>
      <c r="V192" s="114"/>
      <c r="X192" s="43"/>
      <c r="Z192" s="11"/>
      <c r="AA192" s="11"/>
      <c r="AB192" s="12"/>
      <c r="AC192" s="12"/>
    </row>
    <row r="193" spans="1:29" hidden="1" x14ac:dyDescent="0.2">
      <c r="A193" s="11">
        <v>183</v>
      </c>
      <c r="B193" s="19" t="str">
        <f t="shared" si="21"/>
        <v>**</v>
      </c>
      <c r="C193" t="str">
        <f>VLOOKUP(A193,'mallin data'!$IJ$3:$IL$295,3,FALSE)</f>
        <v>Vehmaa</v>
      </c>
      <c r="D193" s="7">
        <f>VLOOKUP($C193,'mallin data'!$B$2:$CJ$295,9,FALSE)</f>
        <v>48.3</v>
      </c>
      <c r="E193" s="45">
        <f>VLOOKUP($C193,'mallin data'!$B$2:$CJ$295,66,FALSE)</f>
        <v>1.0678545105304282E-2</v>
      </c>
      <c r="F193" s="7">
        <f>VLOOKUP($C193,'mallin data'!$B$2:$CJ$295,16,FALSE)</f>
        <v>47.1</v>
      </c>
      <c r="G193" s="16">
        <f>VLOOKUP($C193,'mallin data'!$B$2:$CJ$295,87,FALSE)</f>
        <v>199</v>
      </c>
      <c r="H193" s="16">
        <f>VLOOKUP($C193,'mallin data'!$B$2:$CJ$295,67,FALSE)</f>
        <v>25366.751113089937</v>
      </c>
      <c r="I193" s="45">
        <f>VLOOKUP($C193,'mallin data'!$B$2:$CJ$295,71,FALSE)</f>
        <v>6.0000000000000001E-3</v>
      </c>
      <c r="J193" s="28">
        <f>_xlfn.XLOOKUP($C193,'mallin data'!$B$3:$B$295,'mallin data'!CH$3:CH$295)</f>
        <v>0</v>
      </c>
      <c r="L193" s="39">
        <f>1-VLOOKUP(C193,'mallin data'!$B$3:$II$295,242,FALSE)/SUM($D$5:$J$5)</f>
        <v>8.7665874778023234E-2</v>
      </c>
      <c r="M193" s="42">
        <f t="shared" si="19"/>
        <v>12518.124105011933</v>
      </c>
      <c r="N193" s="108"/>
      <c r="O193" s="42">
        <f>VLOOKUP($C193,'mallin data'!$B$2:$CJ$295,65,FALSE)</f>
        <v>0</v>
      </c>
      <c r="P193" s="21"/>
      <c r="Q193" s="16"/>
      <c r="R193" s="16">
        <f>VLOOKUP($C193,'mallin data'!$B$2:$CJ$295,26,FALSE)</f>
        <v>0</v>
      </c>
      <c r="S193" s="16"/>
      <c r="T193" s="16">
        <f t="shared" si="20"/>
        <v>0</v>
      </c>
      <c r="U193" s="16"/>
      <c r="V193" s="114"/>
      <c r="X193" s="43"/>
      <c r="Z193" s="11"/>
      <c r="AA193" s="11"/>
      <c r="AB193" s="12"/>
      <c r="AC193" s="12"/>
    </row>
    <row r="194" spans="1:29" hidden="1" x14ac:dyDescent="0.2">
      <c r="A194" s="11">
        <v>184</v>
      </c>
      <c r="B194" s="19" t="str">
        <f t="shared" si="21"/>
        <v>**</v>
      </c>
      <c r="C194" t="str">
        <f>VLOOKUP(A194,'mallin data'!$IJ$3:$IL$295,3,FALSE)</f>
        <v>Hirvensalmi</v>
      </c>
      <c r="D194" s="7">
        <f>VLOOKUP($C194,'mallin data'!$B$2:$CJ$295,9,FALSE)</f>
        <v>54.2</v>
      </c>
      <c r="E194" s="45">
        <f>VLOOKUP($C194,'mallin data'!$B$2:$CJ$295,66,FALSE)</f>
        <v>-2.5332701229690734E-2</v>
      </c>
      <c r="F194" s="7">
        <f>VLOOKUP($C194,'mallin data'!$B$2:$CJ$295,16,FALSE)</f>
        <v>33.9</v>
      </c>
      <c r="G194" s="16">
        <f>VLOOKUP($C194,'mallin data'!$B$2:$CJ$295,87,FALSE)</f>
        <v>137</v>
      </c>
      <c r="H194" s="16">
        <f>VLOOKUP($C194,'mallin data'!$B$2:$CJ$295,67,FALSE)</f>
        <v>25554.74939290918</v>
      </c>
      <c r="I194" s="45">
        <f>VLOOKUP($C194,'mallin data'!$B$2:$CJ$295,71,FALSE)</f>
        <v>4.0000000000000001E-3</v>
      </c>
      <c r="J194" s="28">
        <f>_xlfn.XLOOKUP($C194,'mallin data'!$B$3:$B$295,'mallin data'!CH$3:CH$295)</f>
        <v>0</v>
      </c>
      <c r="L194" s="39">
        <f>1-VLOOKUP(C194,'mallin data'!$B$3:$II$295,242,FALSE)/SUM($D$5:$J$5)</f>
        <v>8.6712445028428342E-2</v>
      </c>
      <c r="M194" s="42">
        <f t="shared" si="19"/>
        <v>17316.788104089221</v>
      </c>
      <c r="N194" s="108"/>
      <c r="O194" s="42">
        <f>VLOOKUP($C194,'mallin data'!$B$2:$CJ$295,65,FALSE)</f>
        <v>0</v>
      </c>
      <c r="P194" s="21"/>
      <c r="Q194" s="16"/>
      <c r="R194" s="16">
        <f>VLOOKUP($C194,'mallin data'!$B$2:$CJ$295,26,FALSE)</f>
        <v>0</v>
      </c>
      <c r="S194" s="16"/>
      <c r="T194" s="16">
        <f t="shared" si="20"/>
        <v>245.20446096654274</v>
      </c>
      <c r="U194" s="16"/>
      <c r="V194" s="114"/>
      <c r="X194" s="43"/>
      <c r="Z194" s="11"/>
      <c r="AA194" s="11"/>
      <c r="AB194" s="12"/>
      <c r="AC194" s="12"/>
    </row>
    <row r="195" spans="1:29" hidden="1" x14ac:dyDescent="0.2">
      <c r="A195" s="11">
        <v>185</v>
      </c>
      <c r="B195" s="19" t="str">
        <f t="shared" si="21"/>
        <v>**</v>
      </c>
      <c r="C195" t="str">
        <f>VLOOKUP(A195,'mallin data'!$IJ$3:$IL$295,3,FALSE)</f>
        <v>Puolanka</v>
      </c>
      <c r="D195" s="7">
        <f>VLOOKUP($C195,'mallin data'!$B$2:$CJ$295,9,FALSE)</f>
        <v>56.2</v>
      </c>
      <c r="E195" s="45">
        <f>VLOOKUP($C195,'mallin data'!$B$2:$CJ$295,66,FALSE)</f>
        <v>-1.9063478512312847E-2</v>
      </c>
      <c r="F195" s="7">
        <f>VLOOKUP($C195,'mallin data'!$B$2:$CJ$295,16,FALSE)</f>
        <v>57.9</v>
      </c>
      <c r="G195" s="16">
        <f>VLOOKUP($C195,'mallin data'!$B$2:$CJ$295,87,FALSE)</f>
        <v>151</v>
      </c>
      <c r="H195" s="16">
        <f>VLOOKUP($C195,'mallin data'!$B$2:$CJ$295,67,FALSE)</f>
        <v>23604.57014925373</v>
      </c>
      <c r="I195" s="45">
        <f>VLOOKUP($C195,'mallin data'!$B$2:$CJ$295,71,FALSE)</f>
        <v>2E-3</v>
      </c>
      <c r="J195" s="28">
        <f>_xlfn.XLOOKUP($C195,'mallin data'!$B$3:$B$295,'mallin data'!CH$3:CH$295)</f>
        <v>0</v>
      </c>
      <c r="L195" s="39">
        <f>1-VLOOKUP(C195,'mallin data'!$B$3:$II$295,242,FALSE)/SUM($D$5:$J$5)</f>
        <v>8.4542453478448576E-2</v>
      </c>
      <c r="M195" s="42">
        <f t="shared" si="19"/>
        <v>22133.870370370369</v>
      </c>
      <c r="N195" s="108"/>
      <c r="O195" s="42">
        <f>VLOOKUP($C195,'mallin data'!$B$2:$CJ$295,65,FALSE)</f>
        <v>0</v>
      </c>
      <c r="P195" s="21"/>
      <c r="Q195" s="16"/>
      <c r="R195" s="16">
        <f>VLOOKUP($C195,'mallin data'!$B$2:$CJ$295,26,FALSE)</f>
        <v>0</v>
      </c>
      <c r="S195" s="16"/>
      <c r="T195" s="16">
        <f t="shared" si="20"/>
        <v>776.30914826498417</v>
      </c>
      <c r="U195" s="16"/>
      <c r="V195" s="114"/>
      <c r="X195" s="43"/>
      <c r="Z195" s="11"/>
      <c r="AA195" s="11"/>
      <c r="AB195" s="12"/>
      <c r="AC195" s="12"/>
    </row>
    <row r="196" spans="1:29" hidden="1" x14ac:dyDescent="0.2">
      <c r="A196" s="11">
        <v>186</v>
      </c>
      <c r="B196" s="19" t="str">
        <f t="shared" si="21"/>
        <v>**</v>
      </c>
      <c r="C196" t="str">
        <f>VLOOKUP(A196,'mallin data'!$IJ$3:$IL$295,3,FALSE)</f>
        <v>Rautalampi</v>
      </c>
      <c r="D196" s="7">
        <f>VLOOKUP($C196,'mallin data'!$B$2:$CJ$295,9,FALSE)</f>
        <v>52.2</v>
      </c>
      <c r="E196" s="45">
        <f>VLOOKUP($C196,'mallin data'!$B$2:$CJ$295,66,FALSE)</f>
        <v>-3.9520099729956029E-2</v>
      </c>
      <c r="F196" s="7">
        <f>VLOOKUP($C196,'mallin data'!$B$2:$CJ$295,16,FALSE)</f>
        <v>48.2</v>
      </c>
      <c r="G196" s="16">
        <f>VLOOKUP($C196,'mallin data'!$B$2:$CJ$295,87,FALSE)</f>
        <v>241</v>
      </c>
      <c r="H196" s="16">
        <f>VLOOKUP($C196,'mallin data'!$B$2:$CJ$295,67,FALSE)</f>
        <v>24087.947189097104</v>
      </c>
      <c r="I196" s="45">
        <f>VLOOKUP($C196,'mallin data'!$B$2:$CJ$295,71,FALSE)</f>
        <v>1E-3</v>
      </c>
      <c r="J196" s="28">
        <f>_xlfn.XLOOKUP($C196,'mallin data'!$B$3:$B$295,'mallin data'!CH$3:CH$295)</f>
        <v>0</v>
      </c>
      <c r="L196" s="39">
        <f>1-VLOOKUP(C196,'mallin data'!$B$3:$II$295,242,FALSE)/SUM($D$5:$J$5)</f>
        <v>8.2536945538567719E-2</v>
      </c>
      <c r="M196" s="42">
        <f t="shared" si="19"/>
        <v>11729.996131528047</v>
      </c>
      <c r="N196" s="108"/>
      <c r="O196" s="42">
        <f>VLOOKUP($C196,'mallin data'!$B$2:$CJ$295,65,FALSE)</f>
        <v>0</v>
      </c>
      <c r="P196" s="21"/>
      <c r="Q196" s="16"/>
      <c r="R196" s="16">
        <f>VLOOKUP($C196,'mallin data'!$B$2:$CJ$295,26,FALSE)</f>
        <v>0</v>
      </c>
      <c r="S196" s="16"/>
      <c r="T196" s="16">
        <f t="shared" si="20"/>
        <v>492.52505010020042</v>
      </c>
      <c r="U196" s="16"/>
      <c r="V196" s="114"/>
      <c r="X196" s="43"/>
      <c r="Z196" s="11"/>
      <c r="AA196" s="11"/>
      <c r="AB196" s="12"/>
      <c r="AC196" s="12"/>
    </row>
    <row r="197" spans="1:29" hidden="1" x14ac:dyDescent="0.2">
      <c r="A197" s="11">
        <v>187</v>
      </c>
      <c r="B197" s="19" t="str">
        <f t="shared" si="21"/>
        <v>**</v>
      </c>
      <c r="C197" t="str">
        <f>VLOOKUP(A197,'mallin data'!$IJ$3:$IL$295,3,FALSE)</f>
        <v>Salla</v>
      </c>
      <c r="D197" s="7">
        <f>VLOOKUP($C197,'mallin data'!$B$2:$CJ$295,9,FALSE)</f>
        <v>55.1</v>
      </c>
      <c r="E197" s="45">
        <f>VLOOKUP($C197,'mallin data'!$B$2:$CJ$295,66,FALSE)</f>
        <v>-3.2517478894590959E-2</v>
      </c>
      <c r="F197" s="7">
        <f>VLOOKUP($C197,'mallin data'!$B$2:$CJ$295,16,FALSE)</f>
        <v>48.2</v>
      </c>
      <c r="G197" s="16">
        <f>VLOOKUP($C197,'mallin data'!$B$2:$CJ$295,87,FALSE)</f>
        <v>179</v>
      </c>
      <c r="H197" s="16">
        <f>VLOOKUP($C197,'mallin data'!$B$2:$CJ$295,67,FALSE)</f>
        <v>25969.156164383563</v>
      </c>
      <c r="I197" s="45">
        <f>VLOOKUP($C197,'mallin data'!$B$2:$CJ$295,71,FALSE)</f>
        <v>3.0000000000000001E-3</v>
      </c>
      <c r="J197" s="28">
        <f>_xlfn.XLOOKUP($C197,'mallin data'!$B$3:$B$295,'mallin data'!CH$3:CH$295)</f>
        <v>0</v>
      </c>
      <c r="L197" s="39">
        <f>1-VLOOKUP(C197,'mallin data'!$B$3:$II$295,242,FALSE)/SUM($D$5:$J$5)</f>
        <v>7.4148099822706426E-2</v>
      </c>
      <c r="M197" s="42">
        <f t="shared" si="19"/>
        <v>17938.202666666668</v>
      </c>
      <c r="N197" s="108"/>
      <c r="O197" s="42">
        <f>VLOOKUP($C197,'mallin data'!$B$2:$CJ$295,65,FALSE)</f>
        <v>0</v>
      </c>
      <c r="P197" s="21"/>
      <c r="Q197" s="16"/>
      <c r="R197" s="16">
        <f>VLOOKUP($C197,'mallin data'!$B$2:$CJ$295,26,FALSE)</f>
        <v>0</v>
      </c>
      <c r="S197" s="16"/>
      <c r="T197" s="16">
        <f t="shared" si="20"/>
        <v>2108.0602739726028</v>
      </c>
      <c r="U197" s="16"/>
      <c r="V197" s="114"/>
      <c r="X197" s="43"/>
      <c r="Z197" s="11"/>
      <c r="AA197" s="11"/>
      <c r="AB197" s="12"/>
      <c r="AC197" s="12"/>
    </row>
    <row r="198" spans="1:29" hidden="1" x14ac:dyDescent="0.2">
      <c r="A198" s="11">
        <v>188</v>
      </c>
      <c r="B198" s="19" t="str">
        <f t="shared" si="21"/>
        <v>**</v>
      </c>
      <c r="C198" t="str">
        <f>VLOOKUP(A198,'mallin data'!$IJ$3:$IL$295,3,FALSE)</f>
        <v>Juupajoki</v>
      </c>
      <c r="D198" s="7">
        <f>VLOOKUP($C198,'mallin data'!$B$2:$CJ$295,9,FALSE)</f>
        <v>50.7</v>
      </c>
      <c r="E198" s="45">
        <f>VLOOKUP($C198,'mallin data'!$B$2:$CJ$295,66,FALSE)</f>
        <v>8.097662918142845E-3</v>
      </c>
      <c r="F198" s="7">
        <f>VLOOKUP($C198,'mallin data'!$B$2:$CJ$295,16,FALSE)</f>
        <v>42.6</v>
      </c>
      <c r="G198" s="16">
        <f>VLOOKUP($C198,'mallin data'!$B$2:$CJ$295,87,FALSE)</f>
        <v>185</v>
      </c>
      <c r="H198" s="16">
        <f>VLOOKUP($C198,'mallin data'!$B$2:$CJ$295,67,FALSE)</f>
        <v>26108.817745803357</v>
      </c>
      <c r="I198" s="45">
        <f>VLOOKUP($C198,'mallin data'!$B$2:$CJ$295,71,FALSE)</f>
        <v>2E-3</v>
      </c>
      <c r="J198" s="28">
        <f>_xlfn.XLOOKUP($C198,'mallin data'!$B$3:$B$295,'mallin data'!CH$3:CH$295)</f>
        <v>0</v>
      </c>
      <c r="L198" s="39">
        <f>1-VLOOKUP(C198,'mallin data'!$B$3:$II$295,242,FALSE)/SUM($D$5:$J$5)</f>
        <v>7.1332661252046625E-2</v>
      </c>
      <c r="M198" s="42">
        <f t="shared" si="19"/>
        <v>15963.888888888889</v>
      </c>
      <c r="N198" s="108"/>
      <c r="O198" s="42">
        <f>VLOOKUP($C198,'mallin data'!$B$2:$CJ$295,65,FALSE)</f>
        <v>0</v>
      </c>
      <c r="P198" s="21"/>
      <c r="Q198" s="16"/>
      <c r="R198" s="16">
        <f>VLOOKUP($C198,'mallin data'!$B$2:$CJ$295,26,FALSE)</f>
        <v>0</v>
      </c>
      <c r="S198" s="16"/>
      <c r="T198" s="16">
        <f t="shared" si="20"/>
        <v>916.66666666666663</v>
      </c>
      <c r="U198" s="16"/>
      <c r="V198" s="114"/>
      <c r="X198" s="43"/>
      <c r="Z198" s="11"/>
      <c r="AA198" s="11"/>
      <c r="AB198" s="12"/>
      <c r="AC198" s="12"/>
    </row>
    <row r="199" spans="1:29" hidden="1" x14ac:dyDescent="0.2">
      <c r="A199" s="11">
        <v>189</v>
      </c>
      <c r="B199" s="19" t="str">
        <f t="shared" si="21"/>
        <v>**</v>
      </c>
      <c r="C199" t="str">
        <f>VLOOKUP(A199,'mallin data'!$IJ$3:$IL$295,3,FALSE)</f>
        <v>Hartola</v>
      </c>
      <c r="D199" s="7">
        <f>VLOOKUP($C199,'mallin data'!$B$2:$CJ$295,9,FALSE)</f>
        <v>56.2</v>
      </c>
      <c r="E199" s="45">
        <f>VLOOKUP($C199,'mallin data'!$B$2:$CJ$295,66,FALSE)</f>
        <v>-2.5272054375289121E-2</v>
      </c>
      <c r="F199" s="7">
        <f>VLOOKUP($C199,'mallin data'!$B$2:$CJ$295,16,FALSE)</f>
        <v>53.2</v>
      </c>
      <c r="G199" s="16">
        <f>VLOOKUP($C199,'mallin data'!$B$2:$CJ$295,87,FALSE)</f>
        <v>134</v>
      </c>
      <c r="H199" s="16">
        <f>VLOOKUP($C199,'mallin data'!$B$2:$CJ$295,67,FALSE)</f>
        <v>24480.766317485897</v>
      </c>
      <c r="I199" s="45">
        <f>VLOOKUP($C199,'mallin data'!$B$2:$CJ$295,71,FALSE)</f>
        <v>1E-3</v>
      </c>
      <c r="J199" s="28">
        <f>_xlfn.XLOOKUP($C199,'mallin data'!$B$3:$B$295,'mallin data'!CH$3:CH$295)</f>
        <v>0</v>
      </c>
      <c r="L199" s="39">
        <f>1-VLOOKUP(C199,'mallin data'!$B$3:$II$295,242,FALSE)/SUM($D$5:$J$5)</f>
        <v>6.9330211217170978E-2</v>
      </c>
      <c r="M199" s="42">
        <f t="shared" si="19"/>
        <v>19292.808988764045</v>
      </c>
      <c r="N199" s="108"/>
      <c r="O199" s="42">
        <f>VLOOKUP($C199,'mallin data'!$B$2:$CJ$295,65,FALSE)</f>
        <v>0</v>
      </c>
      <c r="P199" s="21"/>
      <c r="Q199" s="16"/>
      <c r="R199" s="16">
        <f>VLOOKUP($C199,'mallin data'!$B$2:$CJ$295,26,FALSE)</f>
        <v>0</v>
      </c>
      <c r="S199" s="16"/>
      <c r="T199" s="16">
        <f t="shared" si="20"/>
        <v>3160.3670411985017</v>
      </c>
      <c r="U199" s="16"/>
      <c r="V199" s="114"/>
      <c r="X199" s="43"/>
      <c r="Z199" s="11"/>
      <c r="AA199" s="11"/>
      <c r="AB199" s="12"/>
      <c r="AC199" s="12"/>
    </row>
    <row r="200" spans="1:29" hidden="1" x14ac:dyDescent="0.2">
      <c r="A200" s="11">
        <v>190</v>
      </c>
      <c r="B200" s="19" t="str">
        <f t="shared" si="21"/>
        <v>**</v>
      </c>
      <c r="C200" t="str">
        <f>VLOOKUP(A200,'mallin data'!$IJ$3:$IL$295,3,FALSE)</f>
        <v>Virolahti</v>
      </c>
      <c r="D200" s="7">
        <f>VLOOKUP($C200,'mallin data'!$B$2:$CJ$295,9,FALSE)</f>
        <v>52.9</v>
      </c>
      <c r="E200" s="45">
        <f>VLOOKUP($C200,'mallin data'!$B$2:$CJ$295,66,FALSE)</f>
        <v>-4.290589397903246E-2</v>
      </c>
      <c r="F200" s="7">
        <f>VLOOKUP($C200,'mallin data'!$B$2:$CJ$295,16,FALSE)</f>
        <v>46.6</v>
      </c>
      <c r="G200" s="16">
        <f>VLOOKUP($C200,'mallin data'!$B$2:$CJ$295,87,FALSE)</f>
        <v>349</v>
      </c>
      <c r="H200" s="16">
        <f>VLOOKUP($C200,'mallin data'!$B$2:$CJ$295,67,FALSE)</f>
        <v>26105.549982338398</v>
      </c>
      <c r="I200" s="45">
        <f>VLOOKUP($C200,'mallin data'!$B$2:$CJ$295,71,FALSE)</f>
        <v>5.0000000000000001E-3</v>
      </c>
      <c r="J200" s="28">
        <f>_xlfn.XLOOKUP($C200,'mallin data'!$B$3:$B$295,'mallin data'!CH$3:CH$295)</f>
        <v>0</v>
      </c>
      <c r="L200" s="39">
        <f>1-VLOOKUP(C200,'mallin data'!$B$3:$II$295,242,FALSE)/SUM($D$5:$J$5)</f>
        <v>5.1444361167739205E-2</v>
      </c>
      <c r="M200" s="42">
        <f t="shared" si="19"/>
        <v>14186.336134453781</v>
      </c>
      <c r="N200" s="108"/>
      <c r="O200" s="42">
        <f>VLOOKUP($C200,'mallin data'!$B$2:$CJ$295,65,FALSE)</f>
        <v>0</v>
      </c>
      <c r="P200" s="21"/>
      <c r="Q200" s="16"/>
      <c r="R200" s="16">
        <f>VLOOKUP($C200,'mallin data'!$B$2:$CJ$295,26,FALSE)</f>
        <v>0</v>
      </c>
      <c r="S200" s="16"/>
      <c r="T200" s="16">
        <f t="shared" si="20"/>
        <v>1049.9971264367816</v>
      </c>
      <c r="U200" s="16"/>
      <c r="V200" s="114"/>
      <c r="X200" s="43"/>
      <c r="Z200" s="11"/>
      <c r="AA200" s="11"/>
      <c r="AB200" s="12"/>
      <c r="AC200" s="12"/>
    </row>
    <row r="201" spans="1:29" hidden="1" x14ac:dyDescent="0.2">
      <c r="A201" s="11">
        <v>191</v>
      </c>
      <c r="B201" s="19" t="str">
        <f t="shared" si="21"/>
        <v>**</v>
      </c>
      <c r="C201" t="str">
        <f>VLOOKUP(A201,'mallin data'!$IJ$3:$IL$295,3,FALSE)</f>
        <v>Ylitornio</v>
      </c>
      <c r="D201" s="7">
        <f>VLOOKUP($C201,'mallin data'!$B$2:$CJ$295,9,FALSE)</f>
        <v>54.1</v>
      </c>
      <c r="E201" s="45">
        <f>VLOOKUP($C201,'mallin data'!$B$2:$CJ$295,66,FALSE)</f>
        <v>-9.5352110564436154E-3</v>
      </c>
      <c r="F201" s="7">
        <f>VLOOKUP($C201,'mallin data'!$B$2:$CJ$295,16,FALSE)</f>
        <v>47.7</v>
      </c>
      <c r="G201" s="16">
        <f>VLOOKUP($C201,'mallin data'!$B$2:$CJ$295,87,FALSE)</f>
        <v>247</v>
      </c>
      <c r="H201" s="16">
        <f>VLOOKUP($C201,'mallin data'!$B$2:$CJ$295,67,FALSE)</f>
        <v>26167.818059661382</v>
      </c>
      <c r="I201" s="45">
        <f>VLOOKUP($C201,'mallin data'!$B$2:$CJ$295,71,FALSE)</f>
        <v>6.9999999999999993E-3</v>
      </c>
      <c r="J201" s="28">
        <f>_xlfn.XLOOKUP($C201,'mallin data'!$B$3:$B$295,'mallin data'!CH$3:CH$295)</f>
        <v>0</v>
      </c>
      <c r="L201" s="39">
        <f>1-VLOOKUP(C201,'mallin data'!$B$3:$II$295,242,FALSE)/SUM($D$5:$J$5)</f>
        <v>4.5384806061620875E-2</v>
      </c>
      <c r="M201" s="42">
        <f t="shared" si="19"/>
        <v>13815.225190839694</v>
      </c>
      <c r="N201" s="108"/>
      <c r="O201" s="42">
        <f>VLOOKUP($C201,'mallin data'!$B$2:$CJ$295,65,FALSE)</f>
        <v>0</v>
      </c>
      <c r="P201" s="21"/>
      <c r="Q201" s="16"/>
      <c r="R201" s="16">
        <f>VLOOKUP($C201,'mallin data'!$B$2:$CJ$295,26,FALSE)</f>
        <v>0</v>
      </c>
      <c r="S201" s="16"/>
      <c r="T201" s="16">
        <f t="shared" si="20"/>
        <v>1849.2268244575937</v>
      </c>
      <c r="U201" s="16"/>
      <c r="V201" s="114"/>
      <c r="X201" s="43"/>
      <c r="Z201" s="11"/>
      <c r="AA201" s="11"/>
      <c r="AB201" s="12"/>
      <c r="AC201" s="12"/>
    </row>
    <row r="202" spans="1:29" hidden="1" x14ac:dyDescent="0.2">
      <c r="A202" s="11">
        <v>192</v>
      </c>
      <c r="B202" s="19" t="str">
        <f t="shared" si="21"/>
        <v>**</v>
      </c>
      <c r="C202" t="str">
        <f>VLOOKUP(A202,'mallin data'!$IJ$3:$IL$295,3,FALSE)</f>
        <v>Lappajärvi</v>
      </c>
      <c r="D202" s="7">
        <f>VLOOKUP($C202,'mallin data'!$B$2:$CJ$295,9,FALSE)</f>
        <v>51.4</v>
      </c>
      <c r="E202" s="45">
        <f>VLOOKUP($C202,'mallin data'!$B$2:$CJ$295,66,FALSE)</f>
        <v>2.4901550273956239E-3</v>
      </c>
      <c r="F202" s="7">
        <f>VLOOKUP($C202,'mallin data'!$B$2:$CJ$295,16,FALSE)</f>
        <v>55</v>
      </c>
      <c r="G202" s="16">
        <f>VLOOKUP($C202,'mallin data'!$B$2:$CJ$295,87,FALSE)</f>
        <v>258</v>
      </c>
      <c r="H202" s="16">
        <f>VLOOKUP($C202,'mallin data'!$B$2:$CJ$295,67,FALSE)</f>
        <v>23390.282088469907</v>
      </c>
      <c r="I202" s="45">
        <f>VLOOKUP($C202,'mallin data'!$B$2:$CJ$295,71,FALSE)</f>
        <v>4.0000000000000001E-3</v>
      </c>
      <c r="J202" s="28">
        <f>_xlfn.XLOOKUP($C202,'mallin data'!$B$3:$B$295,'mallin data'!CH$3:CH$295)</f>
        <v>0</v>
      </c>
      <c r="L202" s="39">
        <f>1-VLOOKUP(C202,'mallin data'!$B$3:$II$295,242,FALSE)/SUM($D$5:$J$5)</f>
        <v>4.4056035894671441E-2</v>
      </c>
      <c r="M202" s="42">
        <f t="shared" si="19"/>
        <v>11819.887218045113</v>
      </c>
      <c r="N202" s="108"/>
      <c r="O202" s="42">
        <f>VLOOKUP($C202,'mallin data'!$B$2:$CJ$295,65,FALSE)</f>
        <v>0</v>
      </c>
      <c r="P202" s="21"/>
      <c r="Q202" s="16"/>
      <c r="R202" s="16">
        <f>VLOOKUP($C202,'mallin data'!$B$2:$CJ$295,26,FALSE)</f>
        <v>0</v>
      </c>
      <c r="S202" s="16"/>
      <c r="T202" s="16">
        <f t="shared" si="20"/>
        <v>752.65019011406844</v>
      </c>
      <c r="U202" s="16"/>
      <c r="V202" s="114"/>
      <c r="X202" s="43"/>
      <c r="Z202" s="11"/>
      <c r="AA202" s="11"/>
      <c r="AB202" s="12"/>
      <c r="AC202" s="12"/>
    </row>
    <row r="203" spans="1:29" hidden="1" x14ac:dyDescent="0.2">
      <c r="A203" s="11">
        <v>193</v>
      </c>
      <c r="B203" s="19" t="str">
        <f t="shared" si="21"/>
        <v>**</v>
      </c>
      <c r="C203" t="str">
        <f>VLOOKUP(A203,'mallin data'!$IJ$3:$IL$295,3,FALSE)</f>
        <v>Perho</v>
      </c>
      <c r="D203" s="7">
        <f>VLOOKUP($C203,'mallin data'!$B$2:$CJ$295,9,FALSE)</f>
        <v>41.2</v>
      </c>
      <c r="E203" s="45">
        <f>VLOOKUP($C203,'mallin data'!$B$2:$CJ$295,66,FALSE)</f>
        <v>-9.603588677863973E-3</v>
      </c>
      <c r="F203" s="7">
        <f>VLOOKUP($C203,'mallin data'!$B$2:$CJ$295,16,FALSE)</f>
        <v>31.2</v>
      </c>
      <c r="G203" s="16">
        <f>VLOOKUP($C203,'mallin data'!$B$2:$CJ$295,87,FALSE)</f>
        <v>440</v>
      </c>
      <c r="H203" s="16">
        <f>VLOOKUP($C203,'mallin data'!$B$2:$CJ$295,67,FALSE)</f>
        <v>20379.679259830376</v>
      </c>
      <c r="I203" s="45">
        <f>VLOOKUP($C203,'mallin data'!$B$2:$CJ$295,71,FALSE)</f>
        <v>4.0000000000000001E-3</v>
      </c>
      <c r="J203" s="28">
        <f>_xlfn.XLOOKUP($C203,'mallin data'!$B$3:$B$295,'mallin data'!CH$3:CH$295)</f>
        <v>0</v>
      </c>
      <c r="L203" s="39">
        <f>1-VLOOKUP(C203,'mallin data'!$B$3:$II$295,242,FALSE)/SUM($D$5:$J$5)</f>
        <v>3.4043302008607612E-2</v>
      </c>
      <c r="M203" s="42">
        <f t="shared" ref="M203:M266" si="22">VLOOKUP($C203,kulut,3,FALSE)</f>
        <v>11677.2694475761</v>
      </c>
      <c r="N203" s="108"/>
      <c r="O203" s="42">
        <f>VLOOKUP($C203,'mallin data'!$B$2:$CJ$295,65,FALSE)</f>
        <v>0</v>
      </c>
      <c r="P203" s="21"/>
      <c r="Q203" s="16"/>
      <c r="R203" s="16">
        <f>VLOOKUP($C203,'mallin data'!$B$2:$CJ$295,26,FALSE)</f>
        <v>0</v>
      </c>
      <c r="S203" s="16"/>
      <c r="T203" s="16">
        <f t="shared" ref="T203:T266" si="23">VLOOKUP($C203,taul41,6,FALSE)</f>
        <v>80.822451317296682</v>
      </c>
      <c r="U203" s="16"/>
      <c r="V203" s="114"/>
      <c r="X203" s="43"/>
      <c r="Z203" s="11"/>
      <c r="AA203" s="11"/>
      <c r="AB203" s="12"/>
      <c r="AC203" s="12"/>
    </row>
    <row r="204" spans="1:29" hidden="1" x14ac:dyDescent="0.2">
      <c r="A204" s="11">
        <v>194</v>
      </c>
      <c r="B204" s="19" t="str">
        <f t="shared" ref="B204:B267" si="24">IF(L204&lt;0,"*",IF(L204&lt;0.25,"**",IF(L204&lt;0.5,"***",IF(L204&lt;0.75,"****","*****"))))</f>
        <v>**</v>
      </c>
      <c r="C204" t="str">
        <f>VLOOKUP(A204,'mallin data'!$IJ$3:$IL$295,3,FALSE)</f>
        <v>Hyrynsalmi</v>
      </c>
      <c r="D204" s="7">
        <f>VLOOKUP($C204,'mallin data'!$B$2:$CJ$295,9,FALSE)</f>
        <v>56.8</v>
      </c>
      <c r="E204" s="45">
        <f>VLOOKUP($C204,'mallin data'!$B$2:$CJ$295,66,FALSE)</f>
        <v>-1.5507229955855739E-2</v>
      </c>
      <c r="F204" s="7">
        <f>VLOOKUP($C204,'mallin data'!$B$2:$CJ$295,16,FALSE)</f>
        <v>56.7</v>
      </c>
      <c r="G204" s="16">
        <f>VLOOKUP($C204,'mallin data'!$B$2:$CJ$295,87,FALSE)</f>
        <v>119</v>
      </c>
      <c r="H204" s="16">
        <f>VLOOKUP($C204,'mallin data'!$B$2:$CJ$295,67,FALSE)</f>
        <v>24612.194305694306</v>
      </c>
      <c r="I204" s="45">
        <f>VLOOKUP($C204,'mallin data'!$B$2:$CJ$295,71,FALSE)</f>
        <v>1E-3</v>
      </c>
      <c r="J204" s="28">
        <f>_xlfn.XLOOKUP($C204,'mallin data'!$B$3:$B$295,'mallin data'!CH$3:CH$295)</f>
        <v>0</v>
      </c>
      <c r="L204" s="39">
        <f>1-VLOOKUP(C204,'mallin data'!$B$3:$II$295,242,FALSE)/SUM($D$5:$J$5)</f>
        <v>2.8760089096565467E-2</v>
      </c>
      <c r="M204" s="42">
        <f t="shared" si="22"/>
        <v>19626.457142857143</v>
      </c>
      <c r="N204" s="108"/>
      <c r="O204" s="42">
        <f>VLOOKUP($C204,'mallin data'!$B$2:$CJ$295,65,FALSE)</f>
        <v>0</v>
      </c>
      <c r="P204" s="21"/>
      <c r="Q204" s="16"/>
      <c r="R204" s="16">
        <f>VLOOKUP($C204,'mallin data'!$B$2:$CJ$295,26,FALSE)</f>
        <v>0</v>
      </c>
      <c r="S204" s="16"/>
      <c r="T204" s="16">
        <f t="shared" si="23"/>
        <v>2457.5186721991699</v>
      </c>
      <c r="U204" s="16"/>
      <c r="V204" s="114"/>
      <c r="X204" s="43"/>
      <c r="Z204" s="11"/>
      <c r="AA204" s="11"/>
      <c r="AB204" s="12"/>
      <c r="AC204" s="12"/>
    </row>
    <row r="205" spans="1:29" hidden="1" x14ac:dyDescent="0.2">
      <c r="A205" s="11">
        <v>195</v>
      </c>
      <c r="B205" s="19" t="str">
        <f t="shared" si="24"/>
        <v>**</v>
      </c>
      <c r="C205" t="str">
        <f>VLOOKUP(A205,'mallin data'!$IJ$3:$IL$295,3,FALSE)</f>
        <v>Kaavi</v>
      </c>
      <c r="D205" s="7">
        <f>VLOOKUP($C205,'mallin data'!$B$2:$CJ$295,9,FALSE)</f>
        <v>53.7</v>
      </c>
      <c r="E205" s="45">
        <f>VLOOKUP($C205,'mallin data'!$B$2:$CJ$295,66,FALSE)</f>
        <v>-3.7073221945980131E-2</v>
      </c>
      <c r="F205" s="7">
        <f>VLOOKUP($C205,'mallin data'!$B$2:$CJ$295,16,FALSE)</f>
        <v>45.4</v>
      </c>
      <c r="G205" s="16">
        <f>VLOOKUP($C205,'mallin data'!$B$2:$CJ$295,87,FALSE)</f>
        <v>121</v>
      </c>
      <c r="H205" s="16">
        <f>VLOOKUP($C205,'mallin data'!$B$2:$CJ$295,67,FALSE)</f>
        <v>24012.517960602549</v>
      </c>
      <c r="I205" s="45">
        <f>VLOOKUP($C205,'mallin data'!$B$2:$CJ$295,71,FALSE)</f>
        <v>2E-3</v>
      </c>
      <c r="J205" s="28">
        <f>_xlfn.XLOOKUP($C205,'mallin data'!$B$3:$B$295,'mallin data'!CH$3:CH$295)</f>
        <v>0</v>
      </c>
      <c r="L205" s="39">
        <f>1-VLOOKUP(C205,'mallin data'!$B$3:$II$295,242,FALSE)/SUM($D$5:$J$5)</f>
        <v>2.8561107346523396E-2</v>
      </c>
      <c r="M205" s="42">
        <f t="shared" si="22"/>
        <v>15303.689243027888</v>
      </c>
      <c r="N205" s="108"/>
      <c r="O205" s="42">
        <f>VLOOKUP($C205,'mallin data'!$B$2:$CJ$295,65,FALSE)</f>
        <v>0</v>
      </c>
      <c r="P205" s="21"/>
      <c r="Q205" s="16"/>
      <c r="R205" s="16">
        <f>VLOOKUP($C205,'mallin data'!$B$2:$CJ$295,26,FALSE)</f>
        <v>0</v>
      </c>
      <c r="S205" s="16"/>
      <c r="T205" s="16">
        <f t="shared" si="23"/>
        <v>1182.8117154811716</v>
      </c>
      <c r="U205" s="16"/>
      <c r="V205" s="114"/>
      <c r="X205" s="43"/>
      <c r="Z205" s="11"/>
      <c r="AA205" s="11"/>
      <c r="AB205" s="12"/>
      <c r="AC205" s="12"/>
    </row>
    <row r="206" spans="1:29" hidden="1" x14ac:dyDescent="0.2">
      <c r="A206" s="11">
        <v>196</v>
      </c>
      <c r="B206" s="19" t="str">
        <f t="shared" si="24"/>
        <v>**</v>
      </c>
      <c r="C206" t="str">
        <f>VLOOKUP(A206,'mallin data'!$IJ$3:$IL$295,3,FALSE)</f>
        <v>Pornainen</v>
      </c>
      <c r="D206" s="7">
        <f>VLOOKUP($C206,'mallin data'!$B$2:$CJ$295,9,FALSE)</f>
        <v>42.8</v>
      </c>
      <c r="E206" s="45">
        <f>VLOOKUP($C206,'mallin data'!$B$2:$CJ$295,66,FALSE)</f>
        <v>-3.8612242090089066E-2</v>
      </c>
      <c r="F206" s="7">
        <f>VLOOKUP($C206,'mallin data'!$B$2:$CJ$295,16,FALSE)</f>
        <v>66.400000000000006</v>
      </c>
      <c r="G206" s="16">
        <f>VLOOKUP($C206,'mallin data'!$B$2:$CJ$295,87,FALSE)</f>
        <v>600</v>
      </c>
      <c r="H206" s="16">
        <f>VLOOKUP($C206,'mallin data'!$B$2:$CJ$295,67,FALSE)</f>
        <v>30943.679096956257</v>
      </c>
      <c r="I206" s="45">
        <f>VLOOKUP($C206,'mallin data'!$B$2:$CJ$295,71,FALSE)</f>
        <v>2.4E-2</v>
      </c>
      <c r="J206" s="28">
        <f>_xlfn.XLOOKUP($C206,'mallin data'!$B$3:$B$295,'mallin data'!CH$3:CH$295)</f>
        <v>0</v>
      </c>
      <c r="L206" s="39">
        <f>1-VLOOKUP(C206,'mallin data'!$B$3:$II$295,242,FALSE)/SUM($D$5:$J$5)</f>
        <v>2.8208808873828817E-2</v>
      </c>
      <c r="M206" s="42">
        <f t="shared" si="22"/>
        <v>13176.586404586405</v>
      </c>
      <c r="N206" s="108"/>
      <c r="O206" s="42">
        <f>VLOOKUP($C206,'mallin data'!$B$2:$CJ$295,65,FALSE)</f>
        <v>0</v>
      </c>
      <c r="P206" s="21"/>
      <c r="Q206" s="16"/>
      <c r="R206" s="16">
        <f>VLOOKUP($C206,'mallin data'!$B$2:$CJ$295,26,FALSE)</f>
        <v>0</v>
      </c>
      <c r="S206" s="16"/>
      <c r="T206" s="16">
        <f t="shared" si="23"/>
        <v>994.88815789473688</v>
      </c>
      <c r="U206" s="16"/>
      <c r="V206" s="114"/>
      <c r="X206" s="43"/>
      <c r="Z206" s="11"/>
      <c r="AA206" s="11"/>
      <c r="AB206" s="12"/>
      <c r="AC206" s="12"/>
    </row>
    <row r="207" spans="1:29" hidden="1" x14ac:dyDescent="0.2">
      <c r="A207" s="11">
        <v>197</v>
      </c>
      <c r="B207" s="19" t="str">
        <f t="shared" si="24"/>
        <v>**</v>
      </c>
      <c r="C207" t="str">
        <f>VLOOKUP(A207,'mallin data'!$IJ$3:$IL$295,3,FALSE)</f>
        <v>Lohja</v>
      </c>
      <c r="D207" s="7">
        <f>VLOOKUP($C207,'mallin data'!$B$2:$CJ$295,9,FALSE)</f>
        <v>46.5</v>
      </c>
      <c r="E207" s="45">
        <f>VLOOKUP($C207,'mallin data'!$B$2:$CJ$295,66,FALSE)</f>
        <v>-2.0720249494300513E-2</v>
      </c>
      <c r="F207" s="7">
        <f>VLOOKUP($C207,'mallin data'!$B$2:$CJ$295,16,FALSE)</f>
        <v>83.1</v>
      </c>
      <c r="G207" s="16">
        <f>VLOOKUP($C207,'mallin data'!$B$2:$CJ$295,87,FALSE)</f>
        <v>4813</v>
      </c>
      <c r="H207" s="16">
        <f>VLOOKUP($C207,'mallin data'!$B$2:$CJ$295,67,FALSE)</f>
        <v>29873.460152778691</v>
      </c>
      <c r="I207" s="45">
        <f>VLOOKUP($C207,'mallin data'!$B$2:$CJ$295,71,FALSE)</f>
        <v>3.4000000000000002E-2</v>
      </c>
      <c r="J207" s="28">
        <f>_xlfn.XLOOKUP($C207,'mallin data'!$B$3:$B$295,'mallin data'!CH$3:CH$295)</f>
        <v>0</v>
      </c>
      <c r="L207" s="39">
        <f>1-VLOOKUP(C207,'mallin data'!$B$3:$II$295,242,FALSE)/SUM($D$5:$J$5)</f>
        <v>2.1915149019971381E-2</v>
      </c>
      <c r="M207" s="42">
        <f t="shared" si="22"/>
        <v>13518.795366795366</v>
      </c>
      <c r="N207" s="108"/>
      <c r="O207" s="42">
        <f>VLOOKUP($C207,'mallin data'!$B$2:$CJ$295,65,FALSE)</f>
        <v>0</v>
      </c>
      <c r="P207" s="21"/>
      <c r="Q207" s="16"/>
      <c r="R207" s="16">
        <f>VLOOKUP($C207,'mallin data'!$B$2:$CJ$295,26,FALSE)</f>
        <v>0</v>
      </c>
      <c r="S207" s="16"/>
      <c r="T207" s="16">
        <f t="shared" si="23"/>
        <v>1446.5691124506341</v>
      </c>
      <c r="U207" s="16"/>
      <c r="V207" s="114"/>
      <c r="X207" s="43"/>
      <c r="Z207" s="11"/>
      <c r="AA207" s="11"/>
      <c r="AB207" s="12"/>
      <c r="AC207" s="12"/>
    </row>
    <row r="208" spans="1:29" hidden="1" x14ac:dyDescent="0.2">
      <c r="A208" s="11">
        <v>198</v>
      </c>
      <c r="B208" s="19" t="str">
        <f t="shared" si="24"/>
        <v>**</v>
      </c>
      <c r="C208" t="str">
        <f>VLOOKUP(A208,'mallin data'!$IJ$3:$IL$295,3,FALSE)</f>
        <v>Kyyjärvi</v>
      </c>
      <c r="D208" s="7">
        <f>VLOOKUP($C208,'mallin data'!$B$2:$CJ$295,9,FALSE)</f>
        <v>52.3</v>
      </c>
      <c r="E208" s="45">
        <f>VLOOKUP($C208,'mallin data'!$B$2:$CJ$295,66,FALSE)</f>
        <v>1.7183643978385676E-3</v>
      </c>
      <c r="F208" s="7">
        <f>VLOOKUP($C208,'mallin data'!$B$2:$CJ$295,16,FALSE)</f>
        <v>56.8</v>
      </c>
      <c r="G208" s="16">
        <f>VLOOKUP($C208,'mallin data'!$B$2:$CJ$295,87,FALSE)</f>
        <v>135</v>
      </c>
      <c r="H208" s="16">
        <f>VLOOKUP($C208,'mallin data'!$B$2:$CJ$295,67,FALSE)</f>
        <v>23063.587012987013</v>
      </c>
      <c r="I208" s="45">
        <f>VLOOKUP($C208,'mallin data'!$B$2:$CJ$295,71,FALSE)</f>
        <v>1E-3</v>
      </c>
      <c r="J208" s="28">
        <f>_xlfn.XLOOKUP($C208,'mallin data'!$B$3:$B$295,'mallin data'!CH$3:CH$295)</f>
        <v>0</v>
      </c>
      <c r="L208" s="39">
        <f>1-VLOOKUP(C208,'mallin data'!$B$3:$II$295,242,FALSE)/SUM($D$5:$J$5)</f>
        <v>1.3296650946241106E-2</v>
      </c>
      <c r="M208" s="42">
        <f t="shared" si="22"/>
        <v>13996.534798534798</v>
      </c>
      <c r="N208" s="108"/>
      <c r="O208" s="42">
        <f>VLOOKUP($C208,'mallin data'!$B$2:$CJ$295,65,FALSE)</f>
        <v>0</v>
      </c>
      <c r="P208" s="21"/>
      <c r="Q208" s="16"/>
      <c r="R208" s="16">
        <f>VLOOKUP($C208,'mallin data'!$B$2:$CJ$295,26,FALSE)</f>
        <v>0</v>
      </c>
      <c r="S208" s="16"/>
      <c r="T208" s="16">
        <f t="shared" si="23"/>
        <v>590.93772893772893</v>
      </c>
      <c r="U208" s="16"/>
      <c r="V208" s="114"/>
      <c r="X208" s="43"/>
      <c r="Z208" s="11"/>
      <c r="AA208" s="11"/>
      <c r="AB208" s="12"/>
      <c r="AC208" s="12"/>
    </row>
    <row r="209" spans="1:29" hidden="1" x14ac:dyDescent="0.2">
      <c r="A209" s="11">
        <v>199</v>
      </c>
      <c r="B209" s="19" t="str">
        <f t="shared" si="24"/>
        <v>**</v>
      </c>
      <c r="C209" t="str">
        <f>VLOOKUP(A209,'mallin data'!$IJ$3:$IL$295,3,FALSE)</f>
        <v>Kannonkoski</v>
      </c>
      <c r="D209" s="7">
        <f>VLOOKUP($C209,'mallin data'!$B$2:$CJ$295,9,FALSE)</f>
        <v>53.1</v>
      </c>
      <c r="E209" s="45">
        <f>VLOOKUP($C209,'mallin data'!$B$2:$CJ$295,66,FALSE)</f>
        <v>-3.3600286947851069E-2</v>
      </c>
      <c r="F209" s="7">
        <f>VLOOKUP($C209,'mallin data'!$B$2:$CJ$295,16,FALSE)</f>
        <v>35.6</v>
      </c>
      <c r="G209" s="16">
        <f>VLOOKUP($C209,'mallin data'!$B$2:$CJ$295,87,FALSE)</f>
        <v>94</v>
      </c>
      <c r="H209" s="16">
        <f>VLOOKUP($C209,'mallin data'!$B$2:$CJ$295,67,FALSE)</f>
        <v>23424.345699831367</v>
      </c>
      <c r="I209" s="45">
        <f>VLOOKUP($C209,'mallin data'!$B$2:$CJ$295,71,FALSE)</f>
        <v>1E-3</v>
      </c>
      <c r="J209" s="28">
        <f>_xlfn.XLOOKUP($C209,'mallin data'!$B$3:$B$295,'mallin data'!CH$3:CH$295)</f>
        <v>0</v>
      </c>
      <c r="L209" s="39">
        <f>1-VLOOKUP(C209,'mallin data'!$B$3:$II$295,242,FALSE)/SUM($D$5:$J$5)</f>
        <v>7.8163020503082548E-3</v>
      </c>
      <c r="M209" s="42">
        <f t="shared" si="22"/>
        <v>19423.561224489797</v>
      </c>
      <c r="N209" s="108"/>
      <c r="O209" s="42">
        <f>VLOOKUP($C209,'mallin data'!$B$2:$CJ$295,65,FALSE)</f>
        <v>0</v>
      </c>
      <c r="P209" s="21"/>
      <c r="Q209" s="16"/>
      <c r="R209" s="16">
        <f>VLOOKUP($C209,'mallin data'!$B$2:$CJ$295,26,FALSE)</f>
        <v>0</v>
      </c>
      <c r="S209" s="16"/>
      <c r="T209" s="16">
        <f t="shared" si="23"/>
        <v>141.97883597883597</v>
      </c>
      <c r="U209" s="16"/>
      <c r="V209" s="114"/>
      <c r="X209" s="43"/>
      <c r="Z209" s="11"/>
      <c r="AA209" s="11"/>
      <c r="AB209" s="12"/>
      <c r="AC209" s="12"/>
    </row>
    <row r="210" spans="1:29" hidden="1" x14ac:dyDescent="0.2">
      <c r="A210" s="11">
        <v>200</v>
      </c>
      <c r="B210" s="19" t="str">
        <f t="shared" si="24"/>
        <v>**</v>
      </c>
      <c r="C210" t="str">
        <f>VLOOKUP(A210,'mallin data'!$IJ$3:$IL$295,3,FALSE)</f>
        <v>Sauvo</v>
      </c>
      <c r="D210" s="7">
        <f>VLOOKUP($C210,'mallin data'!$B$2:$CJ$295,9,FALSE)</f>
        <v>47.4</v>
      </c>
      <c r="E210" s="45">
        <f>VLOOKUP($C210,'mallin data'!$B$2:$CJ$295,66,FALSE)</f>
        <v>-3.4248045755917999E-4</v>
      </c>
      <c r="F210" s="7">
        <f>VLOOKUP($C210,'mallin data'!$B$2:$CJ$295,16,FALSE)</f>
        <v>46.1</v>
      </c>
      <c r="G210" s="16">
        <f>VLOOKUP($C210,'mallin data'!$B$2:$CJ$295,87,FALSE)</f>
        <v>310</v>
      </c>
      <c r="H210" s="16">
        <f>VLOOKUP($C210,'mallin data'!$B$2:$CJ$295,67,FALSE)</f>
        <v>28348.423271500844</v>
      </c>
      <c r="I210" s="45">
        <f>VLOOKUP($C210,'mallin data'!$B$2:$CJ$295,71,FALSE)</f>
        <v>2.3E-2</v>
      </c>
      <c r="J210" s="28">
        <f>_xlfn.XLOOKUP($C210,'mallin data'!$B$3:$B$295,'mallin data'!CH$3:CH$295)</f>
        <v>0</v>
      </c>
      <c r="L210" s="39">
        <f>1-VLOOKUP(C210,'mallin data'!$B$3:$II$295,242,FALSE)/SUM($D$5:$J$5)</f>
        <v>4.6099738824570968E-3</v>
      </c>
      <c r="M210" s="42">
        <f t="shared" si="22"/>
        <v>11584.370257966617</v>
      </c>
      <c r="N210" s="108"/>
      <c r="O210" s="42">
        <f>VLOOKUP($C210,'mallin data'!$B$2:$CJ$295,65,FALSE)</f>
        <v>0</v>
      </c>
      <c r="P210" s="21"/>
      <c r="Q210" s="16"/>
      <c r="R210" s="16">
        <f>VLOOKUP($C210,'mallin data'!$B$2:$CJ$295,26,FALSE)</f>
        <v>0</v>
      </c>
      <c r="S210" s="16"/>
      <c r="T210" s="16">
        <f t="shared" si="23"/>
        <v>851.84259259259261</v>
      </c>
      <c r="U210" s="16"/>
      <c r="V210" s="114"/>
      <c r="X210" s="43"/>
      <c r="Z210" s="11"/>
      <c r="AA210" s="11"/>
      <c r="AB210" s="12"/>
      <c r="AC210" s="12"/>
    </row>
    <row r="211" spans="1:29" hidden="1" x14ac:dyDescent="0.2">
      <c r="A211" s="11">
        <v>201</v>
      </c>
      <c r="B211" s="19" t="str">
        <f t="shared" si="24"/>
        <v>**</v>
      </c>
      <c r="C211" t="str">
        <f>VLOOKUP(A211,'mallin data'!$IJ$3:$IL$295,3,FALSE)</f>
        <v>Vesanto</v>
      </c>
      <c r="D211" s="7">
        <f>VLOOKUP($C211,'mallin data'!$B$2:$CJ$295,9,FALSE)</f>
        <v>55.6</v>
      </c>
      <c r="E211" s="45">
        <f>VLOOKUP($C211,'mallin data'!$B$2:$CJ$295,66,FALSE)</f>
        <v>-1.753233592734791E-2</v>
      </c>
      <c r="F211" s="7">
        <f>VLOOKUP($C211,'mallin data'!$B$2:$CJ$295,16,FALSE)</f>
        <v>40.299999999999997</v>
      </c>
      <c r="G211" s="16">
        <f>VLOOKUP($C211,'mallin data'!$B$2:$CJ$295,87,FALSE)</f>
        <v>145</v>
      </c>
      <c r="H211" s="16">
        <f>VLOOKUP($C211,'mallin data'!$B$2:$CJ$295,67,FALSE)</f>
        <v>23715.626688276607</v>
      </c>
      <c r="I211" s="45">
        <f>VLOOKUP($C211,'mallin data'!$B$2:$CJ$295,71,FALSE)</f>
        <v>1E-3</v>
      </c>
      <c r="J211" s="28">
        <f>_xlfn.XLOOKUP($C211,'mallin data'!$B$3:$B$295,'mallin data'!CH$3:CH$295)</f>
        <v>0</v>
      </c>
      <c r="L211" s="39">
        <f>1-VLOOKUP(C211,'mallin data'!$B$3:$II$295,242,FALSE)/SUM($D$5:$J$5)</f>
        <v>2.175089632944549E-3</v>
      </c>
      <c r="M211" s="42">
        <f t="shared" si="22"/>
        <v>19265.255033557049</v>
      </c>
      <c r="N211" s="108"/>
      <c r="O211" s="42">
        <f>VLOOKUP($C211,'mallin data'!$B$2:$CJ$295,65,FALSE)</f>
        <v>0</v>
      </c>
      <c r="P211" s="21"/>
      <c r="Q211" s="16"/>
      <c r="R211" s="16">
        <f>VLOOKUP($C211,'mallin data'!$B$2:$CJ$295,26,FALSE)</f>
        <v>0</v>
      </c>
      <c r="S211" s="16"/>
      <c r="T211" s="16">
        <f t="shared" si="23"/>
        <v>1846.8140350877193</v>
      </c>
      <c r="U211" s="16"/>
      <c r="V211" s="114"/>
      <c r="X211" s="43"/>
      <c r="Z211" s="11"/>
      <c r="AA211" s="11"/>
      <c r="AB211" s="12"/>
      <c r="AC211" s="12"/>
    </row>
    <row r="212" spans="1:29" hidden="1" x14ac:dyDescent="0.2">
      <c r="A212" s="11">
        <v>202</v>
      </c>
      <c r="B212" s="19" t="str">
        <f t="shared" si="24"/>
        <v>*</v>
      </c>
      <c r="C212" t="str">
        <f>VLOOKUP(A212,'mallin data'!$IJ$3:$IL$295,3,FALSE)</f>
        <v>Hailuoto</v>
      </c>
      <c r="D212" s="7">
        <f>VLOOKUP($C212,'mallin data'!$B$2:$CJ$295,9,FALSE)</f>
        <v>54.5</v>
      </c>
      <c r="E212" s="45">
        <f>VLOOKUP($C212,'mallin data'!$B$2:$CJ$295,66,FALSE)</f>
        <v>3.2185520300145763E-3</v>
      </c>
      <c r="F212" s="7">
        <f>VLOOKUP($C212,'mallin data'!$B$2:$CJ$295,16,FALSE)</f>
        <v>54.4</v>
      </c>
      <c r="G212" s="16">
        <f>VLOOKUP($C212,'mallin data'!$B$2:$CJ$295,87,FALSE)</f>
        <v>81</v>
      </c>
      <c r="H212" s="16">
        <f>VLOOKUP($C212,'mallin data'!$B$2:$CJ$295,67,FALSE)</f>
        <v>27495.437971952535</v>
      </c>
      <c r="I212" s="45">
        <f>VLOOKUP($C212,'mallin data'!$B$2:$CJ$295,71,FALSE)</f>
        <v>0</v>
      </c>
      <c r="J212" s="28">
        <f>_xlfn.XLOOKUP($C212,'mallin data'!$B$3:$B$295,'mallin data'!CH$3:CH$295)</f>
        <v>0</v>
      </c>
      <c r="L212" s="39">
        <f>1-VLOOKUP(C212,'mallin data'!$B$3:$II$295,242,FALSE)/SUM($D$5:$J$5)</f>
        <v>-6.5251410041322622E-4</v>
      </c>
      <c r="M212" s="42">
        <f t="shared" si="22"/>
        <v>20419.246913580246</v>
      </c>
      <c r="N212" s="108"/>
      <c r="O212" s="42">
        <f>VLOOKUP($C212,'mallin data'!$B$2:$CJ$295,65,FALSE)</f>
        <v>0</v>
      </c>
      <c r="P212" s="21"/>
      <c r="Q212" s="16"/>
      <c r="R212" s="16">
        <f>VLOOKUP($C212,'mallin data'!$B$2:$CJ$295,26,FALSE)</f>
        <v>0</v>
      </c>
      <c r="S212" s="16"/>
      <c r="T212" s="16">
        <f t="shared" si="23"/>
        <v>3542.6211180124224</v>
      </c>
      <c r="U212" s="16"/>
      <c r="V212" s="114"/>
      <c r="X212" s="43"/>
      <c r="Z212" s="11"/>
      <c r="AA212" s="11"/>
      <c r="AB212" s="12"/>
      <c r="AC212" s="12"/>
    </row>
    <row r="213" spans="1:29" hidden="1" x14ac:dyDescent="0.2">
      <c r="A213" s="11">
        <v>203</v>
      </c>
      <c r="B213" s="19" t="str">
        <f t="shared" si="24"/>
        <v>*</v>
      </c>
      <c r="C213" t="str">
        <f>VLOOKUP(A213,'mallin data'!$IJ$3:$IL$295,3,FALSE)</f>
        <v>Kinnula</v>
      </c>
      <c r="D213" s="7">
        <f>VLOOKUP($C213,'mallin data'!$B$2:$CJ$295,9,FALSE)</f>
        <v>49.2</v>
      </c>
      <c r="E213" s="45">
        <f>VLOOKUP($C213,'mallin data'!$B$2:$CJ$295,66,FALSE)</f>
        <v>1.3741867240797933E-2</v>
      </c>
      <c r="F213" s="7">
        <f>VLOOKUP($C213,'mallin data'!$B$2:$CJ$295,16,FALSE)</f>
        <v>53.4</v>
      </c>
      <c r="G213" s="16">
        <f>VLOOKUP($C213,'mallin data'!$B$2:$CJ$295,87,FALSE)</f>
        <v>185</v>
      </c>
      <c r="H213" s="16">
        <f>VLOOKUP($C213,'mallin data'!$B$2:$CJ$295,67,FALSE)</f>
        <v>22267.758042895442</v>
      </c>
      <c r="I213" s="45">
        <f>VLOOKUP($C213,'mallin data'!$B$2:$CJ$295,71,FALSE)</f>
        <v>1E-3</v>
      </c>
      <c r="J213" s="28">
        <f>_xlfn.XLOOKUP($C213,'mallin data'!$B$3:$B$295,'mallin data'!CH$3:CH$295)</f>
        <v>0</v>
      </c>
      <c r="L213" s="39">
        <f>1-VLOOKUP(C213,'mallin data'!$B$3:$II$295,242,FALSE)/SUM($D$5:$J$5)</f>
        <v>-2.4925399226956024E-3</v>
      </c>
      <c r="M213" s="42">
        <f t="shared" si="22"/>
        <v>11849.857142857143</v>
      </c>
      <c r="N213" s="108"/>
      <c r="O213" s="42">
        <f>VLOOKUP($C213,'mallin data'!$B$2:$CJ$295,65,FALSE)</f>
        <v>0</v>
      </c>
      <c r="P213" s="21"/>
      <c r="Q213" s="16"/>
      <c r="R213" s="16">
        <f>VLOOKUP($C213,'mallin data'!$B$2:$CJ$295,26,FALSE)</f>
        <v>0</v>
      </c>
      <c r="S213" s="16"/>
      <c r="T213" s="16">
        <f t="shared" si="23"/>
        <v>1103.5730337078651</v>
      </c>
      <c r="U213" s="16"/>
      <c r="V213" s="114"/>
      <c r="X213" s="43"/>
      <c r="Z213" s="11"/>
      <c r="AA213" s="11"/>
      <c r="AB213" s="12"/>
      <c r="AC213" s="12"/>
    </row>
    <row r="214" spans="1:29" hidden="1" x14ac:dyDescent="0.2">
      <c r="A214" s="11">
        <v>204</v>
      </c>
      <c r="B214" s="19" t="str">
        <f t="shared" si="24"/>
        <v>*</v>
      </c>
      <c r="C214" t="str">
        <f>VLOOKUP(A214,'mallin data'!$IJ$3:$IL$295,3,FALSE)</f>
        <v>Utsjoki</v>
      </c>
      <c r="D214" s="7">
        <f>VLOOKUP($C214,'mallin data'!$B$2:$CJ$295,9,FALSE)</f>
        <v>49.2</v>
      </c>
      <c r="E214" s="45">
        <f>VLOOKUP($C214,'mallin data'!$B$2:$CJ$295,66,FALSE)</f>
        <v>-6.3832962575337576E-2</v>
      </c>
      <c r="F214" s="7">
        <f>VLOOKUP($C214,'mallin data'!$B$2:$CJ$295,16,FALSE)</f>
        <v>29.6</v>
      </c>
      <c r="G214" s="16">
        <f>VLOOKUP($C214,'mallin data'!$B$2:$CJ$295,87,FALSE)</f>
        <v>83</v>
      </c>
      <c r="H214" s="16">
        <f>VLOOKUP($C214,'mallin data'!$B$2:$CJ$295,67,FALSE)</f>
        <v>27404.744942832014</v>
      </c>
      <c r="I214" s="45">
        <f>VLOOKUP($C214,'mallin data'!$B$2:$CJ$295,71,FALSE)</f>
        <v>2E-3</v>
      </c>
      <c r="J214" s="28">
        <f>_xlfn.XLOOKUP($C214,'mallin data'!$B$3:$B$295,'mallin data'!CH$3:CH$295)</f>
        <v>0</v>
      </c>
      <c r="L214" s="39">
        <f>1-VLOOKUP(C214,'mallin data'!$B$3:$II$295,242,FALSE)/SUM($D$5:$J$5)</f>
        <v>-7.560440047870598E-3</v>
      </c>
      <c r="M214" s="42">
        <f t="shared" si="22"/>
        <v>40870.563829787236</v>
      </c>
      <c r="N214" s="108"/>
      <c r="O214" s="42">
        <f>VLOOKUP($C214,'mallin data'!$B$2:$CJ$295,65,FALSE)</f>
        <v>0</v>
      </c>
      <c r="P214" s="21"/>
      <c r="Q214" s="16"/>
      <c r="R214" s="16">
        <f>VLOOKUP($C214,'mallin data'!$B$2:$CJ$295,26,FALSE)</f>
        <v>0</v>
      </c>
      <c r="S214" s="16"/>
      <c r="T214" s="16">
        <f t="shared" si="23"/>
        <v>2192.4731182795699</v>
      </c>
      <c r="U214" s="16"/>
      <c r="V214" s="114"/>
      <c r="X214" s="43"/>
      <c r="Z214" s="11"/>
      <c r="AA214" s="11"/>
      <c r="AB214" s="12"/>
      <c r="AC214" s="12"/>
    </row>
    <row r="215" spans="1:29" hidden="1" x14ac:dyDescent="0.2">
      <c r="A215" s="11">
        <v>205</v>
      </c>
      <c r="B215" s="19" t="str">
        <f t="shared" si="24"/>
        <v>*</v>
      </c>
      <c r="C215" t="str">
        <f>VLOOKUP(A215,'mallin data'!$IJ$3:$IL$295,3,FALSE)</f>
        <v>Kihniö</v>
      </c>
      <c r="D215" s="7">
        <f>VLOOKUP($C215,'mallin data'!$B$2:$CJ$295,9,FALSE)</f>
        <v>52.7</v>
      </c>
      <c r="E215" s="45">
        <f>VLOOKUP($C215,'mallin data'!$B$2:$CJ$295,66,FALSE)</f>
        <v>-6.3805721595438843E-3</v>
      </c>
      <c r="F215" s="7">
        <f>VLOOKUP($C215,'mallin data'!$B$2:$CJ$295,16,FALSE)</f>
        <v>34.9</v>
      </c>
      <c r="G215" s="16">
        <f>VLOOKUP($C215,'mallin data'!$B$2:$CJ$295,87,FALSE)</f>
        <v>156</v>
      </c>
      <c r="H215" s="16">
        <f>VLOOKUP($C215,'mallin data'!$B$2:$CJ$295,67,FALSE)</f>
        <v>23871.96535525543</v>
      </c>
      <c r="I215" s="45">
        <f>VLOOKUP($C215,'mallin data'!$B$2:$CJ$295,71,FALSE)</f>
        <v>0</v>
      </c>
      <c r="J215" s="28">
        <f>_xlfn.XLOOKUP($C215,'mallin data'!$B$3:$B$295,'mallin data'!CH$3:CH$295)</f>
        <v>0</v>
      </c>
      <c r="L215" s="39">
        <f>1-VLOOKUP(C215,'mallin data'!$B$3:$II$295,242,FALSE)/SUM($D$5:$J$5)</f>
        <v>-1.3818535666073828E-2</v>
      </c>
      <c r="M215" s="42">
        <f t="shared" si="22"/>
        <v>13873.35873015873</v>
      </c>
      <c r="N215" s="108"/>
      <c r="O215" s="42">
        <f>VLOOKUP($C215,'mallin data'!$B$2:$CJ$295,65,FALSE)</f>
        <v>0</v>
      </c>
      <c r="P215" s="21"/>
      <c r="Q215" s="16"/>
      <c r="R215" s="16">
        <f>VLOOKUP($C215,'mallin data'!$B$2:$CJ$295,26,FALSE)</f>
        <v>0</v>
      </c>
      <c r="S215" s="16"/>
      <c r="T215" s="16">
        <f t="shared" si="23"/>
        <v>823.98051948051943</v>
      </c>
      <c r="U215" s="16"/>
      <c r="V215" s="114"/>
      <c r="X215" s="43"/>
      <c r="Z215" s="11"/>
      <c r="AA215" s="11"/>
      <c r="AB215" s="12"/>
      <c r="AC215" s="12"/>
    </row>
    <row r="216" spans="1:29" hidden="1" x14ac:dyDescent="0.2">
      <c r="A216" s="11">
        <v>206</v>
      </c>
      <c r="B216" s="19" t="str">
        <f t="shared" si="24"/>
        <v>*</v>
      </c>
      <c r="C216" t="str">
        <f>VLOOKUP(A216,'mallin data'!$IJ$3:$IL$295,3,FALSE)</f>
        <v>Multia</v>
      </c>
      <c r="D216" s="7">
        <f>VLOOKUP($C216,'mallin data'!$B$2:$CJ$295,9,FALSE)</f>
        <v>53.7</v>
      </c>
      <c r="E216" s="45">
        <f>VLOOKUP($C216,'mallin data'!$B$2:$CJ$295,66,FALSE)</f>
        <v>-4.2107720281094885E-2</v>
      </c>
      <c r="F216" s="7">
        <f>VLOOKUP($C216,'mallin data'!$B$2:$CJ$295,16,FALSE)</f>
        <v>49.6</v>
      </c>
      <c r="G216" s="16">
        <f>VLOOKUP($C216,'mallin data'!$B$2:$CJ$295,87,FALSE)</f>
        <v>115</v>
      </c>
      <c r="H216" s="16">
        <f>VLOOKUP($C216,'mallin data'!$B$2:$CJ$295,67,FALSE)</f>
        <v>24054.136396267051</v>
      </c>
      <c r="I216" s="45">
        <f>VLOOKUP($C216,'mallin data'!$B$2:$CJ$295,71,FALSE)</f>
        <v>1E-3</v>
      </c>
      <c r="J216" s="28">
        <f>_xlfn.XLOOKUP($C216,'mallin data'!$B$3:$B$295,'mallin data'!CH$3:CH$295)</f>
        <v>0</v>
      </c>
      <c r="L216" s="39">
        <f>1-VLOOKUP(C216,'mallin data'!$B$3:$II$295,242,FALSE)/SUM($D$5:$J$5)</f>
        <v>-1.743586990736401E-2</v>
      </c>
      <c r="M216" s="42">
        <f t="shared" si="22"/>
        <v>17655.460580912862</v>
      </c>
      <c r="N216" s="108"/>
      <c r="O216" s="42">
        <f>VLOOKUP($C216,'mallin data'!$B$2:$CJ$295,65,FALSE)</f>
        <v>0</v>
      </c>
      <c r="P216" s="21"/>
      <c r="Q216" s="16"/>
      <c r="R216" s="16">
        <f>VLOOKUP($C216,'mallin data'!$B$2:$CJ$295,26,FALSE)</f>
        <v>0</v>
      </c>
      <c r="S216" s="16"/>
      <c r="T216" s="16">
        <f t="shared" si="23"/>
        <v>2101.0210970464136</v>
      </c>
      <c r="U216" s="16"/>
      <c r="V216" s="114"/>
      <c r="X216" s="43"/>
      <c r="Z216" s="11"/>
      <c r="AA216" s="11"/>
      <c r="AB216" s="12"/>
      <c r="AC216" s="12"/>
    </row>
    <row r="217" spans="1:29" hidden="1" x14ac:dyDescent="0.2">
      <c r="A217" s="11">
        <v>207</v>
      </c>
      <c r="B217" s="19" t="str">
        <f t="shared" si="24"/>
        <v>*</v>
      </c>
      <c r="C217" t="str">
        <f>VLOOKUP(A217,'mallin data'!$IJ$3:$IL$295,3,FALSE)</f>
        <v>Järvenpää</v>
      </c>
      <c r="D217" s="7">
        <f>VLOOKUP($C217,'mallin data'!$B$2:$CJ$295,9,FALSE)</f>
        <v>42.2</v>
      </c>
      <c r="E217" s="45">
        <f>VLOOKUP($C217,'mallin data'!$B$2:$CJ$295,66,FALSE)</f>
        <v>5.5050000590839421E-3</v>
      </c>
      <c r="F217" s="7">
        <f>VLOOKUP($C217,'mallin data'!$B$2:$CJ$295,16,FALSE)</f>
        <v>99.9</v>
      </c>
      <c r="G217" s="16">
        <f>VLOOKUP($C217,'mallin data'!$B$2:$CJ$295,87,FALSE)</f>
        <v>4520</v>
      </c>
      <c r="H217" s="16">
        <f>VLOOKUP($C217,'mallin data'!$B$2:$CJ$295,67,FALSE)</f>
        <v>31489.366004565723</v>
      </c>
      <c r="I217" s="45">
        <f>VLOOKUP($C217,'mallin data'!$B$2:$CJ$295,71,FALSE)</f>
        <v>0.01</v>
      </c>
      <c r="J217" s="28">
        <f>_xlfn.XLOOKUP($C217,'mallin data'!$B$3:$B$295,'mallin data'!CH$3:CH$295)</f>
        <v>0</v>
      </c>
      <c r="L217" s="39">
        <f>1-VLOOKUP(C217,'mallin data'!$B$3:$II$295,242,FALSE)/SUM($D$5:$J$5)</f>
        <v>-2.0325059435561732E-2</v>
      </c>
      <c r="M217" s="42">
        <f t="shared" si="22"/>
        <v>9658.1355603448283</v>
      </c>
      <c r="N217" s="108"/>
      <c r="O217" s="42">
        <f>VLOOKUP($C217,'mallin data'!$B$2:$CJ$295,65,FALSE)</f>
        <v>0</v>
      </c>
      <c r="P217" s="21"/>
      <c r="Q217" s="16"/>
      <c r="R217" s="16">
        <f>VLOOKUP($C217,'mallin data'!$B$2:$CJ$295,26,FALSE)</f>
        <v>0</v>
      </c>
      <c r="S217" s="16"/>
      <c r="T217" s="16">
        <f t="shared" si="23"/>
        <v>544.10728389644578</v>
      </c>
      <c r="U217" s="16"/>
      <c r="V217" s="114"/>
      <c r="X217" s="43"/>
      <c r="Z217" s="11"/>
      <c r="AA217" s="11"/>
      <c r="AB217" s="12"/>
      <c r="AC217" s="12"/>
    </row>
    <row r="218" spans="1:29" hidden="1" x14ac:dyDescent="0.2">
      <c r="A218" s="11">
        <v>208</v>
      </c>
      <c r="B218" s="19" t="str">
        <f t="shared" si="24"/>
        <v>*</v>
      </c>
      <c r="C218" t="str">
        <f>VLOOKUP(A218,'mallin data'!$IJ$3:$IL$295,3,FALSE)</f>
        <v>Vaala</v>
      </c>
      <c r="D218" s="7">
        <f>VLOOKUP($C218,'mallin data'!$B$2:$CJ$295,9,FALSE)</f>
        <v>53.7</v>
      </c>
      <c r="E218" s="45">
        <f>VLOOKUP($C218,'mallin data'!$B$2:$CJ$295,66,FALSE)</f>
        <v>-3.8971301819352024E-2</v>
      </c>
      <c r="F218" s="7">
        <f>VLOOKUP($C218,'mallin data'!$B$2:$CJ$295,16,FALSE)</f>
        <v>43.8</v>
      </c>
      <c r="G218" s="16">
        <f>VLOOKUP($C218,'mallin data'!$B$2:$CJ$295,87,FALSE)</f>
        <v>188</v>
      </c>
      <c r="H218" s="16">
        <f>VLOOKUP($C218,'mallin data'!$B$2:$CJ$295,67,FALSE)</f>
        <v>23765.704378148006</v>
      </c>
      <c r="I218" s="45">
        <f>VLOOKUP($C218,'mallin data'!$B$2:$CJ$295,71,FALSE)</f>
        <v>0</v>
      </c>
      <c r="J218" s="28">
        <f>_xlfn.XLOOKUP($C218,'mallin data'!$B$3:$B$295,'mallin data'!CH$3:CH$295)</f>
        <v>0</v>
      </c>
      <c r="L218" s="39">
        <f>1-VLOOKUP(C218,'mallin data'!$B$3:$II$295,242,FALSE)/SUM($D$5:$J$5)</f>
        <v>-3.0495141100389755E-2</v>
      </c>
      <c r="M218" s="42">
        <f t="shared" si="22"/>
        <v>19791.953002610968</v>
      </c>
      <c r="N218" s="108"/>
      <c r="O218" s="42">
        <f>VLOOKUP($C218,'mallin data'!$B$2:$CJ$295,65,FALSE)</f>
        <v>0</v>
      </c>
      <c r="P218" s="21"/>
      <c r="Q218" s="16"/>
      <c r="R218" s="16">
        <f>VLOOKUP($C218,'mallin data'!$B$2:$CJ$295,26,FALSE)</f>
        <v>0</v>
      </c>
      <c r="S218" s="16"/>
      <c r="T218" s="16">
        <f t="shared" si="23"/>
        <v>1726.7688172043011</v>
      </c>
      <c r="U218" s="16"/>
      <c r="V218" s="114"/>
      <c r="X218" s="43"/>
      <c r="Z218" s="11"/>
      <c r="AA218" s="11"/>
      <c r="AB218" s="12"/>
      <c r="AC218" s="12"/>
    </row>
    <row r="219" spans="1:29" hidden="1" x14ac:dyDescent="0.2">
      <c r="A219" s="11">
        <v>209</v>
      </c>
      <c r="B219" s="19" t="str">
        <f t="shared" si="24"/>
        <v>*</v>
      </c>
      <c r="C219" t="str">
        <f>VLOOKUP(A219,'mallin data'!$IJ$3:$IL$295,3,FALSE)</f>
        <v>Kolari</v>
      </c>
      <c r="D219" s="7">
        <f>VLOOKUP($C219,'mallin data'!$B$2:$CJ$295,9,FALSE)</f>
        <v>46.6</v>
      </c>
      <c r="E219" s="45">
        <f>VLOOKUP($C219,'mallin data'!$B$2:$CJ$295,66,FALSE)</f>
        <v>3.7349247538602651E-2</v>
      </c>
      <c r="F219" s="7">
        <f>VLOOKUP($C219,'mallin data'!$B$2:$CJ$295,16,FALSE)</f>
        <v>50.7</v>
      </c>
      <c r="G219" s="16">
        <f>VLOOKUP($C219,'mallin data'!$B$2:$CJ$295,87,FALSE)</f>
        <v>434</v>
      </c>
      <c r="H219" s="16">
        <f>VLOOKUP($C219,'mallin data'!$B$2:$CJ$295,67,FALSE)</f>
        <v>26824.234261349386</v>
      </c>
      <c r="I219" s="45">
        <f>VLOOKUP($C219,'mallin data'!$B$2:$CJ$295,71,FALSE)</f>
        <v>6.9999999999999993E-3</v>
      </c>
      <c r="J219" s="28">
        <f>_xlfn.XLOOKUP($C219,'mallin data'!$B$3:$B$295,'mallin data'!CH$3:CH$295)</f>
        <v>0</v>
      </c>
      <c r="L219" s="39">
        <f>1-VLOOKUP(C219,'mallin data'!$B$3:$II$295,242,FALSE)/SUM($D$5:$J$5)</f>
        <v>-3.1279125330411661E-2</v>
      </c>
      <c r="M219" s="42">
        <f t="shared" si="22"/>
        <v>13360.29569266589</v>
      </c>
      <c r="N219" s="108"/>
      <c r="O219" s="42">
        <f>VLOOKUP($C219,'mallin data'!$B$2:$CJ$295,65,FALSE)</f>
        <v>0</v>
      </c>
      <c r="P219" s="21"/>
      <c r="Q219" s="16"/>
      <c r="R219" s="16">
        <f>VLOOKUP($C219,'mallin data'!$B$2:$CJ$295,26,FALSE)</f>
        <v>0</v>
      </c>
      <c r="S219" s="16"/>
      <c r="T219" s="16">
        <f t="shared" si="23"/>
        <v>895.65452408930673</v>
      </c>
      <c r="U219" s="16"/>
      <c r="V219" s="114"/>
      <c r="X219" s="43"/>
      <c r="Z219" s="11"/>
      <c r="AA219" s="11"/>
      <c r="AB219" s="12"/>
      <c r="AC219" s="12"/>
    </row>
    <row r="220" spans="1:29" hidden="1" x14ac:dyDescent="0.2">
      <c r="A220" s="11">
        <v>210</v>
      </c>
      <c r="B220" s="19" t="str">
        <f t="shared" si="24"/>
        <v>*</v>
      </c>
      <c r="C220" t="str">
        <f>VLOOKUP(A220,'mallin data'!$IJ$3:$IL$295,3,FALSE)</f>
        <v>Punkalaidun</v>
      </c>
      <c r="D220" s="7">
        <f>VLOOKUP($C220,'mallin data'!$B$2:$CJ$295,9,FALSE)</f>
        <v>52.7</v>
      </c>
      <c r="E220" s="45">
        <f>VLOOKUP($C220,'mallin data'!$B$2:$CJ$295,66,FALSE)</f>
        <v>-4.4740030331481953E-2</v>
      </c>
      <c r="F220" s="7">
        <f>VLOOKUP($C220,'mallin data'!$B$2:$CJ$295,16,FALSE)</f>
        <v>41.7</v>
      </c>
      <c r="G220" s="16">
        <f>VLOOKUP($C220,'mallin data'!$B$2:$CJ$295,87,FALSE)</f>
        <v>221</v>
      </c>
      <c r="H220" s="16">
        <f>VLOOKUP($C220,'mallin data'!$B$2:$CJ$295,67,FALSE)</f>
        <v>23769.705792098197</v>
      </c>
      <c r="I220" s="45">
        <f>VLOOKUP($C220,'mallin data'!$B$2:$CJ$295,71,FALSE)</f>
        <v>1E-3</v>
      </c>
      <c r="J220" s="28">
        <f>_xlfn.XLOOKUP($C220,'mallin data'!$B$3:$B$295,'mallin data'!CH$3:CH$295)</f>
        <v>0</v>
      </c>
      <c r="L220" s="39">
        <f>1-VLOOKUP(C220,'mallin data'!$B$3:$II$295,242,FALSE)/SUM($D$5:$J$5)</f>
        <v>-3.3065436047825525E-2</v>
      </c>
      <c r="M220" s="42">
        <f t="shared" si="22"/>
        <v>16054.352422907488</v>
      </c>
      <c r="N220" s="108"/>
      <c r="O220" s="42">
        <f>VLOOKUP($C220,'mallin data'!$B$2:$CJ$295,65,FALSE)</f>
        <v>0</v>
      </c>
      <c r="P220" s="21"/>
      <c r="Q220" s="16"/>
      <c r="R220" s="16">
        <f>VLOOKUP($C220,'mallin data'!$B$2:$CJ$295,26,FALSE)</f>
        <v>0</v>
      </c>
      <c r="S220" s="16"/>
      <c r="T220" s="16">
        <f t="shared" si="23"/>
        <v>576.68468468468473</v>
      </c>
      <c r="U220" s="16"/>
      <c r="V220" s="114"/>
      <c r="X220" s="43"/>
      <c r="Z220" s="11"/>
      <c r="AA220" s="11"/>
      <c r="AB220" s="12"/>
      <c r="AC220" s="12"/>
    </row>
    <row r="221" spans="1:29" hidden="1" x14ac:dyDescent="0.2">
      <c r="A221" s="11">
        <v>211</v>
      </c>
      <c r="B221" s="19" t="str">
        <f t="shared" si="24"/>
        <v>*</v>
      </c>
      <c r="C221" t="str">
        <f>VLOOKUP(A221,'mallin data'!$IJ$3:$IL$295,3,FALSE)</f>
        <v>Nurmijärvi</v>
      </c>
      <c r="D221" s="7">
        <f>VLOOKUP($C221,'mallin data'!$B$2:$CJ$295,9,FALSE)</f>
        <v>41.5</v>
      </c>
      <c r="E221" s="45">
        <f>VLOOKUP($C221,'mallin data'!$B$2:$CJ$295,66,FALSE)</f>
        <v>-8.905170847445177E-3</v>
      </c>
      <c r="F221" s="7">
        <f>VLOOKUP($C221,'mallin data'!$B$2:$CJ$295,16,FALSE)</f>
        <v>89.4</v>
      </c>
      <c r="G221" s="16">
        <f>VLOOKUP($C221,'mallin data'!$B$2:$CJ$295,87,FALSE)</f>
        <v>5605</v>
      </c>
      <c r="H221" s="16">
        <f>VLOOKUP($C221,'mallin data'!$B$2:$CJ$295,67,FALSE)</f>
        <v>32102.450874622624</v>
      </c>
      <c r="I221" s="45">
        <f>VLOOKUP($C221,'mallin data'!$B$2:$CJ$295,71,FALSE)</f>
        <v>1.3000000000000001E-2</v>
      </c>
      <c r="J221" s="28">
        <f>_xlfn.XLOOKUP($C221,'mallin data'!$B$3:$B$295,'mallin data'!CH$3:CH$295)</f>
        <v>0</v>
      </c>
      <c r="L221" s="39">
        <f>1-VLOOKUP(C221,'mallin data'!$B$3:$II$295,242,FALSE)/SUM($D$5:$J$5)</f>
        <v>-3.8581560403948556E-2</v>
      </c>
      <c r="M221" s="42">
        <f t="shared" si="22"/>
        <v>10907.231909636428</v>
      </c>
      <c r="N221" s="108"/>
      <c r="O221" s="42">
        <f>VLOOKUP($C221,'mallin data'!$B$2:$CJ$295,65,FALSE)</f>
        <v>0</v>
      </c>
      <c r="P221" s="21"/>
      <c r="Q221" s="16"/>
      <c r="R221" s="16">
        <f>VLOOKUP($C221,'mallin data'!$B$2:$CJ$295,26,FALSE)</f>
        <v>0</v>
      </c>
      <c r="S221" s="16"/>
      <c r="T221" s="16">
        <f t="shared" si="23"/>
        <v>1063.8257765083899</v>
      </c>
      <c r="U221" s="16"/>
      <c r="V221" s="114"/>
      <c r="X221" s="43"/>
      <c r="Z221" s="11"/>
      <c r="AA221" s="11"/>
      <c r="AB221" s="12"/>
      <c r="AC221" s="12"/>
    </row>
    <row r="222" spans="1:29" hidden="1" x14ac:dyDescent="0.2">
      <c r="A222" s="11">
        <v>212</v>
      </c>
      <c r="B222" s="19" t="str">
        <f t="shared" si="24"/>
        <v>*</v>
      </c>
      <c r="C222" t="str">
        <f>VLOOKUP(A222,'mallin data'!$IJ$3:$IL$295,3,FALSE)</f>
        <v>Tuusula</v>
      </c>
      <c r="D222" s="7">
        <f>VLOOKUP($C222,'mallin data'!$B$2:$CJ$295,9,FALSE)</f>
        <v>42.3</v>
      </c>
      <c r="E222" s="45">
        <f>VLOOKUP($C222,'mallin data'!$B$2:$CJ$295,66,FALSE)</f>
        <v>-6.7917288430691114E-3</v>
      </c>
      <c r="F222" s="7">
        <f>VLOOKUP($C222,'mallin data'!$B$2:$CJ$295,16,FALSE)</f>
        <v>95.5</v>
      </c>
      <c r="G222" s="16">
        <f>VLOOKUP($C222,'mallin data'!$B$2:$CJ$295,87,FALSE)</f>
        <v>4998</v>
      </c>
      <c r="H222" s="16">
        <f>VLOOKUP($C222,'mallin data'!$B$2:$CJ$295,67,FALSE)</f>
        <v>33260.031000592069</v>
      </c>
      <c r="I222" s="45">
        <f>VLOOKUP($C222,'mallin data'!$B$2:$CJ$295,71,FALSE)</f>
        <v>1.3999999999999999E-2</v>
      </c>
      <c r="J222" s="28">
        <f>_xlfn.XLOOKUP($C222,'mallin data'!$B$3:$B$295,'mallin data'!CH$3:CH$295)</f>
        <v>0</v>
      </c>
      <c r="L222" s="39">
        <f>1-VLOOKUP(C222,'mallin data'!$B$3:$II$295,242,FALSE)/SUM($D$5:$J$5)</f>
        <v>-4.1592876206051788E-2</v>
      </c>
      <c r="M222" s="42">
        <f t="shared" si="22"/>
        <v>11127.274521413065</v>
      </c>
      <c r="N222" s="108"/>
      <c r="O222" s="42">
        <f>VLOOKUP($C222,'mallin data'!$B$2:$CJ$295,65,FALSE)</f>
        <v>0</v>
      </c>
      <c r="P222" s="21"/>
      <c r="Q222" s="16"/>
      <c r="R222" s="16">
        <f>VLOOKUP($C222,'mallin data'!$B$2:$CJ$295,26,FALSE)</f>
        <v>0</v>
      </c>
      <c r="S222" s="16"/>
      <c r="T222" s="16">
        <f t="shared" si="23"/>
        <v>1120.6940119760479</v>
      </c>
      <c r="U222" s="16"/>
      <c r="V222" s="114"/>
      <c r="X222" s="43"/>
      <c r="Z222" s="11"/>
      <c r="AA222" s="11"/>
      <c r="AB222" s="12"/>
      <c r="AC222" s="12"/>
    </row>
    <row r="223" spans="1:29" hidden="1" x14ac:dyDescent="0.2">
      <c r="A223" s="11">
        <v>213</v>
      </c>
      <c r="B223" s="19" t="str">
        <f t="shared" si="24"/>
        <v>*</v>
      </c>
      <c r="C223" t="str">
        <f>VLOOKUP(A223,'mallin data'!$IJ$3:$IL$295,3,FALSE)</f>
        <v>Evijärvi</v>
      </c>
      <c r="D223" s="7">
        <f>VLOOKUP($C223,'mallin data'!$B$2:$CJ$295,9,FALSE)</f>
        <v>48.2</v>
      </c>
      <c r="E223" s="45">
        <f>VLOOKUP($C223,'mallin data'!$B$2:$CJ$295,66,FALSE)</f>
        <v>-8.0318076461436405E-3</v>
      </c>
      <c r="F223" s="7">
        <f>VLOOKUP($C223,'mallin data'!$B$2:$CJ$295,16,FALSE)</f>
        <v>36.6</v>
      </c>
      <c r="G223" s="16">
        <f>VLOOKUP($C223,'mallin data'!$B$2:$CJ$295,87,FALSE)</f>
        <v>251</v>
      </c>
      <c r="H223" s="16">
        <f>VLOOKUP($C223,'mallin data'!$B$2:$CJ$295,67,FALSE)</f>
        <v>24154.042253521126</v>
      </c>
      <c r="I223" s="45">
        <f>VLOOKUP($C223,'mallin data'!$B$2:$CJ$295,71,FALSE)</f>
        <v>2.1000000000000001E-2</v>
      </c>
      <c r="J223" s="28">
        <f>_xlfn.XLOOKUP($C223,'mallin data'!$B$3:$B$295,'mallin data'!CH$3:CH$295)</f>
        <v>0</v>
      </c>
      <c r="L223" s="39">
        <f>1-VLOOKUP(C223,'mallin data'!$B$3:$II$295,242,FALSE)/SUM($D$5:$J$5)</f>
        <v>-4.4098075144778592E-2</v>
      </c>
      <c r="M223" s="42">
        <f t="shared" si="22"/>
        <v>14636.852652259333</v>
      </c>
      <c r="N223" s="108"/>
      <c r="O223" s="42">
        <f>VLOOKUP($C223,'mallin data'!$B$2:$CJ$295,65,FALSE)</f>
        <v>0</v>
      </c>
      <c r="P223" s="21"/>
      <c r="Q223" s="16"/>
      <c r="R223" s="16">
        <f>VLOOKUP($C223,'mallin data'!$B$2:$CJ$295,26,FALSE)</f>
        <v>0</v>
      </c>
      <c r="S223" s="16"/>
      <c r="T223" s="16">
        <f t="shared" si="23"/>
        <v>666.45290581162328</v>
      </c>
      <c r="U223" s="16"/>
      <c r="V223" s="114"/>
      <c r="X223" s="43"/>
      <c r="Z223" s="11"/>
      <c r="AA223" s="11"/>
      <c r="AB223" s="12"/>
      <c r="AC223" s="12"/>
    </row>
    <row r="224" spans="1:29" hidden="1" x14ac:dyDescent="0.2">
      <c r="A224" s="11">
        <v>214</v>
      </c>
      <c r="B224" s="19" t="str">
        <f t="shared" si="24"/>
        <v>*</v>
      </c>
      <c r="C224" t="str">
        <f>VLOOKUP(A224,'mallin data'!$IJ$3:$IL$295,3,FALSE)</f>
        <v>Tuusniemi</v>
      </c>
      <c r="D224" s="7">
        <f>VLOOKUP($C224,'mallin data'!$B$2:$CJ$295,9,FALSE)</f>
        <v>54.8</v>
      </c>
      <c r="E224" s="45">
        <f>VLOOKUP($C224,'mallin data'!$B$2:$CJ$295,66,FALSE)</f>
        <v>-3.8892036976447567E-2</v>
      </c>
      <c r="F224" s="7">
        <f>VLOOKUP($C224,'mallin data'!$B$2:$CJ$295,16,FALSE)</f>
        <v>39.799999999999997</v>
      </c>
      <c r="G224" s="16">
        <f>VLOOKUP($C224,'mallin data'!$B$2:$CJ$295,87,FALSE)</f>
        <v>220</v>
      </c>
      <c r="H224" s="16">
        <f>VLOOKUP($C224,'mallin data'!$B$2:$CJ$295,67,FALSE)</f>
        <v>23978.490696668108</v>
      </c>
      <c r="I224" s="45">
        <f>VLOOKUP($C224,'mallin data'!$B$2:$CJ$295,71,FALSE)</f>
        <v>2E-3</v>
      </c>
      <c r="J224" s="28">
        <f>_xlfn.XLOOKUP($C224,'mallin data'!$B$3:$B$295,'mallin data'!CH$3:CH$295)</f>
        <v>0</v>
      </c>
      <c r="L224" s="39">
        <f>1-VLOOKUP(C224,'mallin data'!$B$3:$II$295,242,FALSE)/SUM($D$5:$J$5)</f>
        <v>-5.510832834549384E-2</v>
      </c>
      <c r="M224" s="42">
        <f t="shared" si="22"/>
        <v>13851.104212860311</v>
      </c>
      <c r="N224" s="108"/>
      <c r="O224" s="42">
        <f>VLOOKUP($C224,'mallin data'!$B$2:$CJ$295,65,FALSE)</f>
        <v>0</v>
      </c>
      <c r="P224" s="21"/>
      <c r="Q224" s="16"/>
      <c r="R224" s="16">
        <f>VLOOKUP($C224,'mallin data'!$B$2:$CJ$295,26,FALSE)</f>
        <v>0</v>
      </c>
      <c r="S224" s="16"/>
      <c r="T224" s="16">
        <f t="shared" si="23"/>
        <v>1008.2837528604119</v>
      </c>
      <c r="U224" s="16"/>
      <c r="V224" s="114"/>
      <c r="X224" s="43"/>
      <c r="Z224" s="11"/>
      <c r="AA224" s="11"/>
      <c r="AB224" s="12"/>
      <c r="AC224" s="12"/>
    </row>
    <row r="225" spans="1:29" hidden="1" x14ac:dyDescent="0.2">
      <c r="A225" s="11">
        <v>215</v>
      </c>
      <c r="B225" s="19" t="str">
        <f t="shared" si="24"/>
        <v>*</v>
      </c>
      <c r="C225" t="str">
        <f>VLOOKUP(A225,'mallin data'!$IJ$3:$IL$295,3,FALSE)</f>
        <v>Rantasalmi</v>
      </c>
      <c r="D225" s="7">
        <f>VLOOKUP($C225,'mallin data'!$B$2:$CJ$295,9,FALSE)</f>
        <v>52.6</v>
      </c>
      <c r="E225" s="45">
        <f>VLOOKUP($C225,'mallin data'!$B$2:$CJ$295,66,FALSE)</f>
        <v>6.3529535467334421E-3</v>
      </c>
      <c r="F225" s="7">
        <f>VLOOKUP($C225,'mallin data'!$B$2:$CJ$295,16,FALSE)</f>
        <v>39.6</v>
      </c>
      <c r="G225" s="16">
        <f>VLOOKUP($C225,'mallin data'!$B$2:$CJ$295,87,FALSE)</f>
        <v>275</v>
      </c>
      <c r="H225" s="16">
        <f>VLOOKUP($C225,'mallin data'!$B$2:$CJ$295,67,FALSE)</f>
        <v>24301.971965495995</v>
      </c>
      <c r="I225" s="45">
        <f>VLOOKUP($C225,'mallin data'!$B$2:$CJ$295,71,FALSE)</f>
        <v>2E-3</v>
      </c>
      <c r="J225" s="28">
        <f>_xlfn.XLOOKUP($C225,'mallin data'!$B$3:$B$295,'mallin data'!CH$3:CH$295)</f>
        <v>0</v>
      </c>
      <c r="L225" s="39">
        <f>1-VLOOKUP(C225,'mallin data'!$B$3:$II$295,242,FALSE)/SUM($D$5:$J$5)</f>
        <v>-5.6312328955107294E-2</v>
      </c>
      <c r="M225" s="42">
        <f t="shared" si="22"/>
        <v>14875.966604823747</v>
      </c>
      <c r="N225" s="108"/>
      <c r="O225" s="42">
        <f>VLOOKUP($C225,'mallin data'!$B$2:$CJ$295,65,FALSE)</f>
        <v>0</v>
      </c>
      <c r="P225" s="21"/>
      <c r="Q225" s="16"/>
      <c r="R225" s="16">
        <f>VLOOKUP($C225,'mallin data'!$B$2:$CJ$295,26,FALSE)</f>
        <v>0</v>
      </c>
      <c r="S225" s="16"/>
      <c r="T225" s="16">
        <f t="shared" si="23"/>
        <v>385.47248576850097</v>
      </c>
      <c r="U225" s="16"/>
      <c r="V225" s="114"/>
      <c r="X225" s="43"/>
      <c r="Z225" s="11"/>
      <c r="AA225" s="11"/>
      <c r="AB225" s="12"/>
      <c r="AC225" s="12"/>
    </row>
    <row r="226" spans="1:29" hidden="1" x14ac:dyDescent="0.2">
      <c r="A226" s="11">
        <v>216</v>
      </c>
      <c r="B226" s="19" t="str">
        <f t="shared" si="24"/>
        <v>*</v>
      </c>
      <c r="C226" t="str">
        <f>VLOOKUP(A226,'mallin data'!$IJ$3:$IL$295,3,FALSE)</f>
        <v>Askola</v>
      </c>
      <c r="D226" s="7">
        <f>VLOOKUP($C226,'mallin data'!$B$2:$CJ$295,9,FALSE)</f>
        <v>44.5</v>
      </c>
      <c r="E226" s="45">
        <f>VLOOKUP($C226,'mallin data'!$B$2:$CJ$295,66,FALSE)</f>
        <v>-1.3391076002820679E-2</v>
      </c>
      <c r="F226" s="7">
        <f>VLOOKUP($C226,'mallin data'!$B$2:$CJ$295,16,FALSE)</f>
        <v>53.6</v>
      </c>
      <c r="G226" s="16">
        <f>VLOOKUP($C226,'mallin data'!$B$2:$CJ$295,87,FALSE)</f>
        <v>623</v>
      </c>
      <c r="H226" s="16">
        <f>VLOOKUP($C226,'mallin data'!$B$2:$CJ$295,67,FALSE)</f>
        <v>30211.079767791874</v>
      </c>
      <c r="I226" s="45">
        <f>VLOOKUP($C226,'mallin data'!$B$2:$CJ$295,71,FALSE)</f>
        <v>3.7000000000000005E-2</v>
      </c>
      <c r="J226" s="28">
        <f>_xlfn.XLOOKUP($C226,'mallin data'!$B$3:$B$295,'mallin data'!CH$3:CH$295)</f>
        <v>0</v>
      </c>
      <c r="L226" s="39">
        <f>1-VLOOKUP(C226,'mallin data'!$B$3:$II$295,242,FALSE)/SUM($D$5:$J$5)</f>
        <v>-6.0143331388803345E-2</v>
      </c>
      <c r="M226" s="42">
        <f t="shared" si="22"/>
        <v>13040.392494136044</v>
      </c>
      <c r="N226" s="108"/>
      <c r="O226" s="42">
        <f>VLOOKUP($C226,'mallin data'!$B$2:$CJ$295,65,FALSE)</f>
        <v>0</v>
      </c>
      <c r="P226" s="21"/>
      <c r="Q226" s="16"/>
      <c r="R226" s="16">
        <f>VLOOKUP($C226,'mallin data'!$B$2:$CJ$295,26,FALSE)</f>
        <v>0</v>
      </c>
      <c r="S226" s="16"/>
      <c r="T226" s="16">
        <f t="shared" si="23"/>
        <v>312.62392494136043</v>
      </c>
      <c r="U226" s="16"/>
      <c r="V226" s="114"/>
      <c r="X226" s="43"/>
      <c r="Z226" s="11"/>
      <c r="AA226" s="11"/>
      <c r="AB226" s="12"/>
      <c r="AC226" s="12"/>
    </row>
    <row r="227" spans="1:29" hidden="1" x14ac:dyDescent="0.2">
      <c r="A227" s="11">
        <v>217</v>
      </c>
      <c r="B227" s="19" t="str">
        <f t="shared" si="24"/>
        <v>*</v>
      </c>
      <c r="C227" t="str">
        <f>VLOOKUP(A227,'mallin data'!$IJ$3:$IL$295,3,FALSE)</f>
        <v>Karvia</v>
      </c>
      <c r="D227" s="7">
        <f>VLOOKUP($C227,'mallin data'!$B$2:$CJ$295,9,FALSE)</f>
        <v>51.3</v>
      </c>
      <c r="E227" s="45">
        <f>VLOOKUP($C227,'mallin data'!$B$2:$CJ$295,66,FALSE)</f>
        <v>5.9569171864928498E-3</v>
      </c>
      <c r="F227" s="7">
        <f>VLOOKUP($C227,'mallin data'!$B$2:$CJ$295,16,FALSE)</f>
        <v>34.5</v>
      </c>
      <c r="G227" s="16">
        <f>VLOOKUP($C227,'mallin data'!$B$2:$CJ$295,87,FALSE)</f>
        <v>186</v>
      </c>
      <c r="H227" s="16">
        <f>VLOOKUP($C227,'mallin data'!$B$2:$CJ$295,67,FALSE)</f>
        <v>24228.865898617511</v>
      </c>
      <c r="I227" s="45">
        <f>VLOOKUP($C227,'mallin data'!$B$2:$CJ$295,71,FALSE)</f>
        <v>0</v>
      </c>
      <c r="J227" s="28">
        <f>_xlfn.XLOOKUP($C227,'mallin data'!$B$3:$B$295,'mallin data'!CH$3:CH$295)</f>
        <v>0</v>
      </c>
      <c r="L227" s="39">
        <f>1-VLOOKUP(C227,'mallin data'!$B$3:$II$295,242,FALSE)/SUM($D$5:$J$5)</f>
        <v>-6.1309721501236591E-2</v>
      </c>
      <c r="M227" s="42">
        <f t="shared" si="22"/>
        <v>14218.46997389034</v>
      </c>
      <c r="N227" s="108"/>
      <c r="O227" s="42">
        <f>VLOOKUP($C227,'mallin data'!$B$2:$CJ$295,65,FALSE)</f>
        <v>0</v>
      </c>
      <c r="P227" s="21"/>
      <c r="Q227" s="16"/>
      <c r="R227" s="16">
        <f>VLOOKUP($C227,'mallin data'!$B$2:$CJ$295,26,FALSE)</f>
        <v>0</v>
      </c>
      <c r="S227" s="16"/>
      <c r="T227" s="16">
        <f t="shared" si="23"/>
        <v>1306.0267379679144</v>
      </c>
      <c r="U227" s="16"/>
      <c r="V227" s="114"/>
      <c r="X227" s="43"/>
      <c r="Z227" s="11"/>
      <c r="AA227" s="11"/>
      <c r="AB227" s="12"/>
      <c r="AC227" s="12"/>
    </row>
    <row r="228" spans="1:29" hidden="1" x14ac:dyDescent="0.2">
      <c r="A228" s="11">
        <v>218</v>
      </c>
      <c r="B228" s="19" t="str">
        <f t="shared" si="24"/>
        <v>*</v>
      </c>
      <c r="C228" t="str">
        <f>VLOOKUP(A228,'mallin data'!$IJ$3:$IL$295,3,FALSE)</f>
        <v>Seinäjoki</v>
      </c>
      <c r="D228" s="7">
        <f>VLOOKUP($C228,'mallin data'!$B$2:$CJ$295,9,FALSE)</f>
        <v>41.6</v>
      </c>
      <c r="E228" s="45">
        <f>VLOOKUP($C228,'mallin data'!$B$2:$CJ$295,66,FALSE)</f>
        <v>9.5264897945337886E-3</v>
      </c>
      <c r="F228" s="7">
        <f>VLOOKUP($C228,'mallin data'!$B$2:$CJ$295,16,FALSE)</f>
        <v>92.1</v>
      </c>
      <c r="G228" s="16">
        <f>VLOOKUP($C228,'mallin data'!$B$2:$CJ$295,87,FALSE)</f>
        <v>7101</v>
      </c>
      <c r="H228" s="16">
        <f>VLOOKUP($C228,'mallin data'!$B$2:$CJ$295,67,FALSE)</f>
        <v>27498.104487246852</v>
      </c>
      <c r="I228" s="45">
        <f>VLOOKUP($C228,'mallin data'!$B$2:$CJ$295,71,FALSE)</f>
        <v>2E-3</v>
      </c>
      <c r="J228" s="28">
        <f>_xlfn.XLOOKUP($C228,'mallin data'!$B$3:$B$295,'mallin data'!CH$3:CH$295)</f>
        <v>0</v>
      </c>
      <c r="L228" s="39">
        <f>1-VLOOKUP(C228,'mallin data'!$B$3:$II$295,242,FALSE)/SUM($D$5:$J$5)</f>
        <v>-6.289496639123926E-2</v>
      </c>
      <c r="M228" s="42">
        <f t="shared" si="22"/>
        <v>9870.1647667669076</v>
      </c>
      <c r="N228" s="108"/>
      <c r="O228" s="42">
        <f>VLOOKUP($C228,'mallin data'!$B$2:$CJ$295,65,FALSE)</f>
        <v>0</v>
      </c>
      <c r="P228" s="21"/>
      <c r="Q228" s="16"/>
      <c r="R228" s="16">
        <f>VLOOKUP($C228,'mallin data'!$B$2:$CJ$295,26,FALSE)</f>
        <v>0</v>
      </c>
      <c r="S228" s="16"/>
      <c r="T228" s="16">
        <f t="shared" si="23"/>
        <v>429.11785181501739</v>
      </c>
      <c r="U228" s="16"/>
      <c r="V228" s="114"/>
      <c r="X228" s="43"/>
      <c r="Z228" s="11"/>
      <c r="AA228" s="11"/>
      <c r="AB228" s="12"/>
      <c r="AC228" s="12"/>
    </row>
    <row r="229" spans="1:29" hidden="1" x14ac:dyDescent="0.2">
      <c r="A229" s="11">
        <v>219</v>
      </c>
      <c r="B229" s="19" t="str">
        <f t="shared" si="24"/>
        <v>*</v>
      </c>
      <c r="C229" t="str">
        <f>VLOOKUP(A229,'mallin data'!$IJ$3:$IL$295,3,FALSE)</f>
        <v>Polvijärvi</v>
      </c>
      <c r="D229" s="7">
        <f>VLOOKUP($C229,'mallin data'!$B$2:$CJ$295,9,FALSE)</f>
        <v>51.4</v>
      </c>
      <c r="E229" s="45">
        <f>VLOOKUP($C229,'mallin data'!$B$2:$CJ$295,66,FALSE)</f>
        <v>2.9607502353348413E-3</v>
      </c>
      <c r="F229" s="7">
        <f>VLOOKUP($C229,'mallin data'!$B$2:$CJ$295,16,FALSE)</f>
        <v>29.1</v>
      </c>
      <c r="G229" s="16">
        <f>VLOOKUP($C229,'mallin data'!$B$2:$CJ$295,87,FALSE)</f>
        <v>352</v>
      </c>
      <c r="H229" s="16">
        <f>VLOOKUP($C229,'mallin data'!$B$2:$CJ$295,67,FALSE)</f>
        <v>22902.94223555889</v>
      </c>
      <c r="I229" s="45">
        <f>VLOOKUP($C229,'mallin data'!$B$2:$CJ$295,71,FALSE)</f>
        <v>1E-3</v>
      </c>
      <c r="J229" s="28">
        <f>_xlfn.XLOOKUP($C229,'mallin data'!$B$3:$B$295,'mallin data'!CH$3:CH$295)</f>
        <v>0</v>
      </c>
      <c r="L229" s="39">
        <f>1-VLOOKUP(C229,'mallin data'!$B$3:$II$295,242,FALSE)/SUM($D$5:$J$5)</f>
        <v>-6.8667785838051776E-2</v>
      </c>
      <c r="M229" s="42">
        <f t="shared" si="22"/>
        <v>13704.556643356644</v>
      </c>
      <c r="N229" s="108"/>
      <c r="O229" s="42">
        <f>VLOOKUP($C229,'mallin data'!$B$2:$CJ$295,65,FALSE)</f>
        <v>0</v>
      </c>
      <c r="P229" s="21"/>
      <c r="Q229" s="16"/>
      <c r="R229" s="16">
        <f>VLOOKUP($C229,'mallin data'!$B$2:$CJ$295,26,FALSE)</f>
        <v>0</v>
      </c>
      <c r="S229" s="16"/>
      <c r="T229" s="16">
        <f t="shared" si="23"/>
        <v>882.53672316384177</v>
      </c>
      <c r="U229" s="16"/>
      <c r="V229" s="114"/>
      <c r="X229" s="43"/>
      <c r="Z229" s="11"/>
      <c r="AA229" s="11"/>
      <c r="AB229" s="12"/>
      <c r="AC229" s="12"/>
    </row>
    <row r="230" spans="1:29" hidden="1" x14ac:dyDescent="0.2">
      <c r="A230" s="11">
        <v>220</v>
      </c>
      <c r="B230" s="19" t="str">
        <f t="shared" si="24"/>
        <v>*</v>
      </c>
      <c r="C230" t="str">
        <f>VLOOKUP(A230,'mallin data'!$IJ$3:$IL$295,3,FALSE)</f>
        <v>Siikainen</v>
      </c>
      <c r="D230" s="7">
        <f>VLOOKUP($C230,'mallin data'!$B$2:$CJ$295,9,FALSE)</f>
        <v>54.6</v>
      </c>
      <c r="E230" s="45">
        <f>VLOOKUP($C230,'mallin data'!$B$2:$CJ$295,66,FALSE)</f>
        <v>-1.1682378095357059E-2</v>
      </c>
      <c r="F230" s="7">
        <f>VLOOKUP($C230,'mallin data'!$B$2:$CJ$295,16,FALSE)</f>
        <v>29.6</v>
      </c>
      <c r="G230" s="16">
        <f>VLOOKUP($C230,'mallin data'!$B$2:$CJ$295,87,FALSE)</f>
        <v>107</v>
      </c>
      <c r="H230" s="16">
        <f>VLOOKUP($C230,'mallin data'!$B$2:$CJ$295,67,FALSE)</f>
        <v>22968.427215189873</v>
      </c>
      <c r="I230" s="45">
        <f>VLOOKUP($C230,'mallin data'!$B$2:$CJ$295,71,FALSE)</f>
        <v>2E-3</v>
      </c>
      <c r="J230" s="28">
        <f>_xlfn.XLOOKUP($C230,'mallin data'!$B$3:$B$295,'mallin data'!CH$3:CH$295)</f>
        <v>0</v>
      </c>
      <c r="L230" s="39">
        <f>1-VLOOKUP(C230,'mallin data'!$B$3:$II$295,242,FALSE)/SUM($D$5:$J$5)</f>
        <v>-7.0997292430443393E-2</v>
      </c>
      <c r="M230" s="42">
        <f t="shared" si="22"/>
        <v>21501.113207547169</v>
      </c>
      <c r="N230" s="108"/>
      <c r="O230" s="42">
        <f>VLOOKUP($C230,'mallin data'!$B$2:$CJ$295,65,FALSE)</f>
        <v>0</v>
      </c>
      <c r="P230" s="21"/>
      <c r="Q230" s="16"/>
      <c r="R230" s="16">
        <f>VLOOKUP($C230,'mallin data'!$B$2:$CJ$295,26,FALSE)</f>
        <v>0</v>
      </c>
      <c r="S230" s="16"/>
      <c r="T230" s="16">
        <f t="shared" si="23"/>
        <v>3444.9753694581282</v>
      </c>
      <c r="U230" s="16"/>
      <c r="V230" s="114"/>
      <c r="X230" s="43"/>
      <c r="Z230" s="11"/>
      <c r="AA230" s="11"/>
      <c r="AB230" s="12"/>
      <c r="AC230" s="12"/>
    </row>
    <row r="231" spans="1:29" hidden="1" x14ac:dyDescent="0.2">
      <c r="A231" s="11">
        <v>221</v>
      </c>
      <c r="B231" s="19" t="str">
        <f t="shared" si="24"/>
        <v>*</v>
      </c>
      <c r="C231" t="str">
        <f>VLOOKUP(A231,'mallin data'!$IJ$3:$IL$295,3,FALSE)</f>
        <v>Halsua</v>
      </c>
      <c r="D231" s="7">
        <f>VLOOKUP($C231,'mallin data'!$B$2:$CJ$295,9,FALSE)</f>
        <v>51.7</v>
      </c>
      <c r="E231" s="45">
        <f>VLOOKUP($C231,'mallin data'!$B$2:$CJ$295,66,FALSE)</f>
        <v>6.2809825266259443E-3</v>
      </c>
      <c r="F231" s="7">
        <f>VLOOKUP($C231,'mallin data'!$B$2:$CJ$295,16,FALSE)</f>
        <v>43.8</v>
      </c>
      <c r="G231" s="16">
        <f>VLOOKUP($C231,'mallin data'!$B$2:$CJ$295,87,FALSE)</f>
        <v>103</v>
      </c>
      <c r="H231" s="16">
        <f>VLOOKUP($C231,'mallin data'!$B$2:$CJ$295,67,FALSE)</f>
        <v>23654.718781725889</v>
      </c>
      <c r="I231" s="45">
        <f>VLOOKUP($C231,'mallin data'!$B$2:$CJ$295,71,FALSE)</f>
        <v>5.0000000000000001E-3</v>
      </c>
      <c r="J231" s="28">
        <f>_xlfn.XLOOKUP($C231,'mallin data'!$B$3:$B$295,'mallin data'!CH$3:CH$295)</f>
        <v>0</v>
      </c>
      <c r="L231" s="39">
        <f>1-VLOOKUP(C231,'mallin data'!$B$3:$II$295,242,FALSE)/SUM($D$5:$J$5)</f>
        <v>-8.1947179308481388E-2</v>
      </c>
      <c r="M231" s="42">
        <f t="shared" si="22"/>
        <v>25213.245098039217</v>
      </c>
      <c r="N231" s="108"/>
      <c r="O231" s="42">
        <f>VLOOKUP($C231,'mallin data'!$B$2:$CJ$295,65,FALSE)</f>
        <v>0</v>
      </c>
      <c r="P231" s="21"/>
      <c r="Q231" s="16"/>
      <c r="R231" s="16">
        <f>VLOOKUP($C231,'mallin data'!$B$2:$CJ$295,26,FALSE)</f>
        <v>0</v>
      </c>
      <c r="S231" s="16"/>
      <c r="T231" s="16">
        <f t="shared" si="23"/>
        <v>3089.7352941176468</v>
      </c>
      <c r="U231" s="16"/>
      <c r="V231" s="114"/>
      <c r="X231" s="43"/>
      <c r="Z231" s="11"/>
      <c r="AA231" s="11"/>
      <c r="AB231" s="12"/>
      <c r="AC231" s="12"/>
    </row>
    <row r="232" spans="1:29" hidden="1" x14ac:dyDescent="0.2">
      <c r="A232" s="11">
        <v>222</v>
      </c>
      <c r="B232" s="19" t="str">
        <f t="shared" si="24"/>
        <v>*</v>
      </c>
      <c r="C232" t="str">
        <f>VLOOKUP(A232,'mallin data'!$IJ$3:$IL$295,3,FALSE)</f>
        <v>Merikarvia</v>
      </c>
      <c r="D232" s="7">
        <f>VLOOKUP($C232,'mallin data'!$B$2:$CJ$295,9,FALSE)</f>
        <v>50.9</v>
      </c>
      <c r="E232" s="45">
        <f>VLOOKUP($C232,'mallin data'!$B$2:$CJ$295,66,FALSE)</f>
        <v>2.4531525100435457E-2</v>
      </c>
      <c r="F232" s="7">
        <f>VLOOKUP($C232,'mallin data'!$B$2:$CJ$295,16,FALSE)</f>
        <v>56.8</v>
      </c>
      <c r="G232" s="16">
        <f>VLOOKUP($C232,'mallin data'!$B$2:$CJ$295,87,FALSE)</f>
        <v>307</v>
      </c>
      <c r="H232" s="16">
        <f>VLOOKUP($C232,'mallin data'!$B$2:$CJ$295,67,FALSE)</f>
        <v>24952.926652892562</v>
      </c>
      <c r="I232" s="45">
        <f>VLOOKUP($C232,'mallin data'!$B$2:$CJ$295,71,FALSE)</f>
        <v>4.0000000000000001E-3</v>
      </c>
      <c r="J232" s="28">
        <f>_xlfn.XLOOKUP($C232,'mallin data'!$B$3:$B$295,'mallin data'!CH$3:CH$295)</f>
        <v>0</v>
      </c>
      <c r="L232" s="39">
        <f>1-VLOOKUP(C232,'mallin data'!$B$3:$II$295,242,FALSE)/SUM($D$5:$J$5)</f>
        <v>-9.0474030209168443E-2</v>
      </c>
      <c r="M232" s="42">
        <f t="shared" si="22"/>
        <v>12303.927512355849</v>
      </c>
      <c r="N232" s="108"/>
      <c r="O232" s="42">
        <f>VLOOKUP($C232,'mallin data'!$B$2:$CJ$295,65,FALSE)</f>
        <v>0</v>
      </c>
      <c r="P232" s="21"/>
      <c r="Q232" s="16"/>
      <c r="R232" s="16">
        <f>VLOOKUP($C232,'mallin data'!$B$2:$CJ$295,26,FALSE)</f>
        <v>0</v>
      </c>
      <c r="S232" s="16"/>
      <c r="T232" s="16">
        <f t="shared" si="23"/>
        <v>1413.74</v>
      </c>
      <c r="U232" s="16"/>
      <c r="V232" s="114"/>
      <c r="X232" s="43"/>
      <c r="Z232" s="11"/>
      <c r="AA232" s="11"/>
      <c r="AB232" s="12"/>
      <c r="AC232" s="12"/>
    </row>
    <row r="233" spans="1:29" hidden="1" x14ac:dyDescent="0.2">
      <c r="A233" s="11">
        <v>223</v>
      </c>
      <c r="B233" s="19" t="str">
        <f t="shared" si="24"/>
        <v>*</v>
      </c>
      <c r="C233" t="str">
        <f>VLOOKUP(A233,'mallin data'!$IJ$3:$IL$295,3,FALSE)</f>
        <v>Tohmajärvi</v>
      </c>
      <c r="D233" s="7">
        <f>VLOOKUP($C233,'mallin data'!$B$2:$CJ$295,9,FALSE)</f>
        <v>52</v>
      </c>
      <c r="E233" s="45">
        <f>VLOOKUP($C233,'mallin data'!$B$2:$CJ$295,66,FALSE)</f>
        <v>9.2086475956593365E-3</v>
      </c>
      <c r="F233" s="7">
        <f>VLOOKUP($C233,'mallin data'!$B$2:$CJ$295,16,FALSE)</f>
        <v>35.700000000000003</v>
      </c>
      <c r="G233" s="16">
        <f>VLOOKUP($C233,'mallin data'!$B$2:$CJ$295,87,FALSE)</f>
        <v>374</v>
      </c>
      <c r="H233" s="16">
        <f>VLOOKUP($C233,'mallin data'!$B$2:$CJ$295,67,FALSE)</f>
        <v>23702.369718309859</v>
      </c>
      <c r="I233" s="45">
        <f>VLOOKUP($C233,'mallin data'!$B$2:$CJ$295,71,FALSE)</f>
        <v>3.0000000000000001E-3</v>
      </c>
      <c r="J233" s="28">
        <f>_xlfn.XLOOKUP($C233,'mallin data'!$B$3:$B$295,'mallin data'!CH$3:CH$295)</f>
        <v>0</v>
      </c>
      <c r="L233" s="39">
        <f>1-VLOOKUP(C233,'mallin data'!$B$3:$II$295,242,FALSE)/SUM($D$5:$J$5)</f>
        <v>-0.10015257773548414</v>
      </c>
      <c r="M233" s="42">
        <f t="shared" si="22"/>
        <v>13402.576671035387</v>
      </c>
      <c r="N233" s="108"/>
      <c r="O233" s="42">
        <f>VLOOKUP($C233,'mallin data'!$B$2:$CJ$295,65,FALSE)</f>
        <v>0</v>
      </c>
      <c r="P233" s="21"/>
      <c r="Q233" s="16"/>
      <c r="R233" s="16">
        <f>VLOOKUP($C233,'mallin data'!$B$2:$CJ$295,26,FALSE)</f>
        <v>0</v>
      </c>
      <c r="S233" s="16"/>
      <c r="T233" s="16">
        <f t="shared" si="23"/>
        <v>239.56349206349208</v>
      </c>
      <c r="U233" s="16"/>
      <c r="V233" s="114"/>
      <c r="X233" s="43"/>
      <c r="Z233" s="11"/>
      <c r="AA233" s="11"/>
      <c r="AB233" s="12"/>
      <c r="AC233" s="12"/>
    </row>
    <row r="234" spans="1:29" hidden="1" x14ac:dyDescent="0.2">
      <c r="A234" s="11">
        <v>224</v>
      </c>
      <c r="B234" s="19" t="str">
        <f t="shared" si="24"/>
        <v>*</v>
      </c>
      <c r="C234" t="str">
        <f>VLOOKUP(A234,'mallin data'!$IJ$3:$IL$295,3,FALSE)</f>
        <v>Jämijärvi</v>
      </c>
      <c r="D234" s="7">
        <f>VLOOKUP($C234,'mallin data'!$B$2:$CJ$295,9,FALSE)</f>
        <v>48.9</v>
      </c>
      <c r="E234" s="45">
        <f>VLOOKUP($C234,'mallin data'!$B$2:$CJ$295,66,FALSE)</f>
        <v>2.6207972540461054E-2</v>
      </c>
      <c r="F234" s="7">
        <f>VLOOKUP($C234,'mallin data'!$B$2:$CJ$295,16,FALSE)</f>
        <v>37</v>
      </c>
      <c r="G234" s="16">
        <f>VLOOKUP($C234,'mallin data'!$B$2:$CJ$295,87,FALSE)</f>
        <v>171</v>
      </c>
      <c r="H234" s="16">
        <f>VLOOKUP($C234,'mallin data'!$B$2:$CJ$295,67,FALSE)</f>
        <v>24441.049457177323</v>
      </c>
      <c r="I234" s="45">
        <f>VLOOKUP($C234,'mallin data'!$B$2:$CJ$295,71,FALSE)</f>
        <v>2E-3</v>
      </c>
      <c r="J234" s="28">
        <f>_xlfn.XLOOKUP($C234,'mallin data'!$B$3:$B$295,'mallin data'!CH$3:CH$295)</f>
        <v>0</v>
      </c>
      <c r="L234" s="39">
        <f>1-VLOOKUP(C234,'mallin data'!$B$3:$II$295,242,FALSE)/SUM($D$5:$J$5)</f>
        <v>-0.10613321656491514</v>
      </c>
      <c r="M234" s="42">
        <f t="shared" si="22"/>
        <v>15258.253602305476</v>
      </c>
      <c r="N234" s="108"/>
      <c r="O234" s="42">
        <f>VLOOKUP($C234,'mallin data'!$B$2:$CJ$295,65,FALSE)</f>
        <v>0</v>
      </c>
      <c r="P234" s="21"/>
      <c r="Q234" s="16"/>
      <c r="R234" s="16">
        <f>VLOOKUP($C234,'mallin data'!$B$2:$CJ$295,26,FALSE)</f>
        <v>0</v>
      </c>
      <c r="S234" s="16"/>
      <c r="T234" s="16">
        <f t="shared" si="23"/>
        <v>762.09439528023597</v>
      </c>
      <c r="U234" s="16"/>
      <c r="V234" s="114"/>
      <c r="X234" s="43"/>
      <c r="Z234" s="11"/>
      <c r="AA234" s="11"/>
      <c r="AB234" s="12"/>
      <c r="AC234" s="12"/>
    </row>
    <row r="235" spans="1:29" hidden="1" x14ac:dyDescent="0.2">
      <c r="A235" s="11">
        <v>225</v>
      </c>
      <c r="B235" s="19" t="str">
        <f t="shared" si="24"/>
        <v>*</v>
      </c>
      <c r="C235" t="str">
        <f>VLOOKUP(A235,'mallin data'!$IJ$3:$IL$295,3,FALSE)</f>
        <v>Lahti</v>
      </c>
      <c r="D235" s="7">
        <f>VLOOKUP($C235,'mallin data'!$B$2:$CJ$295,9,FALSE)</f>
        <v>45.1</v>
      </c>
      <c r="E235" s="45">
        <f>VLOOKUP($C235,'mallin data'!$B$2:$CJ$295,66,FALSE)</f>
        <v>-6.3632375658422054E-3</v>
      </c>
      <c r="F235" s="7">
        <f>VLOOKUP($C235,'mallin data'!$B$2:$CJ$295,16,FALSE)</f>
        <v>97.7</v>
      </c>
      <c r="G235" s="16">
        <f>VLOOKUP($C235,'mallin data'!$B$2:$CJ$295,87,FALSE)</f>
        <v>10057</v>
      </c>
      <c r="H235" s="16">
        <f>VLOOKUP($C235,'mallin data'!$B$2:$CJ$295,67,FALSE)</f>
        <v>27378.24789635478</v>
      </c>
      <c r="I235" s="45">
        <f>VLOOKUP($C235,'mallin data'!$B$2:$CJ$295,71,FALSE)</f>
        <v>4.0000000000000001E-3</v>
      </c>
      <c r="J235" s="28">
        <f>_xlfn.XLOOKUP($C235,'mallin data'!$B$3:$B$295,'mallin data'!CH$3:CH$295)</f>
        <v>0</v>
      </c>
      <c r="L235" s="39">
        <f>1-VLOOKUP(C235,'mallin data'!$B$3:$II$295,242,FALSE)/SUM($D$5:$J$5)</f>
        <v>-0.10764377741815889</v>
      </c>
      <c r="M235" s="42">
        <f t="shared" si="22"/>
        <v>11615.119183078044</v>
      </c>
      <c r="N235" s="108"/>
      <c r="O235" s="42">
        <f>VLOOKUP($C235,'mallin data'!$B$2:$CJ$295,65,FALSE)</f>
        <v>0</v>
      </c>
      <c r="P235" s="21"/>
      <c r="Q235" s="16"/>
      <c r="R235" s="16">
        <f>VLOOKUP($C235,'mallin data'!$B$2:$CJ$295,26,FALSE)</f>
        <v>0</v>
      </c>
      <c r="S235" s="16"/>
      <c r="T235" s="16">
        <f t="shared" si="23"/>
        <v>710.06024808033078</v>
      </c>
      <c r="U235" s="16"/>
      <c r="V235" s="114"/>
      <c r="X235" s="43"/>
      <c r="Z235" s="11"/>
      <c r="AA235" s="11"/>
      <c r="AB235" s="12"/>
      <c r="AC235" s="12"/>
    </row>
    <row r="236" spans="1:29" hidden="1" x14ac:dyDescent="0.2">
      <c r="A236" s="11">
        <v>226</v>
      </c>
      <c r="B236" s="19" t="str">
        <f t="shared" si="24"/>
        <v>*</v>
      </c>
      <c r="C236" t="str">
        <f>VLOOKUP(A236,'mallin data'!$IJ$3:$IL$295,3,FALSE)</f>
        <v>Ilomantsi</v>
      </c>
      <c r="D236" s="7">
        <f>VLOOKUP($C236,'mallin data'!$B$2:$CJ$295,9,FALSE)</f>
        <v>57.2</v>
      </c>
      <c r="E236" s="45">
        <f>VLOOKUP($C236,'mallin data'!$B$2:$CJ$295,66,FALSE)</f>
        <v>-4.1504656440477738E-2</v>
      </c>
      <c r="F236" s="7">
        <f>VLOOKUP($C236,'mallin data'!$B$2:$CJ$295,16,FALSE)</f>
        <v>54</v>
      </c>
      <c r="G236" s="16">
        <f>VLOOKUP($C236,'mallin data'!$B$2:$CJ$295,87,FALSE)</f>
        <v>270</v>
      </c>
      <c r="H236" s="16">
        <f>VLOOKUP($C236,'mallin data'!$B$2:$CJ$295,67,FALSE)</f>
        <v>24390.676175262437</v>
      </c>
      <c r="I236" s="45">
        <f>VLOOKUP($C236,'mallin data'!$B$2:$CJ$295,71,FALSE)</f>
        <v>3.0000000000000001E-3</v>
      </c>
      <c r="J236" s="28">
        <f>_xlfn.XLOOKUP($C236,'mallin data'!$B$3:$B$295,'mallin data'!CH$3:CH$295)</f>
        <v>0</v>
      </c>
      <c r="L236" s="39">
        <f>1-VLOOKUP(C236,'mallin data'!$B$3:$II$295,242,FALSE)/SUM($D$5:$J$5)</f>
        <v>-0.12117272162103654</v>
      </c>
      <c r="M236" s="42">
        <f t="shared" si="22"/>
        <v>18194.510166358596</v>
      </c>
      <c r="N236" s="108"/>
      <c r="O236" s="42">
        <f>VLOOKUP($C236,'mallin data'!$B$2:$CJ$295,65,FALSE)</f>
        <v>0</v>
      </c>
      <c r="P236" s="21"/>
      <c r="Q236" s="16"/>
      <c r="R236" s="16">
        <f>VLOOKUP($C236,'mallin data'!$B$2:$CJ$295,26,FALSE)</f>
        <v>0</v>
      </c>
      <c r="S236" s="16"/>
      <c r="T236" s="16">
        <f t="shared" si="23"/>
        <v>670.46564885496184</v>
      </c>
      <c r="U236" s="16"/>
      <c r="V236" s="114"/>
      <c r="X236" s="43"/>
      <c r="Z236" s="11"/>
      <c r="AA236" s="11"/>
      <c r="AB236" s="12"/>
      <c r="AC236" s="12"/>
    </row>
    <row r="237" spans="1:29" hidden="1" x14ac:dyDescent="0.2">
      <c r="A237" s="11">
        <v>227</v>
      </c>
      <c r="B237" s="19" t="str">
        <f t="shared" si="24"/>
        <v>*</v>
      </c>
      <c r="C237" t="str">
        <f>VLOOKUP(A237,'mallin data'!$IJ$3:$IL$295,3,FALSE)</f>
        <v>Savukoski</v>
      </c>
      <c r="D237" s="7">
        <f>VLOOKUP($C237,'mallin data'!$B$2:$CJ$295,9,FALSE)</f>
        <v>52.9</v>
      </c>
      <c r="E237" s="45">
        <f>VLOOKUP($C237,'mallin data'!$B$2:$CJ$295,66,FALSE)</f>
        <v>1.2415063538196724E-2</v>
      </c>
      <c r="F237" s="7">
        <f>VLOOKUP($C237,'mallin data'!$B$2:$CJ$295,16,FALSE)</f>
        <v>38.299999999999997</v>
      </c>
      <c r="G237" s="16">
        <f>VLOOKUP($C237,'mallin data'!$B$2:$CJ$295,87,FALSE)</f>
        <v>64</v>
      </c>
      <c r="H237" s="16">
        <f>VLOOKUP($C237,'mallin data'!$B$2:$CJ$295,67,FALSE)</f>
        <v>25398.216804979253</v>
      </c>
      <c r="I237" s="45">
        <f>VLOOKUP($C237,'mallin data'!$B$2:$CJ$295,71,FALSE)</f>
        <v>3.0000000000000001E-3</v>
      </c>
      <c r="J237" s="28">
        <f>_xlfn.XLOOKUP($C237,'mallin data'!$B$3:$B$295,'mallin data'!CH$3:CH$295)</f>
        <v>0</v>
      </c>
      <c r="L237" s="39">
        <f>1-VLOOKUP(C237,'mallin data'!$B$3:$II$295,242,FALSE)/SUM($D$5:$J$5)</f>
        <v>-0.13951661438644436</v>
      </c>
      <c r="M237" s="42">
        <f t="shared" si="22"/>
        <v>22322.152671755724</v>
      </c>
      <c r="N237" s="108"/>
      <c r="O237" s="42">
        <f>VLOOKUP($C237,'mallin data'!$B$2:$CJ$295,65,FALSE)</f>
        <v>0</v>
      </c>
      <c r="P237" s="21"/>
      <c r="Q237" s="16"/>
      <c r="R237" s="16">
        <f>VLOOKUP($C237,'mallin data'!$B$2:$CJ$295,26,FALSE)</f>
        <v>0</v>
      </c>
      <c r="S237" s="16"/>
      <c r="T237" s="16">
        <f t="shared" si="23"/>
        <v>664.54961832061065</v>
      </c>
      <c r="U237" s="16"/>
      <c r="V237" s="114"/>
      <c r="X237" s="43"/>
      <c r="Z237" s="11"/>
      <c r="AA237" s="11"/>
      <c r="AB237" s="12"/>
      <c r="AC237" s="12"/>
    </row>
    <row r="238" spans="1:29" hidden="1" x14ac:dyDescent="0.2">
      <c r="A238" s="11">
        <v>228</v>
      </c>
      <c r="B238" s="19" t="str">
        <f t="shared" si="24"/>
        <v>*</v>
      </c>
      <c r="C238" t="str">
        <f>VLOOKUP(A238,'mallin data'!$IJ$3:$IL$295,3,FALSE)</f>
        <v>Kivijärvi</v>
      </c>
      <c r="D238" s="7">
        <f>VLOOKUP($C238,'mallin data'!$B$2:$CJ$295,9,FALSE)</f>
        <v>53</v>
      </c>
      <c r="E238" s="45">
        <f>VLOOKUP($C238,'mallin data'!$B$2:$CJ$295,66,FALSE)</f>
        <v>-5.1510413406318768E-2</v>
      </c>
      <c r="F238" s="7">
        <f>VLOOKUP($C238,'mallin data'!$B$2:$CJ$295,16,FALSE)</f>
        <v>50.9</v>
      </c>
      <c r="G238" s="16">
        <f>VLOOKUP($C238,'mallin data'!$B$2:$CJ$295,87,FALSE)</f>
        <v>72</v>
      </c>
      <c r="H238" s="16">
        <f>VLOOKUP($C238,'mallin data'!$B$2:$CJ$295,67,FALSE)</f>
        <v>22353.380811078139</v>
      </c>
      <c r="I238" s="45">
        <f>VLOOKUP($C238,'mallin data'!$B$2:$CJ$295,71,FALSE)</f>
        <v>0</v>
      </c>
      <c r="J238" s="28">
        <f>_xlfn.XLOOKUP($C238,'mallin data'!$B$3:$B$295,'mallin data'!CH$3:CH$295)</f>
        <v>0</v>
      </c>
      <c r="L238" s="39">
        <f>1-VLOOKUP(C238,'mallin data'!$B$3:$II$295,242,FALSE)/SUM($D$5:$J$5)</f>
        <v>-0.14617748007824005</v>
      </c>
      <c r="M238" s="42">
        <f t="shared" si="22"/>
        <v>20750.27027027027</v>
      </c>
      <c r="N238" s="108"/>
      <c r="O238" s="42">
        <f>VLOOKUP($C238,'mallin data'!$B$2:$CJ$295,65,FALSE)</f>
        <v>0</v>
      </c>
      <c r="P238" s="21"/>
      <c r="Q238" s="16"/>
      <c r="R238" s="16">
        <f>VLOOKUP($C238,'mallin data'!$B$2:$CJ$295,26,FALSE)</f>
        <v>0</v>
      </c>
      <c r="S238" s="16"/>
      <c r="T238" s="16">
        <f t="shared" si="23"/>
        <v>267.79591836734693</v>
      </c>
      <c r="U238" s="16"/>
      <c r="V238" s="114"/>
      <c r="X238" s="43"/>
      <c r="Z238" s="11"/>
      <c r="AA238" s="11"/>
      <c r="AB238" s="12"/>
      <c r="AC238" s="12"/>
    </row>
    <row r="239" spans="1:29" hidden="1" x14ac:dyDescent="0.2">
      <c r="A239" s="11">
        <v>229</v>
      </c>
      <c r="B239" s="19" t="str">
        <f t="shared" si="24"/>
        <v>*</v>
      </c>
      <c r="C239" t="str">
        <f>VLOOKUP(A239,'mallin data'!$IJ$3:$IL$295,3,FALSE)</f>
        <v>Heinävesi</v>
      </c>
      <c r="D239" s="7">
        <f>VLOOKUP($C239,'mallin data'!$B$2:$CJ$295,9,FALSE)</f>
        <v>56.4</v>
      </c>
      <c r="E239" s="45">
        <f>VLOOKUP($C239,'mallin data'!$B$2:$CJ$295,66,FALSE)</f>
        <v>-4.3376197038109111E-2</v>
      </c>
      <c r="F239" s="7">
        <f>VLOOKUP($C239,'mallin data'!$B$2:$CJ$295,16,FALSE)</f>
        <v>44.5</v>
      </c>
      <c r="G239" s="16">
        <f>VLOOKUP($C239,'mallin data'!$B$2:$CJ$295,87,FALSE)</f>
        <v>200</v>
      </c>
      <c r="H239" s="16">
        <f>VLOOKUP($C239,'mallin data'!$B$2:$CJ$295,67,FALSE)</f>
        <v>24499.13349265961</v>
      </c>
      <c r="I239" s="45">
        <f>VLOOKUP($C239,'mallin data'!$B$2:$CJ$295,71,FALSE)</f>
        <v>3.0000000000000001E-3</v>
      </c>
      <c r="J239" s="28">
        <f>_xlfn.XLOOKUP($C239,'mallin data'!$B$3:$B$295,'mallin data'!CH$3:CH$295)</f>
        <v>0</v>
      </c>
      <c r="L239" s="39">
        <f>1-VLOOKUP(C239,'mallin data'!$B$3:$II$295,242,FALSE)/SUM($D$5:$J$5)</f>
        <v>-0.15138393153908702</v>
      </c>
      <c r="M239" s="42">
        <f t="shared" si="22"/>
        <v>20603.530516431925</v>
      </c>
      <c r="N239" s="108"/>
      <c r="O239" s="42">
        <f>VLOOKUP($C239,'mallin data'!$B$2:$CJ$295,65,FALSE)</f>
        <v>0</v>
      </c>
      <c r="P239" s="21"/>
      <c r="Q239" s="16"/>
      <c r="R239" s="16">
        <f>VLOOKUP($C239,'mallin data'!$B$2:$CJ$295,26,FALSE)</f>
        <v>0</v>
      </c>
      <c r="S239" s="16"/>
      <c r="T239" s="16">
        <f t="shared" si="23"/>
        <v>1491.9140811455848</v>
      </c>
      <c r="U239" s="16"/>
      <c r="V239" s="114"/>
      <c r="X239" s="43"/>
      <c r="Z239" s="11"/>
      <c r="AA239" s="11"/>
      <c r="AB239" s="12"/>
      <c r="AC239" s="12"/>
    </row>
    <row r="240" spans="1:29" hidden="1" x14ac:dyDescent="0.2">
      <c r="A240" s="11">
        <v>230</v>
      </c>
      <c r="B240" s="19" t="str">
        <f t="shared" si="24"/>
        <v>*</v>
      </c>
      <c r="C240" t="str">
        <f>VLOOKUP(A240,'mallin data'!$IJ$3:$IL$295,3,FALSE)</f>
        <v>Miehikkälä</v>
      </c>
      <c r="D240" s="7">
        <f>VLOOKUP($C240,'mallin data'!$B$2:$CJ$295,9,FALSE)</f>
        <v>54.2</v>
      </c>
      <c r="E240" s="45">
        <f>VLOOKUP($C240,'mallin data'!$B$2:$CJ$295,66,FALSE)</f>
        <v>0</v>
      </c>
      <c r="F240" s="7">
        <f>VLOOKUP($C240,'mallin data'!$B$2:$CJ$295,16,FALSE)</f>
        <v>31</v>
      </c>
      <c r="G240" s="16">
        <f>VLOOKUP($C240,'mallin data'!$B$2:$CJ$295,87,FALSE)</f>
        <v>0</v>
      </c>
      <c r="H240" s="16">
        <f>VLOOKUP($C240,'mallin data'!$B$2:$CJ$295,67,FALSE)</f>
        <v>24681.416324133883</v>
      </c>
      <c r="I240" s="45">
        <f>VLOOKUP($C240,'mallin data'!$B$2:$CJ$295,71,FALSE)</f>
        <v>4.0000000000000001E-3</v>
      </c>
      <c r="J240" s="28">
        <f>_xlfn.XLOOKUP($C240,'mallin data'!$B$3:$B$295,'mallin data'!CH$3:CH$295)</f>
        <v>0</v>
      </c>
      <c r="L240" s="39">
        <f>1-VLOOKUP(C240,'mallin data'!$B$3:$II$295,242,FALSE)/SUM($D$5:$J$5)</f>
        <v>-0.15273281652487936</v>
      </c>
      <c r="M240" s="42" t="e">
        <f t="shared" si="22"/>
        <v>#N/A</v>
      </c>
      <c r="N240" s="108"/>
      <c r="O240" s="42">
        <f>VLOOKUP($C240,'mallin data'!$B$2:$CJ$295,65,FALSE)</f>
        <v>0</v>
      </c>
      <c r="P240" s="21"/>
      <c r="Q240" s="16"/>
      <c r="R240" s="16">
        <f>VLOOKUP($C240,'mallin data'!$B$2:$CJ$295,26,FALSE)</f>
        <v>0</v>
      </c>
      <c r="S240" s="16"/>
      <c r="T240" s="16" t="e">
        <f t="shared" si="23"/>
        <v>#N/A</v>
      </c>
      <c r="U240" s="16"/>
      <c r="V240" s="114"/>
      <c r="X240" s="43"/>
      <c r="Z240" s="11"/>
      <c r="AA240" s="11"/>
      <c r="AB240" s="12"/>
      <c r="AC240" s="12"/>
    </row>
    <row r="241" spans="1:29" hidden="1" x14ac:dyDescent="0.2">
      <c r="A241" s="11">
        <v>231</v>
      </c>
      <c r="B241" s="19" t="str">
        <f t="shared" si="24"/>
        <v>*</v>
      </c>
      <c r="C241" t="str">
        <f>VLOOKUP(A241,'mallin data'!$IJ$3:$IL$295,3,FALSE)</f>
        <v>Sysmä</v>
      </c>
      <c r="D241" s="7">
        <f>VLOOKUP($C241,'mallin data'!$B$2:$CJ$295,9,FALSE)</f>
        <v>57.8</v>
      </c>
      <c r="E241" s="45">
        <f>VLOOKUP($C241,'mallin data'!$B$2:$CJ$295,66,FALSE)</f>
        <v>-4.2512489171720527E-2</v>
      </c>
      <c r="F241" s="7">
        <f>VLOOKUP($C241,'mallin data'!$B$2:$CJ$295,16,FALSE)</f>
        <v>53.3</v>
      </c>
      <c r="G241" s="16">
        <f>VLOOKUP($C241,'mallin data'!$B$2:$CJ$295,87,FALSE)</f>
        <v>182</v>
      </c>
      <c r="H241" s="16">
        <f>VLOOKUP($C241,'mallin data'!$B$2:$CJ$295,67,FALSE)</f>
        <v>24860.962952158694</v>
      </c>
      <c r="I241" s="45">
        <f>VLOOKUP($C241,'mallin data'!$B$2:$CJ$295,71,FALSE)</f>
        <v>3.0000000000000001E-3</v>
      </c>
      <c r="J241" s="28">
        <f>_xlfn.XLOOKUP($C241,'mallin data'!$B$3:$B$295,'mallin data'!CH$3:CH$295)</f>
        <v>0</v>
      </c>
      <c r="L241" s="39">
        <f>1-VLOOKUP(C241,'mallin data'!$B$3:$II$295,242,FALSE)/SUM($D$5:$J$5)</f>
        <v>-0.15560913348836825</v>
      </c>
      <c r="M241" s="42">
        <f t="shared" si="22"/>
        <v>18996.821052631578</v>
      </c>
      <c r="N241" s="108"/>
      <c r="O241" s="42">
        <f>VLOOKUP($C241,'mallin data'!$B$2:$CJ$295,65,FALSE)</f>
        <v>0</v>
      </c>
      <c r="P241" s="21"/>
      <c r="Q241" s="16"/>
      <c r="R241" s="16">
        <f>VLOOKUP($C241,'mallin data'!$B$2:$CJ$295,26,FALSE)</f>
        <v>0</v>
      </c>
      <c r="S241" s="16"/>
      <c r="T241" s="16">
        <f t="shared" si="23"/>
        <v>1357.7941952506596</v>
      </c>
      <c r="U241" s="16"/>
      <c r="V241" s="114"/>
      <c r="X241" s="43"/>
      <c r="Z241" s="11"/>
      <c r="AA241" s="11"/>
      <c r="AB241" s="12"/>
      <c r="AC241" s="12"/>
    </row>
    <row r="242" spans="1:29" hidden="1" x14ac:dyDescent="0.2">
      <c r="A242" s="11">
        <v>232</v>
      </c>
      <c r="B242" s="19" t="str">
        <f t="shared" si="24"/>
        <v>*</v>
      </c>
      <c r="C242" t="str">
        <f>VLOOKUP(A242,'mallin data'!$IJ$3:$IL$295,3,FALSE)</f>
        <v>Taivassalo</v>
      </c>
      <c r="D242" s="7">
        <f>VLOOKUP($C242,'mallin data'!$B$2:$CJ$295,9,FALSE)</f>
        <v>51.9</v>
      </c>
      <c r="E242" s="45">
        <f>VLOOKUP($C242,'mallin data'!$B$2:$CJ$295,66,FALSE)</f>
        <v>1.6072333615555667E-2</v>
      </c>
      <c r="F242" s="7">
        <f>VLOOKUP($C242,'mallin data'!$B$2:$CJ$295,16,FALSE)</f>
        <v>38.200000000000003</v>
      </c>
      <c r="G242" s="16">
        <f>VLOOKUP($C242,'mallin data'!$B$2:$CJ$295,87,FALSE)</f>
        <v>164</v>
      </c>
      <c r="H242" s="16">
        <f>VLOOKUP($C242,'mallin data'!$B$2:$CJ$295,67,FALSE)</f>
        <v>27022.055555555555</v>
      </c>
      <c r="I242" s="45">
        <f>VLOOKUP($C242,'mallin data'!$B$2:$CJ$295,71,FALSE)</f>
        <v>9.0000000000000011E-3</v>
      </c>
      <c r="J242" s="28">
        <f>_xlfn.XLOOKUP($C242,'mallin data'!$B$3:$B$295,'mallin data'!CH$3:CH$295)</f>
        <v>0</v>
      </c>
      <c r="L242" s="39">
        <f>1-VLOOKUP(C242,'mallin data'!$B$3:$II$295,242,FALSE)/SUM($D$5:$J$5)</f>
        <v>-0.16790000197420762</v>
      </c>
      <c r="M242" s="42">
        <f t="shared" si="22"/>
        <v>15757.953352769679</v>
      </c>
      <c r="N242" s="108"/>
      <c r="O242" s="42">
        <f>VLOOKUP($C242,'mallin data'!$B$2:$CJ$295,65,FALSE)</f>
        <v>0</v>
      </c>
      <c r="P242" s="21"/>
      <c r="Q242" s="16"/>
      <c r="R242" s="16">
        <f>VLOOKUP($C242,'mallin data'!$B$2:$CJ$295,26,FALSE)</f>
        <v>0</v>
      </c>
      <c r="S242" s="16"/>
      <c r="T242" s="16">
        <f t="shared" si="23"/>
        <v>1.5680473372781065</v>
      </c>
      <c r="U242" s="16"/>
      <c r="V242" s="114"/>
      <c r="X242" s="43"/>
      <c r="Z242" s="11"/>
      <c r="AA242" s="11"/>
      <c r="AB242" s="12"/>
      <c r="AC242" s="12"/>
    </row>
    <row r="243" spans="1:29" hidden="1" x14ac:dyDescent="0.2">
      <c r="A243" s="11">
        <v>233</v>
      </c>
      <c r="B243" s="19" t="str">
        <f t="shared" si="24"/>
        <v>*</v>
      </c>
      <c r="C243" t="str">
        <f>VLOOKUP(A243,'mallin data'!$IJ$3:$IL$295,3,FALSE)</f>
        <v>Pello</v>
      </c>
      <c r="D243" s="7">
        <f>VLOOKUP($C243,'mallin data'!$B$2:$CJ$295,9,FALSE)</f>
        <v>55.3</v>
      </c>
      <c r="E243" s="45">
        <f>VLOOKUP($C243,'mallin data'!$B$2:$CJ$295,66,FALSE)</f>
        <v>8.8545643386186649E-3</v>
      </c>
      <c r="F243" s="7">
        <f>VLOOKUP($C243,'mallin data'!$B$2:$CJ$295,16,FALSE)</f>
        <v>54.3</v>
      </c>
      <c r="G243" s="16">
        <f>VLOOKUP($C243,'mallin data'!$B$2:$CJ$295,87,FALSE)</f>
        <v>210</v>
      </c>
      <c r="H243" s="16">
        <f>VLOOKUP($C243,'mallin data'!$B$2:$CJ$295,67,FALSE)</f>
        <v>26416.657474146035</v>
      </c>
      <c r="I243" s="45">
        <f>VLOOKUP($C243,'mallin data'!$B$2:$CJ$295,71,FALSE)</f>
        <v>8.0000000000000002E-3</v>
      </c>
      <c r="J243" s="28">
        <f>_xlfn.XLOOKUP($C243,'mallin data'!$B$3:$B$295,'mallin data'!CH$3:CH$295)</f>
        <v>0</v>
      </c>
      <c r="L243" s="39">
        <f>1-VLOOKUP(C243,'mallin data'!$B$3:$II$295,242,FALSE)/SUM($D$5:$J$5)</f>
        <v>-0.17209946610304794</v>
      </c>
      <c r="M243" s="42">
        <f t="shared" si="22"/>
        <v>18134.57894736842</v>
      </c>
      <c r="N243" s="108"/>
      <c r="O243" s="42">
        <f>VLOOKUP($C243,'mallin data'!$B$2:$CJ$295,65,FALSE)</f>
        <v>0</v>
      </c>
      <c r="P243" s="21"/>
      <c r="Q243" s="16"/>
      <c r="R243" s="16">
        <f>VLOOKUP($C243,'mallin data'!$B$2:$CJ$295,26,FALSE)</f>
        <v>0</v>
      </c>
      <c r="S243" s="16"/>
      <c r="T243" s="16">
        <f t="shared" si="23"/>
        <v>2538.7721822541967</v>
      </c>
      <c r="U243" s="16"/>
      <c r="V243" s="114"/>
      <c r="X243" s="43"/>
      <c r="Z243" s="11"/>
      <c r="AA243" s="11"/>
      <c r="AB243" s="12"/>
      <c r="AC243" s="12"/>
    </row>
    <row r="244" spans="1:29" hidden="1" x14ac:dyDescent="0.2">
      <c r="A244" s="11">
        <v>234</v>
      </c>
      <c r="B244" s="19" t="str">
        <f t="shared" si="24"/>
        <v>*</v>
      </c>
      <c r="C244" t="str">
        <f>VLOOKUP(A244,'mallin data'!$IJ$3:$IL$295,3,FALSE)</f>
        <v>Ristijärvi</v>
      </c>
      <c r="D244" s="7">
        <f>VLOOKUP($C244,'mallin data'!$B$2:$CJ$295,9,FALSE)</f>
        <v>54.9</v>
      </c>
      <c r="E244" s="45">
        <f>VLOOKUP($C244,'mallin data'!$B$2:$CJ$295,66,FALSE)</f>
        <v>8.2531096660121376E-3</v>
      </c>
      <c r="F244" s="7">
        <f>VLOOKUP($C244,'mallin data'!$B$2:$CJ$295,16,FALSE)</f>
        <v>43.5</v>
      </c>
      <c r="G244" s="16">
        <f>VLOOKUP($C244,'mallin data'!$B$2:$CJ$295,87,FALSE)</f>
        <v>88</v>
      </c>
      <c r="H244" s="16">
        <f>VLOOKUP($C244,'mallin data'!$B$2:$CJ$295,67,FALSE)</f>
        <v>25454.839208942391</v>
      </c>
      <c r="I244" s="45">
        <f>VLOOKUP($C244,'mallin data'!$B$2:$CJ$295,71,FALSE)</f>
        <v>0</v>
      </c>
      <c r="J244" s="28">
        <f>_xlfn.XLOOKUP($C244,'mallin data'!$B$3:$B$295,'mallin data'!CH$3:CH$295)</f>
        <v>0</v>
      </c>
      <c r="L244" s="39">
        <f>1-VLOOKUP(C244,'mallin data'!$B$3:$II$295,242,FALSE)/SUM($D$5:$J$5)</f>
        <v>-0.17554476361355564</v>
      </c>
      <c r="M244" s="42">
        <f t="shared" si="22"/>
        <v>16567.781609195401</v>
      </c>
      <c r="N244" s="108"/>
      <c r="O244" s="42">
        <f>VLOOKUP($C244,'mallin data'!$B$2:$CJ$295,65,FALSE)</f>
        <v>0</v>
      </c>
      <c r="P244" s="21"/>
      <c r="Q244" s="16"/>
      <c r="R244" s="16">
        <f>VLOOKUP($C244,'mallin data'!$B$2:$CJ$295,26,FALSE)</f>
        <v>0</v>
      </c>
      <c r="S244" s="16"/>
      <c r="T244" s="16">
        <f t="shared" si="23"/>
        <v>1433.4698795180723</v>
      </c>
      <c r="U244" s="16"/>
      <c r="V244" s="114"/>
      <c r="X244" s="43"/>
      <c r="Z244" s="11"/>
      <c r="AA244" s="11"/>
      <c r="AB244" s="12"/>
      <c r="AC244" s="12"/>
    </row>
    <row r="245" spans="1:29" hidden="1" x14ac:dyDescent="0.2">
      <c r="A245" s="11">
        <v>235</v>
      </c>
      <c r="B245" s="19" t="str">
        <f t="shared" si="24"/>
        <v>*</v>
      </c>
      <c r="C245" t="str">
        <f>VLOOKUP(A245,'mallin data'!$IJ$3:$IL$295,3,FALSE)</f>
        <v>Pielavesi</v>
      </c>
      <c r="D245" s="7">
        <f>VLOOKUP($C245,'mallin data'!$B$2:$CJ$295,9,FALSE)</f>
        <v>53</v>
      </c>
      <c r="E245" s="45">
        <f>VLOOKUP($C245,'mallin data'!$B$2:$CJ$295,66,FALSE)</f>
        <v>-5.719836130969802E-2</v>
      </c>
      <c r="F245" s="7">
        <f>VLOOKUP($C245,'mallin data'!$B$2:$CJ$295,16,FALSE)</f>
        <v>43.4</v>
      </c>
      <c r="G245" s="16">
        <f>VLOOKUP($C245,'mallin data'!$B$2:$CJ$295,87,FALSE)</f>
        <v>349</v>
      </c>
      <c r="H245" s="16">
        <f>VLOOKUP($C245,'mallin data'!$B$2:$CJ$295,67,FALSE)</f>
        <v>22838.584924623116</v>
      </c>
      <c r="I245" s="45">
        <f>VLOOKUP($C245,'mallin data'!$B$2:$CJ$295,71,FALSE)</f>
        <v>3.0000000000000001E-3</v>
      </c>
      <c r="J245" s="28">
        <f>_xlfn.XLOOKUP($C245,'mallin data'!$B$3:$B$295,'mallin data'!CH$3:CH$295)</f>
        <v>0</v>
      </c>
      <c r="L245" s="39">
        <f>1-VLOOKUP(C245,'mallin data'!$B$3:$II$295,242,FALSE)/SUM($D$5:$J$5)</f>
        <v>-0.17758076426200908</v>
      </c>
      <c r="M245" s="42">
        <f t="shared" si="22"/>
        <v>16608.801699716714</v>
      </c>
      <c r="N245" s="108"/>
      <c r="O245" s="42">
        <f>VLOOKUP($C245,'mallin data'!$B$2:$CJ$295,65,FALSE)</f>
        <v>0</v>
      </c>
      <c r="P245" s="21"/>
      <c r="Q245" s="16"/>
      <c r="R245" s="16">
        <f>VLOOKUP($C245,'mallin data'!$B$2:$CJ$295,26,FALSE)</f>
        <v>0</v>
      </c>
      <c r="S245" s="16"/>
      <c r="T245" s="16">
        <f t="shared" si="23"/>
        <v>1556.5329428989751</v>
      </c>
      <c r="U245" s="16"/>
      <c r="V245" s="114"/>
      <c r="X245" s="43"/>
      <c r="Z245" s="11"/>
      <c r="AA245" s="11"/>
      <c r="AB245" s="12"/>
      <c r="AC245" s="12"/>
    </row>
    <row r="246" spans="1:29" hidden="1" x14ac:dyDescent="0.2">
      <c r="A246" s="11">
        <v>236</v>
      </c>
      <c r="B246" s="19" t="str">
        <f t="shared" si="24"/>
        <v>*</v>
      </c>
      <c r="C246" t="str">
        <f>VLOOKUP(A246,'mallin data'!$IJ$3:$IL$295,3,FALSE)</f>
        <v>Padasjoki</v>
      </c>
      <c r="D246" s="7">
        <f>VLOOKUP($C246,'mallin data'!$B$2:$CJ$295,9,FALSE)</f>
        <v>55.8</v>
      </c>
      <c r="E246" s="45">
        <f>VLOOKUP($C246,'mallin data'!$B$2:$CJ$295,66,FALSE)</f>
        <v>-5.3804905582400434E-2</v>
      </c>
      <c r="F246" s="7">
        <f>VLOOKUP($C246,'mallin data'!$B$2:$CJ$295,16,FALSE)</f>
        <v>49.5</v>
      </c>
      <c r="G246" s="16">
        <f>VLOOKUP($C246,'mallin data'!$B$2:$CJ$295,87,FALSE)</f>
        <v>160</v>
      </c>
      <c r="H246" s="16">
        <f>VLOOKUP($C246,'mallin data'!$B$2:$CJ$295,67,FALSE)</f>
        <v>25040.834454409567</v>
      </c>
      <c r="I246" s="45">
        <f>VLOOKUP($C246,'mallin data'!$B$2:$CJ$295,71,FALSE)</f>
        <v>3.0000000000000001E-3</v>
      </c>
      <c r="J246" s="28">
        <f>_xlfn.XLOOKUP($C246,'mallin data'!$B$3:$B$295,'mallin data'!CH$3:CH$295)</f>
        <v>0</v>
      </c>
      <c r="L246" s="39">
        <f>1-VLOOKUP(C246,'mallin data'!$B$3:$II$295,242,FALSE)/SUM($D$5:$J$5)</f>
        <v>-0.19234592916312399</v>
      </c>
      <c r="M246" s="42">
        <f t="shared" si="22"/>
        <v>14723.92749244713</v>
      </c>
      <c r="N246" s="108"/>
      <c r="O246" s="42">
        <f>VLOOKUP($C246,'mallin data'!$B$2:$CJ$295,65,FALSE)</f>
        <v>0</v>
      </c>
      <c r="P246" s="21"/>
      <c r="Q246" s="16"/>
      <c r="R246" s="16">
        <f>VLOOKUP($C246,'mallin data'!$B$2:$CJ$295,26,FALSE)</f>
        <v>0</v>
      </c>
      <c r="S246" s="16"/>
      <c r="T246" s="16">
        <f t="shared" si="23"/>
        <v>1435.3232628398791</v>
      </c>
      <c r="U246" s="16"/>
      <c r="V246" s="114"/>
      <c r="X246" s="43"/>
      <c r="Z246" s="11"/>
      <c r="AA246" s="11"/>
      <c r="AB246" s="12"/>
      <c r="AC246" s="12"/>
    </row>
    <row r="247" spans="1:29" hidden="1" x14ac:dyDescent="0.2">
      <c r="A247" s="11">
        <v>237</v>
      </c>
      <c r="B247" s="19" t="str">
        <f t="shared" si="24"/>
        <v>*</v>
      </c>
      <c r="C247" t="str">
        <f>VLOOKUP(A247,'mallin data'!$IJ$3:$IL$295,3,FALSE)</f>
        <v>Posio</v>
      </c>
      <c r="D247" s="7">
        <f>VLOOKUP($C247,'mallin data'!$B$2:$CJ$295,9,FALSE)</f>
        <v>57.2</v>
      </c>
      <c r="E247" s="45">
        <f>VLOOKUP($C247,'mallin data'!$B$2:$CJ$295,66,FALSE)</f>
        <v>-4.2152956125621845E-2</v>
      </c>
      <c r="F247" s="7">
        <f>VLOOKUP($C247,'mallin data'!$B$2:$CJ$295,16,FALSE)</f>
        <v>42.5</v>
      </c>
      <c r="G247" s="16">
        <f>VLOOKUP($C247,'mallin data'!$B$2:$CJ$295,87,FALSE)</f>
        <v>151</v>
      </c>
      <c r="H247" s="16">
        <f>VLOOKUP($C247,'mallin data'!$B$2:$CJ$295,67,FALSE)</f>
        <v>24334.498610145936</v>
      </c>
      <c r="I247" s="45">
        <f>VLOOKUP($C247,'mallin data'!$B$2:$CJ$295,71,FALSE)</f>
        <v>1E-3</v>
      </c>
      <c r="J247" s="28">
        <f>_xlfn.XLOOKUP($C247,'mallin data'!$B$3:$B$295,'mallin data'!CH$3:CH$295)</f>
        <v>0</v>
      </c>
      <c r="L247" s="39">
        <f>1-VLOOKUP(C247,'mallin data'!$B$3:$II$295,242,FALSE)/SUM($D$5:$J$5)</f>
        <v>-0.1941814428762354</v>
      </c>
      <c r="M247" s="42">
        <f t="shared" si="22"/>
        <v>17543.925233644859</v>
      </c>
      <c r="N247" s="108"/>
      <c r="O247" s="42">
        <f>VLOOKUP($C247,'mallin data'!$B$2:$CJ$295,65,FALSE)</f>
        <v>0</v>
      </c>
      <c r="P247" s="21"/>
      <c r="Q247" s="16"/>
      <c r="R247" s="16">
        <f>VLOOKUP($C247,'mallin data'!$B$2:$CJ$295,26,FALSE)</f>
        <v>0</v>
      </c>
      <c r="S247" s="16"/>
      <c r="T247" s="16">
        <f t="shared" si="23"/>
        <v>1375.3131313131314</v>
      </c>
      <c r="U247" s="16"/>
      <c r="V247" s="114"/>
      <c r="X247" s="43"/>
      <c r="Z247" s="11"/>
      <c r="AA247" s="11"/>
      <c r="AB247" s="12"/>
      <c r="AC247" s="12"/>
    </row>
    <row r="248" spans="1:29" hidden="1" x14ac:dyDescent="0.2">
      <c r="A248" s="11">
        <v>238</v>
      </c>
      <c r="B248" s="19" t="str">
        <f t="shared" si="24"/>
        <v>*</v>
      </c>
      <c r="C248" t="str">
        <f>VLOOKUP(A248,'mallin data'!$IJ$3:$IL$295,3,FALSE)</f>
        <v>Parikkala</v>
      </c>
      <c r="D248" s="7">
        <f>VLOOKUP($C248,'mallin data'!$B$2:$CJ$295,9,FALSE)</f>
        <v>56.1</v>
      </c>
      <c r="E248" s="45">
        <f>VLOOKUP($C248,'mallin data'!$B$2:$CJ$295,66,FALSE)</f>
        <v>1.1010158702702433E-2</v>
      </c>
      <c r="F248" s="7">
        <f>VLOOKUP($C248,'mallin data'!$B$2:$CJ$295,16,FALSE)</f>
        <v>45.9</v>
      </c>
      <c r="G248" s="16">
        <f>VLOOKUP($C248,'mallin data'!$B$2:$CJ$295,87,FALSE)</f>
        <v>320</v>
      </c>
      <c r="H248" s="16">
        <f>VLOOKUP($C248,'mallin data'!$B$2:$CJ$295,67,FALSE)</f>
        <v>24985.553720930231</v>
      </c>
      <c r="I248" s="45">
        <f>VLOOKUP($C248,'mallin data'!$B$2:$CJ$295,71,FALSE)</f>
        <v>2E-3</v>
      </c>
      <c r="J248" s="28">
        <f>_xlfn.XLOOKUP($C248,'mallin data'!$B$3:$B$295,'mallin data'!CH$3:CH$295)</f>
        <v>0</v>
      </c>
      <c r="L248" s="39">
        <f>1-VLOOKUP(C248,'mallin data'!$B$3:$II$295,242,FALSE)/SUM($D$5:$J$5)</f>
        <v>-0.20394782678812318</v>
      </c>
      <c r="M248" s="42">
        <f t="shared" si="22"/>
        <v>18321.700483091787</v>
      </c>
      <c r="N248" s="108"/>
      <c r="O248" s="42">
        <f>VLOOKUP($C248,'mallin data'!$B$2:$CJ$295,65,FALSE)</f>
        <v>0</v>
      </c>
      <c r="P248" s="21"/>
      <c r="Q248" s="16"/>
      <c r="R248" s="16">
        <f>VLOOKUP($C248,'mallin data'!$B$2:$CJ$295,26,FALSE)</f>
        <v>0</v>
      </c>
      <c r="S248" s="16"/>
      <c r="T248" s="16">
        <f t="shared" si="23"/>
        <v>394.63920922570014</v>
      </c>
      <c r="U248" s="16"/>
      <c r="V248" s="114"/>
      <c r="X248" s="43"/>
      <c r="Z248" s="11"/>
      <c r="AA248" s="11"/>
      <c r="AB248" s="12"/>
      <c r="AC248" s="12"/>
    </row>
    <row r="249" spans="1:29" hidden="1" x14ac:dyDescent="0.2">
      <c r="A249" s="11">
        <v>239</v>
      </c>
      <c r="B249" s="19" t="str">
        <f t="shared" si="24"/>
        <v>*</v>
      </c>
      <c r="C249" t="str">
        <f>VLOOKUP(A249,'mallin data'!$IJ$3:$IL$295,3,FALSE)</f>
        <v>Pelkosenniemi</v>
      </c>
      <c r="D249" s="7">
        <f>VLOOKUP($C249,'mallin data'!$B$2:$CJ$295,9,FALSE)</f>
        <v>54.2</v>
      </c>
      <c r="E249" s="45">
        <f>VLOOKUP($C249,'mallin data'!$B$2:$CJ$295,66,FALSE)</f>
        <v>1.556130985270705E-2</v>
      </c>
      <c r="F249" s="7">
        <f>VLOOKUP($C249,'mallin data'!$B$2:$CJ$295,16,FALSE)</f>
        <v>34.700000000000003</v>
      </c>
      <c r="G249" s="16">
        <f>VLOOKUP($C249,'mallin data'!$B$2:$CJ$295,87,FALSE)</f>
        <v>64</v>
      </c>
      <c r="H249" s="16">
        <f>VLOOKUP($C249,'mallin data'!$B$2:$CJ$295,67,FALSE)</f>
        <v>27766.165934065935</v>
      </c>
      <c r="I249" s="45">
        <f>VLOOKUP($C249,'mallin data'!$B$2:$CJ$295,71,FALSE)</f>
        <v>0</v>
      </c>
      <c r="J249" s="28">
        <f>_xlfn.XLOOKUP($C249,'mallin data'!$B$3:$B$295,'mallin data'!CH$3:CH$295)</f>
        <v>0</v>
      </c>
      <c r="L249" s="39">
        <f>1-VLOOKUP(C249,'mallin data'!$B$3:$II$295,242,FALSE)/SUM($D$5:$J$5)</f>
        <v>-0.2098390334584701</v>
      </c>
      <c r="M249" s="42">
        <f t="shared" si="22"/>
        <v>24005.688524590165</v>
      </c>
      <c r="N249" s="108"/>
      <c r="O249" s="42">
        <f>VLOOKUP($C249,'mallin data'!$B$2:$CJ$295,65,FALSE)</f>
        <v>0</v>
      </c>
      <c r="P249" s="21"/>
      <c r="Q249" s="16"/>
      <c r="R249" s="16">
        <f>VLOOKUP($C249,'mallin data'!$B$2:$CJ$295,26,FALSE)</f>
        <v>0</v>
      </c>
      <c r="S249" s="16"/>
      <c r="T249" s="16">
        <f t="shared" si="23"/>
        <v>4611.9152542372885</v>
      </c>
      <c r="U249" s="16"/>
      <c r="V249" s="114"/>
      <c r="X249" s="43"/>
      <c r="Z249" s="11"/>
      <c r="AA249" s="11"/>
      <c r="AB249" s="12"/>
      <c r="AC249" s="12"/>
    </row>
    <row r="250" spans="1:29" hidden="1" x14ac:dyDescent="0.2">
      <c r="A250" s="11">
        <v>240</v>
      </c>
      <c r="B250" s="19" t="str">
        <f t="shared" si="24"/>
        <v>*</v>
      </c>
      <c r="C250" t="str">
        <f>VLOOKUP(A250,'mallin data'!$IJ$3:$IL$295,3,FALSE)</f>
        <v>Mäntyharju</v>
      </c>
      <c r="D250" s="7">
        <f>VLOOKUP($C250,'mallin data'!$B$2:$CJ$295,9,FALSE)</f>
        <v>53.6</v>
      </c>
      <c r="E250" s="45">
        <f>VLOOKUP($C250,'mallin data'!$B$2:$CJ$295,66,FALSE)</f>
        <v>-3.5268047631351739E-2</v>
      </c>
      <c r="F250" s="7">
        <f>VLOOKUP($C250,'mallin data'!$B$2:$CJ$295,16,FALSE)</f>
        <v>58.8</v>
      </c>
      <c r="G250" s="16">
        <f>VLOOKUP($C250,'mallin data'!$B$2:$CJ$295,87,FALSE)</f>
        <v>499</v>
      </c>
      <c r="H250" s="16">
        <f>VLOOKUP($C250,'mallin data'!$B$2:$CJ$295,67,FALSE)</f>
        <v>12769.190527838033</v>
      </c>
      <c r="I250" s="45">
        <f>VLOOKUP($C250,'mallin data'!$B$2:$CJ$295,71,FALSE)</f>
        <v>3.0000000000000001E-3</v>
      </c>
      <c r="J250" s="28">
        <f>_xlfn.XLOOKUP($C250,'mallin data'!$B$3:$B$295,'mallin data'!CH$3:CH$295)</f>
        <v>0</v>
      </c>
      <c r="L250" s="39">
        <f>1-VLOOKUP(C250,'mallin data'!$B$3:$II$295,242,FALSE)/SUM($D$5:$J$5)</f>
        <v>-0.21136441789736549</v>
      </c>
      <c r="M250" s="42">
        <f t="shared" si="22"/>
        <v>14432.980806142035</v>
      </c>
      <c r="N250" s="108"/>
      <c r="O250" s="42">
        <f>VLOOKUP($C250,'mallin data'!$B$2:$CJ$295,65,FALSE)</f>
        <v>0</v>
      </c>
      <c r="P250" s="21"/>
      <c r="Q250" s="16"/>
      <c r="R250" s="16">
        <f>VLOOKUP($C250,'mallin data'!$B$2:$CJ$295,26,FALSE)</f>
        <v>0</v>
      </c>
      <c r="S250" s="16"/>
      <c r="T250" s="16">
        <f t="shared" si="23"/>
        <v>1930.0992217898834</v>
      </c>
      <c r="U250" s="16"/>
      <c r="V250" s="114"/>
      <c r="X250" s="43"/>
      <c r="Z250" s="11"/>
      <c r="AA250" s="11"/>
      <c r="AB250" s="12"/>
      <c r="AC250" s="12"/>
    </row>
    <row r="251" spans="1:29" hidden="1" x14ac:dyDescent="0.2">
      <c r="A251" s="11">
        <v>241</v>
      </c>
      <c r="B251" s="19" t="str">
        <f t="shared" si="24"/>
        <v>*</v>
      </c>
      <c r="C251" t="str">
        <f>VLOOKUP(A251,'mallin data'!$IJ$3:$IL$295,3,FALSE)</f>
        <v>Tervo</v>
      </c>
      <c r="D251" s="7">
        <f>VLOOKUP($C251,'mallin data'!$B$2:$CJ$295,9,FALSE)</f>
        <v>56</v>
      </c>
      <c r="E251" s="45">
        <f>VLOOKUP($C251,'mallin data'!$B$2:$CJ$295,66,FALSE)</f>
        <v>4.4394836402490423E-3</v>
      </c>
      <c r="F251" s="7">
        <f>VLOOKUP($C251,'mallin data'!$B$2:$CJ$295,16,FALSE)</f>
        <v>36.700000000000003</v>
      </c>
      <c r="G251" s="16">
        <f>VLOOKUP($C251,'mallin data'!$B$2:$CJ$295,87,FALSE)</f>
        <v>87</v>
      </c>
      <c r="H251" s="16">
        <f>VLOOKUP($C251,'mallin data'!$B$2:$CJ$295,67,FALSE)</f>
        <v>24353.657780979825</v>
      </c>
      <c r="I251" s="45">
        <f>VLOOKUP($C251,'mallin data'!$B$2:$CJ$295,71,FALSE)</f>
        <v>1E-3</v>
      </c>
      <c r="J251" s="28">
        <f>_xlfn.XLOOKUP($C251,'mallin data'!$B$3:$B$295,'mallin data'!CH$3:CH$295)</f>
        <v>0</v>
      </c>
      <c r="L251" s="39">
        <f>1-VLOOKUP(C251,'mallin data'!$B$3:$II$295,242,FALSE)/SUM($D$5:$J$5)</f>
        <v>-0.235934513476171</v>
      </c>
      <c r="M251" s="42">
        <f t="shared" si="22"/>
        <v>19225.678571428572</v>
      </c>
      <c r="N251" s="108"/>
      <c r="O251" s="42">
        <f>VLOOKUP($C251,'mallin data'!$B$2:$CJ$295,65,FALSE)</f>
        <v>0</v>
      </c>
      <c r="P251" s="21"/>
      <c r="Q251" s="16"/>
      <c r="R251" s="16">
        <f>VLOOKUP($C251,'mallin data'!$B$2:$CJ$295,26,FALSE)</f>
        <v>0</v>
      </c>
      <c r="S251" s="16"/>
      <c r="T251" s="16">
        <f t="shared" si="23"/>
        <v>1081.5</v>
      </c>
      <c r="U251" s="16"/>
      <c r="V251" s="114"/>
      <c r="X251" s="43"/>
      <c r="Z251" s="11"/>
      <c r="AA251" s="11"/>
      <c r="AB251" s="12"/>
      <c r="AC251" s="12"/>
    </row>
    <row r="252" spans="1:29" hidden="1" x14ac:dyDescent="0.2">
      <c r="A252" s="11">
        <v>242</v>
      </c>
      <c r="B252" s="19" t="str">
        <f t="shared" si="24"/>
        <v>*</v>
      </c>
      <c r="C252" t="str">
        <f>VLOOKUP(A252,'mallin data'!$IJ$3:$IL$295,3,FALSE)</f>
        <v>Kuhmoinen</v>
      </c>
      <c r="D252" s="7">
        <f>VLOOKUP($C252,'mallin data'!$B$2:$CJ$295,9,FALSE)</f>
        <v>57.4</v>
      </c>
      <c r="E252" s="45">
        <f>VLOOKUP($C252,'mallin data'!$B$2:$CJ$295,66,FALSE)</f>
        <v>7.9968683947806204E-3</v>
      </c>
      <c r="F252" s="7">
        <f>VLOOKUP($C252,'mallin data'!$B$2:$CJ$295,16,FALSE)</f>
        <v>55.6</v>
      </c>
      <c r="G252" s="16">
        <f>VLOOKUP($C252,'mallin data'!$B$2:$CJ$295,87,FALSE)</f>
        <v>116</v>
      </c>
      <c r="H252" s="16">
        <f>VLOOKUP($C252,'mallin data'!$B$2:$CJ$295,67,FALSE)</f>
        <v>25156.436211972523</v>
      </c>
      <c r="I252" s="45">
        <f>VLOOKUP($C252,'mallin data'!$B$2:$CJ$295,71,FALSE)</f>
        <v>5.0000000000000001E-3</v>
      </c>
      <c r="J252" s="28">
        <f>_xlfn.XLOOKUP($C252,'mallin data'!$B$3:$B$295,'mallin data'!CH$3:CH$295)</f>
        <v>0</v>
      </c>
      <c r="L252" s="39">
        <f>1-VLOOKUP(C252,'mallin data'!$B$3:$II$295,242,FALSE)/SUM($D$5:$J$5)</f>
        <v>-0.25141894465053327</v>
      </c>
      <c r="M252" s="42">
        <f t="shared" si="22"/>
        <v>22185.457627118645</v>
      </c>
      <c r="N252" s="108"/>
      <c r="O252" s="42">
        <f>VLOOKUP($C252,'mallin data'!$B$2:$CJ$295,65,FALSE)</f>
        <v>0</v>
      </c>
      <c r="P252" s="21"/>
      <c r="Q252" s="16"/>
      <c r="R252" s="16">
        <f>VLOOKUP($C252,'mallin data'!$B$2:$CJ$295,26,FALSE)</f>
        <v>0</v>
      </c>
      <c r="S252" s="16"/>
      <c r="T252" s="16">
        <f t="shared" si="23"/>
        <v>1831.7542372881355</v>
      </c>
      <c r="U252" s="16"/>
      <c r="V252" s="114"/>
      <c r="X252" s="43"/>
      <c r="Z252" s="11"/>
      <c r="AA252" s="11"/>
      <c r="AB252" s="12"/>
      <c r="AC252" s="12"/>
    </row>
    <row r="253" spans="1:29" hidden="1" x14ac:dyDescent="0.2">
      <c r="A253" s="11">
        <v>243</v>
      </c>
      <c r="B253" s="19" t="str">
        <f t="shared" si="24"/>
        <v>*</v>
      </c>
      <c r="C253" t="str">
        <f>VLOOKUP(A253,'mallin data'!$IJ$3:$IL$295,3,FALSE)</f>
        <v>Sulkava</v>
      </c>
      <c r="D253" s="7">
        <f>VLOOKUP($C253,'mallin data'!$B$2:$CJ$295,9,FALSE)</f>
        <v>55</v>
      </c>
      <c r="E253" s="45">
        <f>VLOOKUP($C253,'mallin data'!$B$2:$CJ$295,66,FALSE)</f>
        <v>2.0411739292856557E-2</v>
      </c>
      <c r="F253" s="7">
        <f>VLOOKUP($C253,'mallin data'!$B$2:$CJ$295,16,FALSE)</f>
        <v>43</v>
      </c>
      <c r="G253" s="16">
        <f>VLOOKUP($C253,'mallin data'!$B$2:$CJ$295,87,FALSE)</f>
        <v>171</v>
      </c>
      <c r="H253" s="16">
        <f>VLOOKUP($C253,'mallin data'!$B$2:$CJ$295,67,FALSE)</f>
        <v>23691.277848369336</v>
      </c>
      <c r="I253" s="45">
        <f>VLOOKUP($C253,'mallin data'!$B$2:$CJ$295,71,FALSE)</f>
        <v>2E-3</v>
      </c>
      <c r="J253" s="28">
        <f>_xlfn.XLOOKUP($C253,'mallin data'!$B$3:$B$295,'mallin data'!CH$3:CH$295)</f>
        <v>0</v>
      </c>
      <c r="L253" s="39">
        <f>1-VLOOKUP(C253,'mallin data'!$B$3:$II$295,242,FALSE)/SUM($D$5:$J$5)</f>
        <v>-0.31631356606551697</v>
      </c>
      <c r="M253" s="42">
        <f t="shared" si="22"/>
        <v>19857.98119122257</v>
      </c>
      <c r="N253" s="108"/>
      <c r="O253" s="42">
        <f>VLOOKUP($C253,'mallin data'!$B$2:$CJ$295,65,FALSE)</f>
        <v>0</v>
      </c>
      <c r="P253" s="21"/>
      <c r="Q253" s="16"/>
      <c r="R253" s="16">
        <f>VLOOKUP($C253,'mallin data'!$B$2:$CJ$295,26,FALSE)</f>
        <v>0</v>
      </c>
      <c r="S253" s="16"/>
      <c r="T253" s="16">
        <f t="shared" si="23"/>
        <v>3389.7079365079367</v>
      </c>
      <c r="U253" s="16"/>
      <c r="V253" s="114"/>
      <c r="X253" s="43"/>
      <c r="Z253" s="11"/>
      <c r="AA253" s="11"/>
      <c r="AB253" s="12"/>
      <c r="AC253" s="12"/>
    </row>
    <row r="254" spans="1:29" hidden="1" x14ac:dyDescent="0.2">
      <c r="A254" s="11">
        <v>244</v>
      </c>
      <c r="B254" s="19" t="str">
        <f t="shared" si="24"/>
        <v>*</v>
      </c>
      <c r="C254" t="str">
        <f>VLOOKUP(A254,'mallin data'!$IJ$3:$IL$295,3,FALSE)</f>
        <v>Juuka</v>
      </c>
      <c r="D254" s="7">
        <f>VLOOKUP($C254,'mallin data'!$B$2:$CJ$295,9,FALSE)</f>
        <v>55.2</v>
      </c>
      <c r="E254" s="45">
        <f>VLOOKUP($C254,'mallin data'!$B$2:$CJ$295,66,FALSE)</f>
        <v>-6.3074116395056709E-2</v>
      </c>
      <c r="F254" s="7">
        <f>VLOOKUP($C254,'mallin data'!$B$2:$CJ$295,16,FALSE)</f>
        <v>47</v>
      </c>
      <c r="G254" s="16">
        <f>VLOOKUP($C254,'mallin data'!$B$2:$CJ$295,87,FALSE)</f>
        <v>235</v>
      </c>
      <c r="H254" s="16">
        <f>VLOOKUP($C254,'mallin data'!$B$2:$CJ$295,67,FALSE)</f>
        <v>23678.288942307692</v>
      </c>
      <c r="I254" s="45">
        <f>VLOOKUP($C254,'mallin data'!$B$2:$CJ$295,71,FALSE)</f>
        <v>0</v>
      </c>
      <c r="J254" s="28">
        <f>_xlfn.XLOOKUP($C254,'mallin data'!$B$3:$B$295,'mallin data'!CH$3:CH$295)</f>
        <v>0</v>
      </c>
      <c r="L254" s="39">
        <f>1-VLOOKUP(C254,'mallin data'!$B$3:$II$295,242,FALSE)/SUM($D$5:$J$5)</f>
        <v>-0.31919353570672504</v>
      </c>
      <c r="M254" s="42">
        <f t="shared" si="22"/>
        <v>16975.48088531187</v>
      </c>
      <c r="N254" s="108"/>
      <c r="O254" s="42">
        <f>VLOOKUP($C254,'mallin data'!$B$2:$CJ$295,65,FALSE)</f>
        <v>0</v>
      </c>
      <c r="P254" s="21"/>
      <c r="Q254" s="16"/>
      <c r="R254" s="16">
        <f>VLOOKUP($C254,'mallin data'!$B$2:$CJ$295,26,FALSE)</f>
        <v>0</v>
      </c>
      <c r="S254" s="16"/>
      <c r="T254" s="16">
        <f t="shared" si="23"/>
        <v>1323.6880341880342</v>
      </c>
      <c r="U254" s="16"/>
      <c r="V254" s="114"/>
      <c r="X254" s="43"/>
      <c r="Z254" s="11"/>
      <c r="AA254" s="11"/>
      <c r="AB254" s="12"/>
      <c r="AC254" s="12"/>
    </row>
    <row r="255" spans="1:29" hidden="1" x14ac:dyDescent="0.2">
      <c r="A255" s="11">
        <v>245</v>
      </c>
      <c r="B255" s="19" t="str">
        <f t="shared" si="24"/>
        <v>*</v>
      </c>
      <c r="C255" t="str">
        <f>VLOOKUP(A255,'mallin data'!$IJ$3:$IL$295,3,FALSE)</f>
        <v>Kuopio</v>
      </c>
      <c r="D255" s="7">
        <f>VLOOKUP($C255,'mallin data'!$B$2:$CJ$295,9,FALSE)</f>
        <v>43</v>
      </c>
      <c r="E255" s="45">
        <f>VLOOKUP($C255,'mallin data'!$B$2:$CJ$295,66,FALSE)</f>
        <v>5.9359257708075487E-3</v>
      </c>
      <c r="F255" s="7">
        <f>VLOOKUP($C255,'mallin data'!$B$2:$CJ$295,16,FALSE)</f>
        <v>87.7</v>
      </c>
      <c r="G255" s="16">
        <f>VLOOKUP($C255,'mallin data'!$B$2:$CJ$295,87,FALSE)</f>
        <v>10853</v>
      </c>
      <c r="H255" s="16">
        <f>VLOOKUP($C255,'mallin data'!$B$2:$CJ$295,67,FALSE)</f>
        <v>27809.213876466187</v>
      </c>
      <c r="I255" s="45">
        <f>VLOOKUP($C255,'mallin data'!$B$2:$CJ$295,71,FALSE)</f>
        <v>1E-3</v>
      </c>
      <c r="J255" s="28">
        <f>_xlfn.XLOOKUP($C255,'mallin data'!$B$3:$B$295,'mallin data'!CH$3:CH$295)</f>
        <v>0</v>
      </c>
      <c r="L255" s="39">
        <f>1-VLOOKUP(C255,'mallin data'!$B$3:$II$295,242,FALSE)/SUM($D$5:$J$5)</f>
        <v>-0.3596413305751418</v>
      </c>
      <c r="M255" s="42">
        <f t="shared" si="22"/>
        <v>11001.102973792604</v>
      </c>
      <c r="N255" s="108"/>
      <c r="O255" s="42">
        <f>VLOOKUP($C255,'mallin data'!$B$2:$CJ$295,65,FALSE)</f>
        <v>0</v>
      </c>
      <c r="P255" s="21"/>
      <c r="Q255" s="16"/>
      <c r="R255" s="16">
        <f>VLOOKUP($C255,'mallin data'!$B$2:$CJ$295,26,FALSE)</f>
        <v>0</v>
      </c>
      <c r="S255" s="16"/>
      <c r="T255" s="16">
        <f t="shared" si="23"/>
        <v>797.23587212252619</v>
      </c>
      <c r="U255" s="16"/>
      <c r="V255" s="114"/>
      <c r="X255" s="43"/>
      <c r="Z255" s="11"/>
      <c r="AA255" s="11"/>
      <c r="AB255" s="12"/>
      <c r="AC255" s="12"/>
    </row>
    <row r="256" spans="1:29" hidden="1" x14ac:dyDescent="0.2">
      <c r="A256" s="11">
        <v>246</v>
      </c>
      <c r="B256" s="19" t="str">
        <f t="shared" si="24"/>
        <v>*</v>
      </c>
      <c r="C256" t="str">
        <f>VLOOKUP(A256,'mallin data'!$IJ$3:$IL$295,3,FALSE)</f>
        <v>Rautavaara</v>
      </c>
      <c r="D256" s="7">
        <f>VLOOKUP($C256,'mallin data'!$B$2:$CJ$295,9,FALSE)</f>
        <v>55.7</v>
      </c>
      <c r="E256" s="45">
        <f>VLOOKUP($C256,'mallin data'!$B$2:$CJ$295,66,FALSE)</f>
        <v>-5.9633677088004287E-2</v>
      </c>
      <c r="F256" s="7">
        <f>VLOOKUP($C256,'mallin data'!$B$2:$CJ$295,16,FALSE)</f>
        <v>44.1</v>
      </c>
      <c r="G256" s="16">
        <f>VLOOKUP($C256,'mallin data'!$B$2:$CJ$295,87,FALSE)</f>
        <v>103</v>
      </c>
      <c r="H256" s="16">
        <f>VLOOKUP($C256,'mallin data'!$B$2:$CJ$295,67,FALSE)</f>
        <v>22161.330502476998</v>
      </c>
      <c r="I256" s="45">
        <f>VLOOKUP($C256,'mallin data'!$B$2:$CJ$295,71,FALSE)</f>
        <v>0</v>
      </c>
      <c r="J256" s="28">
        <f>_xlfn.XLOOKUP($C256,'mallin data'!$B$3:$B$295,'mallin data'!CH$3:CH$295)</f>
        <v>0</v>
      </c>
      <c r="L256" s="39">
        <f>1-VLOOKUP(C256,'mallin data'!$B$3:$II$295,242,FALSE)/SUM($D$5:$J$5)</f>
        <v>-0.38089729235802627</v>
      </c>
      <c r="M256" s="42">
        <f t="shared" si="22"/>
        <v>19033.113122171944</v>
      </c>
      <c r="N256" s="108"/>
      <c r="O256" s="42">
        <f>VLOOKUP($C256,'mallin data'!$B$2:$CJ$295,65,FALSE)</f>
        <v>0</v>
      </c>
      <c r="P256" s="21"/>
      <c r="Q256" s="16"/>
      <c r="R256" s="16">
        <f>VLOOKUP($C256,'mallin data'!$B$2:$CJ$295,26,FALSE)</f>
        <v>0</v>
      </c>
      <c r="S256" s="16"/>
      <c r="T256" s="16">
        <f t="shared" si="23"/>
        <v>1765.1904761904761</v>
      </c>
      <c r="U256" s="16"/>
      <c r="V256" s="114"/>
      <c r="X256" s="43"/>
      <c r="Z256" s="11"/>
      <c r="AA256" s="11"/>
      <c r="AB256" s="12"/>
      <c r="AC256" s="12"/>
    </row>
    <row r="257" spans="1:29" hidden="1" x14ac:dyDescent="0.2">
      <c r="A257" s="11">
        <v>247</v>
      </c>
      <c r="B257" s="19" t="str">
        <f t="shared" si="24"/>
        <v>*</v>
      </c>
      <c r="C257" t="str">
        <f>VLOOKUP(A257,'mallin data'!$IJ$3:$IL$295,3,FALSE)</f>
        <v>Puumala</v>
      </c>
      <c r="D257" s="7">
        <f>VLOOKUP($C257,'mallin data'!$B$2:$CJ$295,9,FALSE)</f>
        <v>58</v>
      </c>
      <c r="E257" s="45">
        <f>VLOOKUP($C257,'mallin data'!$B$2:$CJ$295,66,FALSE)</f>
        <v>-6.9861099619898281E-2</v>
      </c>
      <c r="F257" s="7">
        <f>VLOOKUP($C257,'mallin data'!$B$2:$CJ$295,16,FALSE)</f>
        <v>50.4</v>
      </c>
      <c r="G257" s="16">
        <f>VLOOKUP($C257,'mallin data'!$B$2:$CJ$295,87,FALSE)</f>
        <v>79</v>
      </c>
      <c r="H257" s="16">
        <f>VLOOKUP($C257,'mallin data'!$B$2:$CJ$295,67,FALSE)</f>
        <v>27529.964302712993</v>
      </c>
      <c r="I257" s="45">
        <f>VLOOKUP($C257,'mallin data'!$B$2:$CJ$295,71,FALSE)</f>
        <v>3.0000000000000001E-3</v>
      </c>
      <c r="J257" s="28">
        <f>_xlfn.XLOOKUP($C257,'mallin data'!$B$3:$B$295,'mallin data'!CH$3:CH$295)</f>
        <v>0</v>
      </c>
      <c r="L257" s="39">
        <f>1-VLOOKUP(C257,'mallin data'!$B$3:$II$295,242,FALSE)/SUM($D$5:$J$5)</f>
        <v>-0.38386540975533068</v>
      </c>
      <c r="M257" s="42">
        <f t="shared" si="22"/>
        <v>26781.95</v>
      </c>
      <c r="N257" s="108"/>
      <c r="O257" s="42">
        <f>VLOOKUP($C257,'mallin data'!$B$2:$CJ$295,65,FALSE)</f>
        <v>0</v>
      </c>
      <c r="P257" s="21"/>
      <c r="Q257" s="16"/>
      <c r="R257" s="16">
        <f>VLOOKUP($C257,'mallin data'!$B$2:$CJ$295,26,FALSE)</f>
        <v>0</v>
      </c>
      <c r="S257" s="16"/>
      <c r="T257" s="16">
        <f t="shared" si="23"/>
        <v>1315.0374999999999</v>
      </c>
      <c r="U257" s="16"/>
      <c r="V257" s="114"/>
      <c r="X257" s="43"/>
      <c r="Z257" s="11"/>
      <c r="AA257" s="11"/>
      <c r="AB257" s="12"/>
      <c r="AC257" s="12"/>
    </row>
    <row r="258" spans="1:29" hidden="1" x14ac:dyDescent="0.2">
      <c r="A258" s="11">
        <v>248</v>
      </c>
      <c r="B258" s="19" t="str">
        <f t="shared" si="24"/>
        <v>*</v>
      </c>
      <c r="C258" t="str">
        <f>VLOOKUP(A258,'mallin data'!$IJ$3:$IL$295,3,FALSE)</f>
        <v>Enonkoski</v>
      </c>
      <c r="D258" s="7">
        <f>VLOOKUP($C258,'mallin data'!$B$2:$CJ$295,9,FALSE)</f>
        <v>53.7</v>
      </c>
      <c r="E258" s="45">
        <f>VLOOKUP($C258,'mallin data'!$B$2:$CJ$295,66,FALSE)</f>
        <v>3.5262101398205646E-2</v>
      </c>
      <c r="F258" s="7">
        <f>VLOOKUP($C258,'mallin data'!$B$2:$CJ$295,16,FALSE)</f>
        <v>38.200000000000003</v>
      </c>
      <c r="G258" s="16">
        <f>VLOOKUP($C258,'mallin data'!$B$2:$CJ$295,87,FALSE)</f>
        <v>152</v>
      </c>
      <c r="H258" s="16">
        <f>VLOOKUP($C258,'mallin data'!$B$2:$CJ$295,67,FALSE)</f>
        <v>24296.312888198758</v>
      </c>
      <c r="I258" s="45">
        <f>VLOOKUP($C258,'mallin data'!$B$2:$CJ$295,71,FALSE)</f>
        <v>2E-3</v>
      </c>
      <c r="J258" s="28">
        <f>_xlfn.XLOOKUP($C258,'mallin data'!$B$3:$B$295,'mallin data'!CH$3:CH$295)</f>
        <v>0</v>
      </c>
      <c r="L258" s="39">
        <f>1-VLOOKUP(C258,'mallin data'!$B$3:$II$295,242,FALSE)/SUM($D$5:$J$5)</f>
        <v>-0.41066906817925841</v>
      </c>
      <c r="M258" s="42">
        <f t="shared" si="22"/>
        <v>13651.28</v>
      </c>
      <c r="N258" s="108"/>
      <c r="O258" s="42">
        <f>VLOOKUP($C258,'mallin data'!$B$2:$CJ$295,65,FALSE)</f>
        <v>0</v>
      </c>
      <c r="P258" s="21"/>
      <c r="Q258" s="16"/>
      <c r="R258" s="16">
        <f>VLOOKUP($C258,'mallin data'!$B$2:$CJ$295,26,FALSE)</f>
        <v>0</v>
      </c>
      <c r="S258" s="16"/>
      <c r="T258" s="16">
        <f t="shared" si="23"/>
        <v>1194.8933333333334</v>
      </c>
      <c r="U258" s="16"/>
      <c r="V258" s="114"/>
      <c r="X258" s="43"/>
      <c r="Z258" s="11"/>
      <c r="AA258" s="11"/>
      <c r="AB258" s="12"/>
      <c r="AC258" s="12"/>
    </row>
    <row r="259" spans="1:29" hidden="1" x14ac:dyDescent="0.2">
      <c r="A259" s="11">
        <v>249</v>
      </c>
      <c r="B259" s="19" t="str">
        <f t="shared" si="24"/>
        <v>*</v>
      </c>
      <c r="C259" t="str">
        <f>VLOOKUP(A259,'mallin data'!$IJ$3:$IL$295,3,FALSE)</f>
        <v>Pyhtää</v>
      </c>
      <c r="D259" s="7">
        <f>VLOOKUP($C259,'mallin data'!$B$2:$CJ$295,9,FALSE)</f>
        <v>47.6</v>
      </c>
      <c r="E259" s="45">
        <f>VLOOKUP($C259,'mallin data'!$B$2:$CJ$295,66,FALSE)</f>
        <v>-1.6333361015261526E-2</v>
      </c>
      <c r="F259" s="7">
        <f>VLOOKUP($C259,'mallin data'!$B$2:$CJ$295,16,FALSE)</f>
        <v>75.2</v>
      </c>
      <c r="G259" s="16">
        <f>VLOOKUP($C259,'mallin data'!$B$2:$CJ$295,87,FALSE)</f>
        <v>527</v>
      </c>
      <c r="H259" s="16">
        <f>VLOOKUP($C259,'mallin data'!$B$2:$CJ$295,67,FALSE)</f>
        <v>30155.636472705461</v>
      </c>
      <c r="I259" s="45">
        <f>VLOOKUP($C259,'mallin data'!$B$2:$CJ$295,71,FALSE)</f>
        <v>6.6000000000000003E-2</v>
      </c>
      <c r="J259" s="28">
        <f>_xlfn.XLOOKUP($C259,'mallin data'!$B$3:$B$295,'mallin data'!CH$3:CH$295)</f>
        <v>0</v>
      </c>
      <c r="L259" s="39">
        <f>1-VLOOKUP(C259,'mallin data'!$B$3:$II$295,242,FALSE)/SUM($D$5:$J$5)</f>
        <v>-0.43774243184706862</v>
      </c>
      <c r="M259" s="42">
        <f t="shared" si="22"/>
        <v>11058.691658856607</v>
      </c>
      <c r="N259" s="108"/>
      <c r="O259" s="42">
        <f>VLOOKUP($C259,'mallin data'!$B$2:$CJ$295,65,FALSE)</f>
        <v>0</v>
      </c>
      <c r="P259" s="21"/>
      <c r="Q259" s="16"/>
      <c r="R259" s="16">
        <f>VLOOKUP($C259,'mallin data'!$B$2:$CJ$295,26,FALSE)</f>
        <v>0</v>
      </c>
      <c r="S259" s="16"/>
      <c r="T259" s="16">
        <f t="shared" si="23"/>
        <v>759.72894482090999</v>
      </c>
      <c r="U259" s="16"/>
      <c r="V259" s="114"/>
      <c r="X259" s="43"/>
      <c r="Z259" s="11"/>
      <c r="AA259" s="11"/>
      <c r="AB259" s="12"/>
      <c r="AC259" s="12"/>
    </row>
    <row r="260" spans="1:29" hidden="1" x14ac:dyDescent="0.2">
      <c r="A260" s="11">
        <v>250</v>
      </c>
      <c r="B260" s="19" t="str">
        <f t="shared" si="24"/>
        <v>*</v>
      </c>
      <c r="C260" t="str">
        <f>VLOOKUP(A260,'mallin data'!$IJ$3:$IL$295,3,FALSE)</f>
        <v>Kustavi</v>
      </c>
      <c r="D260" s="7">
        <f>VLOOKUP($C260,'mallin data'!$B$2:$CJ$295,9,FALSE)</f>
        <v>56.4</v>
      </c>
      <c r="E260" s="45">
        <f>VLOOKUP($C260,'mallin data'!$B$2:$CJ$295,66,FALSE)</f>
        <v>-5.538372597196117E-3</v>
      </c>
      <c r="F260" s="7">
        <f>VLOOKUP($C260,'mallin data'!$B$2:$CJ$295,16,FALSE)</f>
        <v>36.700000000000003</v>
      </c>
      <c r="G260" s="16">
        <f>VLOOKUP($C260,'mallin data'!$B$2:$CJ$295,87,FALSE)</f>
        <v>32</v>
      </c>
      <c r="H260" s="16">
        <f>VLOOKUP($C260,'mallin data'!$B$2:$CJ$295,67,FALSE)</f>
        <v>31549.271134020619</v>
      </c>
      <c r="I260" s="45">
        <f>VLOOKUP($C260,'mallin data'!$B$2:$CJ$295,71,FALSE)</f>
        <v>1.9E-2</v>
      </c>
      <c r="J260" s="28">
        <f>_xlfn.XLOOKUP($C260,'mallin data'!$B$3:$B$295,'mallin data'!CH$3:CH$295)</f>
        <v>0</v>
      </c>
      <c r="L260" s="39">
        <f>1-VLOOKUP(C260,'mallin data'!$B$3:$II$295,242,FALSE)/SUM($D$5:$J$5)</f>
        <v>-0.4509045753274239</v>
      </c>
      <c r="M260" s="42">
        <f t="shared" si="22"/>
        <v>20735.454545454544</v>
      </c>
      <c r="N260" s="108"/>
      <c r="O260" s="42">
        <f>VLOOKUP($C260,'mallin data'!$B$2:$CJ$295,65,FALSE)</f>
        <v>0</v>
      </c>
      <c r="P260" s="21"/>
      <c r="Q260" s="16"/>
      <c r="R260" s="16">
        <f>VLOOKUP($C260,'mallin data'!$B$2:$CJ$295,26,FALSE)</f>
        <v>0</v>
      </c>
      <c r="S260" s="16"/>
      <c r="T260" s="16">
        <f t="shared" si="23"/>
        <v>1830.9032258064517</v>
      </c>
      <c r="U260" s="16"/>
      <c r="V260" s="114"/>
      <c r="X260" s="43"/>
      <c r="Z260" s="11"/>
      <c r="AA260" s="11"/>
      <c r="AB260" s="12"/>
      <c r="AC260" s="12"/>
    </row>
    <row r="261" spans="1:29" hidden="1" x14ac:dyDescent="0.2">
      <c r="A261" s="11">
        <v>251</v>
      </c>
      <c r="B261" s="19" t="str">
        <f t="shared" si="24"/>
        <v>*</v>
      </c>
      <c r="C261" t="str">
        <f>VLOOKUP(A261,'mallin data'!$IJ$3:$IL$295,3,FALSE)</f>
        <v>Merijärvi</v>
      </c>
      <c r="D261" s="7">
        <f>VLOOKUP($C261,'mallin data'!$B$2:$CJ$295,9,FALSE)</f>
        <v>41.6</v>
      </c>
      <c r="E261" s="45">
        <f>VLOOKUP($C261,'mallin data'!$B$2:$CJ$295,66,FALSE)</f>
        <v>4.2312204442080191E-2</v>
      </c>
      <c r="F261" s="7">
        <f>VLOOKUP($C261,'mallin data'!$B$2:$CJ$295,16,FALSE)</f>
        <v>36.200000000000003</v>
      </c>
      <c r="G261" s="16">
        <f>VLOOKUP($C261,'mallin data'!$B$2:$CJ$295,87,FALSE)</f>
        <v>174</v>
      </c>
      <c r="H261" s="16">
        <f>VLOOKUP($C261,'mallin data'!$B$2:$CJ$295,67,FALSE)</f>
        <v>19682.371104815866</v>
      </c>
      <c r="I261" s="45">
        <f>VLOOKUP($C261,'mallin data'!$B$2:$CJ$295,71,FALSE)</f>
        <v>3.0000000000000001E-3</v>
      </c>
      <c r="J261" s="28">
        <f>_xlfn.XLOOKUP($C261,'mallin data'!$B$3:$B$295,'mallin data'!CH$3:CH$295)</f>
        <v>0</v>
      </c>
      <c r="L261" s="39">
        <f>1-VLOOKUP(C261,'mallin data'!$B$3:$II$295,242,FALSE)/SUM($D$5:$J$5)</f>
        <v>-0.47163469887318166</v>
      </c>
      <c r="M261" s="42">
        <f t="shared" si="22"/>
        <v>12354.326530612245</v>
      </c>
      <c r="N261" s="108"/>
      <c r="O261" s="42">
        <f>VLOOKUP($C261,'mallin data'!$B$2:$CJ$295,65,FALSE)</f>
        <v>0</v>
      </c>
      <c r="P261" s="21"/>
      <c r="Q261" s="16"/>
      <c r="R261" s="16">
        <f>VLOOKUP($C261,'mallin data'!$B$2:$CJ$295,26,FALSE)</f>
        <v>0</v>
      </c>
      <c r="S261" s="16"/>
      <c r="T261" s="16">
        <f t="shared" si="23"/>
        <v>952.97313432835824</v>
      </c>
      <c r="U261" s="16"/>
      <c r="V261" s="114"/>
      <c r="X261" s="43"/>
      <c r="Z261" s="11"/>
      <c r="AA261" s="11"/>
      <c r="AB261" s="12"/>
      <c r="AC261" s="12"/>
    </row>
    <row r="262" spans="1:29" hidden="1" x14ac:dyDescent="0.2">
      <c r="A262" s="11">
        <v>252</v>
      </c>
      <c r="B262" s="19" t="str">
        <f t="shared" si="24"/>
        <v>*</v>
      </c>
      <c r="C262" t="str">
        <f>VLOOKUP(A262,'mallin data'!$IJ$3:$IL$295,3,FALSE)</f>
        <v>Luhanka</v>
      </c>
      <c r="D262" s="7">
        <f>VLOOKUP($C262,'mallin data'!$B$2:$CJ$295,9,FALSE)</f>
        <v>57</v>
      </c>
      <c r="E262" s="45">
        <f>VLOOKUP($C262,'mallin data'!$B$2:$CJ$295,66,FALSE)</f>
        <v>2.0757863126284158E-2</v>
      </c>
      <c r="F262" s="7">
        <f>VLOOKUP($C262,'mallin data'!$B$2:$CJ$295,16,FALSE)</f>
        <v>0</v>
      </c>
      <c r="G262" s="16">
        <f>VLOOKUP($C262,'mallin data'!$B$2:$CJ$295,87,FALSE)</f>
        <v>41</v>
      </c>
      <c r="H262" s="16">
        <f>VLOOKUP($C262,'mallin data'!$B$2:$CJ$295,67,FALSE)</f>
        <v>27440.686357243318</v>
      </c>
      <c r="I262" s="45">
        <f>VLOOKUP($C262,'mallin data'!$B$2:$CJ$295,71,FALSE)</f>
        <v>0</v>
      </c>
      <c r="J262" s="28">
        <f>_xlfn.XLOOKUP($C262,'mallin data'!$B$3:$B$295,'mallin data'!CH$3:CH$295)</f>
        <v>0</v>
      </c>
      <c r="L262" s="39">
        <f>1-VLOOKUP(C262,'mallin data'!$B$3:$II$295,242,FALSE)/SUM($D$5:$J$5)</f>
        <v>-0.53752618864227109</v>
      </c>
      <c r="M262" s="42">
        <f t="shared" si="22"/>
        <v>16229.901234567902</v>
      </c>
      <c r="N262" s="108"/>
      <c r="O262" s="42">
        <f>VLOOKUP($C262,'mallin data'!$B$2:$CJ$295,65,FALSE)</f>
        <v>0</v>
      </c>
      <c r="P262" s="21"/>
      <c r="Q262" s="16"/>
      <c r="R262" s="16">
        <f>VLOOKUP($C262,'mallin data'!$B$2:$CJ$295,26,FALSE)</f>
        <v>0</v>
      </c>
      <c r="S262" s="16"/>
      <c r="T262" s="16">
        <f t="shared" si="23"/>
        <v>3257.8518518518517</v>
      </c>
      <c r="U262" s="16"/>
      <c r="V262" s="114"/>
      <c r="X262" s="43"/>
      <c r="Z262" s="11"/>
      <c r="AA262" s="11"/>
      <c r="AB262" s="12"/>
      <c r="AC262" s="12"/>
    </row>
    <row r="263" spans="1:29" hidden="1" x14ac:dyDescent="0.2">
      <c r="A263" s="11">
        <v>253</v>
      </c>
      <c r="B263" s="19" t="str">
        <f t="shared" si="24"/>
        <v>*</v>
      </c>
      <c r="C263" t="str">
        <f>VLOOKUP(A263,'mallin data'!$IJ$3:$IL$295,3,FALSE)</f>
        <v>Kaarina</v>
      </c>
      <c r="D263" s="7">
        <f>VLOOKUP($C263,'mallin data'!$B$2:$CJ$295,9,FALSE)</f>
        <v>42.9</v>
      </c>
      <c r="E263" s="45">
        <f>VLOOKUP($C263,'mallin data'!$B$2:$CJ$295,66,FALSE)</f>
        <v>6.0736931681776071E-3</v>
      </c>
      <c r="F263" s="7">
        <f>VLOOKUP($C263,'mallin data'!$B$2:$CJ$295,16,FALSE)</f>
        <v>96.1</v>
      </c>
      <c r="G263" s="16">
        <f>VLOOKUP($C263,'mallin data'!$B$2:$CJ$295,87,FALSE)</f>
        <v>3919</v>
      </c>
      <c r="H263" s="16">
        <f>VLOOKUP($C263,'mallin data'!$B$2:$CJ$295,67,FALSE)</f>
        <v>31669.820251155918</v>
      </c>
      <c r="I263" s="45">
        <f>VLOOKUP($C263,'mallin data'!$B$2:$CJ$295,71,FALSE)</f>
        <v>5.0999999999999997E-2</v>
      </c>
      <c r="J263" s="28">
        <f>_xlfn.XLOOKUP($C263,'mallin data'!$B$3:$B$295,'mallin data'!CH$3:CH$295)</f>
        <v>0</v>
      </c>
      <c r="L263" s="39">
        <f>1-VLOOKUP(C263,'mallin data'!$B$3:$II$295,242,FALSE)/SUM($D$5:$J$5)</f>
        <v>-0.58102445041968021</v>
      </c>
      <c r="M263" s="42">
        <f t="shared" si="22"/>
        <v>10374.52235592147</v>
      </c>
      <c r="N263" s="108"/>
      <c r="O263" s="42">
        <f>VLOOKUP($C263,'mallin data'!$B$2:$CJ$295,65,FALSE)</f>
        <v>0</v>
      </c>
      <c r="P263" s="21"/>
      <c r="Q263" s="16"/>
      <c r="R263" s="16">
        <f>VLOOKUP($C263,'mallin data'!$B$2:$CJ$295,26,FALSE)</f>
        <v>0</v>
      </c>
      <c r="S263" s="16"/>
      <c r="T263" s="16">
        <f t="shared" si="23"/>
        <v>952.00850405875531</v>
      </c>
      <c r="U263" s="16"/>
      <c r="V263" s="114"/>
      <c r="X263" s="43"/>
      <c r="Z263" s="11"/>
      <c r="AA263" s="11"/>
      <c r="AB263" s="12"/>
      <c r="AC263" s="12"/>
    </row>
    <row r="264" spans="1:29" hidden="1" x14ac:dyDescent="0.2">
      <c r="A264" s="11">
        <v>254</v>
      </c>
      <c r="B264" s="19" t="str">
        <f t="shared" si="24"/>
        <v>*</v>
      </c>
      <c r="C264" t="str">
        <f>VLOOKUP(A264,'mallin data'!$IJ$3:$IL$295,3,FALSE)</f>
        <v>Rääkkylä</v>
      </c>
      <c r="D264" s="7">
        <f>VLOOKUP($C264,'mallin data'!$B$2:$CJ$295,9,FALSE)</f>
        <v>58.6</v>
      </c>
      <c r="E264" s="45">
        <f>VLOOKUP($C264,'mallin data'!$B$2:$CJ$295,66,FALSE)</f>
        <v>-6.2371373662894761E-2</v>
      </c>
      <c r="F264" s="7">
        <f>VLOOKUP($C264,'mallin data'!$B$2:$CJ$295,16,FALSE)</f>
        <v>25.6</v>
      </c>
      <c r="G264" s="16">
        <f>VLOOKUP($C264,'mallin data'!$B$2:$CJ$295,87,FALSE)</f>
        <v>96</v>
      </c>
      <c r="H264" s="16">
        <f>VLOOKUP($C264,'mallin data'!$B$2:$CJ$295,67,FALSE)</f>
        <v>22966.286018075491</v>
      </c>
      <c r="I264" s="45">
        <f>VLOOKUP($C264,'mallin data'!$B$2:$CJ$295,71,FALSE)</f>
        <v>1E-3</v>
      </c>
      <c r="J264" s="28">
        <f>_xlfn.XLOOKUP($C264,'mallin data'!$B$3:$B$295,'mallin data'!CH$3:CH$295)</f>
        <v>0</v>
      </c>
      <c r="L264" s="39">
        <f>1-VLOOKUP(C264,'mallin data'!$B$3:$II$295,242,FALSE)/SUM($D$5:$J$5)</f>
        <v>-0.58195662428852724</v>
      </c>
      <c r="M264" s="42">
        <f t="shared" si="22"/>
        <v>15674.819047619048</v>
      </c>
      <c r="N264" s="108"/>
      <c r="O264" s="42">
        <f>VLOOKUP($C264,'mallin data'!$B$2:$CJ$295,65,FALSE)</f>
        <v>0</v>
      </c>
      <c r="P264" s="21"/>
      <c r="Q264" s="16"/>
      <c r="R264" s="16">
        <f>VLOOKUP($C264,'mallin data'!$B$2:$CJ$295,26,FALSE)</f>
        <v>0</v>
      </c>
      <c r="S264" s="16"/>
      <c r="T264" s="16">
        <f t="shared" si="23"/>
        <v>77.933333333333337</v>
      </c>
      <c r="U264" s="16"/>
      <c r="V264" s="114"/>
      <c r="X264" s="43"/>
      <c r="Z264" s="11"/>
      <c r="AA264" s="11"/>
      <c r="AB264" s="12"/>
      <c r="AC264" s="12"/>
    </row>
    <row r="265" spans="1:29" hidden="1" x14ac:dyDescent="0.2">
      <c r="A265" s="11">
        <v>255</v>
      </c>
      <c r="B265" s="19" t="str">
        <f t="shared" si="24"/>
        <v>*</v>
      </c>
      <c r="C265" t="str">
        <f>VLOOKUP(A265,'mallin data'!$IJ$3:$IL$295,3,FALSE)</f>
        <v>Jyväskylä</v>
      </c>
      <c r="D265" s="7">
        <f>VLOOKUP($C265,'mallin data'!$B$2:$CJ$295,9,FALSE)</f>
        <v>41</v>
      </c>
      <c r="E265" s="45">
        <f>VLOOKUP($C265,'mallin data'!$B$2:$CJ$295,66,FALSE)</f>
        <v>1.3700657300711016E-3</v>
      </c>
      <c r="F265" s="7">
        <f>VLOOKUP($C265,'mallin data'!$B$2:$CJ$295,16,FALSE)</f>
        <v>95.6</v>
      </c>
      <c r="G265" s="16">
        <f>VLOOKUP($C265,'mallin data'!$B$2:$CJ$295,87,FALSE)</f>
        <v>12466</v>
      </c>
      <c r="H265" s="16">
        <f>VLOOKUP($C265,'mallin data'!$B$2:$CJ$295,67,FALSE)</f>
        <v>26633.056557234206</v>
      </c>
      <c r="I265" s="45">
        <f>VLOOKUP($C265,'mallin data'!$B$2:$CJ$295,71,FALSE)</f>
        <v>2E-3</v>
      </c>
      <c r="J265" s="28">
        <f>_xlfn.XLOOKUP($C265,'mallin data'!$B$3:$B$295,'mallin data'!CH$3:CH$295)</f>
        <v>0</v>
      </c>
      <c r="L265" s="39">
        <f>1-VLOOKUP(C265,'mallin data'!$B$3:$II$295,242,FALSE)/SUM($D$5:$J$5)</f>
        <v>-0.59392798044413531</v>
      </c>
      <c r="M265" s="42">
        <f t="shared" si="22"/>
        <v>10720.322522095959</v>
      </c>
      <c r="N265" s="108"/>
      <c r="O265" s="42">
        <f>VLOOKUP($C265,'mallin data'!$B$2:$CJ$295,65,FALSE)</f>
        <v>0</v>
      </c>
      <c r="P265" s="21"/>
      <c r="Q265" s="16"/>
      <c r="R265" s="16">
        <f>VLOOKUP($C265,'mallin data'!$B$2:$CJ$295,26,FALSE)</f>
        <v>0</v>
      </c>
      <c r="S265" s="16"/>
      <c r="T265" s="16">
        <f t="shared" si="23"/>
        <v>576.19592166363816</v>
      </c>
      <c r="U265" s="16"/>
      <c r="V265" s="114"/>
      <c r="X265" s="43"/>
      <c r="Z265" s="11"/>
      <c r="AA265" s="11"/>
      <c r="AB265" s="12"/>
      <c r="AC265" s="12"/>
    </row>
    <row r="266" spans="1:29" hidden="1" x14ac:dyDescent="0.2">
      <c r="A266" s="11">
        <v>256</v>
      </c>
      <c r="B266" s="19" t="str">
        <f t="shared" si="24"/>
        <v>*</v>
      </c>
      <c r="C266" t="str">
        <f>VLOOKUP(A266,'mallin data'!$IJ$3:$IL$295,3,FALSE)</f>
        <v>Karijoki</v>
      </c>
      <c r="D266" s="7">
        <f>VLOOKUP($C266,'mallin data'!$B$2:$CJ$295,9,FALSE)</f>
        <v>52.9</v>
      </c>
      <c r="E266" s="45">
        <f>VLOOKUP($C266,'mallin data'!$B$2:$CJ$295,66,FALSE)</f>
        <v>5.6200280680061908E-2</v>
      </c>
      <c r="F266" s="7">
        <f>VLOOKUP($C266,'mallin data'!$B$2:$CJ$295,16,FALSE)</f>
        <v>38.700000000000003</v>
      </c>
      <c r="G266" s="16">
        <f>VLOOKUP($C266,'mallin data'!$B$2:$CJ$295,87,FALSE)</f>
        <v>69</v>
      </c>
      <c r="H266" s="16">
        <f>VLOOKUP($C266,'mallin data'!$B$2:$CJ$295,67,FALSE)</f>
        <v>24747.785159620362</v>
      </c>
      <c r="I266" s="45">
        <f>VLOOKUP($C266,'mallin data'!$B$2:$CJ$295,71,FALSE)</f>
        <v>1.9E-2</v>
      </c>
      <c r="J266" s="28">
        <f>_xlfn.XLOOKUP($C266,'mallin data'!$B$3:$B$295,'mallin data'!CH$3:CH$295)</f>
        <v>0</v>
      </c>
      <c r="L266" s="39">
        <f>1-VLOOKUP(C266,'mallin data'!$B$3:$II$295,242,FALSE)/SUM($D$5:$J$5)</f>
        <v>-0.8479770278995129</v>
      </c>
      <c r="M266" s="42">
        <f t="shared" si="22"/>
        <v>12899.422222222222</v>
      </c>
      <c r="N266" s="108"/>
      <c r="O266" s="42">
        <f>VLOOKUP($C266,'mallin data'!$B$2:$CJ$295,65,FALSE)</f>
        <v>0</v>
      </c>
      <c r="P266" s="21"/>
      <c r="Q266" s="16"/>
      <c r="R266" s="16">
        <f>VLOOKUP($C266,'mallin data'!$B$2:$CJ$295,26,FALSE)</f>
        <v>0</v>
      </c>
      <c r="S266" s="16"/>
      <c r="T266" s="16">
        <f t="shared" si="23"/>
        <v>300.24060150375942</v>
      </c>
      <c r="U266" s="16"/>
      <c r="V266" s="114"/>
      <c r="X266" s="43"/>
      <c r="Z266" s="11"/>
      <c r="AA266" s="11"/>
      <c r="AB266" s="12"/>
      <c r="AC266" s="12"/>
    </row>
    <row r="267" spans="1:29" hidden="1" x14ac:dyDescent="0.2">
      <c r="A267" s="11">
        <v>257</v>
      </c>
      <c r="B267" s="19" t="str">
        <f t="shared" si="24"/>
        <v>*</v>
      </c>
      <c r="C267" t="str">
        <f>VLOOKUP(A267,'mallin data'!$IJ$3:$IL$295,3,FALSE)</f>
        <v>Myrskylä</v>
      </c>
      <c r="D267" s="7">
        <f>VLOOKUP($C267,'mallin data'!$B$2:$CJ$295,9,FALSE)</f>
        <v>49.7</v>
      </c>
      <c r="E267" s="45">
        <f>VLOOKUP($C267,'mallin data'!$B$2:$CJ$295,66,FALSE)</f>
        <v>-3.3589045517058214E-2</v>
      </c>
      <c r="F267" s="7">
        <f>VLOOKUP($C267,'mallin data'!$B$2:$CJ$295,16,FALSE)</f>
        <v>46.9</v>
      </c>
      <c r="G267" s="16">
        <f>VLOOKUP($C267,'mallin data'!$B$2:$CJ$295,87,FALSE)</f>
        <v>104</v>
      </c>
      <c r="H267" s="16">
        <f>VLOOKUP($C267,'mallin data'!$B$2:$CJ$295,67,FALSE)</f>
        <v>26921.059630292188</v>
      </c>
      <c r="I267" s="45">
        <f>VLOOKUP($C267,'mallin data'!$B$2:$CJ$295,71,FALSE)</f>
        <v>9.5000000000000001E-2</v>
      </c>
      <c r="J267" s="28">
        <f>_xlfn.XLOOKUP($C267,'mallin data'!$B$3:$B$295,'mallin data'!CH$3:CH$295)</f>
        <v>0</v>
      </c>
      <c r="L267" s="39">
        <f>1-VLOOKUP(C267,'mallin data'!$B$3:$II$295,242,FALSE)/SUM($D$5:$J$5)</f>
        <v>-1.1597653738407501</v>
      </c>
      <c r="M267" s="42">
        <f t="shared" ref="M267:M302" si="25">VLOOKUP($C267,kulut,3,FALSE)</f>
        <v>14209.635514018692</v>
      </c>
      <c r="N267" s="108"/>
      <c r="O267" s="42">
        <f>VLOOKUP($C267,'mallin data'!$B$2:$CJ$295,65,FALSE)</f>
        <v>0</v>
      </c>
      <c r="P267" s="21"/>
      <c r="Q267" s="16"/>
      <c r="R267" s="16">
        <f>VLOOKUP($C267,'mallin data'!$B$2:$CJ$295,26,FALSE)</f>
        <v>0</v>
      </c>
      <c r="S267" s="16"/>
      <c r="T267" s="16">
        <f t="shared" ref="T267:T302" si="26">VLOOKUP($C267,taul41,6,FALSE)</f>
        <v>2253.6901408450703</v>
      </c>
      <c r="U267" s="16"/>
      <c r="V267" s="114"/>
      <c r="X267" s="43"/>
      <c r="Z267" s="11"/>
      <c r="AA267" s="11"/>
      <c r="AB267" s="12"/>
      <c r="AC267" s="12"/>
    </row>
    <row r="268" spans="1:29" hidden="1" x14ac:dyDescent="0.2">
      <c r="A268" s="11">
        <v>258</v>
      </c>
      <c r="B268" s="19" t="str">
        <f t="shared" ref="B268:B302" si="27">IF(L268&lt;0,"*",IF(L268&lt;0.25,"**",IF(L268&lt;0.5,"***",IF(L268&lt;0.75,"****","*****"))))</f>
        <v>*</v>
      </c>
      <c r="C268" t="str">
        <f>VLOOKUP(A268,'mallin data'!$IJ$3:$IL$295,3,FALSE)</f>
        <v>Tampere</v>
      </c>
      <c r="D268" s="7">
        <f>VLOOKUP($C268,'mallin data'!$B$2:$CJ$295,9,FALSE)</f>
        <v>41</v>
      </c>
      <c r="E268" s="45">
        <f>VLOOKUP($C268,'mallin data'!$B$2:$CJ$295,66,FALSE)</f>
        <v>7.4789574691384256E-3</v>
      </c>
      <c r="F268" s="7">
        <f>VLOOKUP($C268,'mallin data'!$B$2:$CJ$295,16,FALSE)</f>
        <v>98.6</v>
      </c>
      <c r="G268" s="16">
        <f>VLOOKUP($C268,'mallin data'!$B$2:$CJ$295,87,FALSE)</f>
        <v>18496</v>
      </c>
      <c r="H268" s="16">
        <f>VLOOKUP($C268,'mallin data'!$B$2:$CJ$295,67,FALSE)</f>
        <v>28410.304236698579</v>
      </c>
      <c r="I268" s="45">
        <f>VLOOKUP($C268,'mallin data'!$B$2:$CJ$295,71,FALSE)</f>
        <v>5.0000000000000001E-3</v>
      </c>
      <c r="J268" s="28">
        <f>_xlfn.XLOOKUP($C268,'mallin data'!$B$3:$B$295,'mallin data'!CH$3:CH$295)</f>
        <v>0</v>
      </c>
      <c r="L268" s="39">
        <f>1-VLOOKUP(C268,'mallin data'!$B$3:$II$295,242,FALSE)/SUM($D$5:$J$5)</f>
        <v>-1.3380993517961146</v>
      </c>
      <c r="M268" s="42">
        <f t="shared" si="25"/>
        <v>10953.459053903049</v>
      </c>
      <c r="N268" s="108"/>
      <c r="O268" s="42">
        <f>VLOOKUP($C268,'mallin data'!$B$2:$CJ$295,65,FALSE)</f>
        <v>0</v>
      </c>
      <c r="P268" s="21"/>
      <c r="Q268" s="16"/>
      <c r="R268" s="16">
        <f>VLOOKUP($C268,'mallin data'!$B$2:$CJ$295,26,FALSE)</f>
        <v>0</v>
      </c>
      <c r="S268" s="16"/>
      <c r="T268" s="16">
        <f t="shared" si="26"/>
        <v>622.19492215049092</v>
      </c>
      <c r="U268" s="16"/>
      <c r="V268" s="114"/>
      <c r="X268" s="43"/>
      <c r="Z268" s="11"/>
      <c r="AA268" s="11"/>
      <c r="AB268" s="12"/>
      <c r="AC268" s="12"/>
    </row>
    <row r="269" spans="1:29" hidden="1" x14ac:dyDescent="0.2">
      <c r="A269" s="11">
        <v>259</v>
      </c>
      <c r="B269" s="19" t="str">
        <f t="shared" si="27"/>
        <v>*</v>
      </c>
      <c r="C269" t="str">
        <f>VLOOKUP(A269,'mallin data'!$IJ$3:$IL$295,3,FALSE)</f>
        <v>Oulu</v>
      </c>
      <c r="D269" s="7">
        <f>VLOOKUP($C269,'mallin data'!$B$2:$CJ$295,9,FALSE)</f>
        <v>39.9</v>
      </c>
      <c r="E269" s="45">
        <f>VLOOKUP($C269,'mallin data'!$B$2:$CJ$295,66,FALSE)</f>
        <v>-1.2129988477785569E-2</v>
      </c>
      <c r="F269" s="7">
        <f>VLOOKUP($C269,'mallin data'!$B$2:$CJ$295,16,FALSE)</f>
        <v>96.8</v>
      </c>
      <c r="G269" s="16">
        <f>VLOOKUP($C269,'mallin data'!$B$2:$CJ$295,87,FALSE)</f>
        <v>20887</v>
      </c>
      <c r="H269" s="16">
        <f>VLOOKUP($C269,'mallin data'!$B$2:$CJ$295,67,FALSE)</f>
        <v>28135.891159924497</v>
      </c>
      <c r="I269" s="45">
        <f>VLOOKUP($C269,'mallin data'!$B$2:$CJ$295,71,FALSE)</f>
        <v>2E-3</v>
      </c>
      <c r="J269" s="28">
        <f>_xlfn.XLOOKUP($C269,'mallin data'!$B$3:$B$295,'mallin data'!CH$3:CH$295)</f>
        <v>0</v>
      </c>
      <c r="L269" s="39">
        <f>1-VLOOKUP(C269,'mallin data'!$B$3:$II$295,242,FALSE)/SUM($D$5:$J$5)</f>
        <v>-1.3720265099036224</v>
      </c>
      <c r="M269" s="42">
        <f t="shared" si="25"/>
        <v>11219.104931300584</v>
      </c>
      <c r="N269" s="108"/>
      <c r="O269" s="42">
        <f>VLOOKUP($C269,'mallin data'!$B$2:$CJ$295,65,FALSE)</f>
        <v>0</v>
      </c>
      <c r="P269" s="21"/>
      <c r="Q269" s="16"/>
      <c r="R269" s="16">
        <f>VLOOKUP($C269,'mallin data'!$B$2:$CJ$295,26,FALSE)</f>
        <v>0</v>
      </c>
      <c r="S269" s="16"/>
      <c r="T269" s="16">
        <f t="shared" si="26"/>
        <v>753.74867477393207</v>
      </c>
      <c r="U269" s="16"/>
      <c r="V269" s="114"/>
      <c r="X269" s="43"/>
      <c r="Z269" s="11"/>
      <c r="AA269" s="11"/>
      <c r="AB269" s="12"/>
      <c r="AC269" s="12"/>
    </row>
    <row r="270" spans="1:29" hidden="1" x14ac:dyDescent="0.2">
      <c r="A270" s="11">
        <v>260</v>
      </c>
      <c r="B270" s="19" t="str">
        <f t="shared" si="27"/>
        <v>*</v>
      </c>
      <c r="C270" t="str">
        <f>VLOOKUP(A270,'mallin data'!$IJ$3:$IL$295,3,FALSE)</f>
        <v>Karstula</v>
      </c>
      <c r="D270" s="7">
        <f>VLOOKUP($C270,'mallin data'!$B$2:$CJ$295,9,FALSE)</f>
        <v>52.8</v>
      </c>
      <c r="E270" s="45">
        <f>VLOOKUP($C270,'mallin data'!$B$2:$CJ$295,66,FALSE)</f>
        <v>-0.19678091463702058</v>
      </c>
      <c r="F270" s="7">
        <f>VLOOKUP($C270,'mallin data'!$B$2:$CJ$295,16,FALSE)</f>
        <v>51.8</v>
      </c>
      <c r="G270" s="16">
        <f>VLOOKUP($C270,'mallin data'!$B$2:$CJ$295,87,FALSE)</f>
        <v>72</v>
      </c>
      <c r="H270" s="16">
        <f>VLOOKUP($C270,'mallin data'!$B$2:$CJ$295,67,FALSE)</f>
        <v>23930.662748390707</v>
      </c>
      <c r="I270" s="45">
        <f>VLOOKUP($C270,'mallin data'!$B$2:$CJ$295,71,FALSE)</f>
        <v>1E-3</v>
      </c>
      <c r="J270" s="28">
        <f>_xlfn.XLOOKUP($C270,'mallin data'!$B$3:$B$295,'mallin data'!CH$3:CH$295)</f>
        <v>0</v>
      </c>
      <c r="L270" s="39">
        <f>1-VLOOKUP(C270,'mallin data'!$B$3:$II$295,242,FALSE)/SUM($D$5:$J$5)</f>
        <v>-1.5065110506148076</v>
      </c>
      <c r="M270" s="42">
        <f t="shared" si="25"/>
        <v>21011.794871794871</v>
      </c>
      <c r="N270" s="108"/>
      <c r="O270" s="42">
        <f>VLOOKUP($C270,'mallin data'!$B$2:$CJ$295,65,FALSE)</f>
        <v>0</v>
      </c>
      <c r="P270" s="21"/>
      <c r="Q270" s="16"/>
      <c r="R270" s="16">
        <f>VLOOKUP($C270,'mallin data'!$B$2:$CJ$295,26,FALSE)</f>
        <v>0</v>
      </c>
      <c r="S270" s="16"/>
      <c r="T270" s="16">
        <f t="shared" si="26"/>
        <v>1422.2931937172775</v>
      </c>
      <c r="U270" s="16"/>
      <c r="V270" s="114"/>
      <c r="X270" s="43"/>
      <c r="Z270" s="11"/>
      <c r="AA270" s="11"/>
      <c r="AB270" s="12"/>
      <c r="AC270" s="12"/>
    </row>
    <row r="271" spans="1:29" hidden="1" x14ac:dyDescent="0.2">
      <c r="A271" s="11">
        <v>261</v>
      </c>
      <c r="B271" s="19" t="str">
        <f t="shared" si="27"/>
        <v>*</v>
      </c>
      <c r="C271" t="str">
        <f>VLOOKUP(A271,'mallin data'!$IJ$3:$IL$295,3,FALSE)</f>
        <v>Kokkola</v>
      </c>
      <c r="D271" s="7">
        <f>VLOOKUP($C271,'mallin data'!$B$2:$CJ$295,9,FALSE)</f>
        <v>42.7</v>
      </c>
      <c r="E271" s="45">
        <f>VLOOKUP($C271,'mallin data'!$B$2:$CJ$295,66,FALSE)</f>
        <v>4.7378282810464963E-3</v>
      </c>
      <c r="F271" s="7">
        <f>VLOOKUP($C271,'mallin data'!$B$2:$CJ$295,16,FALSE)</f>
        <v>89.1</v>
      </c>
      <c r="G271" s="16">
        <f>VLOOKUP($C271,'mallin data'!$B$2:$CJ$295,87,FALSE)</f>
        <v>5646</v>
      </c>
      <c r="H271" s="16">
        <f>VLOOKUP($C271,'mallin data'!$B$2:$CJ$295,67,FALSE)</f>
        <v>26619.600740174086</v>
      </c>
      <c r="I271" s="45">
        <f>VLOOKUP($C271,'mallin data'!$B$2:$CJ$295,71,FALSE)</f>
        <v>0.11800000000000001</v>
      </c>
      <c r="J271" s="28">
        <f>_xlfn.XLOOKUP($C271,'mallin data'!$B$3:$B$295,'mallin data'!CH$3:CH$295)</f>
        <v>0</v>
      </c>
      <c r="L271" s="39">
        <f>1-VLOOKUP(C271,'mallin data'!$B$3:$II$295,242,FALSE)/SUM($D$5:$J$5)</f>
        <v>-1.6920653336456577</v>
      </c>
      <c r="M271" s="42">
        <f t="shared" si="25"/>
        <v>9984.1910618395978</v>
      </c>
      <c r="N271" s="108"/>
      <c r="O271" s="42">
        <f>VLOOKUP($C271,'mallin data'!$B$2:$CJ$295,65,FALSE)</f>
        <v>0</v>
      </c>
      <c r="P271" s="21"/>
      <c r="Q271" s="16"/>
      <c r="R271" s="16">
        <f>VLOOKUP($C271,'mallin data'!$B$2:$CJ$295,26,FALSE)</f>
        <v>0</v>
      </c>
      <c r="S271" s="16"/>
      <c r="T271" s="16">
        <f t="shared" si="26"/>
        <v>729.38615262180565</v>
      </c>
      <c r="U271" s="16"/>
      <c r="V271" s="114"/>
      <c r="X271" s="43"/>
      <c r="Z271" s="11"/>
      <c r="AA271" s="11"/>
      <c r="AB271" s="12"/>
      <c r="AC271" s="12"/>
    </row>
    <row r="272" spans="1:29" hidden="1" x14ac:dyDescent="0.2">
      <c r="A272" s="11">
        <v>262</v>
      </c>
      <c r="B272" s="19" t="str">
        <f t="shared" si="27"/>
        <v>*</v>
      </c>
      <c r="C272" t="str">
        <f>VLOOKUP(A272,'mallin data'!$IJ$3:$IL$295,3,FALSE)</f>
        <v>Turku</v>
      </c>
      <c r="D272" s="7">
        <f>VLOOKUP($C272,'mallin data'!$B$2:$CJ$295,9,FALSE)</f>
        <v>41.8</v>
      </c>
      <c r="E272" s="45">
        <f>VLOOKUP($C272,'mallin data'!$B$2:$CJ$295,66,FALSE)</f>
        <v>1.0162490716314653E-2</v>
      </c>
      <c r="F272" s="7">
        <f>VLOOKUP($C272,'mallin data'!$B$2:$CJ$295,16,FALSE)</f>
        <v>99.1</v>
      </c>
      <c r="G272" s="16">
        <f>VLOOKUP($C272,'mallin data'!$B$2:$CJ$295,87,FALSE)</f>
        <v>14717</v>
      </c>
      <c r="H272" s="16">
        <f>VLOOKUP($C272,'mallin data'!$B$2:$CJ$295,67,FALSE)</f>
        <v>27804.714804947762</v>
      </c>
      <c r="I272" s="45">
        <f>VLOOKUP($C272,'mallin data'!$B$2:$CJ$295,71,FALSE)</f>
        <v>5.4000000000000006E-2</v>
      </c>
      <c r="J272" s="28">
        <f>_xlfn.XLOOKUP($C272,'mallin data'!$B$3:$B$295,'mallin data'!CH$3:CH$295)</f>
        <v>0</v>
      </c>
      <c r="L272" s="39">
        <f>1-VLOOKUP(C272,'mallin data'!$B$3:$II$295,242,FALSE)/SUM($D$5:$J$5)</f>
        <v>-1.715224326997526</v>
      </c>
      <c r="M272" s="42">
        <f t="shared" si="25"/>
        <v>10892.650785236234</v>
      </c>
      <c r="N272" s="108"/>
      <c r="O272" s="42">
        <f>VLOOKUP($C272,'mallin data'!$B$2:$CJ$295,65,FALSE)</f>
        <v>0</v>
      </c>
      <c r="P272" s="21"/>
      <c r="Q272" s="16"/>
      <c r="R272" s="16">
        <f>VLOOKUP($C272,'mallin data'!$B$2:$CJ$295,26,FALSE)</f>
        <v>0</v>
      </c>
      <c r="S272" s="16"/>
      <c r="T272" s="16">
        <f t="shared" si="26"/>
        <v>1134.3598281054376</v>
      </c>
      <c r="U272" s="16"/>
      <c r="V272" s="114"/>
      <c r="X272" s="43"/>
      <c r="Z272" s="11"/>
      <c r="AA272" s="11"/>
      <c r="AB272" s="12"/>
      <c r="AC272" s="12"/>
    </row>
    <row r="273" spans="1:29" hidden="1" x14ac:dyDescent="0.2">
      <c r="A273" s="11">
        <v>263</v>
      </c>
      <c r="B273" s="19" t="str">
        <f t="shared" si="27"/>
        <v>*</v>
      </c>
      <c r="C273" t="str">
        <f>VLOOKUP(A273,'mallin data'!$IJ$3:$IL$295,3,FALSE)</f>
        <v>Kirkkonummi</v>
      </c>
      <c r="D273" s="7">
        <f>VLOOKUP($C273,'mallin data'!$B$2:$CJ$295,9,FALSE)</f>
        <v>41.9</v>
      </c>
      <c r="E273" s="45">
        <f>VLOOKUP($C273,'mallin data'!$B$2:$CJ$295,66,FALSE)</f>
        <v>-1.8013063723787949E-2</v>
      </c>
      <c r="F273" s="7">
        <f>VLOOKUP($C273,'mallin data'!$B$2:$CJ$295,16,FALSE)</f>
        <v>91.8</v>
      </c>
      <c r="G273" s="16">
        <f>VLOOKUP($C273,'mallin data'!$B$2:$CJ$295,87,FALSE)</f>
        <v>4713</v>
      </c>
      <c r="H273" s="16">
        <f>VLOOKUP($C273,'mallin data'!$B$2:$CJ$295,67,FALSE)</f>
        <v>34374.739858292305</v>
      </c>
      <c r="I273" s="45">
        <f>VLOOKUP($C273,'mallin data'!$B$2:$CJ$295,71,FALSE)</f>
        <v>0.14599999999999999</v>
      </c>
      <c r="J273" s="28">
        <f>_xlfn.XLOOKUP($C273,'mallin data'!$B$3:$B$295,'mallin data'!CH$3:CH$295)</f>
        <v>0</v>
      </c>
      <c r="L273" s="39">
        <f>1-VLOOKUP(C273,'mallin data'!$B$3:$II$295,242,FALSE)/SUM($D$5:$J$5)</f>
        <v>-2.0597776977463664</v>
      </c>
      <c r="M273" s="42">
        <f t="shared" si="25"/>
        <v>11828.877876840141</v>
      </c>
      <c r="N273" s="108"/>
      <c r="O273" s="42">
        <f>VLOOKUP($C273,'mallin data'!$B$2:$CJ$295,65,FALSE)</f>
        <v>0</v>
      </c>
      <c r="P273" s="21"/>
      <c r="Q273" s="16"/>
      <c r="R273" s="16">
        <f>VLOOKUP($C273,'mallin data'!$B$2:$CJ$295,26,FALSE)</f>
        <v>0</v>
      </c>
      <c r="S273" s="16"/>
      <c r="T273" s="16">
        <f t="shared" si="26"/>
        <v>1000.8921979865772</v>
      </c>
      <c r="U273" s="16"/>
      <c r="V273" s="114"/>
      <c r="X273" s="43"/>
      <c r="Z273" s="11"/>
      <c r="AA273" s="11"/>
      <c r="AB273" s="12"/>
      <c r="AC273" s="12"/>
    </row>
    <row r="274" spans="1:29" hidden="1" x14ac:dyDescent="0.2">
      <c r="A274" s="11">
        <v>264</v>
      </c>
      <c r="B274" s="19" t="str">
        <f t="shared" si="27"/>
        <v>*</v>
      </c>
      <c r="C274" t="str">
        <f>VLOOKUP(A274,'mallin data'!$IJ$3:$IL$295,3,FALSE)</f>
        <v>Vantaa</v>
      </c>
      <c r="D274" s="7">
        <f>VLOOKUP($C274,'mallin data'!$B$2:$CJ$295,9,FALSE)</f>
        <v>40</v>
      </c>
      <c r="E274" s="45">
        <f>VLOOKUP($C274,'mallin data'!$B$2:$CJ$295,66,FALSE)</f>
        <v>6.1454327966576679E-3</v>
      </c>
      <c r="F274" s="7">
        <f>VLOOKUP($C274,'mallin data'!$B$2:$CJ$295,16,FALSE)</f>
        <v>99.8</v>
      </c>
      <c r="G274" s="16">
        <f>VLOOKUP($C274,'mallin data'!$B$2:$CJ$295,87,FALSE)</f>
        <v>24276</v>
      </c>
      <c r="H274" s="16">
        <f>VLOOKUP($C274,'mallin data'!$B$2:$CJ$295,67,FALSE)</f>
        <v>29660.91974338259</v>
      </c>
      <c r="I274" s="45">
        <f>VLOOKUP($C274,'mallin data'!$B$2:$CJ$295,71,FALSE)</f>
        <v>2.1000000000000001E-2</v>
      </c>
      <c r="J274" s="28">
        <f>_xlfn.XLOOKUP($C274,'mallin data'!$B$3:$B$295,'mallin data'!CH$3:CH$295)</f>
        <v>0</v>
      </c>
      <c r="L274" s="39">
        <f>1-VLOOKUP(C274,'mallin data'!$B$3:$II$295,242,FALSE)/SUM($D$5:$J$5)</f>
        <v>-2.2605517021386414</v>
      </c>
      <c r="M274" s="42">
        <f t="shared" si="25"/>
        <v>10415.492428806683</v>
      </c>
      <c r="N274" s="108"/>
      <c r="O274" s="42">
        <f>VLOOKUP($C274,'mallin data'!$B$2:$CJ$295,65,FALSE)</f>
        <v>0</v>
      </c>
      <c r="P274" s="21"/>
      <c r="Q274" s="16"/>
      <c r="R274" s="16">
        <f>VLOOKUP($C274,'mallin data'!$B$2:$CJ$295,26,FALSE)</f>
        <v>0</v>
      </c>
      <c r="S274" s="16"/>
      <c r="T274" s="16">
        <f t="shared" si="26"/>
        <v>1066.6734165868763</v>
      </c>
      <c r="U274" s="16"/>
      <c r="V274" s="114"/>
      <c r="X274" s="43"/>
      <c r="Z274" s="11"/>
      <c r="AA274" s="11"/>
      <c r="AB274" s="12"/>
      <c r="AC274" s="12"/>
    </row>
    <row r="275" spans="1:29" hidden="1" x14ac:dyDescent="0.2">
      <c r="A275" s="11">
        <v>265</v>
      </c>
      <c r="B275" s="19" t="str">
        <f>IF(L275&lt;0,"*",IF(L275&lt;0.25,"**",IF(L275&lt;0.5,"***",IF(L275&lt;0.75,"****","*****"))))</f>
        <v>*</v>
      </c>
      <c r="C275" t="str">
        <f>VLOOKUP(A275,'mallin data'!$IJ$3:$IL$295,3,FALSE)</f>
        <v>Vaasa</v>
      </c>
      <c r="D275" s="7">
        <f>VLOOKUP($C275,'mallin data'!$B$2:$CJ$295,9,FALSE)</f>
        <v>41.6</v>
      </c>
      <c r="E275" s="45">
        <f>VLOOKUP($C275,'mallin data'!$B$2:$CJ$295,66,FALSE)</f>
        <v>-9.916862948363003E-3</v>
      </c>
      <c r="F275" s="7">
        <f>VLOOKUP($C275,'mallin data'!$B$2:$CJ$295,16,FALSE)</f>
        <v>98.5</v>
      </c>
      <c r="G275" s="16">
        <f>VLOOKUP($C275,'mallin data'!$B$2:$CJ$295,87,FALSE)</f>
        <v>5681</v>
      </c>
      <c r="H275" s="16">
        <f>VLOOKUP($C275,'mallin data'!$B$2:$CJ$295,67,FALSE)</f>
        <v>28287.207117579343</v>
      </c>
      <c r="I275" s="45">
        <f>VLOOKUP($C275,'mallin data'!$B$2:$CJ$295,71,FALSE)</f>
        <v>0.23</v>
      </c>
      <c r="J275" s="28">
        <f>_xlfn.XLOOKUP($C275,'mallin data'!$B$3:$B$295,'mallin data'!CH$3:CH$295)</f>
        <v>0</v>
      </c>
      <c r="L275" s="39">
        <f>1-VLOOKUP(C275,'mallin data'!$B$3:$II$295,242,FALSE)/SUM($D$5:$J$5)</f>
        <v>-3.4464423117427785</v>
      </c>
      <c r="M275" s="42">
        <f t="shared" si="25"/>
        <v>11532.388581167448</v>
      </c>
      <c r="N275" s="108"/>
      <c r="O275" s="42">
        <f>VLOOKUP($C275,'mallin data'!$B$2:$CJ$295,65,FALSE)</f>
        <v>0</v>
      </c>
      <c r="P275" s="21"/>
      <c r="Q275" s="16"/>
      <c r="R275" s="16">
        <f>VLOOKUP($C275,'mallin data'!$B$2:$CJ$295,26,FALSE)</f>
        <v>0</v>
      </c>
      <c r="S275" s="16"/>
      <c r="T275" s="16">
        <f t="shared" si="26"/>
        <v>1426.0082282913165</v>
      </c>
      <c r="U275" s="16"/>
      <c r="V275" s="114"/>
      <c r="X275" s="43"/>
      <c r="Z275" s="11"/>
      <c r="AA275" s="11"/>
      <c r="AB275" s="12"/>
      <c r="AC275" s="12"/>
    </row>
    <row r="276" spans="1:29" hidden="1" x14ac:dyDescent="0.2">
      <c r="A276" s="11">
        <v>266</v>
      </c>
      <c r="B276" s="19" t="str">
        <f t="shared" si="27"/>
        <v>*</v>
      </c>
      <c r="C276" t="str">
        <f>VLOOKUP(A276,'mallin data'!$IJ$3:$IL$295,3,FALSE)</f>
        <v>Siuntio</v>
      </c>
      <c r="D276" s="7">
        <f>VLOOKUP($C276,'mallin data'!$B$2:$CJ$295,9,FALSE)</f>
        <v>44.7</v>
      </c>
      <c r="E276" s="45">
        <f>VLOOKUP($C276,'mallin data'!$B$2:$CJ$295,66,FALSE)</f>
        <v>-2.5227318993533875E-2</v>
      </c>
      <c r="F276" s="7">
        <f>VLOOKUP($C276,'mallin data'!$B$2:$CJ$295,16,FALSE)</f>
        <v>52.2</v>
      </c>
      <c r="G276" s="16">
        <f>VLOOKUP($C276,'mallin data'!$B$2:$CJ$295,87,FALSE)</f>
        <v>600</v>
      </c>
      <c r="H276" s="16">
        <f>VLOOKUP($C276,'mallin data'!$B$2:$CJ$295,67,FALSE)</f>
        <v>33449.582982853448</v>
      </c>
      <c r="I276" s="45">
        <f>VLOOKUP($C276,'mallin data'!$B$2:$CJ$295,71,FALSE)</f>
        <v>0.26200000000000001</v>
      </c>
      <c r="J276" s="28">
        <f>_xlfn.XLOOKUP($C276,'mallin data'!$B$3:$B$295,'mallin data'!CH$3:CH$295)</f>
        <v>0</v>
      </c>
      <c r="L276" s="39">
        <f>1-VLOOKUP(C276,'mallin data'!$B$3:$II$295,242,FALSE)/SUM($D$5:$J$5)</f>
        <v>-3.7249330856948033</v>
      </c>
      <c r="M276" s="42">
        <f t="shared" si="25"/>
        <v>11376.754313886606</v>
      </c>
      <c r="N276" s="108"/>
      <c r="O276" s="42">
        <f>VLOOKUP($C276,'mallin data'!$B$2:$CJ$295,65,FALSE)</f>
        <v>0</v>
      </c>
      <c r="P276" s="21"/>
      <c r="Q276" s="16"/>
      <c r="R276" s="16">
        <f>VLOOKUP($C276,'mallin data'!$B$2:$CJ$295,26,FALSE)</f>
        <v>0</v>
      </c>
      <c r="S276" s="16"/>
      <c r="T276" s="16">
        <f t="shared" si="26"/>
        <v>391.66804293971921</v>
      </c>
      <c r="U276" s="16"/>
      <c r="V276" s="114"/>
      <c r="X276" s="43"/>
      <c r="Z276" s="11"/>
      <c r="AA276" s="11"/>
      <c r="AB276" s="12"/>
      <c r="AC276" s="12"/>
    </row>
    <row r="277" spans="1:29" hidden="1" x14ac:dyDescent="0.2">
      <c r="A277" s="11">
        <v>267</v>
      </c>
      <c r="B277" s="19" t="str">
        <f t="shared" si="27"/>
        <v>*</v>
      </c>
      <c r="C277" t="str">
        <f>VLOOKUP(A277,'mallin data'!$IJ$3:$IL$295,3,FALSE)</f>
        <v>Sipoo</v>
      </c>
      <c r="D277" s="7">
        <f>VLOOKUP($C277,'mallin data'!$B$2:$CJ$295,9,FALSE)</f>
        <v>42.6</v>
      </c>
      <c r="E277" s="45">
        <f>VLOOKUP($C277,'mallin data'!$B$2:$CJ$295,66,FALSE)</f>
        <v>-4.3490755692599413E-3</v>
      </c>
      <c r="F277" s="7">
        <f>VLOOKUP($C277,'mallin data'!$B$2:$CJ$295,16,FALSE)</f>
        <v>85.4</v>
      </c>
      <c r="G277" s="16">
        <f>VLOOKUP($C277,'mallin data'!$B$2:$CJ$295,87,FALSE)</f>
        <v>2535</v>
      </c>
      <c r="H277" s="16">
        <f>VLOOKUP($C277,'mallin data'!$B$2:$CJ$295,67,FALSE)</f>
        <v>33932.490799964951</v>
      </c>
      <c r="I277" s="45">
        <f>VLOOKUP($C277,'mallin data'!$B$2:$CJ$295,71,FALSE)</f>
        <v>0.27399999999999997</v>
      </c>
      <c r="J277" s="28">
        <f>_xlfn.XLOOKUP($C277,'mallin data'!$B$3:$B$295,'mallin data'!CH$3:CH$295)</f>
        <v>0</v>
      </c>
      <c r="L277" s="39">
        <f>1-VLOOKUP(C277,'mallin data'!$B$3:$II$295,242,FALSE)/SUM($D$5:$J$5)</f>
        <v>-3.9849748631361201</v>
      </c>
      <c r="M277" s="42">
        <f t="shared" si="25"/>
        <v>12650.290690923166</v>
      </c>
      <c r="N277" s="108"/>
      <c r="O277" s="42">
        <f>VLOOKUP($C277,'mallin data'!$B$2:$CJ$295,65,FALSE)</f>
        <v>0</v>
      </c>
      <c r="P277" s="21"/>
      <c r="Q277" s="16"/>
      <c r="R277" s="16">
        <f>VLOOKUP($C277,'mallin data'!$B$2:$CJ$295,26,FALSE)</f>
        <v>0</v>
      </c>
      <c r="S277" s="16"/>
      <c r="T277" s="16">
        <f t="shared" si="26"/>
        <v>1662.0811650485437</v>
      </c>
      <c r="U277" s="16"/>
      <c r="V277" s="114"/>
      <c r="X277" s="43"/>
      <c r="Z277" s="11"/>
      <c r="AA277" s="11"/>
      <c r="AB277" s="12"/>
      <c r="AC277" s="12"/>
    </row>
    <row r="278" spans="1:29" hidden="1" x14ac:dyDescent="0.2">
      <c r="A278" s="11">
        <v>268</v>
      </c>
      <c r="B278" s="19" t="str">
        <f t="shared" si="27"/>
        <v>*</v>
      </c>
      <c r="C278" t="str">
        <f>VLOOKUP(A278,'mallin data'!$IJ$3:$IL$295,3,FALSE)</f>
        <v>Espoo</v>
      </c>
      <c r="D278" s="7">
        <f>VLOOKUP($C278,'mallin data'!$B$2:$CJ$295,9,FALSE)</f>
        <v>39.200000000000003</v>
      </c>
      <c r="E278" s="45">
        <f>VLOOKUP($C278,'mallin data'!$B$2:$CJ$295,66,FALSE)</f>
        <v>1.0588957667333698E-2</v>
      </c>
      <c r="F278" s="7">
        <f>VLOOKUP($C278,'mallin data'!$B$2:$CJ$295,16,FALSE)</f>
        <v>99.6</v>
      </c>
      <c r="G278" s="16">
        <f>VLOOKUP($C278,'mallin data'!$B$2:$CJ$295,87,FALSE)</f>
        <v>33111</v>
      </c>
      <c r="H278" s="16">
        <f>VLOOKUP($C278,'mallin data'!$B$2:$CJ$295,67,FALSE)</f>
        <v>35835.043208664792</v>
      </c>
      <c r="I278" s="45">
        <f>VLOOKUP($C278,'mallin data'!$B$2:$CJ$295,71,FALSE)</f>
        <v>6.3E-2</v>
      </c>
      <c r="J278" s="28">
        <f>_xlfn.XLOOKUP($C278,'mallin data'!$B$3:$B$295,'mallin data'!CH$3:CH$295)</f>
        <v>0</v>
      </c>
      <c r="L278" s="39">
        <f>1-VLOOKUP(C278,'mallin data'!$B$3:$II$295,242,FALSE)/SUM($D$5:$J$5)</f>
        <v>-4.1063275237226566</v>
      </c>
      <c r="M278" s="42">
        <f t="shared" si="25"/>
        <v>11631.018985490287</v>
      </c>
      <c r="N278" s="108"/>
      <c r="O278" s="42">
        <f>VLOOKUP($C278,'mallin data'!$B$2:$CJ$295,65,FALSE)</f>
        <v>0</v>
      </c>
      <c r="P278" s="21"/>
      <c r="Q278" s="16"/>
      <c r="R278" s="16">
        <f>VLOOKUP($C278,'mallin data'!$B$2:$CJ$295,26,FALSE)</f>
        <v>0</v>
      </c>
      <c r="S278" s="16"/>
      <c r="T278" s="16">
        <f t="shared" si="26"/>
        <v>1016.6146057573823</v>
      </c>
      <c r="U278" s="16"/>
      <c r="V278" s="114"/>
      <c r="X278" s="43"/>
      <c r="Z278" s="11"/>
      <c r="AA278" s="11"/>
      <c r="AB278" s="12"/>
      <c r="AC278" s="12"/>
    </row>
    <row r="279" spans="1:29" hidden="1" x14ac:dyDescent="0.2">
      <c r="A279" s="11">
        <v>269</v>
      </c>
      <c r="B279" s="19" t="str">
        <f t="shared" si="27"/>
        <v>*</v>
      </c>
      <c r="C279" t="str">
        <f>VLOOKUP(A279,'mallin data'!$IJ$3:$IL$295,3,FALSE)</f>
        <v>Porvoo</v>
      </c>
      <c r="D279" s="7">
        <f>VLOOKUP($C279,'mallin data'!$B$2:$CJ$295,9,FALSE)</f>
        <v>44.3</v>
      </c>
      <c r="E279" s="45">
        <f>VLOOKUP($C279,'mallin data'!$B$2:$CJ$295,66,FALSE)</f>
        <v>-3.7082599407148643E-3</v>
      </c>
      <c r="F279" s="7">
        <f>VLOOKUP($C279,'mallin data'!$B$2:$CJ$295,16,FALSE)</f>
        <v>85.8</v>
      </c>
      <c r="G279" s="16">
        <f>VLOOKUP($C279,'mallin data'!$B$2:$CJ$295,87,FALSE)</f>
        <v>5478</v>
      </c>
      <c r="H279" s="16">
        <f>VLOOKUP($C279,'mallin data'!$B$2:$CJ$295,67,FALSE)</f>
        <v>32067.229410286644</v>
      </c>
      <c r="I279" s="45">
        <f>VLOOKUP($C279,'mallin data'!$B$2:$CJ$295,71,FALSE)</f>
        <v>0.27399999999999997</v>
      </c>
      <c r="J279" s="28">
        <f>_xlfn.XLOOKUP($C279,'mallin data'!$B$3:$B$295,'mallin data'!CH$3:CH$295)</f>
        <v>0</v>
      </c>
      <c r="L279" s="39">
        <f>1-VLOOKUP(C279,'mallin data'!$B$3:$II$295,242,FALSE)/SUM($D$5:$J$5)</f>
        <v>-4.1565202318359038</v>
      </c>
      <c r="M279" s="42">
        <f t="shared" si="25"/>
        <v>12575.761429982933</v>
      </c>
      <c r="N279" s="108"/>
      <c r="O279" s="42">
        <f>VLOOKUP($C279,'mallin data'!$B$2:$CJ$295,65,FALSE)</f>
        <v>0</v>
      </c>
      <c r="P279" s="21"/>
      <c r="Q279" s="16"/>
      <c r="R279" s="16">
        <f>VLOOKUP($C279,'mallin data'!$B$2:$CJ$295,26,FALSE)</f>
        <v>0</v>
      </c>
      <c r="S279" s="16"/>
      <c r="T279" s="16">
        <f t="shared" si="26"/>
        <v>1430.8228353603195</v>
      </c>
      <c r="U279" s="16"/>
      <c r="V279" s="114"/>
      <c r="X279" s="43"/>
      <c r="Z279" s="11"/>
      <c r="AA279" s="11"/>
      <c r="AB279" s="12"/>
      <c r="AC279" s="12"/>
    </row>
    <row r="280" spans="1:29" hidden="1" x14ac:dyDescent="0.2">
      <c r="A280" s="11">
        <v>270</v>
      </c>
      <c r="B280" s="19" t="str">
        <f t="shared" si="27"/>
        <v>*</v>
      </c>
      <c r="C280" t="str">
        <f>VLOOKUP(A280,'mallin data'!$IJ$3:$IL$295,3,FALSE)</f>
        <v>Lapinjärvi</v>
      </c>
      <c r="D280" s="7">
        <f>VLOOKUP($C280,'mallin data'!$B$2:$CJ$295,9,FALSE)</f>
        <v>49.7</v>
      </c>
      <c r="E280" s="45">
        <f>VLOOKUP($C280,'mallin data'!$B$2:$CJ$295,66,FALSE)</f>
        <v>-1.097774418894537E-3</v>
      </c>
      <c r="F280" s="7">
        <f>VLOOKUP($C280,'mallin data'!$B$2:$CJ$295,16,FALSE)</f>
        <v>28.2</v>
      </c>
      <c r="G280" s="16">
        <f>VLOOKUP($C280,'mallin data'!$B$2:$CJ$295,87,FALSE)</f>
        <v>153</v>
      </c>
      <c r="H280" s="16">
        <f>VLOOKUP($C280,'mallin data'!$B$2:$CJ$295,67,FALSE)</f>
        <v>26356.827089337177</v>
      </c>
      <c r="I280" s="45">
        <f>VLOOKUP($C280,'mallin data'!$B$2:$CJ$295,71,FALSE)</f>
        <v>0.29499999999999998</v>
      </c>
      <c r="J280" s="28">
        <f>_xlfn.XLOOKUP($C280,'mallin data'!$B$3:$B$295,'mallin data'!CH$3:CH$295)</f>
        <v>0</v>
      </c>
      <c r="L280" s="39">
        <f>1-VLOOKUP(C280,'mallin data'!$B$3:$II$295,242,FALSE)/SUM($D$5:$J$5)</f>
        <v>-4.5674467798109148</v>
      </c>
      <c r="M280" s="42">
        <f t="shared" si="25"/>
        <v>14878.246153846154</v>
      </c>
      <c r="N280" s="108"/>
      <c r="O280" s="42">
        <f>VLOOKUP($C280,'mallin data'!$B$2:$CJ$295,65,FALSE)</f>
        <v>0</v>
      </c>
      <c r="P280" s="21"/>
      <c r="Q280" s="16"/>
      <c r="R280" s="16">
        <f>VLOOKUP($C280,'mallin data'!$B$2:$CJ$295,26,FALSE)</f>
        <v>0</v>
      </c>
      <c r="S280" s="16"/>
      <c r="T280" s="16">
        <f t="shared" si="26"/>
        <v>1495.3664596273293</v>
      </c>
      <c r="U280" s="16"/>
      <c r="V280" s="114"/>
      <c r="X280" s="43"/>
      <c r="Z280" s="11"/>
      <c r="AA280" s="11"/>
      <c r="AB280" s="12"/>
      <c r="AC280" s="12"/>
    </row>
    <row r="281" spans="1:29" hidden="1" x14ac:dyDescent="0.2">
      <c r="A281" s="11">
        <v>271</v>
      </c>
      <c r="B281" s="19" t="str">
        <f t="shared" si="27"/>
        <v>*</v>
      </c>
      <c r="C281" t="str">
        <f>VLOOKUP(A281,'mallin data'!$IJ$3:$IL$295,3,FALSE)</f>
        <v>Kaskinen</v>
      </c>
      <c r="D281" s="7">
        <f>VLOOKUP($C281,'mallin data'!$B$2:$CJ$295,9,FALSE)</f>
        <v>52.4</v>
      </c>
      <c r="E281" s="45">
        <f>VLOOKUP($C281,'mallin data'!$B$2:$CJ$295,66,FALSE)</f>
        <v>6.3841781696191188E-2</v>
      </c>
      <c r="F281" s="7">
        <f>VLOOKUP($C281,'mallin data'!$B$2:$CJ$295,16,FALSE)</f>
        <v>99.8</v>
      </c>
      <c r="G281" s="16">
        <f>VLOOKUP($C281,'mallin data'!$B$2:$CJ$295,87,FALSE)</f>
        <v>77</v>
      </c>
      <c r="H281" s="16">
        <f>VLOOKUP($C281,'mallin data'!$B$2:$CJ$295,67,FALSE)</f>
        <v>27716.992747784047</v>
      </c>
      <c r="I281" s="45">
        <f>VLOOKUP($C281,'mallin data'!$B$2:$CJ$295,71,FALSE)</f>
        <v>0.27600000000000002</v>
      </c>
      <c r="J281" s="28">
        <f>_xlfn.XLOOKUP($C281,'mallin data'!$B$3:$B$295,'mallin data'!CH$3:CH$295)</f>
        <v>0</v>
      </c>
      <c r="L281" s="39">
        <f>1-VLOOKUP(C281,'mallin data'!$B$3:$II$295,242,FALSE)/SUM($D$5:$J$5)</f>
        <v>-4.7857213706158142</v>
      </c>
      <c r="M281" s="42">
        <f t="shared" si="25"/>
        <v>13551.908045977012</v>
      </c>
      <c r="N281" s="108"/>
      <c r="O281" s="42">
        <f>VLOOKUP($C281,'mallin data'!$B$2:$CJ$295,65,FALSE)</f>
        <v>0</v>
      </c>
      <c r="P281" s="21"/>
      <c r="Q281" s="16"/>
      <c r="R281" s="16">
        <f>VLOOKUP($C281,'mallin data'!$B$2:$CJ$295,26,FALSE)</f>
        <v>0</v>
      </c>
      <c r="S281" s="16"/>
      <c r="T281" s="16">
        <f t="shared" si="26"/>
        <v>1108.5764705882352</v>
      </c>
      <c r="U281" s="16"/>
      <c r="V281" s="114"/>
      <c r="X281" s="43"/>
      <c r="Z281" s="11"/>
      <c r="AA281" s="11"/>
      <c r="AB281" s="12"/>
      <c r="AC281" s="12"/>
    </row>
    <row r="282" spans="1:29" hidden="1" x14ac:dyDescent="0.2">
      <c r="A282" s="11">
        <v>272</v>
      </c>
      <c r="B282" s="19" t="str">
        <f t="shared" si="27"/>
        <v>*</v>
      </c>
      <c r="C282" t="str">
        <f>VLOOKUP(A282,'mallin data'!$IJ$3:$IL$295,3,FALSE)</f>
        <v>Kauniainen</v>
      </c>
      <c r="D282" s="7">
        <f>VLOOKUP($C282,'mallin data'!$B$2:$CJ$295,9,FALSE)</f>
        <v>44</v>
      </c>
      <c r="E282" s="45">
        <f>VLOOKUP($C282,'mallin data'!$B$2:$CJ$295,66,FALSE)</f>
        <v>-9.5923667197380658E-3</v>
      </c>
      <c r="F282" s="7">
        <f>VLOOKUP($C282,'mallin data'!$B$2:$CJ$295,16,FALSE)</f>
        <v>100</v>
      </c>
      <c r="G282" s="16">
        <f>VLOOKUP($C282,'mallin data'!$B$2:$CJ$295,87,FALSE)</f>
        <v>1417</v>
      </c>
      <c r="H282" s="16">
        <f>VLOOKUP($C282,'mallin data'!$B$2:$CJ$295,67,FALSE)</f>
        <v>51026.25095094119</v>
      </c>
      <c r="I282" s="45">
        <f>VLOOKUP($C282,'mallin data'!$B$2:$CJ$295,71,FALSE)</f>
        <v>0.30599999999999999</v>
      </c>
      <c r="J282" s="28">
        <f>_xlfn.XLOOKUP($C282,'mallin data'!$B$3:$B$295,'mallin data'!CH$3:CH$295)</f>
        <v>0</v>
      </c>
      <c r="L282" s="39">
        <f>1-VLOOKUP(C282,'mallin data'!$B$3:$II$295,242,FALSE)/SUM($D$5:$J$5)</f>
        <v>-4.9002621098864907</v>
      </c>
      <c r="M282" s="42">
        <f t="shared" si="25"/>
        <v>13118.345213137665</v>
      </c>
      <c r="N282" s="108"/>
      <c r="O282" s="42">
        <f>VLOOKUP($C282,'mallin data'!$B$2:$CJ$295,65,FALSE)</f>
        <v>0</v>
      </c>
      <c r="P282" s="21"/>
      <c r="Q282" s="16"/>
      <c r="R282" s="16">
        <f>VLOOKUP($C282,'mallin data'!$B$2:$CJ$295,26,FALSE)</f>
        <v>0</v>
      </c>
      <c r="S282" s="16"/>
      <c r="T282" s="16">
        <f t="shared" si="26"/>
        <v>2203.2933753943216</v>
      </c>
      <c r="U282" s="16"/>
      <c r="V282" s="114"/>
      <c r="X282" s="43"/>
      <c r="Z282" s="11"/>
      <c r="AA282" s="11"/>
      <c r="AB282" s="12"/>
      <c r="AC282" s="12"/>
    </row>
    <row r="283" spans="1:29" hidden="1" x14ac:dyDescent="0.2">
      <c r="A283" s="11">
        <v>273</v>
      </c>
      <c r="B283" s="19" t="str">
        <f t="shared" si="27"/>
        <v>*</v>
      </c>
      <c r="C283" t="str">
        <f>VLOOKUP(A283,'mallin data'!$IJ$3:$IL$295,3,FALSE)</f>
        <v>Helsinki</v>
      </c>
      <c r="D283" s="7">
        <f>VLOOKUP($C283,'mallin data'!$B$2:$CJ$295,9,FALSE)</f>
        <v>41.2</v>
      </c>
      <c r="E283" s="45">
        <f>VLOOKUP($C283,'mallin data'!$B$2:$CJ$295,66,FALSE)</f>
        <v>1.475377282906667E-2</v>
      </c>
      <c r="F283" s="7">
        <f>VLOOKUP($C283,'mallin data'!$B$2:$CJ$295,16,FALSE)</f>
        <v>99.9</v>
      </c>
      <c r="G283" s="16">
        <f>VLOOKUP($C283,'mallin data'!$B$2:$CJ$295,87,FALSE)</f>
        <v>47628</v>
      </c>
      <c r="H283" s="16">
        <f>VLOOKUP($C283,'mallin data'!$B$2:$CJ$295,67,FALSE)</f>
        <v>34349.484944840631</v>
      </c>
      <c r="I283" s="45">
        <f>VLOOKUP($C283,'mallin data'!$B$2:$CJ$295,71,FALSE)</f>
        <v>5.4000000000000006E-2</v>
      </c>
      <c r="J283" s="28">
        <f>_xlfn.XLOOKUP($C283,'mallin data'!$B$3:$B$295,'mallin data'!CH$3:CH$295)</f>
        <v>0</v>
      </c>
      <c r="L283" s="39">
        <f>1-VLOOKUP(C283,'mallin data'!$B$3:$II$295,242,FALSE)/SUM($D$5:$J$5)</f>
        <v>-5.3503662937305236</v>
      </c>
      <c r="M283" s="42">
        <f t="shared" si="25"/>
        <v>11750.811754966888</v>
      </c>
      <c r="N283" s="108"/>
      <c r="O283" s="42">
        <f>VLOOKUP($C283,'mallin data'!$B$2:$CJ$295,65,FALSE)</f>
        <v>0</v>
      </c>
      <c r="P283" s="21"/>
      <c r="Q283" s="16"/>
      <c r="R283" s="16">
        <f>VLOOKUP($C283,'mallin data'!$B$2:$CJ$295,26,FALSE)</f>
        <v>0</v>
      </c>
      <c r="S283" s="16"/>
      <c r="T283" s="16">
        <f t="shared" si="26"/>
        <v>532.75886330023241</v>
      </c>
      <c r="U283" s="16"/>
      <c r="V283" s="114"/>
      <c r="X283" s="43"/>
      <c r="Z283" s="11"/>
      <c r="AA283" s="11"/>
      <c r="AB283" s="12"/>
      <c r="AC283" s="12"/>
    </row>
    <row r="284" spans="1:29" hidden="1" x14ac:dyDescent="0.2">
      <c r="A284" s="11">
        <v>274</v>
      </c>
      <c r="B284" s="19" t="str">
        <f t="shared" si="27"/>
        <v>*</v>
      </c>
      <c r="C284" t="str">
        <f>VLOOKUP(A284,'mallin data'!$IJ$3:$IL$295,3,FALSE)</f>
        <v>Loviisa</v>
      </c>
      <c r="D284" s="7">
        <f>VLOOKUP($C284,'mallin data'!$B$2:$CJ$295,9,FALSE)</f>
        <v>49.4</v>
      </c>
      <c r="E284" s="45">
        <f>VLOOKUP($C284,'mallin data'!$B$2:$CJ$295,66,FALSE)</f>
        <v>-1.3072982574780978E-2</v>
      </c>
      <c r="F284" s="7">
        <f>VLOOKUP($C284,'mallin data'!$B$2:$CJ$295,16,FALSE)</f>
        <v>74.7</v>
      </c>
      <c r="G284" s="16">
        <f>VLOOKUP($C284,'mallin data'!$B$2:$CJ$295,87,FALSE)</f>
        <v>1353</v>
      </c>
      <c r="H284" s="16">
        <f>VLOOKUP($C284,'mallin data'!$B$2:$CJ$295,67,FALSE)</f>
        <v>28779.958681716835</v>
      </c>
      <c r="I284" s="45">
        <f>VLOOKUP($C284,'mallin data'!$B$2:$CJ$295,71,FALSE)</f>
        <v>0.38799999999999996</v>
      </c>
      <c r="J284" s="28">
        <f>_xlfn.XLOOKUP($C284,'mallin data'!$B$3:$B$295,'mallin data'!CH$3:CH$295)</f>
        <v>0</v>
      </c>
      <c r="L284" s="39">
        <f>1-VLOOKUP(C284,'mallin data'!$B$3:$II$295,242,FALSE)/SUM($D$5:$J$5)</f>
        <v>-5.605132858724585</v>
      </c>
      <c r="M284" s="42">
        <f t="shared" si="25"/>
        <v>15913.55650623886</v>
      </c>
      <c r="N284" s="108"/>
      <c r="O284" s="42">
        <f>VLOOKUP($C284,'mallin data'!$B$2:$CJ$295,65,FALSE)</f>
        <v>0</v>
      </c>
      <c r="P284" s="21"/>
      <c r="Q284" s="16"/>
      <c r="R284" s="16">
        <f>VLOOKUP($C284,'mallin data'!$B$2:$CJ$295,26,FALSE)</f>
        <v>0</v>
      </c>
      <c r="S284" s="16"/>
      <c r="T284" s="16">
        <f t="shared" si="26"/>
        <v>1288.2442914099311</v>
      </c>
      <c r="U284" s="16"/>
      <c r="V284" s="114"/>
      <c r="X284" s="43"/>
      <c r="Z284" s="11"/>
      <c r="AA284" s="11"/>
      <c r="AB284" s="12"/>
      <c r="AC284" s="12"/>
    </row>
    <row r="285" spans="1:29" hidden="1" x14ac:dyDescent="0.2">
      <c r="A285" s="11">
        <v>275</v>
      </c>
      <c r="B285" s="19" t="str">
        <f t="shared" si="27"/>
        <v>*</v>
      </c>
      <c r="C285" t="str">
        <f>VLOOKUP(A285,'mallin data'!$IJ$3:$IL$295,3,FALSE)</f>
        <v>Hanko</v>
      </c>
      <c r="D285" s="7">
        <f>VLOOKUP($C285,'mallin data'!$B$2:$CJ$295,9,FALSE)</f>
        <v>51.7</v>
      </c>
      <c r="E285" s="45">
        <f>VLOOKUP($C285,'mallin data'!$B$2:$CJ$295,66,FALSE)</f>
        <v>-3.8310710889085796E-2</v>
      </c>
      <c r="F285" s="7">
        <f>VLOOKUP($C285,'mallin data'!$B$2:$CJ$295,16,FALSE)</f>
        <v>95.4</v>
      </c>
      <c r="G285" s="16">
        <f>VLOOKUP($C285,'mallin data'!$B$2:$CJ$295,87,FALSE)</f>
        <v>629</v>
      </c>
      <c r="H285" s="16">
        <f>VLOOKUP($C285,'mallin data'!$B$2:$CJ$295,67,FALSE)</f>
        <v>30570.782653856142</v>
      </c>
      <c r="I285" s="45">
        <f>VLOOKUP($C285,'mallin data'!$B$2:$CJ$295,71,FALSE)</f>
        <v>0.41399999999999998</v>
      </c>
      <c r="J285" s="28">
        <f>_xlfn.XLOOKUP($C285,'mallin data'!$B$3:$B$295,'mallin data'!CH$3:CH$295)</f>
        <v>0</v>
      </c>
      <c r="L285" s="39">
        <f>1-VLOOKUP(C285,'mallin data'!$B$3:$II$295,242,FALSE)/SUM($D$5:$J$5)</f>
        <v>-6.2967591006145467</v>
      </c>
      <c r="M285" s="42">
        <f t="shared" si="25"/>
        <v>13381.162246489859</v>
      </c>
      <c r="N285" s="108"/>
      <c r="O285" s="42">
        <f>VLOOKUP($C285,'mallin data'!$B$2:$CJ$295,65,FALSE)</f>
        <v>0</v>
      </c>
      <c r="P285" s="21"/>
      <c r="Q285" s="16"/>
      <c r="R285" s="16">
        <f>VLOOKUP($C285,'mallin data'!$B$2:$CJ$295,26,FALSE)</f>
        <v>0</v>
      </c>
      <c r="S285" s="16"/>
      <c r="T285" s="16">
        <f t="shared" si="26"/>
        <v>642.62134387351773</v>
      </c>
      <c r="U285" s="16"/>
      <c r="V285" s="114"/>
      <c r="X285" s="43"/>
      <c r="Z285" s="11"/>
      <c r="AA285" s="11"/>
      <c r="AB285" s="12"/>
      <c r="AC285" s="12"/>
    </row>
    <row r="286" spans="1:29" hidden="1" x14ac:dyDescent="0.2">
      <c r="A286" s="11">
        <v>276</v>
      </c>
      <c r="B286" s="19" t="str">
        <f t="shared" si="27"/>
        <v>*</v>
      </c>
      <c r="C286" t="str">
        <f>VLOOKUP(A286,'mallin data'!$IJ$3:$IL$295,3,FALSE)</f>
        <v>Pietarsaari</v>
      </c>
      <c r="D286" s="7">
        <f>VLOOKUP($C286,'mallin data'!$B$2:$CJ$295,9,FALSE)</f>
        <v>45.1</v>
      </c>
      <c r="E286" s="45">
        <f>VLOOKUP($C286,'mallin data'!$B$2:$CJ$295,66,FALSE)</f>
        <v>-8.2552945616560132E-3</v>
      </c>
      <c r="F286" s="7">
        <f>VLOOKUP($C286,'mallin data'!$B$2:$CJ$295,16,FALSE)</f>
        <v>98.7</v>
      </c>
      <c r="G286" s="16">
        <f>VLOOKUP($C286,'mallin data'!$B$2:$CJ$295,87,FALSE)</f>
        <v>1926</v>
      </c>
      <c r="H286" s="16">
        <f>VLOOKUP($C286,'mallin data'!$B$2:$CJ$295,67,FALSE)</f>
        <v>27128.661166734779</v>
      </c>
      <c r="I286" s="45">
        <f>VLOOKUP($C286,'mallin data'!$B$2:$CJ$295,71,FALSE)</f>
        <v>0.53500000000000003</v>
      </c>
      <c r="J286" s="28">
        <f>_xlfn.XLOOKUP($C286,'mallin data'!$B$3:$B$295,'mallin data'!CH$3:CH$295)</f>
        <v>0</v>
      </c>
      <c r="L286" s="39">
        <f>1-VLOOKUP(C286,'mallin data'!$B$3:$II$295,242,FALSE)/SUM($D$5:$J$5)</f>
        <v>-7.8124603302630291</v>
      </c>
      <c r="M286" s="42">
        <f t="shared" si="25"/>
        <v>12502.14335145823</v>
      </c>
      <c r="N286" s="108"/>
      <c r="O286" s="42">
        <f>VLOOKUP($C286,'mallin data'!$B$2:$CJ$295,65,FALSE)</f>
        <v>0</v>
      </c>
      <c r="P286" s="21"/>
      <c r="Q286" s="16"/>
      <c r="R286" s="16">
        <f>VLOOKUP($C286,'mallin data'!$B$2:$CJ$295,26,FALSE)</f>
        <v>0</v>
      </c>
      <c r="S286" s="16"/>
      <c r="T286" s="16">
        <f t="shared" si="26"/>
        <v>742.06216560509552</v>
      </c>
      <c r="U286" s="16"/>
      <c r="V286" s="114"/>
      <c r="X286" s="43"/>
      <c r="Z286" s="11"/>
      <c r="AA286" s="11"/>
      <c r="AB286" s="12"/>
      <c r="AC286" s="12"/>
    </row>
    <row r="287" spans="1:29" hidden="1" x14ac:dyDescent="0.2">
      <c r="A287" s="11">
        <v>277</v>
      </c>
      <c r="B287" s="19" t="str">
        <f t="shared" si="27"/>
        <v>*</v>
      </c>
      <c r="C287" t="str">
        <f>VLOOKUP(A287,'mallin data'!$IJ$3:$IL$295,3,FALSE)</f>
        <v>Inkoo</v>
      </c>
      <c r="D287" s="7">
        <f>VLOOKUP($C287,'mallin data'!$B$2:$CJ$295,9,FALSE)</f>
        <v>47.8</v>
      </c>
      <c r="E287" s="45">
        <f>VLOOKUP($C287,'mallin data'!$B$2:$CJ$295,66,FALSE)</f>
        <v>-5.3244966982668097E-2</v>
      </c>
      <c r="F287" s="7">
        <f>VLOOKUP($C287,'mallin data'!$B$2:$CJ$295,16,FALSE)</f>
        <v>44.3</v>
      </c>
      <c r="G287" s="16">
        <f>VLOOKUP($C287,'mallin data'!$B$2:$CJ$295,87,FALSE)</f>
        <v>291</v>
      </c>
      <c r="H287" s="16">
        <f>VLOOKUP($C287,'mallin data'!$B$2:$CJ$295,67,FALSE)</f>
        <v>32410.514624213254</v>
      </c>
      <c r="I287" s="45">
        <f>VLOOKUP($C287,'mallin data'!$B$2:$CJ$295,71,FALSE)</f>
        <v>0.51</v>
      </c>
      <c r="J287" s="28">
        <f>_xlfn.XLOOKUP($C287,'mallin data'!$B$3:$B$295,'mallin data'!CH$3:CH$295)</f>
        <v>0</v>
      </c>
      <c r="L287" s="39">
        <f>1-VLOOKUP(C287,'mallin data'!$B$3:$II$295,242,FALSE)/SUM($D$5:$J$5)</f>
        <v>-8.0760208522689787</v>
      </c>
      <c r="M287" s="42">
        <f t="shared" si="25"/>
        <v>19655.17184942717</v>
      </c>
      <c r="N287" s="108"/>
      <c r="O287" s="42">
        <f>VLOOKUP($C287,'mallin data'!$B$2:$CJ$295,65,FALSE)</f>
        <v>0</v>
      </c>
      <c r="P287" s="21"/>
      <c r="Q287" s="16"/>
      <c r="R287" s="16">
        <f>VLOOKUP($C287,'mallin data'!$B$2:$CJ$295,26,FALSE)</f>
        <v>0</v>
      </c>
      <c r="S287" s="16"/>
      <c r="T287" s="16">
        <f t="shared" si="26"/>
        <v>1081.6387520525452</v>
      </c>
      <c r="U287" s="16"/>
      <c r="V287" s="114"/>
      <c r="X287" s="43"/>
      <c r="Z287" s="11"/>
      <c r="AA287" s="11"/>
      <c r="AB287" s="12"/>
      <c r="AC287" s="12"/>
    </row>
    <row r="288" spans="1:29" hidden="1" x14ac:dyDescent="0.2">
      <c r="A288" s="11">
        <v>278</v>
      </c>
      <c r="B288" s="19" t="str">
        <f t="shared" si="27"/>
        <v>*</v>
      </c>
      <c r="C288" t="str">
        <f>VLOOKUP(A288,'mallin data'!$IJ$3:$IL$295,3,FALSE)</f>
        <v>Parainen</v>
      </c>
      <c r="D288" s="7">
        <f>VLOOKUP($C288,'mallin data'!$B$2:$CJ$295,9,FALSE)</f>
        <v>48.3</v>
      </c>
      <c r="E288" s="45">
        <f>VLOOKUP($C288,'mallin data'!$B$2:$CJ$295,66,FALSE)</f>
        <v>-6.5034028978303796E-3</v>
      </c>
      <c r="F288" s="7">
        <f>VLOOKUP($C288,'mallin data'!$B$2:$CJ$295,16,FALSE)</f>
        <v>68</v>
      </c>
      <c r="G288" s="16">
        <f>VLOOKUP($C288,'mallin data'!$B$2:$CJ$295,87,FALSE)</f>
        <v>1545</v>
      </c>
      <c r="H288" s="16">
        <f>VLOOKUP($C288,'mallin data'!$B$2:$CJ$295,67,FALSE)</f>
        <v>30872.843220338982</v>
      </c>
      <c r="I288" s="45">
        <f>VLOOKUP($C288,'mallin data'!$B$2:$CJ$295,71,FALSE)</f>
        <v>0.53900000000000003</v>
      </c>
      <c r="J288" s="28">
        <f>_xlfn.XLOOKUP($C288,'mallin data'!$B$3:$B$295,'mallin data'!CH$3:CH$295)</f>
        <v>0</v>
      </c>
      <c r="L288" s="39">
        <f>1-VLOOKUP(C288,'mallin data'!$B$3:$II$295,242,FALSE)/SUM($D$5:$J$5)</f>
        <v>-8.1254362425000171</v>
      </c>
      <c r="M288" s="42">
        <f t="shared" si="25"/>
        <v>16125.830714972748</v>
      </c>
      <c r="N288" s="108"/>
      <c r="O288" s="42">
        <f>VLOOKUP($C288,'mallin data'!$B$2:$CJ$295,65,FALSE)</f>
        <v>0</v>
      </c>
      <c r="P288" s="21"/>
      <c r="Q288" s="16"/>
      <c r="R288" s="16">
        <f>VLOOKUP($C288,'mallin data'!$B$2:$CJ$295,26,FALSE)</f>
        <v>0</v>
      </c>
      <c r="S288" s="16"/>
      <c r="T288" s="16">
        <f t="shared" si="26"/>
        <v>845.21374297984801</v>
      </c>
      <c r="U288" s="16"/>
      <c r="V288" s="114"/>
      <c r="X288" s="43"/>
      <c r="Z288" s="11"/>
      <c r="AA288" s="11"/>
      <c r="AB288" s="12"/>
      <c r="AC288" s="12"/>
    </row>
    <row r="289" spans="1:29" hidden="1" x14ac:dyDescent="0.2">
      <c r="A289" s="11">
        <v>279</v>
      </c>
      <c r="B289" s="19" t="str">
        <f t="shared" si="27"/>
        <v>*</v>
      </c>
      <c r="C289" t="str">
        <f>VLOOKUP(A289,'mallin data'!$IJ$3:$IL$295,3,FALSE)</f>
        <v>Kristiinankaupunki</v>
      </c>
      <c r="D289" s="7">
        <f>VLOOKUP($C289,'mallin data'!$B$2:$CJ$295,9,FALSE)</f>
        <v>52</v>
      </c>
      <c r="E289" s="45">
        <f>VLOOKUP($C289,'mallin data'!$B$2:$CJ$295,66,FALSE)</f>
        <v>1.2879392008826818E-2</v>
      </c>
      <c r="F289" s="7">
        <f>VLOOKUP($C289,'mallin data'!$B$2:$CJ$295,16,FALSE)</f>
        <v>69.599999999999994</v>
      </c>
      <c r="G289" s="16">
        <f>VLOOKUP($C289,'mallin data'!$B$2:$CJ$295,87,FALSE)</f>
        <v>602</v>
      </c>
      <c r="H289" s="16">
        <f>VLOOKUP($C289,'mallin data'!$B$2:$CJ$295,67,FALSE)</f>
        <v>27131.395033491259</v>
      </c>
      <c r="I289" s="45">
        <f>VLOOKUP($C289,'mallin data'!$B$2:$CJ$295,71,FALSE)</f>
        <v>0.52600000000000002</v>
      </c>
      <c r="J289" s="28">
        <f>_xlfn.XLOOKUP($C289,'mallin data'!$B$3:$B$295,'mallin data'!CH$3:CH$295)</f>
        <v>0</v>
      </c>
      <c r="L289" s="39">
        <f>1-VLOOKUP(C289,'mallin data'!$B$3:$II$295,242,FALSE)/SUM($D$5:$J$5)</f>
        <v>-8.2644143347951644</v>
      </c>
      <c r="M289" s="42">
        <f t="shared" si="25"/>
        <v>14487.58626198083</v>
      </c>
      <c r="N289" s="108"/>
      <c r="O289" s="42">
        <f>VLOOKUP($C289,'mallin data'!$B$2:$CJ$295,65,FALSE)</f>
        <v>0</v>
      </c>
      <c r="P289" s="21"/>
      <c r="Q289" s="16"/>
      <c r="R289" s="16">
        <f>VLOOKUP($C289,'mallin data'!$B$2:$CJ$295,26,FALSE)</f>
        <v>0</v>
      </c>
      <c r="S289" s="16"/>
      <c r="T289" s="16">
        <f t="shared" si="26"/>
        <v>1043.8656838656839</v>
      </c>
      <c r="U289" s="16"/>
      <c r="V289" s="114"/>
      <c r="X289" s="43"/>
      <c r="Z289" s="11"/>
      <c r="AA289" s="11"/>
      <c r="AB289" s="12"/>
      <c r="AC289" s="12"/>
    </row>
    <row r="290" spans="1:29" hidden="1" x14ac:dyDescent="0.2">
      <c r="A290" s="11">
        <v>280</v>
      </c>
      <c r="B290" s="19" t="str">
        <f t="shared" si="27"/>
        <v>*</v>
      </c>
      <c r="C290" t="str">
        <f>VLOOKUP(A290,'mallin data'!$IJ$3:$IL$295,3,FALSE)</f>
        <v>Raasepori</v>
      </c>
      <c r="D290" s="7">
        <f>VLOOKUP($C290,'mallin data'!$B$2:$CJ$295,9,FALSE)</f>
        <v>47.7</v>
      </c>
      <c r="E290" s="45">
        <f>VLOOKUP($C290,'mallin data'!$B$2:$CJ$295,66,FALSE)</f>
        <v>-2.0808263469589951E-2</v>
      </c>
      <c r="F290" s="7">
        <f>VLOOKUP($C290,'mallin data'!$B$2:$CJ$295,16,FALSE)</f>
        <v>77.7</v>
      </c>
      <c r="G290" s="16">
        <f>VLOOKUP($C290,'mallin data'!$B$2:$CJ$295,87,FALSE)</f>
        <v>2342</v>
      </c>
      <c r="H290" s="16">
        <f>VLOOKUP($C290,'mallin data'!$B$2:$CJ$295,67,FALSE)</f>
        <v>28279.882157123833</v>
      </c>
      <c r="I290" s="45">
        <f>VLOOKUP($C290,'mallin data'!$B$2:$CJ$295,71,FALSE)</f>
        <v>0.63400000000000001</v>
      </c>
      <c r="J290" s="28">
        <f>_xlfn.XLOOKUP($C290,'mallin data'!$B$3:$B$295,'mallin data'!CH$3:CH$295)</f>
        <v>0</v>
      </c>
      <c r="L290" s="39">
        <f>1-VLOOKUP(C290,'mallin data'!$B$3:$II$295,242,FALSE)/SUM($D$5:$J$5)</f>
        <v>-9.4049800998487338</v>
      </c>
      <c r="M290" s="42">
        <f t="shared" si="25"/>
        <v>14717.045606694561</v>
      </c>
      <c r="N290" s="108"/>
      <c r="O290" s="42">
        <f>VLOOKUP($C290,'mallin data'!$B$2:$CJ$295,65,FALSE)</f>
        <v>0</v>
      </c>
      <c r="P290" s="21"/>
      <c r="Q290" s="16"/>
      <c r="R290" s="16">
        <f>VLOOKUP($C290,'mallin data'!$B$2:$CJ$295,26,FALSE)</f>
        <v>0</v>
      </c>
      <c r="S290" s="16"/>
      <c r="T290" s="16">
        <f t="shared" si="26"/>
        <v>414.71601272534463</v>
      </c>
      <c r="U290" s="16"/>
      <c r="V290" s="114"/>
      <c r="X290" s="43"/>
      <c r="Z290" s="11"/>
      <c r="AA290" s="11"/>
      <c r="AB290" s="12"/>
      <c r="AC290" s="12"/>
    </row>
    <row r="291" spans="1:29" hidden="1" x14ac:dyDescent="0.2">
      <c r="A291" s="11">
        <v>281</v>
      </c>
      <c r="B291" s="19" t="str">
        <f t="shared" si="27"/>
        <v>*</v>
      </c>
      <c r="C291" t="str">
        <f>VLOOKUP(A291,'mallin data'!$IJ$3:$IL$295,3,FALSE)</f>
        <v>Kemiönsaari</v>
      </c>
      <c r="D291" s="7">
        <f>VLOOKUP($C291,'mallin data'!$B$2:$CJ$295,9,FALSE)</f>
        <v>52</v>
      </c>
      <c r="E291" s="45">
        <f>VLOOKUP($C291,'mallin data'!$B$2:$CJ$295,66,FALSE)</f>
        <v>-2.2236757493187209E-2</v>
      </c>
      <c r="F291" s="7">
        <f>VLOOKUP($C291,'mallin data'!$B$2:$CJ$295,16,FALSE)</f>
        <v>44.6</v>
      </c>
      <c r="G291" s="16">
        <f>VLOOKUP($C291,'mallin data'!$B$2:$CJ$295,87,FALSE)</f>
        <v>512</v>
      </c>
      <c r="H291" s="16">
        <f>VLOOKUP($C291,'mallin data'!$B$2:$CJ$295,67,FALSE)</f>
        <v>27143.453460995133</v>
      </c>
      <c r="I291" s="45">
        <f>VLOOKUP($C291,'mallin data'!$B$2:$CJ$295,71,FALSE)</f>
        <v>0.66</v>
      </c>
      <c r="J291" s="28">
        <f>_xlfn.XLOOKUP($C291,'mallin data'!$B$3:$B$295,'mallin data'!CH$3:CH$295)</f>
        <v>0</v>
      </c>
      <c r="L291" s="39">
        <f>1-VLOOKUP(C291,'mallin data'!$B$3:$II$295,242,FALSE)/SUM($D$5:$J$5)</f>
        <v>-10.199729800061531</v>
      </c>
      <c r="M291" s="42">
        <f t="shared" si="25"/>
        <v>17371.311969839775</v>
      </c>
      <c r="N291" s="108"/>
      <c r="O291" s="42">
        <f>VLOOKUP($C291,'mallin data'!$B$2:$CJ$295,65,FALSE)</f>
        <v>0</v>
      </c>
      <c r="P291" s="21"/>
      <c r="Q291" s="16"/>
      <c r="R291" s="16">
        <f>VLOOKUP($C291,'mallin data'!$B$2:$CJ$295,26,FALSE)</f>
        <v>0</v>
      </c>
      <c r="S291" s="16"/>
      <c r="T291" s="16">
        <f t="shared" si="26"/>
        <v>932.30338164251202</v>
      </c>
      <c r="U291" s="16"/>
      <c r="V291" s="114"/>
      <c r="X291" s="43"/>
      <c r="Z291" s="11"/>
      <c r="AA291" s="11"/>
      <c r="AB291" s="12"/>
      <c r="AC291" s="12"/>
    </row>
    <row r="292" spans="1:29" hidden="1" x14ac:dyDescent="0.2">
      <c r="A292" s="11">
        <v>282</v>
      </c>
      <c r="B292" s="19" t="str">
        <f t="shared" si="27"/>
        <v>*</v>
      </c>
      <c r="C292" t="str">
        <f>VLOOKUP(A292,'mallin data'!$IJ$3:$IL$295,3,FALSE)</f>
        <v>Mustasaari</v>
      </c>
      <c r="D292" s="7">
        <f>VLOOKUP($C292,'mallin data'!$B$2:$CJ$295,9,FALSE)</f>
        <v>43.4</v>
      </c>
      <c r="E292" s="45">
        <f>VLOOKUP($C292,'mallin data'!$B$2:$CJ$295,66,FALSE)</f>
        <v>5.437789139321891E-3</v>
      </c>
      <c r="F292" s="7">
        <f>VLOOKUP($C292,'mallin data'!$B$2:$CJ$295,16,FALSE)</f>
        <v>81.099999999999994</v>
      </c>
      <c r="G292" s="16">
        <f>VLOOKUP($C292,'mallin data'!$B$2:$CJ$295,87,FALSE)</f>
        <v>2528</v>
      </c>
      <c r="H292" s="16">
        <f>VLOOKUP($C292,'mallin data'!$B$2:$CJ$295,67,FALSE)</f>
        <v>29649.827692775358</v>
      </c>
      <c r="I292" s="45">
        <f>VLOOKUP($C292,'mallin data'!$B$2:$CJ$295,71,FALSE)</f>
        <v>0.68</v>
      </c>
      <c r="J292" s="28">
        <f>_xlfn.XLOOKUP($C292,'mallin data'!$B$3:$B$295,'mallin data'!CH$3:CH$295)</f>
        <v>0</v>
      </c>
      <c r="L292" s="39">
        <f>1-VLOOKUP(C292,'mallin data'!$B$3:$II$295,242,FALSE)/SUM($D$5:$J$5)</f>
        <v>-10.463617782214477</v>
      </c>
      <c r="M292" s="42">
        <f t="shared" si="25"/>
        <v>12377.629131209183</v>
      </c>
      <c r="N292" s="108"/>
      <c r="O292" s="42">
        <f>VLOOKUP($C292,'mallin data'!$B$2:$CJ$295,65,FALSE)</f>
        <v>0</v>
      </c>
      <c r="P292" s="21"/>
      <c r="Q292" s="16"/>
      <c r="R292" s="16">
        <f>VLOOKUP($C292,'mallin data'!$B$2:$CJ$295,26,FALSE)</f>
        <v>0</v>
      </c>
      <c r="S292" s="16"/>
      <c r="T292" s="16">
        <f t="shared" si="26"/>
        <v>1162.996589769308</v>
      </c>
      <c r="U292" s="16"/>
      <c r="V292" s="114"/>
      <c r="X292" s="43"/>
      <c r="Z292" s="11"/>
      <c r="AA292" s="11"/>
      <c r="AB292" s="12"/>
      <c r="AC292" s="12"/>
    </row>
    <row r="293" spans="1:29" hidden="1" x14ac:dyDescent="0.2">
      <c r="A293" s="11">
        <v>283</v>
      </c>
      <c r="B293" s="19" t="str">
        <f t="shared" si="27"/>
        <v>*</v>
      </c>
      <c r="C293" t="str">
        <f>VLOOKUP(A293,'mallin data'!$IJ$3:$IL$295,3,FALSE)</f>
        <v>Kruunupyy</v>
      </c>
      <c r="D293" s="7">
        <f>VLOOKUP($C293,'mallin data'!$B$2:$CJ$295,9,FALSE)</f>
        <v>45.4</v>
      </c>
      <c r="E293" s="45">
        <f>VLOOKUP($C293,'mallin data'!$B$2:$CJ$295,66,FALSE)</f>
        <v>-1.7235855590287376E-2</v>
      </c>
      <c r="F293" s="7">
        <f>VLOOKUP($C293,'mallin data'!$B$2:$CJ$295,16,FALSE)</f>
        <v>59</v>
      </c>
      <c r="G293" s="16">
        <f>VLOOKUP($C293,'mallin data'!$B$2:$CJ$295,87,FALSE)</f>
        <v>635</v>
      </c>
      <c r="H293" s="16">
        <f>VLOOKUP($C293,'mallin data'!$B$2:$CJ$295,67,FALSE)</f>
        <v>25699.73967202775</v>
      </c>
      <c r="I293" s="45">
        <f>VLOOKUP($C293,'mallin data'!$B$2:$CJ$295,71,FALSE)</f>
        <v>0.754</v>
      </c>
      <c r="J293" s="28">
        <f>_xlfn.XLOOKUP($C293,'mallin data'!$B$3:$B$295,'mallin data'!CH$3:CH$295)</f>
        <v>0</v>
      </c>
      <c r="L293" s="39">
        <f>1-VLOOKUP(C293,'mallin data'!$B$3:$II$295,242,FALSE)/SUM($D$5:$J$5)</f>
        <v>-11.455348503813333</v>
      </c>
      <c r="M293" s="42">
        <f t="shared" si="25"/>
        <v>11912.866459627328</v>
      </c>
      <c r="N293" s="108"/>
      <c r="O293" s="42">
        <f>VLOOKUP($C293,'mallin data'!$B$2:$CJ$295,65,FALSE)</f>
        <v>0</v>
      </c>
      <c r="P293" s="21"/>
      <c r="Q293" s="16"/>
      <c r="R293" s="16">
        <f>VLOOKUP($C293,'mallin data'!$B$2:$CJ$295,26,FALSE)</f>
        <v>0</v>
      </c>
      <c r="S293" s="16"/>
      <c r="T293" s="16">
        <f t="shared" si="26"/>
        <v>814.97545526524152</v>
      </c>
      <c r="U293" s="16"/>
      <c r="V293" s="114"/>
      <c r="X293" s="43"/>
      <c r="Z293" s="11"/>
      <c r="AA293" s="11"/>
      <c r="AB293" s="12"/>
      <c r="AC293" s="12"/>
    </row>
    <row r="294" spans="1:29" hidden="1" x14ac:dyDescent="0.2">
      <c r="A294" s="11">
        <v>284</v>
      </c>
      <c r="B294" s="19" t="str">
        <f t="shared" si="27"/>
        <v>*</v>
      </c>
      <c r="C294" t="str">
        <f>VLOOKUP(A294,'mallin data'!$IJ$3:$IL$295,3,FALSE)</f>
        <v>Närpiö</v>
      </c>
      <c r="D294" s="7">
        <f>VLOOKUP($C294,'mallin data'!$B$2:$CJ$295,9,FALSE)</f>
        <v>46.3</v>
      </c>
      <c r="E294" s="45">
        <f>VLOOKUP($C294,'mallin data'!$B$2:$CJ$295,66,FALSE)</f>
        <v>3.2479913216457802E-2</v>
      </c>
      <c r="F294" s="7">
        <f>VLOOKUP($C294,'mallin data'!$B$2:$CJ$295,16,FALSE)</f>
        <v>60.4</v>
      </c>
      <c r="G294" s="16">
        <f>VLOOKUP($C294,'mallin data'!$B$2:$CJ$295,87,FALSE)</f>
        <v>985</v>
      </c>
      <c r="H294" s="16">
        <f>VLOOKUP($C294,'mallin data'!$B$2:$CJ$295,67,FALSE)</f>
        <v>24971.580908519991</v>
      </c>
      <c r="I294" s="45">
        <f>VLOOKUP($C294,'mallin data'!$B$2:$CJ$295,71,FALSE)</f>
        <v>0.73299999999999998</v>
      </c>
      <c r="J294" s="28">
        <f>_xlfn.XLOOKUP($C294,'mallin data'!$B$3:$B$295,'mallin data'!CH$3:CH$295)</f>
        <v>0</v>
      </c>
      <c r="L294" s="39">
        <f>1-VLOOKUP(C294,'mallin data'!$B$3:$II$295,242,FALSE)/SUM($D$5:$J$5)</f>
        <v>-11.603375891624667</v>
      </c>
      <c r="M294" s="42">
        <f t="shared" si="25"/>
        <v>14615.152964623816</v>
      </c>
      <c r="N294" s="108"/>
      <c r="O294" s="42">
        <f>VLOOKUP($C294,'mallin data'!$B$2:$CJ$295,65,FALSE)</f>
        <v>0</v>
      </c>
      <c r="P294" s="21"/>
      <c r="Q294" s="16"/>
      <c r="R294" s="16">
        <f>VLOOKUP($C294,'mallin data'!$B$2:$CJ$295,26,FALSE)</f>
        <v>0</v>
      </c>
      <c r="S294" s="16"/>
      <c r="T294" s="16">
        <f t="shared" si="26"/>
        <v>744.65382665990876</v>
      </c>
      <c r="U294" s="16"/>
      <c r="V294" s="114"/>
      <c r="X294" s="43"/>
      <c r="Z294" s="11"/>
      <c r="AA294" s="11"/>
      <c r="AB294" s="12"/>
      <c r="AC294" s="12"/>
    </row>
    <row r="295" spans="1:29" hidden="1" x14ac:dyDescent="0.2">
      <c r="A295" s="11">
        <v>285</v>
      </c>
      <c r="B295" s="19" t="str">
        <f t="shared" si="27"/>
        <v>*</v>
      </c>
      <c r="C295" t="str">
        <f>VLOOKUP(A295,'mallin data'!$IJ$3:$IL$295,3,FALSE)</f>
        <v>Vöyri</v>
      </c>
      <c r="D295" s="7">
        <f>VLOOKUP($C295,'mallin data'!$B$2:$CJ$295,9,FALSE)</f>
        <v>46</v>
      </c>
      <c r="E295" s="45">
        <f>VLOOKUP($C295,'mallin data'!$B$2:$CJ$295,66,FALSE)</f>
        <v>1.3243314329878021E-3</v>
      </c>
      <c r="F295" s="7">
        <f>VLOOKUP($C295,'mallin data'!$B$2:$CJ$295,16,FALSE)</f>
        <v>50.6</v>
      </c>
      <c r="G295" s="16">
        <f>VLOOKUP($C295,'mallin data'!$B$2:$CJ$295,87,FALSE)</f>
        <v>694</v>
      </c>
      <c r="H295" s="16">
        <f>VLOOKUP($C295,'mallin data'!$B$2:$CJ$295,67,FALSE)</f>
        <v>26299.269887278584</v>
      </c>
      <c r="I295" s="45">
        <f>VLOOKUP($C295,'mallin data'!$B$2:$CJ$295,71,FALSE)</f>
        <v>0.81499999999999995</v>
      </c>
      <c r="J295" s="28">
        <f>_xlfn.XLOOKUP($C295,'mallin data'!$B$3:$B$295,'mallin data'!CH$3:CH$295)</f>
        <v>0</v>
      </c>
      <c r="L295" s="39">
        <f>1-VLOOKUP(C295,'mallin data'!$B$3:$II$295,242,FALSE)/SUM($D$5:$J$5)</f>
        <v>-12.634257469282197</v>
      </c>
      <c r="M295" s="42">
        <f t="shared" si="25"/>
        <v>12712.818688981868</v>
      </c>
      <c r="N295" s="108"/>
      <c r="O295" s="42">
        <f>VLOOKUP($C295,'mallin data'!$B$2:$CJ$295,65,FALSE)</f>
        <v>0</v>
      </c>
      <c r="P295" s="21"/>
      <c r="Q295" s="16"/>
      <c r="R295" s="16">
        <f>VLOOKUP($C295,'mallin data'!$B$2:$CJ$295,26,FALSE)</f>
        <v>0</v>
      </c>
      <c r="S295" s="16"/>
      <c r="T295" s="16">
        <f t="shared" si="26"/>
        <v>739.49679258731294</v>
      </c>
      <c r="U295" s="16"/>
      <c r="V295" s="114"/>
      <c r="X295" s="43"/>
      <c r="Z295" s="11"/>
      <c r="AA295" s="11"/>
      <c r="AB295" s="12"/>
      <c r="AC295" s="12"/>
    </row>
    <row r="296" spans="1:29" hidden="1" x14ac:dyDescent="0.2">
      <c r="A296" s="11">
        <v>286</v>
      </c>
      <c r="B296" s="19" t="str">
        <f t="shared" si="27"/>
        <v>*</v>
      </c>
      <c r="C296" t="str">
        <f>VLOOKUP(A296,'mallin data'!$IJ$3:$IL$295,3,FALSE)</f>
        <v>Uusikaarlepyy</v>
      </c>
      <c r="D296" s="7">
        <f>VLOOKUP($C296,'mallin data'!$B$2:$CJ$295,9,FALSE)</f>
        <v>44.4</v>
      </c>
      <c r="E296" s="45">
        <f>VLOOKUP($C296,'mallin data'!$B$2:$CJ$295,66,FALSE)</f>
        <v>3.7748695637077833E-3</v>
      </c>
      <c r="F296" s="7">
        <f>VLOOKUP($C296,'mallin data'!$B$2:$CJ$295,16,FALSE)</f>
        <v>64</v>
      </c>
      <c r="G296" s="16">
        <f>VLOOKUP($C296,'mallin data'!$B$2:$CJ$295,87,FALSE)</f>
        <v>862</v>
      </c>
      <c r="H296" s="16">
        <f>VLOOKUP($C296,'mallin data'!$B$2:$CJ$295,67,FALSE)</f>
        <v>25121.74862212663</v>
      </c>
      <c r="I296" s="45">
        <f>VLOOKUP($C296,'mallin data'!$B$2:$CJ$295,71,FALSE)</f>
        <v>0.83700000000000008</v>
      </c>
      <c r="J296" s="28">
        <f>_xlfn.XLOOKUP($C296,'mallin data'!$B$3:$B$295,'mallin data'!CH$3:CH$295)</f>
        <v>0</v>
      </c>
      <c r="L296" s="39">
        <f>1-VLOOKUP(C296,'mallin data'!$B$3:$II$295,242,FALSE)/SUM($D$5:$J$5)</f>
        <v>-13.014642969116116</v>
      </c>
      <c r="M296" s="42">
        <f t="shared" si="25"/>
        <v>11072.977703455965</v>
      </c>
      <c r="N296" s="108"/>
      <c r="O296" s="42">
        <f>VLOOKUP($C296,'mallin data'!$B$2:$CJ$295,65,FALSE)</f>
        <v>0</v>
      </c>
      <c r="P296" s="21"/>
      <c r="Q296" s="16"/>
      <c r="R296" s="16">
        <f>VLOOKUP($C296,'mallin data'!$B$2:$CJ$295,26,FALSE)</f>
        <v>0</v>
      </c>
      <c r="S296" s="16"/>
      <c r="T296" s="16">
        <f t="shared" si="26"/>
        <v>834.2254791431792</v>
      </c>
      <c r="U296" s="16"/>
      <c r="V296" s="114"/>
      <c r="X296" s="43"/>
      <c r="Z296" s="11"/>
      <c r="AA296" s="11"/>
      <c r="AB296" s="12"/>
      <c r="AC296" s="12"/>
    </row>
    <row r="297" spans="1:29" hidden="1" x14ac:dyDescent="0.2">
      <c r="A297" s="11">
        <v>287</v>
      </c>
      <c r="B297" s="19" t="str">
        <f t="shared" si="27"/>
        <v>*</v>
      </c>
      <c r="C297" t="str">
        <f>VLOOKUP(A297,'mallin data'!$IJ$3:$IL$295,3,FALSE)</f>
        <v>Korsnäs</v>
      </c>
      <c r="D297" s="7">
        <f>VLOOKUP($C297,'mallin data'!$B$2:$CJ$295,9,FALSE)</f>
        <v>48.2</v>
      </c>
      <c r="E297" s="45">
        <f>VLOOKUP($C297,'mallin data'!$B$2:$CJ$295,66,FALSE)</f>
        <v>-4.2361503979118087E-3</v>
      </c>
      <c r="F297" s="7">
        <f>VLOOKUP($C297,'mallin data'!$B$2:$CJ$295,16,FALSE)</f>
        <v>55</v>
      </c>
      <c r="G297" s="16">
        <f>VLOOKUP($C297,'mallin data'!$B$2:$CJ$295,87,FALSE)</f>
        <v>134</v>
      </c>
      <c r="H297" s="16">
        <f>VLOOKUP($C297,'mallin data'!$B$2:$CJ$295,67,FALSE)</f>
        <v>24913.657099697884</v>
      </c>
      <c r="I297" s="45">
        <f>VLOOKUP($C297,'mallin data'!$B$2:$CJ$295,71,FALSE)</f>
        <v>0.83400000000000007</v>
      </c>
      <c r="J297" s="28">
        <f>_xlfn.XLOOKUP($C297,'mallin data'!$B$3:$B$295,'mallin data'!CH$3:CH$295)</f>
        <v>0</v>
      </c>
      <c r="L297" s="39">
        <f>1-VLOOKUP(C297,'mallin data'!$B$3:$II$295,242,FALSE)/SUM($D$5:$J$5)</f>
        <v>-13.06253416667035</v>
      </c>
      <c r="M297" s="42">
        <f t="shared" si="25"/>
        <v>18122.562962962962</v>
      </c>
      <c r="N297" s="108"/>
      <c r="O297" s="42">
        <f>VLOOKUP($C297,'mallin data'!$B$2:$CJ$295,65,FALSE)</f>
        <v>0</v>
      </c>
      <c r="P297" s="21"/>
      <c r="Q297" s="16"/>
      <c r="R297" s="16">
        <f>VLOOKUP($C297,'mallin data'!$B$2:$CJ$295,26,FALSE)</f>
        <v>0</v>
      </c>
      <c r="S297" s="16"/>
      <c r="T297" s="16">
        <f t="shared" si="26"/>
        <v>1082.5669291338584</v>
      </c>
      <c r="U297" s="16"/>
      <c r="V297" s="114"/>
      <c r="X297" s="43"/>
      <c r="Z297" s="11"/>
      <c r="AA297" s="11"/>
      <c r="AB297" s="12"/>
      <c r="AC297" s="12"/>
    </row>
    <row r="298" spans="1:29" hidden="1" x14ac:dyDescent="0.2">
      <c r="A298" s="11">
        <v>288</v>
      </c>
      <c r="B298" s="19" t="str">
        <f t="shared" si="27"/>
        <v>*</v>
      </c>
      <c r="C298" t="str">
        <f>VLOOKUP(A298,'mallin data'!$IJ$3:$IL$295,3,FALSE)</f>
        <v>Maalahti</v>
      </c>
      <c r="D298" s="7">
        <f>VLOOKUP($C298,'mallin data'!$B$2:$CJ$295,9,FALSE)</f>
        <v>47.1</v>
      </c>
      <c r="E298" s="45">
        <f>VLOOKUP($C298,'mallin data'!$B$2:$CJ$295,66,FALSE)</f>
        <v>1.138946819132034E-2</v>
      </c>
      <c r="F298" s="7">
        <f>VLOOKUP($C298,'mallin data'!$B$2:$CJ$295,16,FALSE)</f>
        <v>72.3</v>
      </c>
      <c r="G298" s="16">
        <f>VLOOKUP($C298,'mallin data'!$B$2:$CJ$295,87,FALSE)</f>
        <v>582</v>
      </c>
      <c r="H298" s="16">
        <f>VLOOKUP($C298,'mallin data'!$B$2:$CJ$295,67,FALSE)</f>
        <v>27366.148107109879</v>
      </c>
      <c r="I298" s="45">
        <f>VLOOKUP($C298,'mallin data'!$B$2:$CJ$295,71,FALSE)</f>
        <v>0.84799999999999998</v>
      </c>
      <c r="J298" s="28">
        <f>_xlfn.XLOOKUP($C298,'mallin data'!$B$3:$B$295,'mallin data'!CH$3:CH$295)</f>
        <v>0</v>
      </c>
      <c r="L298" s="39">
        <f>1-VLOOKUP(C298,'mallin data'!$B$3:$II$295,242,FALSE)/SUM($D$5:$J$5)</f>
        <v>-13.192822073204297</v>
      </c>
      <c r="M298" s="42">
        <f t="shared" si="25"/>
        <v>14159.042677824267</v>
      </c>
      <c r="N298" s="108"/>
      <c r="O298" s="42">
        <f>VLOOKUP($C298,'mallin data'!$B$2:$CJ$295,65,FALSE)</f>
        <v>0</v>
      </c>
      <c r="P298" s="21"/>
      <c r="Q298" s="16"/>
      <c r="R298" s="16">
        <f>VLOOKUP($C298,'mallin data'!$B$2:$CJ$295,26,FALSE)</f>
        <v>0</v>
      </c>
      <c r="S298" s="16"/>
      <c r="T298" s="16">
        <f t="shared" si="26"/>
        <v>656.75703324808183</v>
      </c>
      <c r="U298" s="16"/>
      <c r="V298" s="114"/>
      <c r="X298" s="43"/>
      <c r="Z298" s="11"/>
      <c r="AA298" s="11"/>
      <c r="AB298" s="12"/>
      <c r="AC298" s="12"/>
    </row>
    <row r="299" spans="1:29" hidden="1" x14ac:dyDescent="0.2">
      <c r="A299" s="11">
        <v>289</v>
      </c>
      <c r="B299" s="19" t="str">
        <f t="shared" si="27"/>
        <v>*</v>
      </c>
      <c r="C299" t="str">
        <f>VLOOKUP(A299,'mallin data'!$IJ$3:$IL$295,3,FALSE)</f>
        <v>Pedersören kunta</v>
      </c>
      <c r="D299" s="7">
        <f>VLOOKUP($C299,'mallin data'!$B$2:$CJ$295,9,FALSE)</f>
        <v>38.9</v>
      </c>
      <c r="E299" s="45">
        <f>VLOOKUP($C299,'mallin data'!$B$2:$CJ$295,66,FALSE)</f>
        <v>-1.3676635659082037E-2</v>
      </c>
      <c r="F299" s="7">
        <f>VLOOKUP($C299,'mallin data'!$B$2:$CJ$295,16,FALSE)</f>
        <v>73.5</v>
      </c>
      <c r="G299" s="16">
        <f>VLOOKUP($C299,'mallin data'!$B$2:$CJ$295,87,FALSE)</f>
        <v>1524</v>
      </c>
      <c r="H299" s="16">
        <f>VLOOKUP($C299,'mallin data'!$B$2:$CJ$295,67,FALSE)</f>
        <v>24461.805095314448</v>
      </c>
      <c r="I299" s="45">
        <f>VLOOKUP($C299,'mallin data'!$B$2:$CJ$295,71,FALSE)</f>
        <v>0.88400000000000001</v>
      </c>
      <c r="J299" s="28">
        <f>_xlfn.XLOOKUP($C299,'mallin data'!$B$3:$B$295,'mallin data'!CH$3:CH$295)</f>
        <v>0</v>
      </c>
      <c r="L299" s="39">
        <f>1-VLOOKUP(C299,'mallin data'!$B$3:$II$295,242,FALSE)/SUM($D$5:$J$5)</f>
        <v>-13.752314003668173</v>
      </c>
      <c r="M299" s="42">
        <f t="shared" si="25"/>
        <v>12472.586752827141</v>
      </c>
      <c r="N299" s="108"/>
      <c r="O299" s="42">
        <f>VLOOKUP($C299,'mallin data'!$B$2:$CJ$295,65,FALSE)</f>
        <v>0</v>
      </c>
      <c r="P299" s="21"/>
      <c r="Q299" s="16"/>
      <c r="R299" s="16">
        <f>VLOOKUP($C299,'mallin data'!$B$2:$CJ$295,26,FALSE)</f>
        <v>0</v>
      </c>
      <c r="S299" s="16"/>
      <c r="T299" s="16">
        <f t="shared" si="26"/>
        <v>578.32821183393264</v>
      </c>
      <c r="U299" s="16"/>
      <c r="V299" s="114"/>
      <c r="X299" s="43"/>
      <c r="Z299" s="11"/>
      <c r="AA299" s="11"/>
      <c r="AB299" s="12"/>
      <c r="AC299" s="12"/>
    </row>
    <row r="300" spans="1:29" hidden="1" x14ac:dyDescent="0.2">
      <c r="A300" s="11">
        <v>290</v>
      </c>
      <c r="B300" s="19" t="str">
        <f t="shared" si="27"/>
        <v>*</v>
      </c>
      <c r="C300" t="str">
        <f>VLOOKUP(A300,'mallin data'!$IJ$3:$IL$295,3,FALSE)</f>
        <v>Luoto</v>
      </c>
      <c r="D300" s="7">
        <f>VLOOKUP($C300,'mallin data'!$B$2:$CJ$295,9,FALSE)</f>
        <v>34.1</v>
      </c>
      <c r="E300" s="45">
        <f>VLOOKUP($C300,'mallin data'!$B$2:$CJ$295,66,FALSE)</f>
        <v>1.5821796133227251E-2</v>
      </c>
      <c r="F300" s="7">
        <f>VLOOKUP($C300,'mallin data'!$B$2:$CJ$295,16,FALSE)</f>
        <v>90.6</v>
      </c>
      <c r="G300" s="16">
        <f>VLOOKUP($C300,'mallin data'!$B$2:$CJ$295,87,FALSE)</f>
        <v>972</v>
      </c>
      <c r="H300" s="16">
        <f>VLOOKUP($C300,'mallin data'!$B$2:$CJ$295,67,FALSE)</f>
        <v>23913.062542488104</v>
      </c>
      <c r="I300" s="45">
        <f>VLOOKUP($C300,'mallin data'!$B$2:$CJ$295,71,FALSE)</f>
        <v>0.91799999999999993</v>
      </c>
      <c r="J300" s="28">
        <f>_xlfn.XLOOKUP($C300,'mallin data'!$B$3:$B$295,'mallin data'!CH$3:CH$295)</f>
        <v>0</v>
      </c>
      <c r="L300" s="39">
        <f>1-VLOOKUP(C300,'mallin data'!$B$3:$II$295,242,FALSE)/SUM($D$5:$J$5)</f>
        <v>-14.82019632535903</v>
      </c>
      <c r="M300" s="42">
        <f t="shared" si="25"/>
        <v>10568.672829994865</v>
      </c>
      <c r="N300" s="108"/>
      <c r="O300" s="42">
        <f>VLOOKUP($C300,'mallin data'!$B$2:$CJ$295,65,FALSE)</f>
        <v>0</v>
      </c>
      <c r="P300" s="21"/>
      <c r="Q300" s="16"/>
      <c r="R300" s="16">
        <f>VLOOKUP($C300,'mallin data'!$B$2:$CJ$295,26,FALSE)</f>
        <v>0</v>
      </c>
      <c r="S300" s="16"/>
      <c r="T300" s="16">
        <f t="shared" si="26"/>
        <v>411.98866563626996</v>
      </c>
      <c r="U300" s="16"/>
      <c r="V300" s="114"/>
      <c r="X300" s="43"/>
      <c r="Z300" s="11"/>
      <c r="AA300" s="11"/>
      <c r="AB300" s="12"/>
      <c r="AC300" s="12"/>
    </row>
    <row r="301" spans="1:29" hidden="1" x14ac:dyDescent="0.2">
      <c r="A301" s="11">
        <v>291</v>
      </c>
      <c r="B301" s="19" t="str">
        <f t="shared" si="27"/>
        <v>*</v>
      </c>
      <c r="C301" t="str">
        <f>VLOOKUP(A301,'mallin data'!$IJ$3:$IL$295,3,FALSE)</f>
        <v>Lestijärvi</v>
      </c>
      <c r="D301" s="7">
        <f>VLOOKUP($C301,'mallin data'!$B$2:$CJ$295,9,FALSE)</f>
        <v>49.8</v>
      </c>
      <c r="E301" s="45">
        <f>VLOOKUP($C301,'mallin data'!$B$2:$CJ$295,66,FALSE)</f>
        <v>1.6625148590548264</v>
      </c>
      <c r="F301" s="7">
        <f>VLOOKUP($C301,'mallin data'!$B$2:$CJ$295,16,FALSE)</f>
        <v>33.6</v>
      </c>
      <c r="G301" s="16">
        <f>VLOOKUP($C301,'mallin data'!$B$2:$CJ$295,87,FALSE)</f>
        <v>59</v>
      </c>
      <c r="H301" s="16">
        <f>VLOOKUP($C301,'mallin data'!$B$2:$CJ$295,67,FALSE)</f>
        <v>24554.281203007518</v>
      </c>
      <c r="I301" s="45">
        <f>VLOOKUP($C301,'mallin data'!$B$2:$CJ$295,71,FALSE)</f>
        <v>2E-3</v>
      </c>
      <c r="J301" s="28">
        <f>_xlfn.XLOOKUP($C301,'mallin data'!$B$3:$B$295,'mallin data'!CH$3:CH$295)</f>
        <v>0</v>
      </c>
      <c r="L301" s="39">
        <f>1-VLOOKUP(C301,'mallin data'!$B$3:$II$295,242,FALSE)/SUM($D$5:$J$5)</f>
        <v>-16.36748761581368</v>
      </c>
      <c r="M301" s="42">
        <f t="shared" si="25"/>
        <v>19352.460317460318</v>
      </c>
      <c r="N301" s="108"/>
      <c r="O301" s="42">
        <f>VLOOKUP($C301,'mallin data'!$B$2:$CJ$295,65,FALSE)</f>
        <v>0</v>
      </c>
      <c r="P301" s="21"/>
      <c r="Q301" s="16"/>
      <c r="R301" s="16">
        <f>VLOOKUP($C301,'mallin data'!$B$2:$CJ$295,26,FALSE)</f>
        <v>0</v>
      </c>
      <c r="S301" s="16"/>
      <c r="T301" s="16">
        <f t="shared" si="26"/>
        <v>1700.4590163934427</v>
      </c>
      <c r="U301" s="16"/>
      <c r="V301" s="114"/>
      <c r="X301" s="43"/>
      <c r="Z301" s="11"/>
      <c r="AA301" s="11"/>
      <c r="AB301" s="12"/>
      <c r="AC301" s="12"/>
    </row>
    <row r="302" spans="1:29" hidden="1" x14ac:dyDescent="0.2">
      <c r="A302" s="11">
        <v>292</v>
      </c>
      <c r="B302" s="19" t="str">
        <f t="shared" si="27"/>
        <v>*</v>
      </c>
      <c r="C302" t="str">
        <f>VLOOKUP(A302,'mallin data'!$IJ$3:$IL$295,3,FALSE)</f>
        <v>Akaa</v>
      </c>
      <c r="D302" s="7">
        <f>VLOOKUP($C302,'mallin data'!$B$2:$CJ$295,9,FALSE)</f>
        <v>45.7</v>
      </c>
      <c r="E302" s="45">
        <f>VLOOKUP($C302,'mallin data'!$B$2:$CJ$295,66,FALSE)</f>
        <v>-2.2025149689704527E-2</v>
      </c>
      <c r="F302" s="7">
        <f>VLOOKUP($C302,'mallin data'!$B$2:$CJ$295,16,FALSE)</f>
        <v>88.4</v>
      </c>
      <c r="G302" s="16">
        <f>VLOOKUP($C302,'mallin data'!$B$2:$CJ$295,87,FALSE)</f>
        <v>1727</v>
      </c>
      <c r="H302" s="16">
        <f>VLOOKUP($C302,'mallin data'!$B$2:$CJ$295,67,FALSE)</f>
        <v>27416.480014645756</v>
      </c>
      <c r="I302" s="45">
        <f>VLOOKUP($C302,'mallin data'!$B$2:$CJ$295,71,FALSE)</f>
        <v>2E-3</v>
      </c>
      <c r="J302" s="28">
        <f>_xlfn.XLOOKUP($C302,'mallin data'!$B$3:$B$295,'mallin data'!CH$3:CH$295)</f>
        <v>0</v>
      </c>
      <c r="L302" s="39">
        <f>1-VLOOKUP(C302,'mallin data'!$B$3:$II$295,242,FALSE)/SUM($D$5:$J$5)</f>
        <v>-599999.00000000058</v>
      </c>
      <c r="M302" s="42">
        <f t="shared" si="25"/>
        <v>10456.733409610984</v>
      </c>
      <c r="N302" s="108"/>
      <c r="O302" s="42">
        <f>VLOOKUP($C302,'mallin data'!$B$2:$CJ$295,65,FALSE)</f>
        <v>0</v>
      </c>
      <c r="P302" s="21"/>
      <c r="Q302" s="16"/>
      <c r="R302" s="16">
        <f>VLOOKUP($C302,'mallin data'!$B$2:$CJ$295,26,FALSE)</f>
        <v>0</v>
      </c>
      <c r="S302" s="16"/>
      <c r="T302" s="16">
        <f t="shared" si="26"/>
        <v>1029.0171262699564</v>
      </c>
      <c r="U302" s="16"/>
      <c r="V302" s="114"/>
      <c r="X302" s="43"/>
      <c r="Z302" s="11"/>
      <c r="AA302" s="11"/>
      <c r="AB302" s="12"/>
      <c r="AC302" s="12"/>
    </row>
    <row r="303" spans="1:29" x14ac:dyDescent="0.2">
      <c r="D303" s="7"/>
      <c r="E303" s="20"/>
      <c r="F303" s="7"/>
      <c r="G303" s="7"/>
      <c r="H303" s="20"/>
      <c r="I303" s="20"/>
      <c r="J303" s="7"/>
      <c r="L303" s="7"/>
      <c r="M303" s="42"/>
      <c r="N303" s="108"/>
      <c r="O303" s="12"/>
      <c r="P303" s="21"/>
      <c r="Q303" s="16"/>
      <c r="R303" s="16"/>
      <c r="S303" s="16"/>
      <c r="T303" s="16"/>
      <c r="U303" s="16"/>
      <c r="V303" s="114"/>
      <c r="X303" s="43"/>
      <c r="Z303" s="11"/>
      <c r="AA303" s="11"/>
      <c r="AB303" s="12"/>
      <c r="AC303" s="12"/>
    </row>
    <row r="304" spans="1:29" x14ac:dyDescent="0.2">
      <c r="C304" s="53" t="s">
        <v>410</v>
      </c>
      <c r="D304" s="42">
        <f>_xlfn.QUARTILE.INC(D11:D302,1)</f>
        <v>44.95</v>
      </c>
      <c r="E304" s="45">
        <f>_xlfn.QUARTILE.INC(E11:E302,1)</f>
        <v>-2.4387414116197166E-2</v>
      </c>
      <c r="F304" s="42">
        <f t="shared" ref="F304" si="28">_xlfn.QUARTILE.INC(F11:F302,1)</f>
        <v>49.6</v>
      </c>
      <c r="G304" s="42">
        <f>_xlfn.QUARTILE.INC(G11:G302,1)</f>
        <v>260.25</v>
      </c>
      <c r="H304" s="42">
        <f t="shared" ref="H304:J304" si="29">_xlfn.QUARTILE.INC(H11:H302,1)</f>
        <v>24494.541698866182</v>
      </c>
      <c r="I304" s="45">
        <f t="shared" si="29"/>
        <v>1E-3</v>
      </c>
      <c r="J304" s="42">
        <f t="shared" si="29"/>
        <v>0</v>
      </c>
      <c r="L304" s="30" t="s">
        <v>391</v>
      </c>
      <c r="M304" s="42">
        <f>_xlfn.QUARTILE.INC(vertailutiedot!L3:L292,1)</f>
        <v>11607.584342289314</v>
      </c>
      <c r="N304" s="107">
        <f>_xlfn.QUARTILE.INC(vertailutiedot!O3:O295,1)</f>
        <v>14.222222328186035</v>
      </c>
      <c r="O304" s="42">
        <f>_xlfn.QUARTILE.INC(vertailutiedot!R3:R295,1)</f>
        <v>133.53125</v>
      </c>
      <c r="P304" s="21">
        <f>_xlfn.QUARTILE.INC(opetus,1)</f>
        <v>6069.0504744456975</v>
      </c>
      <c r="Q304" s="21">
        <f>_xlfn.QUARTILE.INC(kuljetus,1)</f>
        <v>499.32942292149659</v>
      </c>
      <c r="R304" s="21">
        <f>_xlfn.QUARTILE.INC(ruokailu,1)</f>
        <v>660.88525924960913</v>
      </c>
      <c r="S304" s="21">
        <f>_xlfn.QUARTILE.INC(oppilashuolto,1)</f>
        <v>514.65653755514177</v>
      </c>
      <c r="T304" s="21">
        <f>_xlfn.QUARTILE.INC(hallinto,1)</f>
        <v>623.02399102864229</v>
      </c>
      <c r="U304" s="21">
        <f>_xlfn.QUARTILE.INC(kiinteistöt,1)</f>
        <v>1181.3329966785454</v>
      </c>
      <c r="V304" s="113">
        <f>_xlfn.QUARTILE.INC(vertailutiedot!V3:V295,1)</f>
        <v>0.19135534175578187</v>
      </c>
      <c r="X304" s="43"/>
      <c r="Z304" s="12"/>
      <c r="AA304" s="12"/>
      <c r="AB304" s="12"/>
      <c r="AC304" s="12"/>
    </row>
    <row r="305" spans="2:29" x14ac:dyDescent="0.2">
      <c r="C305" s="53" t="s">
        <v>411</v>
      </c>
      <c r="D305" s="42">
        <f>MEDIAN(D11:D302)</f>
        <v>48.3</v>
      </c>
      <c r="E305" s="45">
        <f>MEDIAN(E11:E302)</f>
        <v>-1.2692711518900522E-2</v>
      </c>
      <c r="F305" s="42">
        <f t="shared" ref="F305" si="30">MEDIAN(F11:F302)</f>
        <v>61.9</v>
      </c>
      <c r="G305" s="42">
        <f>MEDIAN(G11:G302)</f>
        <v>601</v>
      </c>
      <c r="H305" s="42">
        <f t="shared" ref="H305:J305" si="31">MEDIAN(H11:H302)</f>
        <v>25998.634652192377</v>
      </c>
      <c r="I305" s="45">
        <f t="shared" si="31"/>
        <v>3.0000000000000001E-3</v>
      </c>
      <c r="J305" s="42">
        <f t="shared" si="31"/>
        <v>0</v>
      </c>
      <c r="L305" s="30" t="s">
        <v>389</v>
      </c>
      <c r="M305" s="42">
        <f>MEDIAN(vertailutiedot!L3:L292)</f>
        <v>12757.166370336443</v>
      </c>
      <c r="N305" s="107">
        <f>MEDIAN(vertailutiedot!O3:O295)</f>
        <v>16</v>
      </c>
      <c r="O305" s="42">
        <f>MEDIAN(vertailutiedot!R3:R295)</f>
        <v>177.10714285714286</v>
      </c>
      <c r="P305" s="21">
        <f>MEDIAN(opetus)</f>
        <v>6808.2831302259956</v>
      </c>
      <c r="Q305" s="21">
        <f>MEDIAN(kuljetus)</f>
        <v>947.93142941560666</v>
      </c>
      <c r="R305" s="21">
        <f>MEDIAN(ruokailu)</f>
        <v>779.89578553203989</v>
      </c>
      <c r="S305" s="21">
        <f>MEDIAN(oppilashuolto)</f>
        <v>720.77204633307042</v>
      </c>
      <c r="T305" s="21">
        <f>MEDIAN(hallinto)</f>
        <v>900.18878542745938</v>
      </c>
      <c r="U305" s="21">
        <f>MEDIAN(kiinteistöt)</f>
        <v>1518.9416002530045</v>
      </c>
      <c r="V305" s="113">
        <f>MEDIAN(vertailutiedot!V3:V295)</f>
        <v>0.33858929115037262</v>
      </c>
      <c r="Z305" s="12"/>
      <c r="AA305" s="12"/>
      <c r="AB305" s="12"/>
      <c r="AC305" s="12"/>
    </row>
    <row r="306" spans="2:29" x14ac:dyDescent="0.2">
      <c r="B306" s="6"/>
      <c r="C306" s="53" t="s">
        <v>412</v>
      </c>
      <c r="D306" s="42">
        <f>_xlfn.QUARTILE.INC(D11:D302,3)</f>
        <v>51.725000000000001</v>
      </c>
      <c r="E306" s="45">
        <f>_xlfn.QUARTILE.INC(E11:E302,3)</f>
        <v>1.2611044283394879E-4</v>
      </c>
      <c r="F306" s="42">
        <f t="shared" ref="F306" si="32">_xlfn.QUARTILE.INC(F11:F302,3)</f>
        <v>79.724999999999994</v>
      </c>
      <c r="G306" s="42">
        <f>_xlfn.QUARTILE.INC(G11:G302,3)</f>
        <v>1519.5</v>
      </c>
      <c r="H306" s="42">
        <f t="shared" ref="H306:J306" si="33">_xlfn.QUARTILE.INC(H11:H302,3)</f>
        <v>28010.919451473899</v>
      </c>
      <c r="I306" s="45">
        <f t="shared" si="33"/>
        <v>6.0000000000000001E-3</v>
      </c>
      <c r="J306" s="42">
        <f t="shared" si="33"/>
        <v>0</v>
      </c>
      <c r="L306" s="30" t="s">
        <v>392</v>
      </c>
      <c r="M306" s="42">
        <f>_xlfn.QUARTILE.INC(vertailutiedot!L3:L292,3)</f>
        <v>14888.367315353969</v>
      </c>
      <c r="N306" s="107">
        <f>_xlfn.QUARTILE.INC(vertailutiedot!O3:O295,3)</f>
        <v>17.441860198974609</v>
      </c>
      <c r="O306" s="42">
        <f>_xlfn.QUARTILE.INC(vertailutiedot!R3:R295,3)</f>
        <v>253.875</v>
      </c>
      <c r="P306" s="21">
        <f>_xlfn.QUARTILE.INC(opetus,3)</f>
        <v>7742.6902287532193</v>
      </c>
      <c r="Q306" s="21">
        <f>_xlfn.QUARTILE.INC(kuljetus,3)</f>
        <v>1590.8413672515089</v>
      </c>
      <c r="R306" s="21">
        <f>_xlfn.QUARTILE.INC(ruokailu,3)</f>
        <v>980.68429683985551</v>
      </c>
      <c r="S306" s="21">
        <f>_xlfn.QUARTILE.INC(oppilashuolto,3)</f>
        <v>979.84792478325926</v>
      </c>
      <c r="T306" s="21">
        <f>_xlfn.QUARTILE.INC(hallinto,3)</f>
        <v>1181.606711922082</v>
      </c>
      <c r="U306" s="21">
        <f>_xlfn.QUARTILE.INC(kiinteistöt,3)</f>
        <v>1977.6784922662666</v>
      </c>
      <c r="V306" s="113">
        <f>_xlfn.QUARTILE.INC(vertailutiedot!V3:V295,3)</f>
        <v>0.45555053367173104</v>
      </c>
      <c r="Z306" s="12"/>
      <c r="AA306" s="12"/>
      <c r="AB306" s="12"/>
      <c r="AC306" s="12"/>
    </row>
    <row r="307" spans="2:29" x14ac:dyDescent="0.2">
      <c r="B307" s="6"/>
      <c r="C307" s="54" t="s">
        <v>390</v>
      </c>
      <c r="D307" s="6"/>
      <c r="E307" s="20"/>
      <c r="F307" s="6"/>
      <c r="G307" s="6"/>
      <c r="H307" s="20"/>
      <c r="I307" s="20"/>
      <c r="J307" s="6"/>
      <c r="L307" s="31" t="s">
        <v>390</v>
      </c>
      <c r="Q307" s="16"/>
      <c r="R307" s="16"/>
      <c r="S307" s="16"/>
      <c r="T307" s="16"/>
      <c r="U307" s="16"/>
      <c r="V307" s="16"/>
      <c r="Z307" s="12"/>
      <c r="AA307" s="12"/>
      <c r="AB307" s="12"/>
      <c r="AC307" s="12"/>
    </row>
    <row r="308" spans="2:29" x14ac:dyDescent="0.2">
      <c r="B308" s="6"/>
      <c r="D308" s="6"/>
      <c r="E308" s="20"/>
      <c r="F308" s="6"/>
      <c r="G308" s="6"/>
      <c r="H308" s="20"/>
      <c r="I308" s="20"/>
      <c r="J308" s="6"/>
      <c r="N308" s="21"/>
      <c r="O308" s="21"/>
      <c r="P308" s="21"/>
      <c r="Q308" s="16"/>
      <c r="R308" s="16"/>
      <c r="S308" s="16"/>
      <c r="T308" s="16"/>
      <c r="U308" s="16"/>
      <c r="V308" s="16"/>
      <c r="Z308" s="12"/>
      <c r="AA308" s="12"/>
      <c r="AB308" s="12"/>
    </row>
    <row r="309" spans="2:29" x14ac:dyDescent="0.2">
      <c r="B309" s="6"/>
      <c r="D309" s="6"/>
      <c r="E309" s="20"/>
      <c r="F309" s="6"/>
      <c r="G309" s="6"/>
      <c r="H309" s="20"/>
      <c r="I309" s="20"/>
      <c r="J309" s="6"/>
      <c r="L309" s="6"/>
      <c r="M309" s="21"/>
      <c r="N309" s="21"/>
      <c r="O309" s="21"/>
      <c r="P309" s="21"/>
      <c r="Q309" s="16"/>
      <c r="R309" s="16"/>
      <c r="S309" s="16"/>
      <c r="T309" s="16"/>
      <c r="U309" s="16"/>
      <c r="V309" s="16"/>
      <c r="Z309" s="47"/>
    </row>
    <row r="310" spans="2:29" x14ac:dyDescent="0.2">
      <c r="B310" s="6"/>
      <c r="D310" s="6"/>
      <c r="E310" s="20"/>
      <c r="F310" s="6"/>
      <c r="G310" s="6"/>
      <c r="H310" s="20"/>
      <c r="I310" s="20"/>
      <c r="J310" s="6"/>
      <c r="L310" s="6"/>
      <c r="M310" s="21"/>
      <c r="Q310" s="16"/>
      <c r="R310" s="16"/>
      <c r="S310" s="16"/>
      <c r="T310" s="16"/>
      <c r="U310" s="16"/>
      <c r="V310" s="16"/>
      <c r="Z310" s="47"/>
    </row>
    <row r="311" spans="2:29" x14ac:dyDescent="0.2">
      <c r="B311" s="6"/>
      <c r="D311" s="6"/>
      <c r="E311" s="20"/>
      <c r="F311" s="6"/>
      <c r="G311" s="6"/>
      <c r="H311" s="20"/>
      <c r="I311" s="20"/>
      <c r="J311" s="6"/>
      <c r="L311" s="6"/>
      <c r="M311" s="21"/>
      <c r="N311" s="21"/>
      <c r="O311" s="21"/>
      <c r="P311" s="21"/>
      <c r="Q311" s="16"/>
      <c r="R311" s="16"/>
      <c r="S311" s="16"/>
      <c r="T311" s="16"/>
      <c r="U311" s="16"/>
      <c r="V311" s="16"/>
      <c r="Z311" s="47"/>
    </row>
    <row r="312" spans="2:29" x14ac:dyDescent="0.2">
      <c r="B312" s="6"/>
      <c r="D312" s="6"/>
      <c r="E312" s="20"/>
      <c r="F312" s="6"/>
      <c r="G312" s="6"/>
      <c r="H312" s="20"/>
      <c r="I312" s="20"/>
      <c r="J312" s="6"/>
      <c r="L312" s="6"/>
      <c r="M312" s="21"/>
      <c r="N312" s="21"/>
      <c r="O312" s="21"/>
      <c r="P312" s="21"/>
      <c r="Q312" s="16"/>
      <c r="R312" s="16"/>
      <c r="S312" s="16"/>
      <c r="T312" s="16"/>
      <c r="U312" s="16"/>
      <c r="V312" s="16"/>
      <c r="Z312" s="47"/>
    </row>
    <row r="313" spans="2:29" x14ac:dyDescent="0.2">
      <c r="B313" s="6"/>
      <c r="D313" s="6"/>
      <c r="E313" s="20"/>
      <c r="F313" s="6"/>
      <c r="G313" s="6"/>
      <c r="H313" s="20"/>
      <c r="I313" s="20"/>
      <c r="J313" s="6"/>
      <c r="L313" s="6"/>
      <c r="M313" s="21"/>
      <c r="N313" s="21"/>
      <c r="O313" s="21"/>
      <c r="P313" s="21"/>
      <c r="Q313" s="16"/>
      <c r="R313" s="16"/>
      <c r="S313" s="16"/>
      <c r="T313" s="16"/>
      <c r="U313" s="16"/>
      <c r="V313" s="16"/>
      <c r="Z313" s="47"/>
    </row>
    <row r="314" spans="2:29" x14ac:dyDescent="0.2">
      <c r="B314" s="6"/>
      <c r="D314" s="6"/>
      <c r="E314" s="20"/>
      <c r="F314" s="6"/>
      <c r="G314" s="6"/>
      <c r="H314" s="20"/>
      <c r="I314" s="20"/>
      <c r="J314" s="6"/>
      <c r="L314" s="6"/>
      <c r="M314" s="21"/>
      <c r="N314" s="21"/>
      <c r="O314" s="21"/>
      <c r="P314" s="21"/>
      <c r="Q314" s="16"/>
      <c r="R314" s="16"/>
      <c r="S314" s="16"/>
      <c r="T314" s="16"/>
      <c r="U314" s="16"/>
      <c r="V314" s="16"/>
      <c r="Z314" s="47"/>
    </row>
    <row r="315" spans="2:29" x14ac:dyDescent="0.2">
      <c r="B315" s="6"/>
      <c r="D315" s="6"/>
      <c r="E315" s="20"/>
      <c r="F315" s="6"/>
      <c r="G315" s="6"/>
      <c r="H315" s="20"/>
      <c r="I315" s="20"/>
      <c r="J315" s="6"/>
      <c r="L315" s="6"/>
      <c r="M315" s="21"/>
      <c r="N315" s="21"/>
      <c r="O315" s="21"/>
      <c r="P315" s="21"/>
      <c r="Q315" s="16"/>
      <c r="R315" s="16"/>
      <c r="S315" s="16"/>
      <c r="T315" s="16"/>
      <c r="U315" s="16"/>
      <c r="V315" s="16"/>
      <c r="Z315" s="47"/>
    </row>
    <row r="316" spans="2:29" x14ac:dyDescent="0.2">
      <c r="B316" s="6"/>
      <c r="D316" s="6"/>
      <c r="E316" s="20"/>
      <c r="F316" s="6"/>
      <c r="G316" s="6"/>
      <c r="H316" s="20"/>
      <c r="I316" s="20"/>
      <c r="J316" s="6"/>
      <c r="L316" s="6"/>
      <c r="M316" s="21"/>
      <c r="N316" s="21"/>
      <c r="O316" s="21"/>
      <c r="P316" s="21"/>
      <c r="Q316" s="16"/>
      <c r="R316" s="16"/>
      <c r="S316" s="16"/>
      <c r="T316" s="16"/>
      <c r="U316" s="16"/>
      <c r="V316" s="16"/>
    </row>
    <row r="317" spans="2:29" x14ac:dyDescent="0.2">
      <c r="B317" s="6"/>
      <c r="D317" s="6"/>
      <c r="E317" s="20"/>
      <c r="F317" s="6"/>
      <c r="G317" s="6"/>
      <c r="H317" s="20"/>
      <c r="I317" s="20"/>
      <c r="J317" s="6"/>
      <c r="L317" s="6"/>
      <c r="M317" s="16"/>
      <c r="N317" s="16"/>
      <c r="O317" s="16"/>
      <c r="P317" s="16"/>
      <c r="Q317" s="16"/>
      <c r="R317" s="16"/>
      <c r="S317" s="16"/>
      <c r="T317" s="16"/>
      <c r="U317" s="16"/>
      <c r="V317" s="16"/>
    </row>
    <row r="318" spans="2:29" x14ac:dyDescent="0.2">
      <c r="B318" s="6"/>
      <c r="D318" s="6"/>
      <c r="E318" s="20"/>
      <c r="F318" s="6"/>
      <c r="G318" s="6"/>
      <c r="H318" s="20"/>
      <c r="I318" s="20"/>
      <c r="J318" s="6"/>
      <c r="L318" s="6"/>
      <c r="M318" s="16"/>
      <c r="N318" s="16"/>
      <c r="O318" s="16"/>
      <c r="P318" s="16"/>
      <c r="Q318" s="16"/>
      <c r="R318" s="16"/>
      <c r="S318" s="16"/>
      <c r="T318" s="16"/>
      <c r="U318" s="16"/>
      <c r="V318" s="16"/>
    </row>
    <row r="319" spans="2:29" x14ac:dyDescent="0.2">
      <c r="B319" s="6"/>
      <c r="D319" s="6"/>
      <c r="E319" s="20"/>
      <c r="F319" s="6"/>
      <c r="G319" s="6"/>
      <c r="H319" s="20"/>
      <c r="I319" s="20"/>
      <c r="J319" s="6"/>
      <c r="L319" s="6"/>
      <c r="M319" s="16"/>
      <c r="N319" s="16"/>
      <c r="O319" s="16"/>
      <c r="P319" s="16"/>
      <c r="Q319" s="16"/>
      <c r="R319" s="16"/>
      <c r="S319" s="16"/>
      <c r="T319" s="16"/>
      <c r="U319" s="16"/>
      <c r="V319" s="16"/>
    </row>
    <row r="320" spans="2:29" x14ac:dyDescent="0.2">
      <c r="B320" s="6"/>
      <c r="D320" s="6"/>
      <c r="E320" s="20"/>
      <c r="F320" s="6"/>
      <c r="G320" s="6"/>
      <c r="H320" s="20"/>
      <c r="I320" s="20"/>
      <c r="J320" s="6"/>
      <c r="L320" s="6"/>
      <c r="M320" s="16"/>
      <c r="N320" s="16"/>
      <c r="O320" s="16"/>
      <c r="P320" s="16"/>
      <c r="Q320" s="16"/>
      <c r="R320" s="16"/>
      <c r="S320" s="16"/>
      <c r="T320" s="16"/>
      <c r="U320" s="16"/>
      <c r="V320" s="16"/>
    </row>
    <row r="321" spans="2:22" x14ac:dyDescent="0.2">
      <c r="B321" s="6"/>
      <c r="D321" s="6"/>
      <c r="E321" s="20"/>
      <c r="F321" s="6"/>
      <c r="G321" s="6"/>
      <c r="H321" s="20"/>
      <c r="I321" s="20"/>
      <c r="J321" s="6"/>
      <c r="L321" s="6"/>
      <c r="M321" s="16"/>
      <c r="N321" s="16"/>
      <c r="O321" s="16"/>
      <c r="P321" s="16"/>
      <c r="Q321" s="16"/>
      <c r="R321" s="16"/>
      <c r="S321" s="16"/>
      <c r="T321" s="16"/>
      <c r="U321" s="16"/>
      <c r="V321" s="16"/>
    </row>
    <row r="322" spans="2:22" x14ac:dyDescent="0.2">
      <c r="B322" s="6"/>
      <c r="D322" s="6"/>
      <c r="E322" s="20"/>
      <c r="F322" s="6"/>
      <c r="G322" s="6"/>
      <c r="H322" s="20"/>
      <c r="I322" s="20"/>
      <c r="J322" s="6"/>
      <c r="L322" s="6"/>
      <c r="M322" s="16"/>
      <c r="N322" s="16"/>
      <c r="O322" s="16"/>
      <c r="P322" s="16"/>
      <c r="Q322" s="16"/>
      <c r="R322" s="16"/>
      <c r="S322" s="16"/>
      <c r="T322" s="16"/>
      <c r="U322" s="16"/>
      <c r="V322" s="16"/>
    </row>
    <row r="323" spans="2:22" x14ac:dyDescent="0.2">
      <c r="B323" s="6"/>
      <c r="D323" s="6"/>
      <c r="E323" s="20"/>
      <c r="F323" s="6"/>
      <c r="G323" s="6"/>
      <c r="H323" s="20"/>
      <c r="I323" s="20"/>
      <c r="J323" s="6"/>
      <c r="L323" s="6"/>
      <c r="M323" s="16"/>
      <c r="N323" s="16"/>
      <c r="O323" s="16"/>
      <c r="P323" s="16"/>
      <c r="Q323" s="16"/>
      <c r="R323" s="16"/>
      <c r="S323" s="16"/>
      <c r="T323" s="16"/>
      <c r="U323" s="16"/>
      <c r="V323" s="16"/>
    </row>
    <row r="324" spans="2:22" x14ac:dyDescent="0.2">
      <c r="B324" s="6"/>
      <c r="D324" s="6"/>
      <c r="E324" s="20"/>
      <c r="F324" s="6"/>
      <c r="G324" s="6"/>
      <c r="H324" s="20"/>
      <c r="I324" s="20"/>
      <c r="J324" s="6"/>
      <c r="L324" s="6"/>
      <c r="M324" s="16"/>
      <c r="N324" s="16"/>
      <c r="O324" s="16"/>
      <c r="P324" s="16"/>
      <c r="Q324" s="16"/>
      <c r="R324" s="16"/>
      <c r="S324" s="16"/>
      <c r="T324" s="16"/>
      <c r="U324" s="16"/>
      <c r="V324" s="16"/>
    </row>
    <row r="325" spans="2:22" x14ac:dyDescent="0.2">
      <c r="B325" s="6"/>
      <c r="D325" s="6"/>
      <c r="E325" s="20"/>
      <c r="F325" s="6"/>
      <c r="G325" s="6"/>
      <c r="H325" s="20"/>
      <c r="I325" s="20"/>
      <c r="J325" s="6"/>
      <c r="L325" s="6"/>
      <c r="M325" s="16"/>
      <c r="N325" s="16"/>
      <c r="O325" s="16"/>
      <c r="P325" s="16"/>
      <c r="Q325" s="16"/>
      <c r="R325" s="16"/>
      <c r="S325" s="16"/>
      <c r="T325" s="16"/>
      <c r="U325" s="16"/>
      <c r="V325" s="16"/>
    </row>
    <row r="326" spans="2:22" x14ac:dyDescent="0.2">
      <c r="B326" s="6"/>
      <c r="D326" s="6"/>
      <c r="E326" s="20"/>
      <c r="F326" s="6"/>
      <c r="G326" s="6"/>
      <c r="H326" s="20"/>
      <c r="I326" s="20"/>
      <c r="J326" s="6"/>
      <c r="L326" s="6"/>
      <c r="M326" s="16"/>
      <c r="N326" s="16"/>
      <c r="O326" s="16"/>
      <c r="P326" s="16"/>
      <c r="Q326" s="16"/>
      <c r="R326" s="16"/>
      <c r="S326" s="16"/>
      <c r="T326" s="16"/>
      <c r="U326" s="16"/>
      <c r="V326" s="16"/>
    </row>
    <row r="327" spans="2:22" x14ac:dyDescent="0.2">
      <c r="B327" s="6"/>
      <c r="D327" s="6"/>
      <c r="E327" s="20"/>
      <c r="F327" s="6"/>
      <c r="G327" s="6"/>
      <c r="H327" s="20"/>
      <c r="I327" s="20"/>
      <c r="J327" s="6"/>
      <c r="L327" s="6"/>
      <c r="M327" s="16"/>
      <c r="N327" s="16"/>
      <c r="O327" s="16"/>
      <c r="P327" s="16"/>
      <c r="Q327" s="16"/>
      <c r="R327" s="16"/>
      <c r="S327" s="16"/>
      <c r="T327" s="16"/>
      <c r="U327" s="16"/>
      <c r="V327" s="16"/>
    </row>
    <row r="328" spans="2:22" x14ac:dyDescent="0.2">
      <c r="B328" s="6"/>
      <c r="D328" s="6"/>
      <c r="E328" s="20"/>
      <c r="F328" s="6"/>
      <c r="G328" s="6"/>
      <c r="H328" s="20"/>
      <c r="I328" s="20"/>
      <c r="J328" s="6"/>
      <c r="L328" s="6"/>
      <c r="M328" s="16"/>
      <c r="N328" s="16"/>
      <c r="O328" s="16"/>
      <c r="P328" s="16"/>
      <c r="Q328" s="16"/>
      <c r="R328" s="16"/>
      <c r="S328" s="16"/>
      <c r="T328" s="16"/>
      <c r="U328" s="16"/>
      <c r="V328" s="16"/>
    </row>
    <row r="329" spans="2:22" x14ac:dyDescent="0.2">
      <c r="B329" s="6"/>
      <c r="D329" s="6"/>
      <c r="E329" s="20"/>
      <c r="F329" s="6"/>
      <c r="G329" s="6"/>
      <c r="H329" s="20"/>
      <c r="I329" s="20"/>
      <c r="J329" s="6"/>
      <c r="L329" s="6"/>
      <c r="M329" s="16"/>
      <c r="N329" s="16"/>
      <c r="O329" s="16"/>
      <c r="P329" s="16"/>
      <c r="Q329" s="16"/>
      <c r="R329" s="16"/>
      <c r="S329" s="16"/>
      <c r="T329" s="16"/>
      <c r="U329" s="16"/>
      <c r="V329" s="16"/>
    </row>
    <row r="330" spans="2:22" x14ac:dyDescent="0.2">
      <c r="B330" s="6"/>
      <c r="D330" s="6"/>
      <c r="E330" s="20"/>
      <c r="F330" s="6"/>
      <c r="G330" s="6"/>
      <c r="H330" s="20"/>
      <c r="I330" s="20"/>
      <c r="J330" s="6"/>
      <c r="L330" s="6"/>
      <c r="M330" s="16"/>
      <c r="N330" s="16"/>
      <c r="O330" s="16"/>
      <c r="P330" s="16"/>
      <c r="Q330" s="16"/>
      <c r="R330" s="16"/>
      <c r="S330" s="16"/>
      <c r="T330" s="16"/>
      <c r="U330" s="16"/>
      <c r="V330" s="16"/>
    </row>
    <row r="331" spans="2:22" x14ac:dyDescent="0.2">
      <c r="B331" s="6"/>
      <c r="D331" s="6"/>
      <c r="E331" s="20"/>
      <c r="F331" s="6"/>
      <c r="G331" s="6"/>
      <c r="H331" s="20"/>
      <c r="I331" s="20"/>
      <c r="J331" s="6"/>
      <c r="L331" s="6"/>
      <c r="M331" s="16"/>
      <c r="N331" s="16"/>
      <c r="O331" s="16"/>
      <c r="P331" s="16"/>
      <c r="Q331" s="16"/>
      <c r="R331" s="16"/>
      <c r="S331" s="16"/>
      <c r="T331" s="16"/>
      <c r="U331" s="16"/>
      <c r="V331" s="16"/>
    </row>
    <row r="332" spans="2:22" x14ac:dyDescent="0.2">
      <c r="B332" s="6"/>
      <c r="D332" s="6"/>
      <c r="E332" s="20"/>
      <c r="F332" s="6"/>
      <c r="G332" s="6"/>
      <c r="H332" s="20"/>
      <c r="I332" s="20"/>
      <c r="J332" s="6"/>
      <c r="L332" s="6"/>
      <c r="M332" s="16"/>
      <c r="N332" s="16"/>
      <c r="O332" s="16"/>
      <c r="P332" s="16"/>
      <c r="Q332" s="16"/>
      <c r="R332" s="16"/>
      <c r="S332" s="16"/>
      <c r="T332" s="16"/>
      <c r="U332" s="16"/>
      <c r="V332" s="16"/>
    </row>
    <row r="333" spans="2:22" x14ac:dyDescent="0.2">
      <c r="B333" s="6"/>
      <c r="D333" s="6"/>
      <c r="E333" s="20"/>
      <c r="F333" s="6"/>
      <c r="G333" s="6"/>
      <c r="H333" s="20"/>
      <c r="I333" s="20"/>
      <c r="J333" s="6"/>
      <c r="L333" s="6"/>
      <c r="M333" s="16"/>
      <c r="N333" s="16"/>
      <c r="O333" s="16"/>
      <c r="P333" s="16"/>
      <c r="Q333" s="16"/>
      <c r="R333" s="16"/>
      <c r="S333" s="16"/>
      <c r="T333" s="16"/>
      <c r="U333" s="16"/>
      <c r="V333" s="16"/>
    </row>
    <row r="334" spans="2:22" x14ac:dyDescent="0.2">
      <c r="B334" s="6"/>
      <c r="D334" s="6"/>
      <c r="E334" s="20"/>
      <c r="F334" s="6"/>
      <c r="G334" s="6"/>
      <c r="H334" s="20"/>
      <c r="I334" s="20"/>
      <c r="J334" s="6"/>
      <c r="L334" s="6"/>
      <c r="M334" s="16"/>
      <c r="N334" s="16"/>
      <c r="O334" s="16"/>
      <c r="P334" s="16"/>
      <c r="Q334" s="16"/>
      <c r="R334" s="16"/>
      <c r="S334" s="16"/>
      <c r="T334" s="16"/>
      <c r="U334" s="16"/>
      <c r="V334" s="16"/>
    </row>
    <row r="335" spans="2:22" x14ac:dyDescent="0.2">
      <c r="B335" s="6"/>
      <c r="D335" s="6"/>
      <c r="E335" s="20"/>
      <c r="F335" s="6"/>
      <c r="G335" s="6"/>
      <c r="H335" s="20"/>
      <c r="I335" s="20"/>
      <c r="J335" s="6"/>
      <c r="L335" s="6"/>
      <c r="M335" s="16"/>
      <c r="N335" s="16"/>
      <c r="O335" s="16"/>
      <c r="P335" s="16"/>
      <c r="Q335" s="16"/>
      <c r="R335" s="16"/>
      <c r="S335" s="16"/>
      <c r="T335" s="16"/>
      <c r="U335" s="16"/>
      <c r="V335" s="16"/>
    </row>
    <row r="336" spans="2:22" x14ac:dyDescent="0.2">
      <c r="B336" s="6"/>
      <c r="D336" s="6"/>
      <c r="E336" s="20"/>
      <c r="F336" s="6"/>
      <c r="G336" s="6"/>
      <c r="H336" s="20"/>
      <c r="I336" s="20"/>
      <c r="J336" s="6"/>
      <c r="L336" s="6"/>
      <c r="M336" s="16"/>
      <c r="N336" s="16"/>
      <c r="O336" s="16"/>
      <c r="P336" s="16"/>
      <c r="Q336" s="16"/>
      <c r="R336" s="16"/>
      <c r="S336" s="16"/>
      <c r="T336" s="16"/>
      <c r="U336" s="16"/>
      <c r="V336" s="16"/>
    </row>
    <row r="337" spans="2:22" x14ac:dyDescent="0.2">
      <c r="B337" s="6"/>
      <c r="D337" s="6"/>
      <c r="E337" s="20"/>
      <c r="F337" s="6"/>
      <c r="G337" s="6"/>
      <c r="H337" s="20"/>
      <c r="I337" s="20"/>
      <c r="J337" s="6"/>
      <c r="L337" s="6"/>
      <c r="M337" s="16"/>
      <c r="N337" s="16"/>
      <c r="O337" s="16"/>
      <c r="P337" s="16"/>
      <c r="Q337" s="16"/>
      <c r="R337" s="16"/>
      <c r="S337" s="16"/>
      <c r="T337" s="16"/>
      <c r="U337" s="16"/>
      <c r="V337" s="16"/>
    </row>
    <row r="338" spans="2:22" x14ac:dyDescent="0.2">
      <c r="B338" s="6"/>
      <c r="D338" s="6"/>
      <c r="E338" s="20"/>
      <c r="F338" s="6"/>
      <c r="G338" s="6"/>
      <c r="H338" s="20"/>
      <c r="I338" s="20"/>
      <c r="J338" s="6"/>
      <c r="L338" s="6"/>
      <c r="M338" s="16"/>
      <c r="N338" s="16"/>
      <c r="O338" s="16"/>
      <c r="P338" s="16"/>
      <c r="Q338" s="16"/>
      <c r="R338" s="16"/>
      <c r="S338" s="16"/>
      <c r="T338" s="16"/>
      <c r="U338" s="16"/>
      <c r="V338" s="16"/>
    </row>
    <row r="339" spans="2:22" x14ac:dyDescent="0.2">
      <c r="B339" s="6"/>
      <c r="D339" s="6"/>
      <c r="E339" s="20"/>
      <c r="F339" s="6"/>
      <c r="G339" s="6"/>
      <c r="H339" s="20"/>
      <c r="I339" s="20"/>
      <c r="J339" s="6"/>
      <c r="L339" s="6"/>
      <c r="M339" s="16"/>
      <c r="N339" s="16"/>
      <c r="O339" s="16"/>
      <c r="P339" s="16"/>
      <c r="Q339" s="16"/>
      <c r="R339" s="16"/>
      <c r="S339" s="16"/>
      <c r="T339" s="16"/>
      <c r="U339" s="16"/>
      <c r="V339" s="16"/>
    </row>
    <row r="340" spans="2:22" x14ac:dyDescent="0.2">
      <c r="B340" s="6"/>
      <c r="D340" s="6"/>
      <c r="E340" s="20"/>
      <c r="F340" s="6"/>
      <c r="G340" s="6"/>
      <c r="H340" s="20"/>
      <c r="I340" s="20"/>
      <c r="J340" s="6"/>
      <c r="L340" s="6"/>
      <c r="M340" s="16"/>
      <c r="N340" s="16"/>
      <c r="O340" s="16"/>
      <c r="P340" s="16"/>
      <c r="Q340" s="16"/>
      <c r="R340" s="16"/>
      <c r="S340" s="16"/>
      <c r="T340" s="16"/>
      <c r="U340" s="16"/>
      <c r="V340" s="16"/>
    </row>
    <row r="341" spans="2:22" x14ac:dyDescent="0.2">
      <c r="B341" s="6"/>
      <c r="D341" s="6"/>
      <c r="E341" s="20"/>
      <c r="F341" s="6"/>
      <c r="G341" s="6"/>
      <c r="H341" s="20"/>
      <c r="I341" s="20"/>
      <c r="J341" s="6"/>
      <c r="L341" s="6"/>
      <c r="M341" s="16"/>
      <c r="N341" s="16"/>
      <c r="O341" s="16"/>
      <c r="P341" s="16"/>
      <c r="Q341" s="16"/>
      <c r="R341" s="16"/>
      <c r="S341" s="16"/>
      <c r="T341" s="16"/>
      <c r="U341" s="16"/>
      <c r="V341" s="16"/>
    </row>
    <row r="342" spans="2:22" x14ac:dyDescent="0.2">
      <c r="B342" s="6"/>
      <c r="D342" s="6"/>
      <c r="E342" s="20"/>
      <c r="F342" s="6"/>
      <c r="G342" s="6"/>
      <c r="H342" s="20"/>
      <c r="I342" s="20"/>
      <c r="J342" s="6"/>
      <c r="L342" s="6"/>
      <c r="M342" s="16"/>
      <c r="N342" s="16"/>
      <c r="O342" s="16"/>
      <c r="P342" s="16"/>
      <c r="Q342" s="16"/>
      <c r="R342" s="16"/>
      <c r="S342" s="16"/>
      <c r="T342" s="16"/>
      <c r="U342" s="16"/>
      <c r="V342" s="16"/>
    </row>
    <row r="343" spans="2:22" x14ac:dyDescent="0.2">
      <c r="B343" s="6"/>
      <c r="D343" s="6"/>
      <c r="E343" s="20"/>
      <c r="F343" s="6"/>
      <c r="G343" s="6"/>
      <c r="H343" s="20"/>
      <c r="I343" s="20"/>
      <c r="J343" s="6"/>
      <c r="L343" s="6"/>
      <c r="M343" s="16"/>
      <c r="N343" s="16"/>
      <c r="O343" s="16"/>
      <c r="P343" s="16"/>
      <c r="Q343" s="16"/>
      <c r="R343" s="16"/>
      <c r="S343" s="16"/>
      <c r="T343" s="16"/>
      <c r="U343" s="16"/>
      <c r="V343" s="16"/>
    </row>
    <row r="344" spans="2:22" x14ac:dyDescent="0.2">
      <c r="B344" s="6"/>
      <c r="D344" s="6"/>
      <c r="E344" s="20"/>
      <c r="F344" s="6"/>
      <c r="G344" s="6"/>
      <c r="H344" s="20"/>
      <c r="I344" s="20"/>
      <c r="J344" s="6"/>
      <c r="L344" s="6"/>
      <c r="M344" s="16"/>
      <c r="N344" s="16"/>
      <c r="O344" s="16"/>
      <c r="P344" s="16"/>
      <c r="Q344" s="16"/>
      <c r="R344" s="16"/>
      <c r="S344" s="16"/>
      <c r="T344" s="16"/>
      <c r="U344" s="16"/>
      <c r="V344" s="16"/>
    </row>
    <row r="345" spans="2:22" x14ac:dyDescent="0.2">
      <c r="B345" s="6"/>
      <c r="D345" s="6"/>
      <c r="E345" s="20"/>
      <c r="F345" s="6"/>
      <c r="G345" s="6"/>
      <c r="H345" s="20"/>
      <c r="I345" s="20"/>
      <c r="J345" s="6"/>
      <c r="L345" s="6"/>
      <c r="M345" s="16"/>
      <c r="N345" s="16"/>
      <c r="O345" s="16"/>
      <c r="P345" s="16"/>
      <c r="Q345" s="16"/>
      <c r="R345" s="16"/>
      <c r="S345" s="16"/>
      <c r="T345" s="16"/>
      <c r="U345" s="16"/>
      <c r="V345" s="16"/>
    </row>
    <row r="346" spans="2:22" x14ac:dyDescent="0.2">
      <c r="B346" s="6"/>
      <c r="D346" s="6"/>
      <c r="E346" s="20"/>
      <c r="F346" s="6"/>
      <c r="G346" s="6"/>
      <c r="H346" s="20"/>
      <c r="I346" s="20"/>
      <c r="J346" s="6"/>
      <c r="L346" s="6"/>
      <c r="M346" s="16"/>
      <c r="N346" s="16"/>
      <c r="O346" s="16"/>
      <c r="P346" s="16"/>
      <c r="Q346" s="16"/>
      <c r="R346" s="16"/>
      <c r="S346" s="16"/>
      <c r="T346" s="16"/>
      <c r="U346" s="16"/>
      <c r="V346" s="16"/>
    </row>
    <row r="347" spans="2:22" x14ac:dyDescent="0.2">
      <c r="B347" s="6"/>
      <c r="D347" s="6"/>
      <c r="E347" s="20"/>
      <c r="F347" s="6"/>
      <c r="G347" s="6"/>
      <c r="H347" s="20"/>
      <c r="I347" s="20"/>
      <c r="J347" s="6"/>
      <c r="L347" s="6"/>
      <c r="M347" s="16"/>
      <c r="N347" s="16"/>
      <c r="O347" s="16"/>
      <c r="P347" s="16"/>
      <c r="Q347" s="16"/>
      <c r="R347" s="16"/>
      <c r="S347" s="16"/>
      <c r="T347" s="16"/>
      <c r="U347" s="16"/>
      <c r="V347" s="16"/>
    </row>
    <row r="348" spans="2:22" x14ac:dyDescent="0.2">
      <c r="B348" s="6"/>
      <c r="D348" s="6"/>
      <c r="E348" s="20"/>
      <c r="F348" s="6"/>
      <c r="G348" s="6"/>
      <c r="H348" s="20"/>
      <c r="I348" s="20"/>
      <c r="J348" s="6"/>
      <c r="L348" s="6"/>
      <c r="M348" s="16"/>
      <c r="N348" s="16"/>
      <c r="O348" s="16"/>
      <c r="P348" s="16"/>
      <c r="Q348" s="16"/>
      <c r="R348" s="16"/>
      <c r="S348" s="16"/>
      <c r="T348" s="16"/>
      <c r="U348" s="16"/>
      <c r="V348" s="16"/>
    </row>
    <row r="349" spans="2:22" x14ac:dyDescent="0.2">
      <c r="B349" s="6"/>
      <c r="D349" s="6"/>
      <c r="E349" s="20"/>
      <c r="F349" s="6"/>
      <c r="G349" s="6"/>
      <c r="H349" s="20"/>
      <c r="I349" s="20"/>
      <c r="J349" s="6"/>
      <c r="L349" s="6"/>
      <c r="M349" s="16"/>
      <c r="N349" s="16"/>
      <c r="O349" s="16"/>
      <c r="P349" s="16"/>
      <c r="Q349" s="16"/>
      <c r="R349" s="16"/>
      <c r="S349" s="16"/>
      <c r="T349" s="16"/>
      <c r="U349" s="16"/>
      <c r="V349" s="16"/>
    </row>
    <row r="350" spans="2:22" x14ac:dyDescent="0.2">
      <c r="B350" s="6"/>
      <c r="D350" s="6"/>
      <c r="E350" s="20"/>
      <c r="F350" s="6"/>
      <c r="G350" s="6"/>
      <c r="H350" s="20"/>
      <c r="I350" s="20"/>
      <c r="J350" s="6"/>
      <c r="L350" s="6"/>
      <c r="M350" s="16"/>
      <c r="N350" s="16"/>
      <c r="O350" s="16"/>
      <c r="P350" s="16"/>
      <c r="Q350" s="16"/>
      <c r="R350" s="16"/>
      <c r="S350" s="16"/>
      <c r="T350" s="16"/>
      <c r="U350" s="16"/>
      <c r="V350" s="16"/>
    </row>
    <row r="351" spans="2:22" x14ac:dyDescent="0.2">
      <c r="B351" s="6"/>
      <c r="D351" s="6"/>
      <c r="E351" s="20"/>
      <c r="F351" s="6"/>
      <c r="G351" s="6"/>
      <c r="H351" s="20"/>
      <c r="I351" s="20"/>
      <c r="J351" s="6"/>
      <c r="L351" s="6"/>
      <c r="M351" s="16"/>
      <c r="N351" s="16"/>
      <c r="O351" s="16"/>
      <c r="P351" s="16"/>
      <c r="Q351" s="16"/>
      <c r="R351" s="16"/>
      <c r="S351" s="16"/>
      <c r="T351" s="16"/>
      <c r="U351" s="16"/>
      <c r="V351" s="16"/>
    </row>
    <row r="352" spans="2:22" x14ac:dyDescent="0.2">
      <c r="B352" s="6"/>
      <c r="D352" s="6"/>
      <c r="E352" s="20"/>
      <c r="F352" s="6"/>
      <c r="G352" s="6"/>
      <c r="H352" s="20"/>
      <c r="I352" s="20"/>
      <c r="J352" s="6"/>
      <c r="L352" s="6"/>
      <c r="M352" s="16"/>
      <c r="N352" s="16"/>
      <c r="O352" s="16"/>
      <c r="P352" s="16"/>
      <c r="Q352" s="16"/>
      <c r="R352" s="16"/>
      <c r="S352" s="16"/>
      <c r="T352" s="16"/>
      <c r="U352" s="16"/>
      <c r="V352" s="16"/>
    </row>
    <row r="353" spans="2:22" x14ac:dyDescent="0.2">
      <c r="B353" s="6"/>
      <c r="D353" s="6"/>
      <c r="E353" s="20"/>
      <c r="F353" s="6"/>
      <c r="G353" s="6"/>
      <c r="H353" s="20"/>
      <c r="I353" s="20"/>
      <c r="J353" s="6"/>
      <c r="L353" s="6"/>
      <c r="M353" s="16"/>
      <c r="N353" s="16"/>
      <c r="O353" s="16"/>
      <c r="P353" s="16"/>
      <c r="Q353" s="16"/>
      <c r="R353" s="16"/>
      <c r="S353" s="16"/>
      <c r="T353" s="16"/>
      <c r="U353" s="16"/>
      <c r="V353" s="16"/>
    </row>
    <row r="354" spans="2:22" x14ac:dyDescent="0.2">
      <c r="B354" s="6"/>
      <c r="D354" s="6"/>
      <c r="E354" s="20"/>
      <c r="F354" s="6"/>
      <c r="G354" s="6"/>
      <c r="H354" s="20"/>
      <c r="I354" s="20"/>
      <c r="J354" s="6"/>
      <c r="L354" s="6"/>
      <c r="M354" s="16"/>
      <c r="N354" s="16"/>
      <c r="O354" s="16"/>
      <c r="P354" s="16"/>
      <c r="Q354" s="16"/>
      <c r="R354" s="16"/>
      <c r="S354" s="16"/>
      <c r="T354" s="16"/>
      <c r="U354" s="16"/>
      <c r="V354" s="16"/>
    </row>
    <row r="355" spans="2:22" x14ac:dyDescent="0.2">
      <c r="B355" s="6"/>
      <c r="D355" s="6"/>
      <c r="E355" s="20"/>
      <c r="F355" s="6"/>
      <c r="G355" s="6"/>
      <c r="H355" s="20"/>
      <c r="I355" s="20"/>
      <c r="J355" s="6"/>
      <c r="L355" s="6"/>
      <c r="M355" s="16"/>
      <c r="N355" s="16"/>
      <c r="O355" s="16"/>
      <c r="P355" s="16"/>
      <c r="Q355" s="16"/>
      <c r="R355" s="16"/>
      <c r="S355" s="16"/>
      <c r="T355" s="16"/>
      <c r="U355" s="16"/>
      <c r="V355" s="16"/>
    </row>
    <row r="356" spans="2:22" x14ac:dyDescent="0.2">
      <c r="B356" s="6"/>
      <c r="D356" s="6"/>
      <c r="E356" s="20"/>
      <c r="F356" s="6"/>
      <c r="G356" s="6"/>
      <c r="H356" s="20"/>
      <c r="I356" s="20"/>
      <c r="J356" s="6"/>
      <c r="L356" s="6"/>
      <c r="M356" s="16"/>
      <c r="N356" s="16"/>
      <c r="O356" s="16"/>
      <c r="P356" s="16"/>
      <c r="Q356" s="16"/>
      <c r="R356" s="16"/>
      <c r="S356" s="16"/>
      <c r="T356" s="16"/>
      <c r="U356" s="16"/>
      <c r="V356" s="16"/>
    </row>
    <row r="357" spans="2:22" x14ac:dyDescent="0.2">
      <c r="B357" s="6"/>
      <c r="D357" s="6"/>
      <c r="E357" s="20"/>
      <c r="F357" s="6"/>
      <c r="G357" s="6"/>
      <c r="H357" s="20"/>
      <c r="I357" s="20"/>
      <c r="J357" s="6"/>
      <c r="L357" s="6"/>
      <c r="M357" s="16"/>
      <c r="N357" s="16"/>
      <c r="O357" s="16"/>
      <c r="P357" s="16"/>
      <c r="Q357" s="16"/>
      <c r="R357" s="16"/>
      <c r="S357" s="16"/>
      <c r="T357" s="16"/>
      <c r="U357" s="16"/>
      <c r="V357" s="16"/>
    </row>
    <row r="358" spans="2:22" x14ac:dyDescent="0.2">
      <c r="B358" s="6"/>
      <c r="D358" s="6"/>
      <c r="E358" s="20"/>
      <c r="F358" s="6"/>
      <c r="G358" s="6"/>
      <c r="H358" s="20"/>
      <c r="I358" s="20"/>
      <c r="J358" s="6"/>
      <c r="L358" s="6"/>
      <c r="M358" s="16"/>
      <c r="N358" s="16"/>
      <c r="O358" s="16"/>
      <c r="P358" s="16"/>
      <c r="Q358" s="16"/>
      <c r="R358" s="16"/>
      <c r="S358" s="16"/>
      <c r="T358" s="16"/>
      <c r="U358" s="16"/>
      <c r="V358" s="16"/>
    </row>
    <row r="359" spans="2:22" x14ac:dyDescent="0.2">
      <c r="B359" s="6"/>
      <c r="D359" s="6"/>
      <c r="E359" s="20"/>
      <c r="F359" s="6"/>
      <c r="G359" s="6"/>
      <c r="H359" s="20"/>
      <c r="I359" s="20"/>
      <c r="J359" s="6"/>
      <c r="L359" s="6"/>
      <c r="M359" s="16"/>
      <c r="N359" s="16"/>
      <c r="O359" s="16"/>
      <c r="P359" s="16"/>
      <c r="Q359" s="16"/>
      <c r="R359" s="16"/>
      <c r="S359" s="16"/>
      <c r="T359" s="16"/>
      <c r="U359" s="16"/>
      <c r="V359" s="16"/>
    </row>
    <row r="360" spans="2:22" x14ac:dyDescent="0.2">
      <c r="B360" s="6"/>
      <c r="D360" s="6"/>
      <c r="E360" s="20"/>
      <c r="F360" s="6"/>
      <c r="G360" s="6"/>
      <c r="H360" s="20"/>
      <c r="I360" s="20"/>
      <c r="J360" s="6"/>
      <c r="L360" s="6"/>
      <c r="M360" s="16"/>
      <c r="N360" s="16"/>
      <c r="O360" s="16"/>
      <c r="P360" s="16"/>
      <c r="Q360" s="16"/>
      <c r="R360" s="16"/>
      <c r="S360" s="16"/>
      <c r="T360" s="16"/>
      <c r="U360" s="16"/>
      <c r="V360" s="16"/>
    </row>
    <row r="361" spans="2:22" x14ac:dyDescent="0.2">
      <c r="B361" s="6"/>
      <c r="D361" s="6"/>
      <c r="E361" s="20"/>
      <c r="F361" s="6"/>
      <c r="G361" s="6"/>
      <c r="H361" s="20"/>
      <c r="I361" s="20"/>
      <c r="J361" s="6"/>
      <c r="L361" s="6"/>
      <c r="M361" s="16"/>
      <c r="N361" s="16"/>
      <c r="O361" s="16"/>
      <c r="P361" s="16"/>
      <c r="Q361" s="16"/>
      <c r="R361" s="16"/>
      <c r="S361" s="16"/>
      <c r="T361" s="16"/>
      <c r="U361" s="16"/>
      <c r="V361" s="16"/>
    </row>
    <row r="362" spans="2:22" x14ac:dyDescent="0.2">
      <c r="B362" s="6"/>
      <c r="D362" s="6"/>
      <c r="E362" s="20"/>
      <c r="F362" s="6"/>
      <c r="G362" s="6"/>
      <c r="H362" s="20"/>
      <c r="I362" s="20"/>
      <c r="J362" s="6"/>
      <c r="L362" s="6"/>
      <c r="M362" s="16"/>
      <c r="N362" s="16"/>
      <c r="O362" s="16"/>
      <c r="P362" s="16"/>
      <c r="Q362" s="16"/>
      <c r="R362" s="16"/>
      <c r="S362" s="16"/>
      <c r="T362" s="16"/>
      <c r="U362" s="16"/>
      <c r="V362" s="16"/>
    </row>
    <row r="363" spans="2:22" x14ac:dyDescent="0.2">
      <c r="B363" s="6"/>
      <c r="D363" s="6"/>
      <c r="E363" s="20"/>
      <c r="F363" s="6"/>
      <c r="G363" s="6"/>
      <c r="H363" s="20"/>
      <c r="I363" s="20"/>
      <c r="J363" s="6"/>
      <c r="L363" s="6"/>
      <c r="M363" s="16"/>
      <c r="N363" s="16"/>
      <c r="O363" s="16"/>
      <c r="P363" s="16"/>
      <c r="Q363" s="16"/>
      <c r="R363" s="16"/>
      <c r="S363" s="16"/>
      <c r="T363" s="16"/>
      <c r="U363" s="16"/>
      <c r="V363" s="16"/>
    </row>
    <row r="364" spans="2:22" x14ac:dyDescent="0.2">
      <c r="B364" s="6"/>
      <c r="D364" s="6"/>
      <c r="E364" s="20"/>
      <c r="F364" s="6"/>
      <c r="G364" s="6"/>
      <c r="H364" s="20"/>
      <c r="I364" s="20"/>
      <c r="J364" s="6"/>
      <c r="L364" s="6"/>
      <c r="M364" s="16"/>
      <c r="N364" s="16"/>
      <c r="O364" s="16"/>
      <c r="P364" s="16"/>
      <c r="Q364" s="16"/>
      <c r="R364" s="16"/>
      <c r="S364" s="16"/>
      <c r="T364" s="16"/>
      <c r="U364" s="16"/>
      <c r="V364" s="16"/>
    </row>
    <row r="365" spans="2:22" x14ac:dyDescent="0.2">
      <c r="B365" s="6"/>
      <c r="D365" s="6"/>
      <c r="E365" s="20"/>
      <c r="F365" s="6"/>
      <c r="G365" s="6"/>
      <c r="H365" s="20"/>
      <c r="I365" s="20"/>
      <c r="J365" s="6"/>
      <c r="L365" s="6"/>
      <c r="M365" s="16"/>
      <c r="N365" s="16"/>
      <c r="O365" s="16"/>
      <c r="P365" s="16"/>
      <c r="Q365" s="16"/>
      <c r="R365" s="16"/>
      <c r="S365" s="16"/>
      <c r="T365" s="16"/>
      <c r="U365" s="16"/>
      <c r="V365" s="16"/>
    </row>
    <row r="366" spans="2:22" x14ac:dyDescent="0.2">
      <c r="B366" s="6"/>
      <c r="D366" s="6"/>
      <c r="E366" s="20"/>
      <c r="F366" s="6"/>
      <c r="G366" s="6"/>
      <c r="H366" s="20"/>
      <c r="I366" s="20"/>
      <c r="J366" s="6"/>
      <c r="L366" s="6"/>
      <c r="M366" s="16"/>
      <c r="N366" s="16"/>
      <c r="O366" s="16"/>
      <c r="P366" s="16"/>
      <c r="Q366" s="16"/>
      <c r="R366" s="16"/>
      <c r="S366" s="16"/>
      <c r="T366" s="16"/>
      <c r="U366" s="16"/>
      <c r="V366" s="16"/>
    </row>
    <row r="367" spans="2:22" x14ac:dyDescent="0.2">
      <c r="B367" s="6"/>
      <c r="D367" s="6"/>
      <c r="E367" s="20"/>
      <c r="F367" s="6"/>
      <c r="G367" s="6"/>
      <c r="H367" s="20"/>
      <c r="I367" s="20"/>
      <c r="J367" s="6"/>
      <c r="L367" s="6"/>
      <c r="M367" s="16"/>
      <c r="N367" s="16"/>
      <c r="O367" s="16"/>
      <c r="P367" s="16"/>
      <c r="Q367" s="16"/>
      <c r="R367" s="16"/>
      <c r="S367" s="16"/>
      <c r="T367" s="16"/>
      <c r="U367" s="16"/>
      <c r="V367" s="16"/>
    </row>
    <row r="368" spans="2:22" x14ac:dyDescent="0.2">
      <c r="B368" s="6"/>
      <c r="D368" s="6"/>
      <c r="E368" s="20"/>
      <c r="F368" s="6"/>
      <c r="G368" s="6"/>
      <c r="H368" s="20"/>
      <c r="I368" s="20"/>
      <c r="J368" s="6"/>
      <c r="L368" s="6"/>
      <c r="M368" s="16"/>
      <c r="N368" s="16"/>
      <c r="O368" s="16"/>
      <c r="P368" s="16"/>
      <c r="Q368" s="16"/>
      <c r="R368" s="16"/>
      <c r="S368" s="16"/>
      <c r="T368" s="16"/>
      <c r="U368" s="16"/>
      <c r="V368" s="16"/>
    </row>
    <row r="369" spans="2:22" x14ac:dyDescent="0.2">
      <c r="B369" s="6"/>
      <c r="D369" s="6"/>
      <c r="E369" s="20"/>
      <c r="F369" s="6"/>
      <c r="G369" s="6"/>
      <c r="H369" s="20"/>
      <c r="I369" s="20"/>
      <c r="J369" s="6"/>
      <c r="L369" s="6"/>
      <c r="M369" s="16"/>
      <c r="N369" s="16"/>
      <c r="O369" s="16"/>
      <c r="P369" s="16"/>
      <c r="Q369" s="16"/>
      <c r="R369" s="16"/>
      <c r="S369" s="16"/>
      <c r="T369" s="16"/>
      <c r="U369" s="16"/>
      <c r="V369" s="16"/>
    </row>
    <row r="370" spans="2:22" x14ac:dyDescent="0.2">
      <c r="B370" s="6"/>
      <c r="D370" s="6"/>
      <c r="E370" s="20"/>
      <c r="F370" s="6"/>
      <c r="G370" s="6"/>
      <c r="H370" s="20"/>
      <c r="I370" s="20"/>
      <c r="J370" s="6"/>
      <c r="L370" s="6"/>
      <c r="M370" s="16"/>
      <c r="N370" s="16"/>
      <c r="O370" s="16"/>
      <c r="P370" s="16"/>
      <c r="Q370" s="16"/>
      <c r="R370" s="16"/>
      <c r="S370" s="16"/>
      <c r="T370" s="16"/>
      <c r="U370" s="16"/>
      <c r="V370" s="16"/>
    </row>
    <row r="371" spans="2:22" x14ac:dyDescent="0.2">
      <c r="B371" s="6"/>
      <c r="D371" s="6"/>
      <c r="E371" s="20"/>
      <c r="F371" s="6"/>
      <c r="G371" s="6"/>
      <c r="H371" s="20"/>
      <c r="I371" s="20"/>
      <c r="J371" s="6"/>
      <c r="L371" s="6"/>
      <c r="M371" s="16"/>
      <c r="N371" s="16"/>
      <c r="O371" s="16"/>
      <c r="P371" s="16"/>
      <c r="Q371" s="16"/>
      <c r="R371" s="16"/>
      <c r="S371" s="16"/>
      <c r="T371" s="16"/>
      <c r="U371" s="16"/>
      <c r="V371" s="16"/>
    </row>
    <row r="372" spans="2:22" x14ac:dyDescent="0.2">
      <c r="B372" s="6"/>
      <c r="D372" s="6"/>
      <c r="E372" s="20"/>
      <c r="F372" s="6"/>
      <c r="G372" s="6"/>
      <c r="H372" s="20"/>
      <c r="I372" s="20"/>
      <c r="J372" s="6"/>
      <c r="L372" s="6"/>
      <c r="M372" s="16"/>
      <c r="N372" s="16"/>
      <c r="O372" s="16"/>
      <c r="P372" s="16"/>
      <c r="Q372" s="16"/>
      <c r="R372" s="16"/>
      <c r="S372" s="16"/>
      <c r="T372" s="16"/>
      <c r="U372" s="16"/>
      <c r="V372" s="16"/>
    </row>
    <row r="373" spans="2:22" x14ac:dyDescent="0.2">
      <c r="B373" s="6"/>
      <c r="D373" s="6"/>
      <c r="E373" s="20"/>
      <c r="F373" s="6"/>
      <c r="G373" s="6"/>
      <c r="H373" s="20"/>
      <c r="I373" s="20"/>
      <c r="J373" s="6"/>
      <c r="L373" s="6"/>
      <c r="M373" s="16"/>
      <c r="N373" s="16"/>
      <c r="O373" s="16"/>
      <c r="P373" s="16"/>
      <c r="Q373" s="16"/>
      <c r="R373" s="16"/>
      <c r="S373" s="16"/>
      <c r="T373" s="16"/>
      <c r="U373" s="16"/>
      <c r="V373" s="16"/>
    </row>
    <row r="374" spans="2:22" x14ac:dyDescent="0.2">
      <c r="B374" s="6"/>
      <c r="D374" s="6"/>
      <c r="E374" s="20"/>
      <c r="F374" s="6"/>
      <c r="G374" s="6"/>
      <c r="H374" s="20"/>
      <c r="I374" s="20"/>
      <c r="J374" s="6"/>
      <c r="L374" s="6"/>
      <c r="M374" s="16"/>
      <c r="N374" s="16"/>
      <c r="O374" s="16"/>
      <c r="P374" s="16"/>
      <c r="Q374" s="16"/>
      <c r="R374" s="16"/>
      <c r="S374" s="16"/>
      <c r="T374" s="16"/>
      <c r="U374" s="16"/>
      <c r="V374" s="16"/>
    </row>
    <row r="375" spans="2:22" x14ac:dyDescent="0.2">
      <c r="B375" s="6"/>
      <c r="D375" s="6"/>
      <c r="E375" s="20"/>
      <c r="F375" s="6"/>
      <c r="G375" s="6"/>
      <c r="H375" s="20"/>
      <c r="I375" s="20"/>
      <c r="J375" s="6"/>
      <c r="L375" s="6"/>
      <c r="M375" s="16"/>
      <c r="N375" s="16"/>
      <c r="O375" s="16"/>
      <c r="P375" s="16"/>
      <c r="Q375" s="16"/>
      <c r="R375" s="16"/>
      <c r="S375" s="16"/>
      <c r="T375" s="16"/>
      <c r="U375" s="16"/>
      <c r="V375" s="16"/>
    </row>
    <row r="376" spans="2:22" x14ac:dyDescent="0.2">
      <c r="B376" s="6"/>
      <c r="D376" s="6"/>
      <c r="E376" s="20"/>
      <c r="F376" s="6"/>
      <c r="G376" s="6"/>
      <c r="H376" s="20"/>
      <c r="I376" s="20"/>
      <c r="J376" s="6"/>
      <c r="L376" s="6"/>
      <c r="M376" s="16"/>
      <c r="N376" s="16"/>
      <c r="O376" s="16"/>
      <c r="P376" s="16"/>
      <c r="Q376" s="16"/>
      <c r="R376" s="16"/>
      <c r="S376" s="16"/>
      <c r="T376" s="16"/>
      <c r="U376" s="16"/>
      <c r="V376" s="16"/>
    </row>
    <row r="377" spans="2:22" x14ac:dyDescent="0.2">
      <c r="B377" s="6"/>
      <c r="D377" s="6"/>
      <c r="E377" s="20"/>
      <c r="F377" s="6"/>
      <c r="G377" s="6"/>
      <c r="H377" s="20"/>
      <c r="I377" s="20"/>
      <c r="J377" s="6"/>
      <c r="L377" s="6"/>
      <c r="M377" s="16"/>
      <c r="N377" s="16"/>
      <c r="O377" s="16"/>
      <c r="P377" s="16"/>
      <c r="Q377" s="16"/>
      <c r="R377" s="16"/>
      <c r="S377" s="16"/>
      <c r="T377" s="16"/>
      <c r="U377" s="16"/>
      <c r="V377" s="16"/>
    </row>
    <row r="378" spans="2:22" x14ac:dyDescent="0.2">
      <c r="B378" s="6"/>
      <c r="D378" s="6"/>
      <c r="E378" s="20"/>
      <c r="F378" s="6"/>
      <c r="G378" s="6"/>
      <c r="H378" s="20"/>
      <c r="I378" s="20"/>
      <c r="J378" s="6"/>
      <c r="L378" s="6"/>
      <c r="M378" s="16"/>
      <c r="N378" s="16"/>
      <c r="O378" s="16"/>
      <c r="P378" s="16"/>
      <c r="Q378" s="16"/>
      <c r="R378" s="16"/>
      <c r="S378" s="16"/>
      <c r="T378" s="16"/>
      <c r="U378" s="16"/>
      <c r="V378" s="16"/>
    </row>
    <row r="379" spans="2:22" x14ac:dyDescent="0.2">
      <c r="B379" s="6"/>
      <c r="D379" s="6"/>
      <c r="E379" s="20"/>
      <c r="F379" s="6"/>
      <c r="G379" s="6"/>
      <c r="H379" s="20"/>
      <c r="I379" s="20"/>
      <c r="J379" s="6"/>
      <c r="L379" s="6"/>
      <c r="M379" s="16"/>
      <c r="N379" s="16"/>
      <c r="O379" s="16"/>
      <c r="P379" s="16"/>
      <c r="Q379" s="16"/>
      <c r="R379" s="16"/>
      <c r="S379" s="16"/>
      <c r="T379" s="16"/>
      <c r="U379" s="16"/>
      <c r="V379" s="16"/>
    </row>
    <row r="380" spans="2:22" x14ac:dyDescent="0.2">
      <c r="B380" s="6"/>
      <c r="D380" s="6"/>
      <c r="E380" s="20"/>
      <c r="F380" s="6"/>
      <c r="G380" s="6"/>
      <c r="H380" s="20"/>
      <c r="I380" s="20"/>
      <c r="J380" s="6"/>
      <c r="L380" s="6"/>
      <c r="M380" s="16"/>
      <c r="N380" s="16"/>
      <c r="O380" s="16"/>
      <c r="P380" s="16"/>
      <c r="Q380" s="16"/>
      <c r="R380" s="16"/>
      <c r="S380" s="16"/>
      <c r="T380" s="16"/>
      <c r="U380" s="16"/>
      <c r="V380" s="16"/>
    </row>
    <row r="381" spans="2:22" x14ac:dyDescent="0.2">
      <c r="B381" s="6"/>
      <c r="D381" s="6"/>
      <c r="E381" s="20"/>
      <c r="F381" s="6"/>
      <c r="G381" s="6"/>
      <c r="H381" s="20"/>
      <c r="I381" s="20"/>
      <c r="J381" s="6"/>
      <c r="L381" s="6"/>
      <c r="M381" s="16"/>
      <c r="N381" s="16"/>
      <c r="O381" s="16"/>
      <c r="P381" s="16"/>
      <c r="Q381" s="16"/>
      <c r="R381" s="16"/>
      <c r="S381" s="16"/>
      <c r="T381" s="16"/>
      <c r="U381" s="16"/>
      <c r="V381" s="16"/>
    </row>
    <row r="382" spans="2:22" x14ac:dyDescent="0.2">
      <c r="B382" s="6"/>
      <c r="D382" s="6"/>
      <c r="E382" s="20"/>
      <c r="F382" s="6"/>
      <c r="G382" s="6"/>
      <c r="H382" s="20"/>
      <c r="I382" s="20"/>
      <c r="J382" s="6"/>
      <c r="L382" s="6"/>
      <c r="M382" s="16"/>
      <c r="N382" s="16"/>
      <c r="O382" s="16"/>
      <c r="P382" s="16"/>
      <c r="Q382" s="16"/>
      <c r="R382" s="16"/>
      <c r="S382" s="16"/>
      <c r="T382" s="16"/>
      <c r="U382" s="16"/>
      <c r="V382" s="16"/>
    </row>
    <row r="383" spans="2:22" x14ac:dyDescent="0.2">
      <c r="B383" s="6"/>
      <c r="D383" s="6"/>
      <c r="E383" s="20"/>
      <c r="F383" s="6"/>
      <c r="G383" s="6"/>
      <c r="H383" s="20"/>
      <c r="I383" s="20"/>
      <c r="J383" s="6"/>
      <c r="L383" s="6"/>
      <c r="M383" s="16"/>
      <c r="N383" s="16"/>
      <c r="O383" s="16"/>
      <c r="P383" s="16"/>
      <c r="Q383" s="16"/>
      <c r="R383" s="16"/>
      <c r="S383" s="16"/>
      <c r="T383" s="16"/>
      <c r="U383" s="16"/>
      <c r="V383" s="16"/>
    </row>
    <row r="384" spans="2:22" x14ac:dyDescent="0.2">
      <c r="B384" s="6"/>
      <c r="D384" s="6"/>
      <c r="E384" s="20"/>
      <c r="F384" s="6"/>
      <c r="G384" s="6"/>
      <c r="H384" s="20"/>
      <c r="I384" s="20"/>
      <c r="J384" s="6"/>
      <c r="L384" s="6"/>
      <c r="M384" s="16"/>
      <c r="N384" s="16"/>
      <c r="O384" s="16"/>
      <c r="P384" s="16"/>
      <c r="Q384" s="16"/>
      <c r="R384" s="16"/>
      <c r="S384" s="16"/>
      <c r="T384" s="16"/>
      <c r="U384" s="16"/>
      <c r="V384" s="16"/>
    </row>
    <row r="385" spans="2:22" x14ac:dyDescent="0.2">
      <c r="B385" s="6"/>
      <c r="D385" s="6"/>
      <c r="E385" s="20"/>
      <c r="F385" s="6"/>
      <c r="G385" s="6"/>
      <c r="H385" s="20"/>
      <c r="I385" s="20"/>
      <c r="J385" s="6"/>
      <c r="L385" s="6"/>
      <c r="M385" s="16"/>
      <c r="N385" s="16"/>
      <c r="O385" s="16"/>
      <c r="P385" s="16"/>
      <c r="Q385" s="16"/>
      <c r="R385" s="16"/>
      <c r="S385" s="16"/>
      <c r="T385" s="16"/>
      <c r="U385" s="16"/>
      <c r="V385" s="16"/>
    </row>
    <row r="386" spans="2:22" x14ac:dyDescent="0.2">
      <c r="B386" s="6"/>
      <c r="D386" s="6"/>
      <c r="E386" s="20"/>
      <c r="F386" s="6"/>
      <c r="G386" s="6"/>
      <c r="H386" s="20"/>
      <c r="I386" s="20"/>
      <c r="J386" s="6"/>
      <c r="L386" s="6"/>
      <c r="M386" s="16"/>
      <c r="N386" s="16"/>
      <c r="O386" s="16"/>
      <c r="P386" s="16"/>
      <c r="Q386" s="16"/>
      <c r="R386" s="16"/>
      <c r="S386" s="16"/>
      <c r="T386" s="16"/>
      <c r="U386" s="16"/>
      <c r="V386" s="16"/>
    </row>
    <row r="387" spans="2:22" x14ac:dyDescent="0.2">
      <c r="B387" s="6"/>
      <c r="D387" s="6"/>
      <c r="E387" s="20"/>
      <c r="F387" s="6"/>
      <c r="G387" s="6"/>
      <c r="H387" s="20"/>
      <c r="I387" s="20"/>
      <c r="J387" s="6"/>
      <c r="L387" s="6"/>
      <c r="M387" s="16"/>
      <c r="N387" s="16"/>
      <c r="O387" s="16"/>
      <c r="P387" s="16"/>
      <c r="Q387" s="16"/>
      <c r="R387" s="16"/>
      <c r="S387" s="16"/>
      <c r="T387" s="16"/>
      <c r="U387" s="16"/>
      <c r="V387" s="16"/>
    </row>
    <row r="388" spans="2:22" x14ac:dyDescent="0.2">
      <c r="B388" s="6"/>
      <c r="D388" s="6"/>
      <c r="E388" s="20"/>
      <c r="F388" s="6"/>
      <c r="G388" s="6"/>
      <c r="H388" s="20"/>
      <c r="I388" s="20"/>
      <c r="J388" s="6"/>
      <c r="L388" s="6"/>
      <c r="M388" s="16"/>
      <c r="N388" s="16"/>
      <c r="O388" s="16"/>
      <c r="P388" s="16"/>
      <c r="Q388" s="16"/>
      <c r="R388" s="16"/>
      <c r="S388" s="16"/>
      <c r="T388" s="16"/>
      <c r="U388" s="16"/>
      <c r="V388" s="16"/>
    </row>
    <row r="389" spans="2:22" x14ac:dyDescent="0.2">
      <c r="B389" s="6"/>
      <c r="D389" s="6"/>
      <c r="E389" s="20"/>
      <c r="F389" s="6"/>
      <c r="G389" s="6"/>
      <c r="H389" s="20"/>
      <c r="I389" s="20"/>
      <c r="J389" s="6"/>
      <c r="L389" s="6"/>
      <c r="M389" s="16"/>
      <c r="N389" s="16"/>
      <c r="O389" s="16"/>
      <c r="P389" s="16"/>
      <c r="Q389" s="16"/>
      <c r="R389" s="16"/>
      <c r="S389" s="16"/>
      <c r="T389" s="16"/>
      <c r="U389" s="16"/>
      <c r="V389" s="16"/>
    </row>
    <row r="390" spans="2:22" x14ac:dyDescent="0.2">
      <c r="B390" s="6"/>
      <c r="D390" s="6"/>
      <c r="E390" s="20"/>
      <c r="F390" s="6"/>
      <c r="G390" s="6"/>
      <c r="H390" s="20"/>
      <c r="I390" s="20"/>
      <c r="J390" s="6"/>
      <c r="L390" s="6"/>
      <c r="M390" s="16"/>
      <c r="N390" s="16"/>
      <c r="O390" s="16"/>
      <c r="P390" s="16"/>
      <c r="Q390" s="16"/>
      <c r="R390" s="16"/>
      <c r="S390" s="16"/>
      <c r="T390" s="16"/>
      <c r="U390" s="16"/>
      <c r="V390" s="16"/>
    </row>
    <row r="391" spans="2:22" x14ac:dyDescent="0.2">
      <c r="B391" s="6"/>
      <c r="D391" s="6"/>
      <c r="E391" s="20"/>
      <c r="F391" s="6"/>
      <c r="G391" s="6"/>
      <c r="H391" s="20"/>
      <c r="I391" s="20"/>
      <c r="J391" s="6"/>
      <c r="L391" s="6"/>
      <c r="M391" s="16"/>
      <c r="N391" s="16"/>
      <c r="O391" s="16"/>
      <c r="P391" s="16"/>
      <c r="Q391" s="16"/>
      <c r="R391" s="16"/>
      <c r="S391" s="16"/>
      <c r="T391" s="16"/>
      <c r="U391" s="16"/>
      <c r="V391" s="16"/>
    </row>
    <row r="392" spans="2:22" x14ac:dyDescent="0.2">
      <c r="B392" s="6"/>
      <c r="D392" s="6"/>
      <c r="E392" s="20"/>
      <c r="F392" s="6"/>
      <c r="G392" s="6"/>
      <c r="H392" s="20"/>
      <c r="I392" s="20"/>
      <c r="J392" s="6"/>
      <c r="L392" s="6"/>
      <c r="M392" s="16"/>
      <c r="N392" s="16"/>
      <c r="O392" s="16"/>
      <c r="P392" s="16"/>
      <c r="Q392" s="16"/>
      <c r="R392" s="16"/>
      <c r="S392" s="16"/>
      <c r="T392" s="16"/>
      <c r="U392" s="16"/>
      <c r="V392" s="16"/>
    </row>
    <row r="393" spans="2:22" x14ac:dyDescent="0.2">
      <c r="B393" s="6"/>
      <c r="D393" s="6"/>
      <c r="E393" s="20"/>
      <c r="F393" s="6"/>
      <c r="G393" s="6"/>
      <c r="H393" s="20"/>
      <c r="I393" s="20"/>
      <c r="J393" s="6"/>
      <c r="L393" s="6"/>
      <c r="M393" s="16"/>
      <c r="N393" s="16"/>
      <c r="O393" s="16"/>
      <c r="P393" s="16"/>
      <c r="Q393" s="16"/>
      <c r="R393" s="16"/>
      <c r="S393" s="16"/>
      <c r="T393" s="16"/>
      <c r="U393" s="16"/>
      <c r="V393" s="16"/>
    </row>
    <row r="394" spans="2:22" x14ac:dyDescent="0.2">
      <c r="B394" s="6"/>
      <c r="D394" s="6"/>
      <c r="E394" s="20"/>
      <c r="F394" s="6"/>
      <c r="G394" s="6"/>
      <c r="H394" s="20"/>
      <c r="I394" s="20"/>
      <c r="J394" s="6"/>
      <c r="L394" s="6"/>
      <c r="M394" s="16"/>
      <c r="N394" s="16"/>
      <c r="O394" s="16"/>
      <c r="P394" s="16"/>
      <c r="Q394" s="16"/>
      <c r="R394" s="16"/>
      <c r="S394" s="16"/>
      <c r="T394" s="16"/>
      <c r="U394" s="16"/>
      <c r="V394" s="16"/>
    </row>
    <row r="395" spans="2:22" x14ac:dyDescent="0.2">
      <c r="B395" s="6"/>
      <c r="D395" s="6"/>
      <c r="E395" s="20"/>
      <c r="F395" s="6"/>
      <c r="G395" s="6"/>
      <c r="H395" s="20"/>
      <c r="I395" s="20"/>
      <c r="J395" s="6"/>
      <c r="L395" s="6"/>
      <c r="M395" s="16"/>
      <c r="N395" s="16"/>
      <c r="O395" s="16"/>
      <c r="P395" s="16"/>
      <c r="Q395" s="16"/>
      <c r="R395" s="16"/>
      <c r="S395" s="16"/>
      <c r="T395" s="16"/>
      <c r="U395" s="16"/>
      <c r="V395" s="16"/>
    </row>
    <row r="396" spans="2:22" x14ac:dyDescent="0.2">
      <c r="B396" s="6"/>
      <c r="D396" s="6"/>
      <c r="E396" s="20"/>
      <c r="F396" s="6"/>
      <c r="G396" s="6"/>
      <c r="H396" s="20"/>
      <c r="I396" s="20"/>
      <c r="J396" s="6"/>
      <c r="L396" s="6"/>
      <c r="M396" s="16"/>
      <c r="N396" s="16"/>
      <c r="O396" s="16"/>
      <c r="P396" s="16"/>
      <c r="Q396" s="16"/>
      <c r="R396" s="16"/>
      <c r="S396" s="16"/>
      <c r="T396" s="16"/>
      <c r="U396" s="16"/>
      <c r="V396" s="16"/>
    </row>
    <row r="397" spans="2:22" x14ac:dyDescent="0.2">
      <c r="B397" s="6"/>
      <c r="D397" s="6"/>
      <c r="E397" s="20"/>
      <c r="F397" s="6"/>
      <c r="G397" s="6"/>
      <c r="H397" s="20"/>
      <c r="I397" s="20"/>
      <c r="J397" s="6"/>
      <c r="L397" s="6"/>
      <c r="M397" s="16"/>
      <c r="N397" s="16"/>
      <c r="O397" s="16"/>
      <c r="P397" s="16"/>
      <c r="Q397" s="16"/>
      <c r="R397" s="16"/>
      <c r="S397" s="16"/>
      <c r="T397" s="16"/>
      <c r="U397" s="16"/>
      <c r="V397" s="16"/>
    </row>
    <row r="398" spans="2:22" x14ac:dyDescent="0.2">
      <c r="B398" s="6"/>
      <c r="D398" s="6"/>
      <c r="E398" s="20"/>
      <c r="F398" s="6"/>
      <c r="G398" s="6"/>
      <c r="H398" s="20"/>
      <c r="I398" s="20"/>
      <c r="J398" s="6"/>
      <c r="L398" s="6"/>
      <c r="M398" s="16"/>
      <c r="N398" s="16"/>
      <c r="O398" s="16"/>
      <c r="P398" s="16"/>
      <c r="Q398" s="16"/>
      <c r="R398" s="16"/>
      <c r="S398" s="16"/>
      <c r="T398" s="16"/>
      <c r="U398" s="16"/>
      <c r="V398" s="16"/>
    </row>
    <row r="399" spans="2:22" x14ac:dyDescent="0.2">
      <c r="B399" s="6"/>
      <c r="D399" s="6"/>
      <c r="E399" s="20"/>
      <c r="F399" s="6"/>
      <c r="G399" s="6"/>
      <c r="H399" s="20"/>
      <c r="I399" s="20"/>
      <c r="J399" s="6"/>
      <c r="L399" s="6"/>
      <c r="M399" s="16"/>
      <c r="N399" s="16"/>
      <c r="O399" s="16"/>
      <c r="P399" s="16"/>
      <c r="Q399" s="16"/>
      <c r="R399" s="16"/>
      <c r="S399" s="16"/>
      <c r="T399" s="16"/>
      <c r="U399" s="16"/>
      <c r="V399" s="16"/>
    </row>
    <row r="400" spans="2:22" x14ac:dyDescent="0.2">
      <c r="B400" s="6"/>
      <c r="D400" s="6"/>
      <c r="E400" s="20"/>
      <c r="F400" s="6"/>
      <c r="G400" s="6"/>
      <c r="H400" s="20"/>
      <c r="I400" s="20"/>
      <c r="J400" s="6"/>
      <c r="L400" s="6"/>
      <c r="M400" s="16"/>
      <c r="N400" s="16"/>
      <c r="O400" s="16"/>
      <c r="P400" s="16"/>
      <c r="Q400" s="16"/>
      <c r="R400" s="16"/>
      <c r="S400" s="16"/>
      <c r="T400" s="16"/>
      <c r="U400" s="16"/>
      <c r="V400" s="16"/>
    </row>
    <row r="401" spans="2:22" x14ac:dyDescent="0.2">
      <c r="B401" s="6"/>
      <c r="D401" s="6"/>
      <c r="E401" s="20"/>
      <c r="F401" s="6"/>
      <c r="G401" s="6"/>
      <c r="H401" s="20"/>
      <c r="I401" s="20"/>
      <c r="J401" s="6"/>
      <c r="L401" s="6"/>
      <c r="M401" s="16"/>
      <c r="N401" s="16"/>
      <c r="O401" s="16"/>
      <c r="P401" s="16"/>
      <c r="Q401" s="16"/>
      <c r="R401" s="16"/>
      <c r="S401" s="16"/>
      <c r="T401" s="16"/>
      <c r="U401" s="16"/>
      <c r="V401" s="16"/>
    </row>
    <row r="402" spans="2:22" x14ac:dyDescent="0.2">
      <c r="B402" s="6"/>
      <c r="D402" s="6"/>
      <c r="E402" s="20"/>
      <c r="F402" s="6"/>
      <c r="G402" s="6"/>
      <c r="H402" s="20"/>
      <c r="I402" s="20"/>
      <c r="J402" s="6"/>
      <c r="L402" s="6"/>
      <c r="M402" s="16"/>
      <c r="N402" s="16"/>
      <c r="O402" s="16"/>
      <c r="P402" s="16"/>
      <c r="Q402" s="16"/>
      <c r="R402" s="16"/>
      <c r="S402" s="16"/>
      <c r="T402" s="16"/>
      <c r="U402" s="16"/>
      <c r="V402" s="16"/>
    </row>
    <row r="403" spans="2:22" x14ac:dyDescent="0.2">
      <c r="B403" s="6"/>
      <c r="D403" s="6"/>
      <c r="E403" s="20"/>
      <c r="F403" s="6"/>
      <c r="G403" s="6"/>
      <c r="H403" s="20"/>
      <c r="I403" s="20"/>
      <c r="J403" s="6"/>
      <c r="L403" s="6"/>
      <c r="M403" s="16"/>
      <c r="N403" s="16"/>
      <c r="O403" s="16"/>
      <c r="P403" s="16"/>
      <c r="Q403" s="16"/>
      <c r="R403" s="16"/>
      <c r="S403" s="16"/>
      <c r="T403" s="16"/>
      <c r="U403" s="16"/>
      <c r="V403" s="16"/>
    </row>
    <row r="404" spans="2:22" x14ac:dyDescent="0.2">
      <c r="B404" s="6"/>
      <c r="D404" s="6"/>
      <c r="E404" s="20"/>
      <c r="F404" s="6"/>
      <c r="G404" s="6"/>
      <c r="H404" s="20"/>
      <c r="I404" s="20"/>
      <c r="J404" s="6"/>
      <c r="L404" s="6"/>
      <c r="M404" s="16"/>
      <c r="N404" s="16"/>
      <c r="O404" s="16"/>
      <c r="P404" s="16"/>
      <c r="Q404" s="16"/>
      <c r="R404" s="16"/>
      <c r="S404" s="16"/>
      <c r="T404" s="16"/>
      <c r="U404" s="16"/>
      <c r="V404" s="16"/>
    </row>
    <row r="405" spans="2:22" x14ac:dyDescent="0.2">
      <c r="B405" s="6"/>
      <c r="D405" s="6"/>
      <c r="E405" s="20"/>
      <c r="F405" s="6"/>
      <c r="G405" s="6"/>
      <c r="H405" s="20"/>
      <c r="I405" s="20"/>
      <c r="J405" s="6"/>
      <c r="L405" s="6"/>
      <c r="M405" s="16"/>
      <c r="N405" s="16"/>
      <c r="O405" s="16"/>
      <c r="P405" s="16"/>
      <c r="Q405" s="16"/>
      <c r="R405" s="16"/>
      <c r="S405" s="16"/>
      <c r="T405" s="16"/>
      <c r="U405" s="16"/>
      <c r="V405" s="16"/>
    </row>
    <row r="406" spans="2:22" x14ac:dyDescent="0.2">
      <c r="B406" s="6"/>
      <c r="D406" s="6"/>
      <c r="E406" s="20"/>
      <c r="F406" s="6"/>
      <c r="G406" s="6"/>
      <c r="H406" s="20"/>
      <c r="I406" s="20"/>
      <c r="J406" s="6"/>
      <c r="L406" s="6"/>
      <c r="M406" s="16"/>
      <c r="N406" s="16"/>
      <c r="O406" s="16"/>
      <c r="P406" s="16"/>
      <c r="Q406" s="16"/>
      <c r="R406" s="16"/>
      <c r="S406" s="16"/>
      <c r="T406" s="16"/>
      <c r="U406" s="16"/>
      <c r="V406" s="16"/>
    </row>
    <row r="407" spans="2:22" x14ac:dyDescent="0.2">
      <c r="B407" s="6"/>
      <c r="D407" s="6"/>
      <c r="E407" s="20"/>
      <c r="F407" s="6"/>
      <c r="G407" s="6"/>
      <c r="H407" s="20"/>
      <c r="I407" s="20"/>
      <c r="J407" s="6"/>
      <c r="L407" s="6"/>
      <c r="M407" s="16"/>
      <c r="N407" s="16"/>
      <c r="O407" s="16"/>
      <c r="P407" s="16"/>
      <c r="Q407" s="16"/>
      <c r="R407" s="16"/>
      <c r="S407" s="16"/>
      <c r="T407" s="16"/>
      <c r="U407" s="16"/>
      <c r="V407" s="16"/>
    </row>
    <row r="408" spans="2:22" x14ac:dyDescent="0.2">
      <c r="B408" s="6"/>
      <c r="D408" s="6"/>
      <c r="E408" s="20"/>
      <c r="F408" s="6"/>
      <c r="G408" s="6"/>
      <c r="H408" s="20"/>
      <c r="I408" s="20"/>
      <c r="J408" s="6"/>
      <c r="L408" s="6"/>
      <c r="M408" s="16"/>
      <c r="N408" s="16"/>
      <c r="O408" s="16"/>
      <c r="P408" s="16"/>
      <c r="Q408" s="16"/>
      <c r="R408" s="16"/>
      <c r="S408" s="16"/>
      <c r="T408" s="16"/>
      <c r="U408" s="16"/>
      <c r="V408" s="16"/>
    </row>
    <row r="409" spans="2:22" x14ac:dyDescent="0.2">
      <c r="B409" s="6"/>
      <c r="D409" s="6"/>
      <c r="E409" s="20"/>
      <c r="F409" s="6"/>
      <c r="G409" s="6"/>
      <c r="H409" s="20"/>
      <c r="I409" s="20"/>
      <c r="J409" s="6"/>
      <c r="L409" s="6"/>
      <c r="M409" s="16"/>
      <c r="N409" s="16"/>
      <c r="O409" s="16"/>
      <c r="P409" s="16"/>
      <c r="Q409" s="16"/>
      <c r="R409" s="16"/>
      <c r="S409" s="16"/>
      <c r="T409" s="16"/>
      <c r="U409" s="16"/>
      <c r="V409" s="16"/>
    </row>
    <row r="410" spans="2:22" x14ac:dyDescent="0.2">
      <c r="B410" s="6"/>
      <c r="D410" s="6"/>
      <c r="E410" s="20"/>
      <c r="F410" s="6"/>
      <c r="G410" s="6"/>
      <c r="H410" s="20"/>
      <c r="I410" s="20"/>
      <c r="J410" s="6"/>
      <c r="L410" s="6"/>
      <c r="M410" s="16"/>
      <c r="N410" s="16"/>
      <c r="O410" s="16"/>
      <c r="P410" s="16"/>
      <c r="Q410" s="16"/>
      <c r="R410" s="16"/>
      <c r="S410" s="16"/>
      <c r="T410" s="16"/>
      <c r="U410" s="16"/>
      <c r="V410" s="16"/>
    </row>
    <row r="411" spans="2:22" x14ac:dyDescent="0.2">
      <c r="B411" s="6"/>
      <c r="D411" s="6"/>
      <c r="E411" s="20"/>
      <c r="F411" s="6"/>
      <c r="G411" s="6"/>
      <c r="H411" s="20"/>
      <c r="I411" s="20"/>
      <c r="J411" s="6"/>
      <c r="L411" s="6"/>
      <c r="M411" s="16"/>
      <c r="N411" s="16"/>
      <c r="O411" s="16"/>
      <c r="P411" s="16"/>
      <c r="Q411" s="16"/>
      <c r="R411" s="16"/>
      <c r="S411" s="16"/>
      <c r="T411" s="16"/>
      <c r="U411" s="16"/>
      <c r="V411" s="16"/>
    </row>
    <row r="412" spans="2:22" x14ac:dyDescent="0.2">
      <c r="B412" s="6"/>
      <c r="D412" s="6"/>
      <c r="E412" s="20"/>
      <c r="F412" s="6"/>
      <c r="G412" s="6"/>
      <c r="H412" s="20"/>
      <c r="I412" s="20"/>
      <c r="J412" s="6"/>
      <c r="L412" s="6"/>
      <c r="M412" s="16"/>
      <c r="N412" s="16"/>
      <c r="O412" s="16"/>
      <c r="P412" s="16"/>
      <c r="Q412" s="16"/>
      <c r="R412" s="16"/>
      <c r="S412" s="16"/>
      <c r="T412" s="16"/>
      <c r="U412" s="16"/>
      <c r="V412" s="16"/>
    </row>
    <row r="413" spans="2:22" x14ac:dyDescent="0.2">
      <c r="B413" s="6"/>
      <c r="D413" s="6"/>
      <c r="E413" s="20"/>
      <c r="F413" s="6"/>
      <c r="G413" s="6"/>
      <c r="H413" s="20"/>
      <c r="I413" s="20"/>
      <c r="J413" s="6"/>
      <c r="L413" s="6"/>
      <c r="M413" s="16"/>
      <c r="N413" s="16"/>
      <c r="O413" s="16"/>
      <c r="P413" s="16"/>
      <c r="Q413" s="16"/>
      <c r="R413" s="16"/>
      <c r="S413" s="16"/>
      <c r="T413" s="16"/>
      <c r="U413" s="16"/>
      <c r="V413" s="16"/>
    </row>
    <row r="414" spans="2:22" x14ac:dyDescent="0.2">
      <c r="B414" s="6"/>
      <c r="D414" s="6"/>
      <c r="E414" s="20"/>
      <c r="F414" s="6"/>
      <c r="G414" s="6"/>
      <c r="H414" s="20"/>
      <c r="I414" s="20"/>
      <c r="J414" s="6"/>
      <c r="L414" s="6"/>
      <c r="M414" s="16"/>
      <c r="N414" s="16"/>
      <c r="O414" s="16"/>
      <c r="P414" s="16"/>
      <c r="Q414" s="16"/>
      <c r="R414" s="16"/>
      <c r="S414" s="16"/>
      <c r="T414" s="16"/>
      <c r="U414" s="16"/>
      <c r="V414" s="16"/>
    </row>
    <row r="415" spans="2:22" x14ac:dyDescent="0.2">
      <c r="B415" s="6"/>
      <c r="D415" s="6"/>
      <c r="E415" s="20"/>
      <c r="F415" s="6"/>
      <c r="G415" s="6"/>
      <c r="H415" s="20"/>
      <c r="I415" s="20"/>
      <c r="J415" s="6"/>
      <c r="L415" s="6"/>
      <c r="M415" s="16"/>
      <c r="N415" s="16"/>
      <c r="O415" s="16"/>
      <c r="P415" s="16"/>
      <c r="Q415" s="16"/>
      <c r="R415" s="16"/>
      <c r="S415" s="16"/>
      <c r="T415" s="16"/>
      <c r="U415" s="16"/>
      <c r="V415" s="16"/>
    </row>
    <row r="416" spans="2:22" x14ac:dyDescent="0.2">
      <c r="B416" s="6"/>
      <c r="D416" s="6"/>
      <c r="E416" s="20"/>
      <c r="F416" s="6"/>
      <c r="G416" s="6"/>
      <c r="H416" s="20"/>
      <c r="I416" s="20"/>
      <c r="J416" s="6"/>
      <c r="L416" s="6"/>
      <c r="M416" s="16"/>
      <c r="N416" s="16"/>
      <c r="O416" s="16"/>
      <c r="P416" s="16"/>
      <c r="Q416" s="16"/>
      <c r="R416" s="16"/>
      <c r="S416" s="16"/>
      <c r="T416" s="16"/>
      <c r="U416" s="16"/>
      <c r="V416" s="16"/>
    </row>
    <row r="417" spans="2:22" x14ac:dyDescent="0.2">
      <c r="B417" s="6"/>
      <c r="D417" s="6"/>
      <c r="E417" s="20"/>
      <c r="F417" s="6"/>
      <c r="G417" s="6"/>
      <c r="H417" s="20"/>
      <c r="I417" s="20"/>
      <c r="J417" s="6"/>
      <c r="L417" s="6"/>
      <c r="M417" s="16"/>
      <c r="N417" s="16"/>
      <c r="O417" s="16"/>
      <c r="P417" s="16"/>
      <c r="Q417" s="16"/>
      <c r="R417" s="16"/>
      <c r="S417" s="16"/>
      <c r="T417" s="16"/>
      <c r="U417" s="16"/>
      <c r="V417" s="16"/>
    </row>
    <row r="418" spans="2:22" x14ac:dyDescent="0.2">
      <c r="B418" s="6"/>
      <c r="D418" s="6"/>
      <c r="E418" s="20"/>
      <c r="F418" s="6"/>
      <c r="G418" s="6"/>
      <c r="H418" s="20"/>
      <c r="I418" s="20"/>
      <c r="J418" s="6"/>
      <c r="L418" s="6"/>
      <c r="M418" s="16"/>
      <c r="N418" s="16"/>
      <c r="O418" s="16"/>
      <c r="P418" s="16"/>
      <c r="Q418" s="16"/>
      <c r="R418" s="16"/>
      <c r="S418" s="16"/>
      <c r="T418" s="16"/>
      <c r="U418" s="16"/>
      <c r="V418" s="16"/>
    </row>
    <row r="419" spans="2:22" x14ac:dyDescent="0.2">
      <c r="B419" s="6"/>
      <c r="D419" s="6"/>
      <c r="E419" s="20"/>
      <c r="F419" s="6"/>
      <c r="G419" s="6"/>
      <c r="H419" s="20"/>
      <c r="I419" s="20"/>
      <c r="J419" s="6"/>
      <c r="L419" s="6"/>
      <c r="M419" s="16"/>
      <c r="N419" s="16"/>
      <c r="O419" s="16"/>
      <c r="P419" s="16"/>
      <c r="Q419" s="16"/>
      <c r="R419" s="16"/>
      <c r="S419" s="16"/>
      <c r="T419" s="16"/>
      <c r="U419" s="16"/>
      <c r="V419" s="16"/>
    </row>
    <row r="420" spans="2:22" x14ac:dyDescent="0.2">
      <c r="B420" s="6"/>
      <c r="D420" s="6"/>
      <c r="E420" s="20"/>
      <c r="F420" s="6"/>
      <c r="G420" s="6"/>
      <c r="H420" s="20"/>
      <c r="I420" s="20"/>
      <c r="J420" s="6"/>
      <c r="L420" s="6"/>
      <c r="M420" s="16"/>
      <c r="N420" s="16"/>
      <c r="O420" s="16"/>
      <c r="P420" s="16"/>
      <c r="Q420" s="16"/>
      <c r="R420" s="16"/>
      <c r="S420" s="16"/>
      <c r="T420" s="16"/>
      <c r="U420" s="16"/>
      <c r="V420" s="16"/>
    </row>
    <row r="421" spans="2:22" x14ac:dyDescent="0.2">
      <c r="B421" s="6"/>
      <c r="D421" s="6"/>
      <c r="E421" s="20"/>
      <c r="F421" s="6"/>
      <c r="G421" s="6"/>
      <c r="H421" s="20"/>
      <c r="I421" s="20"/>
      <c r="J421" s="6"/>
      <c r="L421" s="6"/>
      <c r="M421" s="16"/>
      <c r="N421" s="16"/>
      <c r="O421" s="16"/>
      <c r="P421" s="16"/>
      <c r="Q421" s="16"/>
      <c r="R421" s="16"/>
      <c r="S421" s="16"/>
      <c r="T421" s="16"/>
      <c r="U421" s="16"/>
      <c r="V421" s="16"/>
    </row>
    <row r="422" spans="2:22" x14ac:dyDescent="0.2">
      <c r="B422" s="6"/>
      <c r="D422" s="6"/>
      <c r="E422" s="20"/>
      <c r="F422" s="6"/>
      <c r="G422" s="6"/>
      <c r="H422" s="20"/>
      <c r="I422" s="20"/>
      <c r="J422" s="6"/>
      <c r="L422" s="6"/>
      <c r="M422" s="16"/>
      <c r="N422" s="16"/>
      <c r="O422" s="16"/>
      <c r="P422" s="16"/>
      <c r="Q422" s="16"/>
      <c r="R422" s="16"/>
      <c r="S422" s="16"/>
      <c r="T422" s="16"/>
      <c r="U422" s="16"/>
      <c r="V422" s="16"/>
    </row>
    <row r="423" spans="2:22" x14ac:dyDescent="0.2">
      <c r="B423" s="6"/>
      <c r="D423" s="6"/>
      <c r="E423" s="20"/>
      <c r="F423" s="6"/>
      <c r="G423" s="6"/>
      <c r="H423" s="20"/>
      <c r="I423" s="20"/>
      <c r="J423" s="6"/>
      <c r="L423" s="6"/>
      <c r="M423" s="16"/>
      <c r="N423" s="16"/>
      <c r="O423" s="16"/>
      <c r="P423" s="16"/>
      <c r="Q423" s="16"/>
      <c r="R423" s="16"/>
      <c r="S423" s="16"/>
      <c r="T423" s="16"/>
      <c r="U423" s="16"/>
      <c r="V423" s="16"/>
    </row>
    <row r="424" spans="2:22" x14ac:dyDescent="0.2">
      <c r="B424" s="6"/>
      <c r="D424" s="6"/>
      <c r="E424" s="20"/>
      <c r="F424" s="6"/>
      <c r="G424" s="6"/>
      <c r="H424" s="20"/>
      <c r="I424" s="20"/>
      <c r="J424" s="6"/>
      <c r="L424" s="6"/>
      <c r="M424" s="16"/>
      <c r="N424" s="16"/>
      <c r="O424" s="16"/>
      <c r="P424" s="16"/>
      <c r="Q424" s="16"/>
      <c r="R424" s="16"/>
      <c r="S424" s="16"/>
      <c r="T424" s="16"/>
      <c r="U424" s="16"/>
      <c r="V424" s="16"/>
    </row>
    <row r="425" spans="2:22" x14ac:dyDescent="0.2">
      <c r="B425" s="6"/>
      <c r="D425" s="6"/>
      <c r="E425" s="20"/>
      <c r="F425" s="6"/>
      <c r="G425" s="6"/>
      <c r="H425" s="20"/>
      <c r="I425" s="20"/>
      <c r="J425" s="6"/>
      <c r="L425" s="6"/>
      <c r="M425" s="16"/>
      <c r="N425" s="16"/>
      <c r="O425" s="16"/>
      <c r="P425" s="16"/>
      <c r="Q425" s="16"/>
      <c r="R425" s="16"/>
      <c r="S425" s="16"/>
      <c r="T425" s="16"/>
      <c r="U425" s="16"/>
      <c r="V425" s="16"/>
    </row>
    <row r="426" spans="2:22" x14ac:dyDescent="0.2">
      <c r="B426" s="6"/>
      <c r="D426" s="6"/>
      <c r="E426" s="20"/>
      <c r="F426" s="6"/>
      <c r="G426" s="6"/>
      <c r="H426" s="20"/>
      <c r="I426" s="20"/>
      <c r="J426" s="6"/>
      <c r="L426" s="6"/>
      <c r="M426" s="16"/>
      <c r="N426" s="16"/>
      <c r="O426" s="16"/>
      <c r="P426" s="16"/>
      <c r="Q426" s="16"/>
      <c r="R426" s="16"/>
      <c r="S426" s="16"/>
      <c r="T426" s="16"/>
      <c r="U426" s="16"/>
      <c r="V426" s="16"/>
    </row>
    <row r="427" spans="2:22" x14ac:dyDescent="0.2">
      <c r="B427" s="6"/>
      <c r="D427" s="6"/>
      <c r="E427" s="20"/>
      <c r="F427" s="6"/>
      <c r="G427" s="6"/>
      <c r="H427" s="20"/>
      <c r="I427" s="20"/>
      <c r="J427" s="6"/>
      <c r="L427" s="6"/>
      <c r="M427" s="16"/>
      <c r="N427" s="16"/>
      <c r="O427" s="16"/>
      <c r="P427" s="16"/>
      <c r="Q427" s="16"/>
      <c r="R427" s="16"/>
      <c r="S427" s="16"/>
      <c r="T427" s="16"/>
      <c r="U427" s="16"/>
      <c r="V427" s="16"/>
    </row>
    <row r="428" spans="2:22" x14ac:dyDescent="0.2">
      <c r="B428" s="6"/>
      <c r="D428" s="6"/>
      <c r="E428" s="20"/>
      <c r="F428" s="6"/>
      <c r="G428" s="6"/>
      <c r="H428" s="20"/>
      <c r="I428" s="20"/>
      <c r="J428" s="6"/>
      <c r="L428" s="6"/>
      <c r="M428" s="16"/>
      <c r="N428" s="16"/>
      <c r="O428" s="16"/>
      <c r="P428" s="16"/>
      <c r="Q428" s="16"/>
      <c r="R428" s="16"/>
      <c r="S428" s="16"/>
      <c r="T428" s="16"/>
      <c r="U428" s="16"/>
      <c r="V428" s="16"/>
    </row>
    <row r="429" spans="2:22" x14ac:dyDescent="0.2">
      <c r="B429" s="6"/>
      <c r="D429" s="6"/>
      <c r="E429" s="20"/>
      <c r="F429" s="6"/>
      <c r="G429" s="6"/>
      <c r="H429" s="20"/>
      <c r="I429" s="20"/>
      <c r="J429" s="6"/>
      <c r="L429" s="6"/>
      <c r="M429" s="16"/>
      <c r="N429" s="16"/>
      <c r="O429" s="16"/>
      <c r="P429" s="16"/>
      <c r="Q429" s="16"/>
      <c r="R429" s="16"/>
      <c r="S429" s="16"/>
      <c r="T429" s="16"/>
      <c r="U429" s="16"/>
      <c r="V429" s="16"/>
    </row>
    <row r="430" spans="2:22" x14ac:dyDescent="0.2">
      <c r="B430" s="6"/>
      <c r="D430" s="6"/>
      <c r="E430" s="20"/>
      <c r="F430" s="6"/>
      <c r="G430" s="6"/>
      <c r="H430" s="20"/>
      <c r="I430" s="20"/>
      <c r="J430" s="6"/>
      <c r="L430" s="6"/>
      <c r="M430" s="16"/>
      <c r="N430" s="16"/>
      <c r="O430" s="16"/>
      <c r="P430" s="16"/>
      <c r="Q430" s="16"/>
      <c r="R430" s="16"/>
      <c r="S430" s="16"/>
      <c r="T430" s="16"/>
      <c r="U430" s="16"/>
      <c r="V430" s="16"/>
    </row>
    <row r="431" spans="2:22" x14ac:dyDescent="0.2">
      <c r="B431" s="6"/>
      <c r="D431" s="6"/>
      <c r="E431" s="20"/>
      <c r="F431" s="6"/>
      <c r="G431" s="6"/>
      <c r="H431" s="20"/>
      <c r="I431" s="20"/>
      <c r="J431" s="6"/>
      <c r="L431" s="6"/>
      <c r="M431" s="16"/>
      <c r="N431" s="16"/>
      <c r="O431" s="16"/>
      <c r="P431" s="16"/>
      <c r="Q431" s="16"/>
      <c r="R431" s="16"/>
      <c r="S431" s="16"/>
      <c r="T431" s="16"/>
      <c r="U431" s="16"/>
      <c r="V431" s="16"/>
    </row>
    <row r="432" spans="2:22" x14ac:dyDescent="0.2">
      <c r="B432" s="6"/>
      <c r="D432" s="6"/>
      <c r="E432" s="20"/>
      <c r="F432" s="6"/>
      <c r="G432" s="6"/>
      <c r="H432" s="20"/>
      <c r="I432" s="20"/>
      <c r="J432" s="6"/>
      <c r="L432" s="6"/>
      <c r="M432" s="16"/>
      <c r="N432" s="16"/>
      <c r="O432" s="16"/>
      <c r="P432" s="16"/>
      <c r="Q432" s="16"/>
      <c r="R432" s="16"/>
      <c r="S432" s="16"/>
      <c r="T432" s="16"/>
      <c r="U432" s="16"/>
      <c r="V432" s="16"/>
    </row>
    <row r="433" spans="2:22" x14ac:dyDescent="0.2">
      <c r="B433" s="6"/>
      <c r="D433" s="6"/>
      <c r="E433" s="20"/>
      <c r="F433" s="6"/>
      <c r="G433" s="6"/>
      <c r="H433" s="20"/>
      <c r="I433" s="20"/>
      <c r="J433" s="6"/>
      <c r="L433" s="6"/>
      <c r="M433" s="16"/>
      <c r="N433" s="16"/>
      <c r="O433" s="16"/>
      <c r="P433" s="16"/>
      <c r="Q433" s="16"/>
      <c r="R433" s="16"/>
      <c r="S433" s="16"/>
      <c r="T433" s="16"/>
      <c r="U433" s="16"/>
      <c r="V433" s="16"/>
    </row>
    <row r="434" spans="2:22" x14ac:dyDescent="0.2">
      <c r="B434" s="6"/>
      <c r="D434" s="6"/>
      <c r="E434" s="20"/>
      <c r="F434" s="6"/>
      <c r="G434" s="6"/>
      <c r="H434" s="20"/>
      <c r="I434" s="20"/>
      <c r="J434" s="6"/>
      <c r="L434" s="6"/>
      <c r="M434" s="16"/>
      <c r="N434" s="16"/>
      <c r="O434" s="16"/>
      <c r="P434" s="16"/>
      <c r="Q434" s="16"/>
      <c r="R434" s="16"/>
      <c r="S434" s="16"/>
      <c r="T434" s="16"/>
      <c r="U434" s="16"/>
      <c r="V434" s="16"/>
    </row>
    <row r="435" spans="2:22" x14ac:dyDescent="0.2">
      <c r="B435" s="6"/>
      <c r="D435" s="6"/>
      <c r="E435" s="20"/>
      <c r="F435" s="6"/>
      <c r="G435" s="6"/>
      <c r="H435" s="20"/>
      <c r="I435" s="20"/>
      <c r="J435" s="6"/>
      <c r="L435" s="6"/>
      <c r="M435" s="16"/>
      <c r="N435" s="16"/>
      <c r="O435" s="16"/>
      <c r="P435" s="16"/>
      <c r="Q435" s="16"/>
      <c r="R435" s="16"/>
      <c r="S435" s="16"/>
      <c r="T435" s="16"/>
      <c r="U435" s="16"/>
      <c r="V435" s="16"/>
    </row>
    <row r="436" spans="2:22" x14ac:dyDescent="0.2">
      <c r="B436" s="6"/>
      <c r="D436" s="6"/>
      <c r="E436" s="20"/>
      <c r="F436" s="6"/>
      <c r="G436" s="6"/>
      <c r="H436" s="20"/>
      <c r="I436" s="20"/>
      <c r="J436" s="6"/>
      <c r="L436" s="6"/>
      <c r="M436" s="16"/>
      <c r="N436" s="16"/>
      <c r="O436" s="16"/>
      <c r="P436" s="16"/>
      <c r="Q436" s="16"/>
      <c r="R436" s="16"/>
      <c r="S436" s="16"/>
      <c r="T436" s="16"/>
      <c r="U436" s="16"/>
      <c r="V436" s="16"/>
    </row>
    <row r="437" spans="2:22" x14ac:dyDescent="0.2">
      <c r="B437" s="6"/>
      <c r="D437" s="6"/>
      <c r="E437" s="20"/>
      <c r="F437" s="6"/>
      <c r="G437" s="6"/>
      <c r="H437" s="20"/>
      <c r="I437" s="20"/>
      <c r="J437" s="6"/>
      <c r="L437" s="6"/>
      <c r="M437" s="16"/>
      <c r="N437" s="16"/>
      <c r="O437" s="16"/>
      <c r="P437" s="16"/>
      <c r="Q437" s="16"/>
      <c r="R437" s="16"/>
      <c r="S437" s="16"/>
      <c r="T437" s="16"/>
      <c r="U437" s="16"/>
      <c r="V437" s="16"/>
    </row>
    <row r="438" spans="2:22" x14ac:dyDescent="0.2">
      <c r="B438" s="6"/>
      <c r="D438" s="6"/>
      <c r="E438" s="20"/>
      <c r="F438" s="6"/>
      <c r="G438" s="6"/>
      <c r="H438" s="20"/>
      <c r="I438" s="20"/>
      <c r="J438" s="6"/>
      <c r="L438" s="6"/>
      <c r="M438" s="16"/>
      <c r="N438" s="16"/>
      <c r="O438" s="16"/>
      <c r="P438" s="16"/>
      <c r="Q438" s="16"/>
      <c r="R438" s="16"/>
      <c r="S438" s="16"/>
      <c r="T438" s="16"/>
      <c r="U438" s="16"/>
      <c r="V438" s="16"/>
    </row>
    <row r="439" spans="2:22" x14ac:dyDescent="0.2">
      <c r="B439" s="6"/>
      <c r="D439" s="6"/>
      <c r="E439" s="20"/>
      <c r="F439" s="6"/>
      <c r="G439" s="6"/>
      <c r="H439" s="20"/>
      <c r="I439" s="20"/>
      <c r="J439" s="6"/>
      <c r="L439" s="6"/>
      <c r="M439" s="16"/>
      <c r="N439" s="16"/>
      <c r="O439" s="16"/>
      <c r="P439" s="16"/>
      <c r="Q439" s="16"/>
      <c r="R439" s="16"/>
      <c r="S439" s="16"/>
      <c r="T439" s="16"/>
      <c r="U439" s="16"/>
      <c r="V439" s="16"/>
    </row>
    <row r="440" spans="2:22" x14ac:dyDescent="0.2">
      <c r="B440" s="6"/>
      <c r="D440" s="6"/>
      <c r="E440" s="20"/>
      <c r="F440" s="6"/>
      <c r="G440" s="6"/>
      <c r="H440" s="20"/>
      <c r="I440" s="20"/>
      <c r="J440" s="6"/>
      <c r="L440" s="6"/>
      <c r="M440" s="16"/>
      <c r="N440" s="16"/>
      <c r="O440" s="16"/>
      <c r="P440" s="16"/>
      <c r="Q440" s="16"/>
      <c r="R440" s="16"/>
      <c r="S440" s="16"/>
      <c r="T440" s="16"/>
      <c r="U440" s="16"/>
      <c r="V440" s="16"/>
    </row>
    <row r="441" spans="2:22" x14ac:dyDescent="0.2">
      <c r="B441" s="6"/>
      <c r="D441" s="6"/>
      <c r="E441" s="20"/>
      <c r="F441" s="6"/>
      <c r="G441" s="6"/>
      <c r="H441" s="20"/>
      <c r="I441" s="20"/>
      <c r="J441" s="6"/>
      <c r="L441" s="6"/>
      <c r="M441" s="16"/>
      <c r="N441" s="16"/>
      <c r="O441" s="16"/>
      <c r="P441" s="16"/>
      <c r="Q441" s="16"/>
      <c r="R441" s="16"/>
      <c r="S441" s="16"/>
      <c r="T441" s="16"/>
      <c r="U441" s="16"/>
      <c r="V441" s="16"/>
    </row>
    <row r="442" spans="2:22" x14ac:dyDescent="0.2">
      <c r="B442" s="6"/>
      <c r="D442" s="6"/>
      <c r="E442" s="20"/>
      <c r="F442" s="6"/>
      <c r="G442" s="6"/>
      <c r="H442" s="20"/>
      <c r="I442" s="20"/>
      <c r="J442" s="6"/>
      <c r="L442" s="6"/>
      <c r="M442" s="16"/>
      <c r="N442" s="16"/>
      <c r="O442" s="16"/>
      <c r="P442" s="16"/>
      <c r="Q442" s="16"/>
      <c r="R442" s="16"/>
      <c r="S442" s="16"/>
      <c r="T442" s="16"/>
      <c r="U442" s="16"/>
      <c r="V442" s="16"/>
    </row>
    <row r="443" spans="2:22" x14ac:dyDescent="0.2">
      <c r="B443" s="6"/>
      <c r="D443" s="6"/>
      <c r="E443" s="20"/>
      <c r="F443" s="6"/>
      <c r="G443" s="6"/>
      <c r="H443" s="20"/>
      <c r="I443" s="20"/>
      <c r="J443" s="6"/>
      <c r="L443" s="6"/>
      <c r="M443" s="16"/>
      <c r="N443" s="16"/>
      <c r="O443" s="16"/>
      <c r="P443" s="16"/>
      <c r="Q443" s="16"/>
      <c r="R443" s="16"/>
      <c r="S443" s="16"/>
      <c r="T443" s="16"/>
      <c r="U443" s="16"/>
      <c r="V443" s="16"/>
    </row>
    <row r="444" spans="2:22" x14ac:dyDescent="0.2">
      <c r="B444" s="6"/>
      <c r="D444" s="6"/>
      <c r="E444" s="20"/>
      <c r="F444" s="6"/>
      <c r="G444" s="6"/>
      <c r="H444" s="20"/>
      <c r="I444" s="20"/>
      <c r="J444" s="6"/>
      <c r="L444" s="6"/>
      <c r="M444" s="16"/>
      <c r="N444" s="16"/>
      <c r="O444" s="16"/>
      <c r="P444" s="16"/>
      <c r="Q444" s="16"/>
      <c r="R444" s="16"/>
      <c r="S444" s="16"/>
      <c r="T444" s="16"/>
      <c r="U444" s="16"/>
      <c r="V444" s="16"/>
    </row>
    <row r="445" spans="2:22" x14ac:dyDescent="0.2">
      <c r="B445" s="6"/>
      <c r="D445" s="6"/>
      <c r="E445" s="20"/>
      <c r="F445" s="6"/>
      <c r="G445" s="6"/>
      <c r="H445" s="20"/>
      <c r="I445" s="20"/>
      <c r="J445" s="6"/>
      <c r="L445" s="6"/>
      <c r="M445" s="16"/>
      <c r="N445" s="16"/>
      <c r="O445" s="16"/>
      <c r="P445" s="16"/>
      <c r="Q445" s="16"/>
      <c r="R445" s="16"/>
      <c r="S445" s="16"/>
      <c r="T445" s="16"/>
      <c r="U445" s="16"/>
      <c r="V445" s="16"/>
    </row>
    <row r="446" spans="2:22" x14ac:dyDescent="0.2">
      <c r="B446" s="6"/>
      <c r="D446" s="6"/>
      <c r="E446" s="20"/>
      <c r="F446" s="6"/>
      <c r="G446" s="6"/>
      <c r="H446" s="20"/>
      <c r="I446" s="20"/>
      <c r="J446" s="6"/>
      <c r="L446" s="6"/>
      <c r="M446" s="16"/>
      <c r="N446" s="16"/>
      <c r="O446" s="16"/>
      <c r="P446" s="16"/>
      <c r="Q446" s="16"/>
      <c r="R446" s="16"/>
      <c r="S446" s="16"/>
      <c r="T446" s="16"/>
      <c r="U446" s="16"/>
      <c r="V446" s="16"/>
    </row>
    <row r="447" spans="2:22" x14ac:dyDescent="0.2">
      <c r="B447" s="6"/>
      <c r="D447" s="6"/>
      <c r="E447" s="20"/>
      <c r="F447" s="6"/>
      <c r="G447" s="6"/>
      <c r="H447" s="20"/>
      <c r="I447" s="20"/>
      <c r="J447" s="6"/>
      <c r="L447" s="6"/>
      <c r="M447" s="16"/>
      <c r="N447" s="16"/>
      <c r="O447" s="16"/>
      <c r="P447" s="16"/>
      <c r="Q447" s="16"/>
      <c r="R447" s="16"/>
      <c r="S447" s="16"/>
      <c r="T447" s="16"/>
      <c r="U447" s="16"/>
      <c r="V447" s="16"/>
    </row>
    <row r="448" spans="2:22" x14ac:dyDescent="0.2">
      <c r="B448" s="6"/>
      <c r="D448" s="6"/>
      <c r="E448" s="20"/>
      <c r="F448" s="6"/>
      <c r="G448" s="6"/>
      <c r="H448" s="20"/>
      <c r="I448" s="20"/>
      <c r="J448" s="6"/>
      <c r="L448" s="6"/>
      <c r="M448" s="16"/>
      <c r="N448" s="16"/>
      <c r="O448" s="16"/>
      <c r="P448" s="16"/>
      <c r="Q448" s="16"/>
      <c r="R448" s="16"/>
      <c r="S448" s="16"/>
      <c r="T448" s="16"/>
      <c r="U448" s="16"/>
      <c r="V448" s="16"/>
    </row>
    <row r="449" spans="2:22" x14ac:dyDescent="0.2">
      <c r="B449" s="6"/>
      <c r="D449" s="6"/>
      <c r="E449" s="20"/>
      <c r="F449" s="6"/>
      <c r="G449" s="6"/>
      <c r="H449" s="20"/>
      <c r="I449" s="20"/>
      <c r="J449" s="6"/>
      <c r="L449" s="6"/>
      <c r="M449" s="16"/>
      <c r="N449" s="16"/>
      <c r="O449" s="16"/>
      <c r="P449" s="16"/>
      <c r="Q449" s="16"/>
      <c r="R449" s="16"/>
      <c r="S449" s="16"/>
      <c r="T449" s="16"/>
      <c r="U449" s="16"/>
      <c r="V449" s="16"/>
    </row>
    <row r="450" spans="2:22" x14ac:dyDescent="0.2">
      <c r="B450" s="6"/>
      <c r="D450" s="6"/>
      <c r="E450" s="20"/>
      <c r="F450" s="6"/>
      <c r="G450" s="6"/>
      <c r="H450" s="20"/>
      <c r="I450" s="20"/>
      <c r="J450" s="6"/>
      <c r="L450" s="6"/>
      <c r="M450" s="16"/>
      <c r="N450" s="16"/>
      <c r="O450" s="16"/>
      <c r="P450" s="16"/>
      <c r="Q450" s="16"/>
      <c r="R450" s="16"/>
      <c r="S450" s="16"/>
      <c r="T450" s="16"/>
      <c r="U450" s="16"/>
      <c r="V450" s="16"/>
    </row>
    <row r="451" spans="2:22" x14ac:dyDescent="0.2">
      <c r="B451" s="6"/>
      <c r="D451" s="6"/>
      <c r="E451" s="20"/>
      <c r="F451" s="6"/>
      <c r="G451" s="6"/>
      <c r="H451" s="20"/>
      <c r="I451" s="20"/>
      <c r="J451" s="6"/>
      <c r="L451" s="6"/>
      <c r="M451" s="16"/>
      <c r="N451" s="16"/>
      <c r="O451" s="16"/>
      <c r="P451" s="16"/>
      <c r="Q451" s="16"/>
      <c r="R451" s="16"/>
      <c r="S451" s="16"/>
      <c r="T451" s="16"/>
      <c r="U451" s="16"/>
      <c r="V451" s="16"/>
    </row>
    <row r="452" spans="2:22" x14ac:dyDescent="0.2">
      <c r="B452" s="6"/>
      <c r="D452" s="6"/>
      <c r="E452" s="20"/>
      <c r="F452" s="6"/>
      <c r="G452" s="6"/>
      <c r="H452" s="20"/>
      <c r="I452" s="20"/>
      <c r="J452" s="6"/>
      <c r="L452" s="6"/>
      <c r="M452" s="16"/>
      <c r="N452" s="16"/>
      <c r="O452" s="16"/>
      <c r="P452" s="16"/>
      <c r="Q452" s="16"/>
      <c r="R452" s="16"/>
      <c r="S452" s="16"/>
      <c r="T452" s="16"/>
      <c r="U452" s="16"/>
      <c r="V452" s="16"/>
    </row>
    <row r="453" spans="2:22" x14ac:dyDescent="0.2">
      <c r="B453" s="6"/>
      <c r="D453" s="6"/>
      <c r="E453" s="20"/>
      <c r="F453" s="6"/>
      <c r="G453" s="6"/>
      <c r="H453" s="20"/>
      <c r="I453" s="20"/>
      <c r="J453" s="6"/>
      <c r="L453" s="6"/>
      <c r="M453" s="16"/>
      <c r="N453" s="16"/>
      <c r="O453" s="16"/>
      <c r="P453" s="16"/>
      <c r="Q453" s="16"/>
      <c r="R453" s="16"/>
      <c r="S453" s="16"/>
      <c r="T453" s="16"/>
      <c r="U453" s="16"/>
      <c r="V453" s="16"/>
    </row>
    <row r="454" spans="2:22" x14ac:dyDescent="0.2">
      <c r="B454" s="6"/>
      <c r="D454" s="6"/>
      <c r="E454" s="20"/>
      <c r="F454" s="6"/>
      <c r="G454" s="6"/>
      <c r="H454" s="20"/>
      <c r="I454" s="20"/>
      <c r="J454" s="6"/>
      <c r="L454" s="6"/>
      <c r="M454" s="16"/>
      <c r="N454" s="16"/>
      <c r="O454" s="16"/>
      <c r="P454" s="16"/>
      <c r="Q454" s="16"/>
      <c r="R454" s="16"/>
      <c r="S454" s="16"/>
      <c r="T454" s="16"/>
      <c r="U454" s="16"/>
      <c r="V454" s="16"/>
    </row>
    <row r="455" spans="2:22" x14ac:dyDescent="0.2">
      <c r="B455" s="6"/>
      <c r="D455" s="6"/>
      <c r="E455" s="20"/>
      <c r="F455" s="6"/>
      <c r="G455" s="6"/>
      <c r="H455" s="20"/>
      <c r="I455" s="20"/>
      <c r="J455" s="6"/>
      <c r="L455" s="6"/>
      <c r="M455" s="16"/>
      <c r="N455" s="16"/>
      <c r="O455" s="16"/>
      <c r="P455" s="16"/>
      <c r="Q455" s="16"/>
      <c r="R455" s="16"/>
      <c r="S455" s="16"/>
      <c r="T455" s="16"/>
      <c r="U455" s="16"/>
      <c r="V455" s="16"/>
    </row>
    <row r="456" spans="2:22" x14ac:dyDescent="0.2">
      <c r="B456" s="6"/>
      <c r="D456" s="6"/>
      <c r="E456" s="20"/>
      <c r="F456" s="6"/>
      <c r="G456" s="6"/>
      <c r="H456" s="20"/>
      <c r="I456" s="20"/>
      <c r="J456" s="6"/>
      <c r="L456" s="6"/>
      <c r="M456" s="16"/>
      <c r="N456" s="16"/>
      <c r="O456" s="16"/>
      <c r="P456" s="16"/>
      <c r="Q456" s="16"/>
      <c r="R456" s="16"/>
      <c r="S456" s="16"/>
      <c r="T456" s="16"/>
      <c r="U456" s="16"/>
      <c r="V456" s="16"/>
    </row>
    <row r="457" spans="2:22" x14ac:dyDescent="0.2">
      <c r="B457" s="6"/>
      <c r="D457" s="6"/>
      <c r="E457" s="20"/>
      <c r="F457" s="6"/>
      <c r="G457" s="6"/>
      <c r="H457" s="20"/>
      <c r="I457" s="20"/>
      <c r="J457" s="6"/>
      <c r="L457" s="6"/>
      <c r="M457" s="16"/>
      <c r="N457" s="16"/>
      <c r="O457" s="16"/>
      <c r="P457" s="16"/>
      <c r="Q457" s="16"/>
      <c r="R457" s="16"/>
      <c r="S457" s="16"/>
      <c r="T457" s="16"/>
      <c r="U457" s="16"/>
      <c r="V457" s="16"/>
    </row>
    <row r="458" spans="2:22" x14ac:dyDescent="0.2">
      <c r="B458" s="6"/>
      <c r="D458" s="6"/>
      <c r="E458" s="20"/>
      <c r="F458" s="6"/>
      <c r="G458" s="6"/>
      <c r="H458" s="20"/>
      <c r="I458" s="20"/>
      <c r="J458" s="6"/>
      <c r="L458" s="6"/>
      <c r="M458" s="16"/>
      <c r="N458" s="16"/>
      <c r="O458" s="16"/>
      <c r="P458" s="16"/>
      <c r="Q458" s="16"/>
      <c r="R458" s="16"/>
      <c r="S458" s="16"/>
      <c r="T458" s="16"/>
      <c r="U458" s="16"/>
      <c r="V458" s="16"/>
    </row>
    <row r="459" spans="2:22" x14ac:dyDescent="0.2">
      <c r="B459" s="6"/>
      <c r="D459" s="6"/>
      <c r="E459" s="20"/>
      <c r="F459" s="6"/>
      <c r="G459" s="6"/>
      <c r="H459" s="20"/>
      <c r="I459" s="20"/>
      <c r="J459" s="6"/>
      <c r="L459" s="6"/>
      <c r="M459" s="16"/>
      <c r="N459" s="16"/>
      <c r="O459" s="16"/>
      <c r="P459" s="16"/>
      <c r="Q459" s="16"/>
      <c r="R459" s="16"/>
      <c r="S459" s="16"/>
      <c r="T459" s="16"/>
      <c r="U459" s="16"/>
      <c r="V459" s="16"/>
    </row>
    <row r="460" spans="2:22" x14ac:dyDescent="0.2">
      <c r="B460" s="6"/>
      <c r="D460" s="6"/>
      <c r="E460" s="20"/>
      <c r="F460" s="6"/>
      <c r="G460" s="6"/>
      <c r="H460" s="20"/>
      <c r="I460" s="20"/>
      <c r="J460" s="6"/>
      <c r="L460" s="6"/>
      <c r="M460" s="16"/>
      <c r="N460" s="16"/>
      <c r="O460" s="16"/>
      <c r="P460" s="16"/>
      <c r="Q460" s="16"/>
      <c r="R460" s="16"/>
      <c r="S460" s="16"/>
      <c r="T460" s="16"/>
      <c r="U460" s="16"/>
      <c r="V460" s="16"/>
    </row>
    <row r="461" spans="2:22" x14ac:dyDescent="0.2">
      <c r="B461" s="6"/>
      <c r="D461" s="6"/>
      <c r="E461" s="20"/>
      <c r="F461" s="6"/>
      <c r="G461" s="6"/>
      <c r="H461" s="20"/>
      <c r="I461" s="20"/>
      <c r="J461" s="6"/>
      <c r="L461" s="6"/>
      <c r="M461" s="16"/>
      <c r="N461" s="16"/>
      <c r="O461" s="16"/>
      <c r="P461" s="16"/>
      <c r="Q461" s="16"/>
      <c r="R461" s="16"/>
      <c r="S461" s="16"/>
      <c r="T461" s="16"/>
      <c r="U461" s="16"/>
      <c r="V461" s="16"/>
    </row>
    <row r="462" spans="2:22" x14ac:dyDescent="0.2">
      <c r="B462" s="6"/>
      <c r="D462" s="6"/>
      <c r="E462" s="20"/>
      <c r="F462" s="6"/>
      <c r="G462" s="6"/>
      <c r="H462" s="20"/>
      <c r="I462" s="20"/>
      <c r="J462" s="6"/>
      <c r="L462" s="6"/>
      <c r="M462" s="16"/>
      <c r="N462" s="16"/>
      <c r="O462" s="16"/>
      <c r="P462" s="16"/>
      <c r="Q462" s="16"/>
      <c r="R462" s="16"/>
      <c r="S462" s="16"/>
      <c r="T462" s="16"/>
      <c r="U462" s="16"/>
      <c r="V462" s="16"/>
    </row>
    <row r="463" spans="2:22" x14ac:dyDescent="0.2">
      <c r="B463" s="6"/>
      <c r="D463" s="6"/>
      <c r="E463" s="20"/>
      <c r="F463" s="6"/>
      <c r="G463" s="6"/>
      <c r="H463" s="20"/>
      <c r="I463" s="20"/>
      <c r="J463" s="6"/>
      <c r="L463" s="6"/>
      <c r="M463" s="16"/>
      <c r="N463" s="16"/>
      <c r="O463" s="16"/>
      <c r="P463" s="16"/>
      <c r="Q463" s="16"/>
      <c r="R463" s="16"/>
      <c r="S463" s="16"/>
      <c r="T463" s="16"/>
      <c r="U463" s="16"/>
      <c r="V463" s="16"/>
    </row>
    <row r="464" spans="2:22" x14ac:dyDescent="0.2">
      <c r="B464" s="6"/>
      <c r="D464" s="6"/>
      <c r="E464" s="20"/>
      <c r="F464" s="6"/>
      <c r="G464" s="6"/>
      <c r="H464" s="20"/>
      <c r="I464" s="20"/>
      <c r="J464" s="6"/>
      <c r="L464" s="6"/>
      <c r="M464" s="16"/>
      <c r="N464" s="16"/>
      <c r="O464" s="16"/>
      <c r="P464" s="16"/>
      <c r="Q464" s="16"/>
      <c r="R464" s="16"/>
      <c r="S464" s="16"/>
      <c r="T464" s="16"/>
      <c r="U464" s="16"/>
      <c r="V464" s="16"/>
    </row>
    <row r="465" spans="2:22" x14ac:dyDescent="0.2">
      <c r="B465" s="6"/>
      <c r="D465" s="6"/>
      <c r="E465" s="20"/>
      <c r="F465" s="6"/>
      <c r="G465" s="6"/>
      <c r="H465" s="20"/>
      <c r="I465" s="20"/>
      <c r="J465" s="6"/>
      <c r="L465" s="6"/>
      <c r="M465" s="16"/>
      <c r="N465" s="16"/>
      <c r="O465" s="16"/>
      <c r="P465" s="16"/>
      <c r="Q465" s="16"/>
      <c r="R465" s="16"/>
      <c r="S465" s="16"/>
      <c r="T465" s="16"/>
      <c r="U465" s="16"/>
      <c r="V465" s="16"/>
    </row>
    <row r="466" spans="2:22" x14ac:dyDescent="0.2">
      <c r="B466" s="6"/>
      <c r="D466" s="6"/>
      <c r="E466" s="20"/>
      <c r="F466" s="6"/>
      <c r="G466" s="6"/>
      <c r="H466" s="20"/>
      <c r="I466" s="20"/>
      <c r="J466" s="6"/>
      <c r="L466" s="6"/>
      <c r="M466" s="16"/>
      <c r="N466" s="16"/>
      <c r="O466" s="16"/>
      <c r="P466" s="16"/>
      <c r="Q466" s="16"/>
      <c r="R466" s="16"/>
      <c r="S466" s="16"/>
      <c r="T466" s="16"/>
      <c r="U466" s="16"/>
      <c r="V466" s="16"/>
    </row>
    <row r="467" spans="2:22" x14ac:dyDescent="0.2">
      <c r="B467" s="6"/>
      <c r="D467" s="6"/>
      <c r="E467" s="20"/>
      <c r="F467" s="6"/>
      <c r="G467" s="6"/>
      <c r="H467" s="20"/>
      <c r="I467" s="20"/>
      <c r="J467" s="6"/>
      <c r="L467" s="6"/>
      <c r="M467" s="16"/>
      <c r="N467" s="16"/>
      <c r="O467" s="16"/>
      <c r="P467" s="16"/>
      <c r="Q467" s="16"/>
      <c r="R467" s="16"/>
      <c r="S467" s="16"/>
      <c r="T467" s="16"/>
      <c r="U467" s="16"/>
      <c r="V467" s="16"/>
    </row>
    <row r="468" spans="2:22" x14ac:dyDescent="0.2">
      <c r="B468" s="6"/>
      <c r="D468" s="6"/>
      <c r="E468" s="20"/>
      <c r="F468" s="6"/>
      <c r="G468" s="6"/>
      <c r="H468" s="20"/>
      <c r="I468" s="20"/>
      <c r="J468" s="6"/>
      <c r="L468" s="6"/>
      <c r="M468" s="16"/>
      <c r="N468" s="16"/>
      <c r="O468" s="16"/>
      <c r="P468" s="16"/>
      <c r="Q468" s="16"/>
      <c r="R468" s="16"/>
      <c r="S468" s="16"/>
      <c r="T468" s="16"/>
      <c r="U468" s="16"/>
      <c r="V468" s="16"/>
    </row>
    <row r="469" spans="2:22" x14ac:dyDescent="0.2">
      <c r="B469" s="6"/>
      <c r="D469" s="6"/>
      <c r="E469" s="20"/>
      <c r="F469" s="6"/>
      <c r="G469" s="6"/>
      <c r="H469" s="20"/>
      <c r="I469" s="20"/>
      <c r="J469" s="6"/>
      <c r="L469" s="6"/>
      <c r="M469" s="16"/>
      <c r="N469" s="16"/>
      <c r="O469" s="16"/>
      <c r="P469" s="16"/>
      <c r="Q469" s="16"/>
      <c r="R469" s="16"/>
      <c r="S469" s="16"/>
      <c r="T469" s="16"/>
      <c r="U469" s="16"/>
      <c r="V469" s="16"/>
    </row>
    <row r="470" spans="2:22" x14ac:dyDescent="0.2">
      <c r="B470" s="6"/>
      <c r="D470" s="6"/>
      <c r="E470" s="20"/>
      <c r="F470" s="6"/>
      <c r="G470" s="6"/>
      <c r="H470" s="20"/>
      <c r="I470" s="20"/>
      <c r="J470" s="6"/>
      <c r="L470" s="6"/>
      <c r="M470" s="16"/>
      <c r="N470" s="16"/>
      <c r="O470" s="16"/>
      <c r="P470" s="16"/>
      <c r="Q470" s="16"/>
      <c r="R470" s="16"/>
      <c r="S470" s="16"/>
      <c r="T470" s="16"/>
      <c r="U470" s="16"/>
      <c r="V470" s="16"/>
    </row>
    <row r="471" spans="2:22" x14ac:dyDescent="0.2">
      <c r="B471" s="6"/>
      <c r="D471" s="6"/>
      <c r="E471" s="20"/>
      <c r="F471" s="6"/>
      <c r="G471" s="6"/>
      <c r="H471" s="20"/>
      <c r="I471" s="20"/>
      <c r="J471" s="6"/>
      <c r="L471" s="6"/>
      <c r="M471" s="16"/>
      <c r="N471" s="16"/>
      <c r="O471" s="16"/>
      <c r="P471" s="16"/>
      <c r="Q471" s="16"/>
      <c r="R471" s="16"/>
      <c r="S471" s="16"/>
      <c r="T471" s="16"/>
      <c r="U471" s="16"/>
      <c r="V471" s="16"/>
    </row>
    <row r="472" spans="2:22" x14ac:dyDescent="0.2">
      <c r="B472" s="6"/>
      <c r="D472" s="6"/>
      <c r="E472" s="20"/>
      <c r="F472" s="6"/>
      <c r="G472" s="6"/>
      <c r="H472" s="20"/>
      <c r="I472" s="20"/>
      <c r="J472" s="6"/>
      <c r="L472" s="6"/>
      <c r="M472" s="16"/>
      <c r="N472" s="16"/>
      <c r="O472" s="16"/>
      <c r="P472" s="16"/>
      <c r="Q472" s="16"/>
      <c r="R472" s="16"/>
      <c r="S472" s="16"/>
      <c r="T472" s="16"/>
      <c r="U472" s="16"/>
      <c r="V472" s="16"/>
    </row>
    <row r="473" spans="2:22" x14ac:dyDescent="0.2">
      <c r="B473" s="6"/>
      <c r="D473" s="6"/>
      <c r="E473" s="20"/>
      <c r="F473" s="6"/>
      <c r="G473" s="6"/>
      <c r="H473" s="20"/>
      <c r="I473" s="20"/>
      <c r="J473" s="6"/>
      <c r="L473" s="6"/>
      <c r="M473" s="16"/>
      <c r="N473" s="16"/>
      <c r="O473" s="16"/>
      <c r="P473" s="16"/>
      <c r="Q473" s="16"/>
      <c r="R473" s="16"/>
      <c r="S473" s="16"/>
      <c r="T473" s="16"/>
      <c r="U473" s="16"/>
      <c r="V473" s="16"/>
    </row>
    <row r="474" spans="2:22" x14ac:dyDescent="0.2">
      <c r="B474" s="6"/>
      <c r="D474" s="6"/>
      <c r="E474" s="20"/>
      <c r="F474" s="6"/>
      <c r="G474" s="6"/>
      <c r="H474" s="20"/>
      <c r="I474" s="20"/>
      <c r="J474" s="6"/>
      <c r="L474" s="6"/>
      <c r="M474" s="16"/>
      <c r="N474" s="16"/>
      <c r="O474" s="16"/>
      <c r="P474" s="16"/>
      <c r="Q474" s="16"/>
      <c r="R474" s="16"/>
      <c r="S474" s="16"/>
      <c r="T474" s="16"/>
      <c r="U474" s="16"/>
      <c r="V474" s="16"/>
    </row>
    <row r="475" spans="2:22" x14ac:dyDescent="0.2">
      <c r="B475" s="6"/>
      <c r="D475" s="6"/>
      <c r="E475" s="20"/>
      <c r="F475" s="6"/>
      <c r="G475" s="6"/>
      <c r="H475" s="20"/>
      <c r="I475" s="20"/>
      <c r="J475" s="6"/>
      <c r="L475" s="6"/>
      <c r="M475" s="16"/>
      <c r="N475" s="16"/>
      <c r="O475" s="16"/>
      <c r="P475" s="16"/>
      <c r="Q475" s="16"/>
      <c r="R475" s="16"/>
      <c r="S475" s="16"/>
      <c r="T475" s="16"/>
      <c r="U475" s="16"/>
      <c r="V475" s="16"/>
    </row>
    <row r="476" spans="2:22" x14ac:dyDescent="0.2">
      <c r="B476" s="6"/>
      <c r="D476" s="6"/>
      <c r="E476" s="20"/>
      <c r="F476" s="6"/>
      <c r="G476" s="6"/>
      <c r="H476" s="20"/>
      <c r="I476" s="20"/>
      <c r="J476" s="6"/>
      <c r="L476" s="6"/>
      <c r="M476" s="16"/>
      <c r="N476" s="16"/>
      <c r="O476" s="16"/>
      <c r="P476" s="16"/>
      <c r="Q476" s="16"/>
      <c r="R476" s="16"/>
      <c r="S476" s="16"/>
      <c r="T476" s="16"/>
      <c r="U476" s="16"/>
      <c r="V476" s="16"/>
    </row>
    <row r="477" spans="2:22" x14ac:dyDescent="0.2">
      <c r="B477" s="6"/>
      <c r="D477" s="6"/>
      <c r="E477" s="20"/>
      <c r="F477" s="6"/>
      <c r="G477" s="6"/>
      <c r="H477" s="20"/>
      <c r="I477" s="20"/>
      <c r="J477" s="6"/>
      <c r="L477" s="6"/>
      <c r="M477" s="16"/>
      <c r="N477" s="16"/>
      <c r="O477" s="16"/>
      <c r="P477" s="16"/>
      <c r="Q477" s="16"/>
      <c r="R477" s="16"/>
      <c r="S477" s="16"/>
      <c r="T477" s="16"/>
      <c r="U477" s="16"/>
      <c r="V477" s="16"/>
    </row>
    <row r="478" spans="2:22" x14ac:dyDescent="0.2">
      <c r="B478" s="6"/>
      <c r="D478" s="6"/>
      <c r="E478" s="20"/>
      <c r="F478" s="6"/>
      <c r="G478" s="6"/>
      <c r="H478" s="20"/>
      <c r="I478" s="20"/>
      <c r="J478" s="6"/>
      <c r="L478" s="6"/>
      <c r="M478" s="16"/>
      <c r="N478" s="16"/>
      <c r="O478" s="16"/>
      <c r="P478" s="16"/>
      <c r="Q478" s="16"/>
      <c r="R478" s="16"/>
      <c r="S478" s="16"/>
      <c r="T478" s="16"/>
      <c r="U478" s="16"/>
      <c r="V478" s="16"/>
    </row>
    <row r="479" spans="2:22" x14ac:dyDescent="0.2">
      <c r="B479" s="6"/>
      <c r="D479" s="6"/>
      <c r="E479" s="20"/>
      <c r="F479" s="6"/>
      <c r="G479" s="6"/>
      <c r="H479" s="20"/>
      <c r="I479" s="20"/>
      <c r="J479" s="6"/>
      <c r="L479" s="6"/>
      <c r="M479" s="16"/>
      <c r="N479" s="16"/>
      <c r="O479" s="16"/>
      <c r="P479" s="16"/>
      <c r="Q479" s="16"/>
      <c r="R479" s="16"/>
      <c r="S479" s="16"/>
      <c r="T479" s="16"/>
      <c r="U479" s="16"/>
      <c r="V479" s="16"/>
    </row>
    <row r="480" spans="2:22" x14ac:dyDescent="0.2">
      <c r="B480" s="6"/>
      <c r="D480" s="6"/>
      <c r="E480" s="20"/>
      <c r="F480" s="6"/>
      <c r="G480" s="6"/>
      <c r="H480" s="20"/>
      <c r="I480" s="20"/>
      <c r="J480" s="6"/>
      <c r="L480" s="6"/>
      <c r="M480" s="16"/>
      <c r="N480" s="16"/>
      <c r="O480" s="16"/>
      <c r="P480" s="16"/>
      <c r="Q480" s="16"/>
      <c r="R480" s="16"/>
      <c r="S480" s="16"/>
      <c r="T480" s="16"/>
      <c r="U480" s="16"/>
      <c r="V480" s="16"/>
    </row>
    <row r="481" spans="2:22" x14ac:dyDescent="0.2">
      <c r="B481" s="6"/>
      <c r="D481" s="6"/>
      <c r="E481" s="20"/>
      <c r="F481" s="6"/>
      <c r="G481" s="6"/>
      <c r="H481" s="20"/>
      <c r="I481" s="20"/>
      <c r="J481" s="6"/>
      <c r="L481" s="6"/>
      <c r="M481" s="16"/>
      <c r="N481" s="16"/>
      <c r="O481" s="16"/>
      <c r="P481" s="16"/>
      <c r="Q481" s="16"/>
      <c r="R481" s="16"/>
      <c r="S481" s="16"/>
      <c r="T481" s="16"/>
      <c r="U481" s="16"/>
      <c r="V481" s="16"/>
    </row>
    <row r="482" spans="2:22" x14ac:dyDescent="0.2">
      <c r="B482" s="6"/>
      <c r="D482" s="6"/>
      <c r="E482" s="20"/>
      <c r="F482" s="6"/>
      <c r="G482" s="6"/>
      <c r="H482" s="20"/>
      <c r="I482" s="20"/>
      <c r="J482" s="6"/>
      <c r="L482" s="6"/>
      <c r="M482" s="16"/>
      <c r="N482" s="16"/>
      <c r="O482" s="16"/>
      <c r="P482" s="16"/>
      <c r="Q482" s="16"/>
      <c r="R482" s="16"/>
      <c r="S482" s="16"/>
      <c r="T482" s="16"/>
      <c r="U482" s="16"/>
      <c r="V482" s="16"/>
    </row>
    <row r="483" spans="2:22" x14ac:dyDescent="0.2">
      <c r="B483" s="6"/>
      <c r="D483" s="6"/>
      <c r="E483" s="20"/>
      <c r="F483" s="6"/>
      <c r="G483" s="6"/>
      <c r="H483" s="20"/>
      <c r="I483" s="20"/>
      <c r="J483" s="6"/>
      <c r="L483" s="6"/>
      <c r="M483" s="16"/>
      <c r="N483" s="16"/>
      <c r="O483" s="16"/>
      <c r="P483" s="16"/>
      <c r="Q483" s="16"/>
      <c r="R483" s="16"/>
      <c r="S483" s="16"/>
      <c r="T483" s="16"/>
      <c r="U483" s="16"/>
      <c r="V483" s="16"/>
    </row>
    <row r="484" spans="2:22" x14ac:dyDescent="0.2">
      <c r="B484" s="6"/>
      <c r="D484" s="6"/>
      <c r="E484" s="20"/>
      <c r="F484" s="6"/>
      <c r="G484" s="6"/>
      <c r="H484" s="20"/>
      <c r="I484" s="20"/>
      <c r="J484" s="6"/>
      <c r="L484" s="6"/>
      <c r="M484" s="16"/>
      <c r="N484" s="16"/>
      <c r="O484" s="16"/>
      <c r="P484" s="16"/>
      <c r="Q484" s="16"/>
      <c r="R484" s="16"/>
      <c r="S484" s="16"/>
      <c r="T484" s="16"/>
      <c r="U484" s="16"/>
      <c r="V484" s="16"/>
    </row>
    <row r="485" spans="2:22" x14ac:dyDescent="0.2">
      <c r="B485" s="6"/>
      <c r="D485" s="6"/>
      <c r="E485" s="20"/>
      <c r="F485" s="6"/>
      <c r="G485" s="6"/>
      <c r="H485" s="20"/>
      <c r="I485" s="20"/>
      <c r="J485" s="6"/>
      <c r="L485" s="6"/>
      <c r="M485" s="16"/>
      <c r="N485" s="16"/>
      <c r="O485" s="16"/>
      <c r="P485" s="16"/>
      <c r="Q485" s="16"/>
      <c r="R485" s="16"/>
      <c r="S485" s="16"/>
      <c r="T485" s="16"/>
      <c r="U485" s="16"/>
      <c r="V485" s="16"/>
    </row>
    <row r="486" spans="2:22" x14ac:dyDescent="0.2">
      <c r="B486" s="6"/>
      <c r="D486" s="6"/>
      <c r="E486" s="20"/>
      <c r="F486" s="6"/>
      <c r="G486" s="6"/>
      <c r="H486" s="20"/>
      <c r="I486" s="20"/>
      <c r="J486" s="6"/>
      <c r="L486" s="6"/>
      <c r="M486" s="16"/>
      <c r="N486" s="16"/>
      <c r="O486" s="16"/>
      <c r="P486" s="16"/>
      <c r="Q486" s="16"/>
      <c r="R486" s="16"/>
      <c r="S486" s="16"/>
      <c r="T486" s="16"/>
      <c r="U486" s="16"/>
      <c r="V486" s="16"/>
    </row>
    <row r="487" spans="2:22" x14ac:dyDescent="0.2">
      <c r="B487" s="6"/>
      <c r="D487" s="6"/>
      <c r="E487" s="20"/>
      <c r="F487" s="6"/>
      <c r="G487" s="6"/>
      <c r="H487" s="20"/>
      <c r="I487" s="20"/>
      <c r="J487" s="6"/>
      <c r="L487" s="6"/>
      <c r="M487" s="16"/>
      <c r="N487" s="16"/>
      <c r="O487" s="16"/>
      <c r="P487" s="16"/>
      <c r="Q487" s="16"/>
      <c r="R487" s="16"/>
      <c r="S487" s="16"/>
      <c r="T487" s="16"/>
      <c r="U487" s="16"/>
      <c r="V487" s="16"/>
    </row>
    <row r="488" spans="2:22" x14ac:dyDescent="0.2">
      <c r="B488" s="6"/>
      <c r="D488" s="6"/>
      <c r="E488" s="20"/>
      <c r="F488" s="6"/>
      <c r="G488" s="6"/>
      <c r="H488" s="20"/>
      <c r="I488" s="20"/>
      <c r="J488" s="6"/>
      <c r="L488" s="6"/>
      <c r="M488" s="16"/>
      <c r="N488" s="16"/>
      <c r="O488" s="16"/>
      <c r="P488" s="16"/>
      <c r="Q488" s="16"/>
      <c r="R488" s="16"/>
      <c r="S488" s="16"/>
      <c r="T488" s="16"/>
      <c r="U488" s="16"/>
      <c r="V488" s="16"/>
    </row>
    <row r="489" spans="2:22" x14ac:dyDescent="0.2">
      <c r="B489" s="6"/>
      <c r="D489" s="6"/>
      <c r="E489" s="20"/>
      <c r="F489" s="6"/>
      <c r="G489" s="6"/>
      <c r="H489" s="20"/>
      <c r="I489" s="20"/>
      <c r="J489" s="6"/>
      <c r="L489" s="6"/>
      <c r="M489" s="16"/>
      <c r="N489" s="16"/>
      <c r="O489" s="16"/>
      <c r="P489" s="16"/>
      <c r="Q489" s="16"/>
      <c r="R489" s="16"/>
      <c r="S489" s="16"/>
      <c r="T489" s="16"/>
      <c r="U489" s="16"/>
      <c r="V489" s="16"/>
    </row>
    <row r="490" spans="2:22" x14ac:dyDescent="0.2">
      <c r="B490" s="6"/>
      <c r="D490" s="6"/>
      <c r="E490" s="20"/>
      <c r="F490" s="6"/>
      <c r="G490" s="6"/>
      <c r="H490" s="20"/>
      <c r="I490" s="20"/>
      <c r="J490" s="6"/>
      <c r="L490" s="6"/>
      <c r="M490" s="16"/>
      <c r="N490" s="16"/>
      <c r="O490" s="16"/>
      <c r="P490" s="16"/>
      <c r="Q490" s="16"/>
      <c r="R490" s="16"/>
      <c r="S490" s="16"/>
      <c r="T490" s="16"/>
      <c r="U490" s="16"/>
      <c r="V490" s="16"/>
    </row>
    <row r="491" spans="2:22" x14ac:dyDescent="0.2">
      <c r="B491" s="6"/>
      <c r="D491" s="6"/>
      <c r="E491" s="20"/>
      <c r="F491" s="6"/>
      <c r="G491" s="6"/>
      <c r="H491" s="20"/>
      <c r="I491" s="20"/>
      <c r="J491" s="6"/>
      <c r="L491" s="6"/>
      <c r="M491" s="16"/>
      <c r="N491" s="16"/>
      <c r="O491" s="16"/>
      <c r="P491" s="16"/>
      <c r="Q491" s="16"/>
      <c r="R491" s="16"/>
      <c r="S491" s="16"/>
      <c r="T491" s="16"/>
      <c r="U491" s="16"/>
      <c r="V491" s="16"/>
    </row>
    <row r="492" spans="2:22" x14ac:dyDescent="0.2">
      <c r="B492" s="6"/>
      <c r="D492" s="6"/>
      <c r="E492" s="20"/>
      <c r="F492" s="6"/>
      <c r="G492" s="6"/>
      <c r="H492" s="20"/>
      <c r="I492" s="20"/>
      <c r="J492" s="6"/>
      <c r="L492" s="6"/>
      <c r="M492" s="16"/>
      <c r="N492" s="16"/>
      <c r="O492" s="16"/>
      <c r="P492" s="16"/>
      <c r="Q492" s="16"/>
      <c r="R492" s="16"/>
      <c r="S492" s="16"/>
      <c r="T492" s="16"/>
      <c r="U492" s="16"/>
      <c r="V492" s="16"/>
    </row>
    <row r="493" spans="2:22" x14ac:dyDescent="0.2">
      <c r="B493" s="6"/>
      <c r="D493" s="6"/>
      <c r="E493" s="20"/>
      <c r="F493" s="6"/>
      <c r="G493" s="6"/>
      <c r="H493" s="20"/>
      <c r="I493" s="20"/>
      <c r="J493" s="6"/>
      <c r="L493" s="6"/>
      <c r="M493" s="16"/>
      <c r="N493" s="16"/>
      <c r="O493" s="16"/>
      <c r="P493" s="16"/>
      <c r="Q493" s="16"/>
      <c r="R493" s="16"/>
      <c r="S493" s="16"/>
      <c r="T493" s="16"/>
      <c r="U493" s="16"/>
      <c r="V493" s="16"/>
    </row>
    <row r="494" spans="2:22" x14ac:dyDescent="0.2">
      <c r="B494" s="6"/>
      <c r="D494" s="6"/>
      <c r="E494" s="20"/>
      <c r="F494" s="6"/>
      <c r="G494" s="6"/>
      <c r="H494" s="20"/>
      <c r="I494" s="20"/>
      <c r="J494" s="6"/>
      <c r="L494" s="6"/>
      <c r="M494" s="16"/>
      <c r="N494" s="16"/>
      <c r="O494" s="16"/>
      <c r="P494" s="16"/>
      <c r="Q494" s="16"/>
      <c r="R494" s="16"/>
      <c r="S494" s="16"/>
      <c r="T494" s="16"/>
      <c r="U494" s="16"/>
      <c r="V494" s="16"/>
    </row>
    <row r="495" spans="2:22" x14ac:dyDescent="0.2">
      <c r="B495" s="6"/>
      <c r="D495" s="6"/>
      <c r="E495" s="20"/>
      <c r="F495" s="6"/>
      <c r="G495" s="6"/>
      <c r="H495" s="20"/>
      <c r="I495" s="20"/>
      <c r="J495" s="6"/>
      <c r="L495" s="6"/>
      <c r="M495" s="16"/>
      <c r="N495" s="16"/>
      <c r="O495" s="16"/>
      <c r="P495" s="16"/>
      <c r="Q495" s="16"/>
      <c r="R495" s="16"/>
      <c r="S495" s="16"/>
      <c r="T495" s="16"/>
      <c r="U495" s="16"/>
      <c r="V495" s="16"/>
    </row>
    <row r="496" spans="2:22" x14ac:dyDescent="0.2">
      <c r="B496" s="6"/>
      <c r="D496" s="6"/>
      <c r="E496" s="20"/>
      <c r="F496" s="6"/>
      <c r="G496" s="6"/>
      <c r="H496" s="20"/>
      <c r="I496" s="20"/>
      <c r="J496" s="6"/>
      <c r="L496" s="6"/>
      <c r="M496" s="16"/>
      <c r="N496" s="16"/>
      <c r="O496" s="16"/>
      <c r="P496" s="16"/>
      <c r="Q496" s="16"/>
      <c r="R496" s="16"/>
      <c r="S496" s="16"/>
      <c r="T496" s="16"/>
      <c r="U496" s="16"/>
      <c r="V496" s="16"/>
    </row>
    <row r="497" spans="2:22" x14ac:dyDescent="0.2">
      <c r="B497" s="6"/>
      <c r="D497" s="6"/>
      <c r="E497" s="20"/>
      <c r="F497" s="6"/>
      <c r="G497" s="6"/>
      <c r="H497" s="20"/>
      <c r="I497" s="20"/>
      <c r="J497" s="6"/>
      <c r="L497" s="6"/>
      <c r="M497" s="16"/>
      <c r="N497" s="16"/>
      <c r="O497" s="16"/>
      <c r="P497" s="16"/>
      <c r="Q497" s="16"/>
      <c r="R497" s="16"/>
      <c r="S497" s="16"/>
      <c r="T497" s="16"/>
      <c r="U497" s="16"/>
      <c r="V497" s="16"/>
    </row>
    <row r="498" spans="2:22" x14ac:dyDescent="0.2">
      <c r="B498" s="6"/>
      <c r="D498" s="6"/>
      <c r="E498" s="20"/>
      <c r="F498" s="6"/>
      <c r="G498" s="6"/>
      <c r="H498" s="20"/>
      <c r="I498" s="20"/>
      <c r="J498" s="6"/>
      <c r="L498" s="6"/>
      <c r="M498" s="16"/>
      <c r="N498" s="16"/>
      <c r="O498" s="16"/>
      <c r="P498" s="16"/>
      <c r="Q498" s="16"/>
      <c r="R498" s="16"/>
      <c r="S498" s="16"/>
      <c r="T498" s="16"/>
      <c r="U498" s="16"/>
      <c r="V498" s="16"/>
    </row>
    <row r="499" spans="2:22" x14ac:dyDescent="0.2">
      <c r="B499" s="6"/>
      <c r="D499" s="6"/>
      <c r="E499" s="20"/>
      <c r="F499" s="6"/>
      <c r="G499" s="6"/>
      <c r="H499" s="20"/>
      <c r="I499" s="20"/>
      <c r="J499" s="6"/>
      <c r="L499" s="6"/>
      <c r="M499" s="16"/>
      <c r="N499" s="16"/>
      <c r="O499" s="16"/>
      <c r="P499" s="16"/>
      <c r="Q499" s="16"/>
      <c r="R499" s="16"/>
      <c r="S499" s="16"/>
      <c r="T499" s="16"/>
      <c r="U499" s="16"/>
      <c r="V499" s="16"/>
    </row>
    <row r="500" spans="2:22" x14ac:dyDescent="0.2">
      <c r="B500" s="6"/>
      <c r="D500" s="6"/>
      <c r="E500" s="20"/>
      <c r="F500" s="6"/>
      <c r="G500" s="6"/>
      <c r="H500" s="20"/>
      <c r="I500" s="20"/>
      <c r="J500" s="6"/>
      <c r="L500" s="6"/>
      <c r="M500" s="16"/>
      <c r="N500" s="16"/>
      <c r="O500" s="16"/>
      <c r="P500" s="16"/>
      <c r="Q500" s="16"/>
      <c r="R500" s="16"/>
      <c r="S500" s="16"/>
      <c r="T500" s="16"/>
      <c r="U500" s="16"/>
      <c r="V500" s="16"/>
    </row>
    <row r="501" spans="2:22" x14ac:dyDescent="0.2">
      <c r="B501" s="6"/>
      <c r="D501" s="6"/>
      <c r="E501" s="20"/>
      <c r="F501" s="6"/>
      <c r="G501" s="6"/>
      <c r="H501" s="20"/>
      <c r="I501" s="20"/>
      <c r="J501" s="6"/>
      <c r="L501" s="6"/>
      <c r="M501" s="16"/>
      <c r="N501" s="16"/>
      <c r="O501" s="16"/>
      <c r="P501" s="16"/>
      <c r="Q501" s="16"/>
      <c r="R501" s="16"/>
      <c r="S501" s="16"/>
      <c r="T501" s="16"/>
      <c r="U501" s="16"/>
      <c r="V501" s="16"/>
    </row>
    <row r="502" spans="2:22" x14ac:dyDescent="0.2">
      <c r="B502" s="6"/>
      <c r="D502" s="6"/>
      <c r="E502" s="20"/>
      <c r="F502" s="6"/>
      <c r="G502" s="6"/>
      <c r="H502" s="20"/>
      <c r="I502" s="20"/>
      <c r="J502" s="6"/>
      <c r="L502" s="6"/>
      <c r="M502" s="16"/>
      <c r="N502" s="16"/>
      <c r="O502" s="16"/>
      <c r="P502" s="16"/>
      <c r="Q502" s="16"/>
      <c r="R502" s="16"/>
      <c r="S502" s="16"/>
      <c r="T502" s="16"/>
      <c r="U502" s="16"/>
      <c r="V502" s="16"/>
    </row>
    <row r="503" spans="2:22" x14ac:dyDescent="0.2">
      <c r="B503" s="6"/>
      <c r="D503" s="6"/>
      <c r="E503" s="20"/>
      <c r="F503" s="6"/>
      <c r="G503" s="6"/>
      <c r="H503" s="20"/>
      <c r="I503" s="20"/>
      <c r="J503" s="6"/>
      <c r="L503" s="6"/>
      <c r="M503" s="16"/>
      <c r="N503" s="16"/>
      <c r="O503" s="16"/>
      <c r="P503" s="16"/>
      <c r="Q503" s="16"/>
      <c r="R503" s="16"/>
      <c r="S503" s="16"/>
      <c r="T503" s="16"/>
      <c r="U503" s="16"/>
      <c r="V503" s="16"/>
    </row>
    <row r="504" spans="2:22" x14ac:dyDescent="0.2">
      <c r="B504" s="6"/>
      <c r="D504" s="6"/>
      <c r="E504" s="20"/>
      <c r="F504" s="6"/>
      <c r="G504" s="6"/>
      <c r="H504" s="20"/>
      <c r="I504" s="20"/>
      <c r="J504" s="6"/>
      <c r="L504" s="6"/>
      <c r="M504" s="16"/>
      <c r="N504" s="16"/>
      <c r="O504" s="16"/>
      <c r="P504" s="16"/>
      <c r="Q504" s="16"/>
      <c r="R504" s="16"/>
      <c r="S504" s="16"/>
      <c r="T504" s="16"/>
      <c r="U504" s="16"/>
      <c r="V504" s="16"/>
    </row>
    <row r="505" spans="2:22" x14ac:dyDescent="0.2">
      <c r="B505" s="6"/>
      <c r="D505" s="6"/>
      <c r="E505" s="20"/>
      <c r="F505" s="6"/>
      <c r="G505" s="6"/>
      <c r="H505" s="20"/>
      <c r="I505" s="20"/>
      <c r="J505" s="6"/>
      <c r="L505" s="6"/>
      <c r="M505" s="16"/>
      <c r="N505" s="16"/>
      <c r="O505" s="16"/>
      <c r="P505" s="16"/>
      <c r="Q505" s="16"/>
      <c r="R505" s="16"/>
      <c r="S505" s="16"/>
      <c r="T505" s="16"/>
      <c r="U505" s="16"/>
      <c r="V505" s="16"/>
    </row>
    <row r="506" spans="2:22" x14ac:dyDescent="0.2">
      <c r="B506" s="6"/>
      <c r="D506" s="6"/>
      <c r="E506" s="20"/>
      <c r="F506" s="6"/>
      <c r="G506" s="6"/>
      <c r="H506" s="20"/>
      <c r="I506" s="20"/>
      <c r="J506" s="6"/>
      <c r="L506" s="6"/>
      <c r="M506" s="16"/>
      <c r="N506" s="16"/>
      <c r="O506" s="16"/>
      <c r="P506" s="16"/>
      <c r="Q506" s="16"/>
      <c r="R506" s="16"/>
      <c r="S506" s="16"/>
      <c r="T506" s="16"/>
      <c r="U506" s="16"/>
      <c r="V506" s="16"/>
    </row>
    <row r="507" spans="2:22" x14ac:dyDescent="0.2">
      <c r="B507" s="6"/>
      <c r="D507" s="6"/>
      <c r="E507" s="20"/>
      <c r="F507" s="6"/>
      <c r="G507" s="6"/>
      <c r="H507" s="20"/>
      <c r="I507" s="20"/>
      <c r="J507" s="6"/>
      <c r="L507" s="6"/>
      <c r="M507" s="16"/>
      <c r="N507" s="16"/>
      <c r="O507" s="16"/>
      <c r="P507" s="16"/>
      <c r="Q507" s="16"/>
      <c r="R507" s="16"/>
      <c r="S507" s="16"/>
      <c r="T507" s="16"/>
      <c r="U507" s="16"/>
      <c r="V507" s="16"/>
    </row>
    <row r="508" spans="2:22" x14ac:dyDescent="0.2">
      <c r="B508" s="6"/>
      <c r="D508" s="6"/>
      <c r="E508" s="20"/>
      <c r="F508" s="6"/>
      <c r="G508" s="6"/>
      <c r="H508" s="20"/>
      <c r="I508" s="20"/>
      <c r="J508" s="6"/>
      <c r="L508" s="6"/>
      <c r="M508" s="16"/>
      <c r="N508" s="16"/>
      <c r="O508" s="16"/>
      <c r="P508" s="16"/>
      <c r="Q508" s="16"/>
      <c r="R508" s="16"/>
      <c r="S508" s="16"/>
      <c r="T508" s="16"/>
      <c r="U508" s="16"/>
      <c r="V508" s="16"/>
    </row>
    <row r="509" spans="2:22" x14ac:dyDescent="0.2">
      <c r="B509" s="6"/>
      <c r="D509" s="6"/>
      <c r="E509" s="20"/>
      <c r="F509" s="6"/>
      <c r="G509" s="6"/>
      <c r="H509" s="20"/>
      <c r="I509" s="20"/>
      <c r="J509" s="6"/>
      <c r="L509" s="6"/>
      <c r="M509" s="16"/>
      <c r="N509" s="16"/>
      <c r="O509" s="16"/>
      <c r="P509" s="16"/>
      <c r="Q509" s="16"/>
      <c r="R509" s="16"/>
      <c r="S509" s="16"/>
      <c r="T509" s="16"/>
      <c r="U509" s="16"/>
      <c r="V509" s="16"/>
    </row>
    <row r="510" spans="2:22" x14ac:dyDescent="0.2">
      <c r="B510" s="6"/>
      <c r="D510" s="6"/>
      <c r="E510" s="20"/>
      <c r="F510" s="6"/>
      <c r="G510" s="6"/>
      <c r="H510" s="20"/>
      <c r="I510" s="20"/>
      <c r="J510" s="6"/>
      <c r="L510" s="6"/>
      <c r="M510" s="16"/>
      <c r="N510" s="16"/>
      <c r="O510" s="16"/>
      <c r="P510" s="16"/>
      <c r="Q510" s="16"/>
      <c r="R510" s="16"/>
      <c r="S510" s="16"/>
      <c r="T510" s="16"/>
      <c r="U510" s="16"/>
      <c r="V510" s="16"/>
    </row>
    <row r="511" spans="2:22" x14ac:dyDescent="0.2">
      <c r="B511" s="6"/>
      <c r="D511" s="6"/>
      <c r="E511" s="20"/>
      <c r="F511" s="6"/>
      <c r="G511" s="6"/>
      <c r="H511" s="20"/>
      <c r="I511" s="20"/>
      <c r="J511" s="6"/>
      <c r="L511" s="6"/>
      <c r="M511" s="16"/>
      <c r="N511" s="16"/>
      <c r="O511" s="16"/>
      <c r="P511" s="16"/>
      <c r="Q511" s="16"/>
      <c r="R511" s="16"/>
      <c r="S511" s="16"/>
      <c r="T511" s="16"/>
      <c r="U511" s="16"/>
      <c r="V511" s="16"/>
    </row>
    <row r="512" spans="2:22" x14ac:dyDescent="0.2">
      <c r="B512" s="6"/>
      <c r="D512" s="6"/>
      <c r="E512" s="20"/>
      <c r="F512" s="6"/>
      <c r="G512" s="6"/>
      <c r="H512" s="20"/>
      <c r="I512" s="20"/>
      <c r="J512" s="6"/>
      <c r="L512" s="6"/>
      <c r="M512" s="16"/>
      <c r="N512" s="16"/>
      <c r="O512" s="16"/>
      <c r="P512" s="16"/>
      <c r="Q512" s="16"/>
      <c r="R512" s="16"/>
      <c r="S512" s="16"/>
      <c r="T512" s="16"/>
      <c r="U512" s="16"/>
      <c r="V512" s="16"/>
    </row>
    <row r="513" spans="2:22" x14ac:dyDescent="0.2">
      <c r="B513" s="6"/>
      <c r="D513" s="6"/>
      <c r="E513" s="20"/>
      <c r="F513" s="6"/>
      <c r="G513" s="6"/>
      <c r="H513" s="20"/>
      <c r="I513" s="20"/>
      <c r="J513" s="6"/>
      <c r="L513" s="6"/>
      <c r="M513" s="16"/>
      <c r="N513" s="16"/>
      <c r="O513" s="16"/>
      <c r="P513" s="16"/>
      <c r="Q513" s="16"/>
      <c r="R513" s="16"/>
      <c r="S513" s="16"/>
      <c r="T513" s="16"/>
      <c r="U513" s="16"/>
      <c r="V513" s="16"/>
    </row>
    <row r="514" spans="2:22" x14ac:dyDescent="0.2">
      <c r="B514" s="6"/>
      <c r="D514" s="6"/>
      <c r="E514" s="20"/>
      <c r="F514" s="6"/>
      <c r="G514" s="6"/>
      <c r="H514" s="20"/>
      <c r="I514" s="20"/>
      <c r="J514" s="6"/>
      <c r="L514" s="6"/>
      <c r="M514" s="16"/>
      <c r="N514" s="16"/>
      <c r="O514" s="16"/>
      <c r="P514" s="16"/>
      <c r="Q514" s="16"/>
      <c r="R514" s="16"/>
      <c r="S514" s="16"/>
      <c r="T514" s="16"/>
      <c r="U514" s="16"/>
      <c r="V514" s="16"/>
    </row>
    <row r="515" spans="2:22" x14ac:dyDescent="0.2">
      <c r="B515" s="6"/>
      <c r="D515" s="6"/>
      <c r="E515" s="20"/>
      <c r="F515" s="6"/>
      <c r="G515" s="6"/>
      <c r="H515" s="20"/>
      <c r="I515" s="20"/>
      <c r="J515" s="6"/>
      <c r="L515" s="6"/>
      <c r="M515" s="16"/>
      <c r="N515" s="16"/>
      <c r="O515" s="16"/>
      <c r="P515" s="16"/>
      <c r="Q515" s="16"/>
      <c r="R515" s="16"/>
      <c r="S515" s="16"/>
      <c r="T515" s="16"/>
      <c r="U515" s="16"/>
      <c r="V515" s="16"/>
    </row>
    <row r="516" spans="2:22" x14ac:dyDescent="0.2">
      <c r="B516" s="6"/>
      <c r="D516" s="6"/>
      <c r="E516" s="20"/>
      <c r="F516" s="6"/>
      <c r="G516" s="6"/>
      <c r="H516" s="20"/>
      <c r="I516" s="20"/>
      <c r="J516" s="6"/>
      <c r="L516" s="6"/>
      <c r="M516" s="16"/>
      <c r="N516" s="16"/>
      <c r="O516" s="16"/>
      <c r="P516" s="16"/>
      <c r="Q516" s="16"/>
      <c r="R516" s="16"/>
      <c r="S516" s="16"/>
      <c r="T516" s="16"/>
      <c r="U516" s="16"/>
      <c r="V516" s="16"/>
    </row>
    <row r="517" spans="2:22" x14ac:dyDescent="0.2">
      <c r="B517" s="6"/>
      <c r="D517" s="6"/>
      <c r="E517" s="20"/>
      <c r="F517" s="6"/>
      <c r="G517" s="6"/>
      <c r="H517" s="20"/>
      <c r="I517" s="20"/>
      <c r="J517" s="6"/>
      <c r="L517" s="6"/>
      <c r="M517" s="16"/>
      <c r="N517" s="16"/>
      <c r="O517" s="16"/>
      <c r="P517" s="16"/>
      <c r="Q517" s="16"/>
      <c r="R517" s="16"/>
      <c r="S517" s="16"/>
      <c r="T517" s="16"/>
      <c r="U517" s="16"/>
      <c r="V517" s="16"/>
    </row>
    <row r="518" spans="2:22" x14ac:dyDescent="0.2">
      <c r="B518" s="6"/>
      <c r="D518" s="6"/>
      <c r="E518" s="20"/>
      <c r="F518" s="6"/>
      <c r="G518" s="6"/>
      <c r="H518" s="20"/>
      <c r="I518" s="20"/>
      <c r="J518" s="6"/>
      <c r="L518" s="6"/>
      <c r="M518" s="16"/>
      <c r="N518" s="16"/>
      <c r="O518" s="16"/>
      <c r="P518" s="16"/>
      <c r="Q518" s="16"/>
      <c r="R518" s="16"/>
      <c r="S518" s="16"/>
      <c r="T518" s="16"/>
      <c r="U518" s="16"/>
      <c r="V518" s="16"/>
    </row>
    <row r="519" spans="2:22" x14ac:dyDescent="0.2">
      <c r="B519" s="6"/>
      <c r="D519" s="6"/>
      <c r="E519" s="20"/>
      <c r="F519" s="6"/>
      <c r="G519" s="6"/>
      <c r="H519" s="20"/>
      <c r="I519" s="20"/>
      <c r="J519" s="6"/>
      <c r="L519" s="6"/>
      <c r="M519" s="16"/>
      <c r="N519" s="16"/>
      <c r="O519" s="16"/>
      <c r="P519" s="16"/>
      <c r="Q519" s="16"/>
      <c r="R519" s="16"/>
      <c r="S519" s="16"/>
      <c r="T519" s="16"/>
      <c r="U519" s="16"/>
      <c r="V519" s="16"/>
    </row>
    <row r="520" spans="2:22" x14ac:dyDescent="0.2">
      <c r="B520" s="6"/>
      <c r="D520" s="6"/>
      <c r="E520" s="20"/>
      <c r="F520" s="6"/>
      <c r="G520" s="6"/>
      <c r="H520" s="20"/>
      <c r="I520" s="20"/>
      <c r="J520" s="6"/>
      <c r="L520" s="6"/>
      <c r="M520" s="16"/>
      <c r="N520" s="16"/>
      <c r="O520" s="16"/>
      <c r="P520" s="16"/>
      <c r="Q520" s="16"/>
      <c r="R520" s="16"/>
      <c r="S520" s="16"/>
      <c r="T520" s="16"/>
      <c r="U520" s="16"/>
      <c r="V520" s="16"/>
    </row>
    <row r="521" spans="2:22" x14ac:dyDescent="0.2">
      <c r="B521" s="6"/>
      <c r="D521" s="6"/>
      <c r="E521" s="20"/>
      <c r="F521" s="6"/>
      <c r="G521" s="6"/>
      <c r="H521" s="20"/>
      <c r="I521" s="20"/>
      <c r="J521" s="6"/>
      <c r="L521" s="6"/>
      <c r="M521" s="16"/>
      <c r="N521" s="16"/>
      <c r="O521" s="16"/>
      <c r="P521" s="16"/>
      <c r="Q521" s="16"/>
      <c r="R521" s="16"/>
      <c r="S521" s="16"/>
      <c r="T521" s="16"/>
      <c r="U521" s="16"/>
      <c r="V521" s="16"/>
    </row>
    <row r="522" spans="2:22" x14ac:dyDescent="0.2">
      <c r="B522" s="6"/>
      <c r="D522" s="6"/>
      <c r="E522" s="20"/>
      <c r="F522" s="6"/>
      <c r="G522" s="6"/>
      <c r="H522" s="20"/>
      <c r="I522" s="20"/>
      <c r="J522" s="6"/>
      <c r="L522" s="6"/>
      <c r="M522" s="16"/>
      <c r="N522" s="16"/>
      <c r="O522" s="16"/>
      <c r="P522" s="16"/>
      <c r="Q522" s="16"/>
      <c r="R522" s="16"/>
      <c r="S522" s="16"/>
      <c r="T522" s="16"/>
      <c r="U522" s="16"/>
      <c r="V522" s="16"/>
    </row>
    <row r="523" spans="2:22" x14ac:dyDescent="0.2">
      <c r="B523" s="6"/>
      <c r="D523" s="6"/>
      <c r="E523" s="20"/>
      <c r="F523" s="6"/>
      <c r="G523" s="6"/>
      <c r="H523" s="20"/>
      <c r="I523" s="20"/>
      <c r="J523" s="6"/>
      <c r="L523" s="6"/>
      <c r="M523" s="16"/>
      <c r="N523" s="16"/>
      <c r="O523" s="16"/>
      <c r="P523" s="16"/>
      <c r="Q523" s="16"/>
      <c r="R523" s="16"/>
      <c r="S523" s="16"/>
      <c r="T523" s="16"/>
      <c r="U523" s="16"/>
      <c r="V523" s="16"/>
    </row>
    <row r="524" spans="2:22" x14ac:dyDescent="0.2">
      <c r="B524" s="6"/>
      <c r="D524" s="6"/>
      <c r="E524" s="20"/>
      <c r="F524" s="6"/>
      <c r="G524" s="6"/>
      <c r="H524" s="20"/>
      <c r="I524" s="20"/>
      <c r="J524" s="6"/>
      <c r="L524" s="6"/>
      <c r="M524" s="16"/>
      <c r="N524" s="16"/>
      <c r="O524" s="16"/>
      <c r="P524" s="16"/>
      <c r="Q524" s="16"/>
      <c r="R524" s="16"/>
      <c r="S524" s="16"/>
      <c r="T524" s="16"/>
      <c r="U524" s="16"/>
      <c r="V524" s="16"/>
    </row>
    <row r="525" spans="2:22" x14ac:dyDescent="0.2">
      <c r="B525" s="6"/>
      <c r="D525" s="6"/>
      <c r="E525" s="20"/>
      <c r="F525" s="6"/>
      <c r="G525" s="6"/>
      <c r="H525" s="20"/>
      <c r="I525" s="20"/>
      <c r="J525" s="6"/>
      <c r="L525" s="6"/>
      <c r="M525" s="16"/>
      <c r="N525" s="16"/>
      <c r="O525" s="16"/>
      <c r="P525" s="16"/>
      <c r="Q525" s="16"/>
      <c r="R525" s="16"/>
      <c r="S525" s="16"/>
      <c r="T525" s="16"/>
      <c r="U525" s="16"/>
      <c r="V525" s="16"/>
    </row>
    <row r="526" spans="2:22" x14ac:dyDescent="0.2">
      <c r="B526" s="6"/>
      <c r="D526" s="6"/>
      <c r="E526" s="20"/>
      <c r="F526" s="6"/>
      <c r="G526" s="6"/>
      <c r="H526" s="20"/>
      <c r="I526" s="20"/>
      <c r="J526" s="6"/>
      <c r="L526" s="6"/>
      <c r="M526" s="16"/>
      <c r="N526" s="16"/>
      <c r="O526" s="16"/>
      <c r="P526" s="16"/>
      <c r="Q526" s="16"/>
      <c r="R526" s="16"/>
      <c r="S526" s="16"/>
      <c r="T526" s="16"/>
      <c r="U526" s="16"/>
      <c r="V526" s="16"/>
    </row>
    <row r="527" spans="2:22" x14ac:dyDescent="0.2">
      <c r="B527" s="6"/>
      <c r="D527" s="6"/>
      <c r="E527" s="20"/>
      <c r="F527" s="6"/>
      <c r="G527" s="6"/>
      <c r="H527" s="20"/>
      <c r="I527" s="20"/>
      <c r="J527" s="6"/>
      <c r="L527" s="6"/>
      <c r="M527" s="16"/>
      <c r="N527" s="16"/>
      <c r="O527" s="16"/>
      <c r="P527" s="16"/>
      <c r="Q527" s="16"/>
      <c r="R527" s="16"/>
      <c r="S527" s="16"/>
      <c r="T527" s="16"/>
      <c r="U527" s="16"/>
      <c r="V527" s="16"/>
    </row>
    <row r="528" spans="2:22" x14ac:dyDescent="0.2">
      <c r="B528" s="6"/>
      <c r="D528" s="6"/>
      <c r="E528" s="20"/>
      <c r="F528" s="6"/>
      <c r="G528" s="6"/>
      <c r="H528" s="20"/>
      <c r="I528" s="20"/>
      <c r="J528" s="6"/>
      <c r="L528" s="6"/>
      <c r="M528" s="16"/>
      <c r="N528" s="16"/>
      <c r="O528" s="16"/>
      <c r="P528" s="16"/>
      <c r="Q528" s="16"/>
      <c r="R528" s="16"/>
      <c r="S528" s="16"/>
      <c r="T528" s="16"/>
      <c r="U528" s="16"/>
      <c r="V528" s="16"/>
    </row>
    <row r="529" spans="2:22" x14ac:dyDescent="0.2">
      <c r="B529" s="6"/>
      <c r="D529" s="6"/>
      <c r="E529" s="20"/>
      <c r="F529" s="6"/>
      <c r="G529" s="6"/>
      <c r="H529" s="20"/>
      <c r="I529" s="20"/>
      <c r="J529" s="6"/>
      <c r="L529" s="6"/>
      <c r="M529" s="16"/>
      <c r="N529" s="16"/>
      <c r="O529" s="16"/>
      <c r="P529" s="16"/>
      <c r="Q529" s="16"/>
      <c r="R529" s="16"/>
      <c r="S529" s="16"/>
      <c r="T529" s="16"/>
      <c r="U529" s="16"/>
      <c r="V529" s="16"/>
    </row>
    <row r="530" spans="2:22" x14ac:dyDescent="0.2">
      <c r="B530" s="6"/>
      <c r="D530" s="6"/>
      <c r="E530" s="20"/>
      <c r="F530" s="6"/>
      <c r="G530" s="6"/>
      <c r="H530" s="20"/>
      <c r="I530" s="20"/>
      <c r="J530" s="6"/>
      <c r="L530" s="6"/>
      <c r="M530" s="16"/>
      <c r="N530" s="16"/>
      <c r="O530" s="16"/>
      <c r="P530" s="16"/>
      <c r="Q530" s="16"/>
      <c r="R530" s="16"/>
      <c r="S530" s="16"/>
      <c r="T530" s="16"/>
      <c r="U530" s="16"/>
      <c r="V530" s="16"/>
    </row>
    <row r="531" spans="2:22" x14ac:dyDescent="0.2">
      <c r="B531" s="6"/>
      <c r="D531" s="6"/>
      <c r="E531" s="20"/>
      <c r="F531" s="6"/>
      <c r="G531" s="6"/>
      <c r="H531" s="20"/>
      <c r="I531" s="20"/>
      <c r="J531" s="6"/>
      <c r="L531" s="6"/>
      <c r="M531" s="16"/>
      <c r="N531" s="16"/>
      <c r="O531" s="16"/>
      <c r="P531" s="16"/>
      <c r="Q531" s="16"/>
      <c r="R531" s="16"/>
      <c r="S531" s="16"/>
      <c r="T531" s="16"/>
      <c r="U531" s="16"/>
      <c r="V531" s="16"/>
    </row>
    <row r="532" spans="2:22" x14ac:dyDescent="0.2">
      <c r="B532" s="6"/>
      <c r="D532" s="6"/>
      <c r="E532" s="20"/>
      <c r="F532" s="6"/>
      <c r="G532" s="6"/>
      <c r="H532" s="20"/>
      <c r="I532" s="20"/>
      <c r="J532" s="6"/>
      <c r="L532" s="6"/>
      <c r="M532" s="16"/>
      <c r="N532" s="16"/>
      <c r="O532" s="16"/>
      <c r="P532" s="16"/>
      <c r="Q532" s="16"/>
      <c r="R532" s="16"/>
      <c r="S532" s="16"/>
      <c r="T532" s="16"/>
      <c r="U532" s="16"/>
      <c r="V532" s="16"/>
    </row>
    <row r="533" spans="2:22" x14ac:dyDescent="0.2">
      <c r="B533" s="6"/>
      <c r="D533" s="6"/>
      <c r="E533" s="20"/>
      <c r="F533" s="6"/>
      <c r="G533" s="6"/>
      <c r="H533" s="20"/>
      <c r="I533" s="20"/>
      <c r="J533" s="6"/>
      <c r="L533" s="6"/>
      <c r="M533" s="16"/>
      <c r="N533" s="16"/>
      <c r="O533" s="16"/>
      <c r="P533" s="16"/>
      <c r="Q533" s="16"/>
      <c r="R533" s="16"/>
      <c r="S533" s="16"/>
      <c r="T533" s="16"/>
      <c r="U533" s="16"/>
      <c r="V533" s="16"/>
    </row>
    <row r="534" spans="2:22" x14ac:dyDescent="0.2">
      <c r="B534" s="6"/>
      <c r="D534" s="6"/>
      <c r="E534" s="20"/>
      <c r="F534" s="6"/>
      <c r="G534" s="6"/>
      <c r="H534" s="20"/>
      <c r="I534" s="20"/>
      <c r="J534" s="6"/>
      <c r="L534" s="6"/>
      <c r="M534" s="16"/>
      <c r="N534" s="16"/>
      <c r="O534" s="16"/>
      <c r="P534" s="16"/>
      <c r="Q534" s="16"/>
      <c r="R534" s="16"/>
      <c r="S534" s="16"/>
      <c r="T534" s="16"/>
      <c r="U534" s="16"/>
      <c r="V534" s="16"/>
    </row>
    <row r="535" spans="2:22" x14ac:dyDescent="0.2">
      <c r="B535" s="6"/>
      <c r="D535" s="6"/>
      <c r="E535" s="20"/>
      <c r="F535" s="6"/>
      <c r="G535" s="6"/>
      <c r="H535" s="20"/>
      <c r="I535" s="20"/>
      <c r="J535" s="6"/>
      <c r="L535" s="6"/>
      <c r="M535" s="16"/>
      <c r="N535" s="16"/>
      <c r="O535" s="16"/>
      <c r="P535" s="16"/>
      <c r="Q535" s="16"/>
      <c r="R535" s="16"/>
      <c r="S535" s="16"/>
      <c r="T535" s="16"/>
      <c r="U535" s="16"/>
      <c r="V535" s="16"/>
    </row>
    <row r="536" spans="2:22" x14ac:dyDescent="0.2">
      <c r="B536" s="6"/>
      <c r="D536" s="6"/>
      <c r="E536" s="20"/>
      <c r="F536" s="6"/>
      <c r="G536" s="6"/>
      <c r="H536" s="20"/>
      <c r="I536" s="20"/>
      <c r="J536" s="6"/>
      <c r="L536" s="6"/>
      <c r="M536" s="16"/>
      <c r="N536" s="16"/>
      <c r="O536" s="16"/>
      <c r="P536" s="16"/>
      <c r="Q536" s="16"/>
      <c r="R536" s="16"/>
      <c r="S536" s="16"/>
      <c r="T536" s="16"/>
      <c r="U536" s="16"/>
      <c r="V536" s="16"/>
    </row>
    <row r="537" spans="2:22" x14ac:dyDescent="0.2">
      <c r="B537" s="6"/>
      <c r="D537" s="6"/>
      <c r="E537" s="20"/>
      <c r="F537" s="6"/>
      <c r="G537" s="6"/>
      <c r="H537" s="20"/>
      <c r="I537" s="20"/>
      <c r="J537" s="6"/>
      <c r="L537" s="6"/>
      <c r="M537" s="16"/>
      <c r="N537" s="16"/>
      <c r="O537" s="16"/>
      <c r="P537" s="16"/>
      <c r="Q537" s="16"/>
      <c r="R537" s="16"/>
      <c r="S537" s="16"/>
      <c r="T537" s="16"/>
      <c r="U537" s="16"/>
      <c r="V537" s="16"/>
    </row>
    <row r="538" spans="2:22" x14ac:dyDescent="0.2">
      <c r="B538" s="6"/>
      <c r="D538" s="6"/>
      <c r="E538" s="20"/>
      <c r="F538" s="6"/>
      <c r="G538" s="6"/>
      <c r="H538" s="20"/>
      <c r="I538" s="20"/>
      <c r="J538" s="6"/>
      <c r="L538" s="6"/>
      <c r="M538" s="16"/>
      <c r="N538" s="16"/>
      <c r="O538" s="16"/>
      <c r="P538" s="16"/>
      <c r="Q538" s="16"/>
      <c r="R538" s="16"/>
      <c r="S538" s="16"/>
      <c r="T538" s="16"/>
      <c r="U538" s="16"/>
      <c r="V538" s="16"/>
    </row>
    <row r="539" spans="2:22" x14ac:dyDescent="0.2">
      <c r="B539" s="6"/>
      <c r="D539" s="6"/>
      <c r="E539" s="20"/>
      <c r="F539" s="6"/>
      <c r="G539" s="6"/>
      <c r="H539" s="20"/>
      <c r="I539" s="20"/>
      <c r="J539" s="6"/>
      <c r="L539" s="6"/>
      <c r="M539" s="16"/>
      <c r="N539" s="16"/>
      <c r="O539" s="16"/>
      <c r="P539" s="16"/>
      <c r="Q539" s="16"/>
      <c r="R539" s="16"/>
      <c r="S539" s="16"/>
      <c r="T539" s="16"/>
      <c r="U539" s="16"/>
      <c r="V539" s="16"/>
    </row>
    <row r="540" spans="2:22" x14ac:dyDescent="0.2">
      <c r="B540" s="6"/>
      <c r="D540" s="6"/>
      <c r="E540" s="20"/>
      <c r="F540" s="6"/>
      <c r="G540" s="6"/>
      <c r="H540" s="20"/>
      <c r="I540" s="20"/>
      <c r="J540" s="6"/>
      <c r="L540" s="6"/>
      <c r="M540" s="16"/>
      <c r="N540" s="16"/>
      <c r="O540" s="16"/>
      <c r="P540" s="16"/>
      <c r="Q540" s="16"/>
      <c r="R540" s="16"/>
      <c r="S540" s="16"/>
      <c r="T540" s="16"/>
      <c r="U540" s="16"/>
      <c r="V540" s="16"/>
    </row>
    <row r="541" spans="2:22" x14ac:dyDescent="0.2">
      <c r="B541" s="6"/>
      <c r="D541" s="6"/>
      <c r="E541" s="20"/>
      <c r="F541" s="6"/>
      <c r="G541" s="6"/>
      <c r="H541" s="20"/>
      <c r="I541" s="20"/>
      <c r="J541" s="6"/>
      <c r="L541" s="6"/>
      <c r="M541" s="16"/>
      <c r="N541" s="16"/>
      <c r="O541" s="16"/>
      <c r="P541" s="16"/>
      <c r="Q541" s="16"/>
      <c r="R541" s="16"/>
      <c r="S541" s="16"/>
      <c r="T541" s="16"/>
      <c r="U541" s="16"/>
      <c r="V541" s="16"/>
    </row>
    <row r="542" spans="2:22" x14ac:dyDescent="0.2">
      <c r="B542" s="6"/>
      <c r="D542" s="6"/>
      <c r="E542" s="20"/>
      <c r="F542" s="6"/>
      <c r="G542" s="6"/>
      <c r="H542" s="20"/>
      <c r="I542" s="20"/>
      <c r="J542" s="6"/>
      <c r="L542" s="6"/>
      <c r="M542" s="16"/>
      <c r="N542" s="16"/>
      <c r="O542" s="16"/>
      <c r="P542" s="16"/>
      <c r="Q542" s="16"/>
      <c r="R542" s="16"/>
      <c r="S542" s="16"/>
      <c r="T542" s="16"/>
      <c r="U542" s="16"/>
      <c r="V542" s="16"/>
    </row>
    <row r="543" spans="2:22" x14ac:dyDescent="0.2">
      <c r="B543" s="6"/>
      <c r="D543" s="6"/>
      <c r="E543" s="20"/>
      <c r="F543" s="6"/>
      <c r="G543" s="6"/>
      <c r="H543" s="20"/>
      <c r="I543" s="20"/>
      <c r="J543" s="6"/>
      <c r="L543" s="6"/>
      <c r="M543" s="16"/>
      <c r="N543" s="16"/>
      <c r="O543" s="16"/>
      <c r="P543" s="16"/>
      <c r="Q543" s="16"/>
      <c r="R543" s="16"/>
      <c r="S543" s="16"/>
      <c r="T543" s="16"/>
      <c r="U543" s="16"/>
      <c r="V543" s="16"/>
    </row>
    <row r="544" spans="2:22" x14ac:dyDescent="0.2">
      <c r="B544" s="6"/>
      <c r="D544" s="6"/>
      <c r="E544" s="20"/>
      <c r="F544" s="6"/>
      <c r="G544" s="6"/>
      <c r="H544" s="20"/>
      <c r="I544" s="20"/>
      <c r="J544" s="6"/>
      <c r="L544" s="6"/>
      <c r="M544" s="16"/>
      <c r="N544" s="16"/>
      <c r="O544" s="16"/>
      <c r="P544" s="16"/>
      <c r="Q544" s="16"/>
      <c r="R544" s="16"/>
      <c r="S544" s="16"/>
      <c r="T544" s="16"/>
      <c r="U544" s="16"/>
      <c r="V544" s="16"/>
    </row>
    <row r="545" spans="2:22" x14ac:dyDescent="0.2">
      <c r="B545" s="6"/>
      <c r="D545" s="6"/>
      <c r="E545" s="20"/>
      <c r="F545" s="6"/>
      <c r="G545" s="6"/>
      <c r="H545" s="20"/>
      <c r="I545" s="20"/>
      <c r="J545" s="6"/>
      <c r="L545" s="6"/>
      <c r="M545" s="16"/>
      <c r="N545" s="16"/>
      <c r="O545" s="16"/>
      <c r="P545" s="16"/>
      <c r="Q545" s="16"/>
      <c r="R545" s="16"/>
      <c r="S545" s="16"/>
      <c r="T545" s="16"/>
      <c r="U545" s="16"/>
      <c r="V545" s="16"/>
    </row>
    <row r="546" spans="2:22" x14ac:dyDescent="0.2">
      <c r="B546" s="6"/>
      <c r="D546" s="6"/>
      <c r="E546" s="20"/>
      <c r="F546" s="6"/>
      <c r="G546" s="6"/>
      <c r="H546" s="20"/>
      <c r="I546" s="20"/>
      <c r="J546" s="6"/>
      <c r="L546" s="6"/>
      <c r="M546" s="16"/>
      <c r="N546" s="16"/>
      <c r="O546" s="16"/>
      <c r="P546" s="16"/>
      <c r="Q546" s="16"/>
      <c r="R546" s="16"/>
      <c r="S546" s="16"/>
      <c r="T546" s="16"/>
      <c r="U546" s="16"/>
      <c r="V546" s="16"/>
    </row>
    <row r="547" spans="2:22" x14ac:dyDescent="0.2">
      <c r="B547" s="6"/>
      <c r="D547" s="6"/>
      <c r="E547" s="20"/>
      <c r="F547" s="6"/>
      <c r="G547" s="6"/>
      <c r="H547" s="20"/>
      <c r="I547" s="20"/>
      <c r="J547" s="6"/>
      <c r="L547" s="6"/>
      <c r="M547" s="16"/>
      <c r="N547" s="16"/>
      <c r="O547" s="16"/>
      <c r="P547" s="16"/>
      <c r="Q547" s="16"/>
      <c r="R547" s="16"/>
      <c r="S547" s="16"/>
      <c r="T547" s="16"/>
      <c r="U547" s="16"/>
      <c r="V547" s="16"/>
    </row>
    <row r="548" spans="2:22" x14ac:dyDescent="0.2">
      <c r="B548" s="6"/>
      <c r="D548" s="6"/>
      <c r="E548" s="20"/>
      <c r="F548" s="6"/>
      <c r="G548" s="6"/>
      <c r="H548" s="20"/>
      <c r="I548" s="20"/>
      <c r="J548" s="6"/>
      <c r="L548" s="6"/>
      <c r="M548" s="16"/>
      <c r="N548" s="16"/>
      <c r="O548" s="16"/>
      <c r="P548" s="16"/>
      <c r="Q548" s="16"/>
      <c r="R548" s="16"/>
      <c r="S548" s="16"/>
      <c r="T548" s="16"/>
      <c r="U548" s="16"/>
      <c r="V548" s="16"/>
    </row>
    <row r="549" spans="2:22" x14ac:dyDescent="0.2">
      <c r="B549" s="6"/>
      <c r="D549" s="6"/>
      <c r="E549" s="20"/>
      <c r="F549" s="6"/>
      <c r="G549" s="6"/>
      <c r="H549" s="20"/>
      <c r="I549" s="20"/>
      <c r="J549" s="6"/>
      <c r="L549" s="6"/>
      <c r="M549" s="16"/>
      <c r="N549" s="16"/>
      <c r="O549" s="16"/>
      <c r="P549" s="16"/>
      <c r="Q549" s="16"/>
      <c r="R549" s="16"/>
      <c r="S549" s="16"/>
      <c r="T549" s="16"/>
      <c r="U549" s="16"/>
      <c r="V549" s="16"/>
    </row>
    <row r="550" spans="2:22" x14ac:dyDescent="0.2">
      <c r="B550" s="6"/>
      <c r="D550" s="6"/>
      <c r="E550" s="20"/>
      <c r="F550" s="6"/>
      <c r="G550" s="6"/>
      <c r="H550" s="20"/>
      <c r="I550" s="20"/>
      <c r="J550" s="6"/>
      <c r="L550" s="6"/>
      <c r="M550" s="16"/>
      <c r="N550" s="16"/>
      <c r="O550" s="16"/>
      <c r="P550" s="16"/>
      <c r="Q550" s="16"/>
      <c r="R550" s="16"/>
      <c r="S550" s="16"/>
      <c r="T550" s="16"/>
      <c r="U550" s="16"/>
      <c r="V550" s="16"/>
    </row>
    <row r="551" spans="2:22" x14ac:dyDescent="0.2">
      <c r="B551" s="6"/>
      <c r="D551" s="6"/>
      <c r="E551" s="20"/>
      <c r="F551" s="6"/>
      <c r="G551" s="6"/>
      <c r="H551" s="20"/>
      <c r="I551" s="20"/>
      <c r="J551" s="6"/>
      <c r="L551" s="6"/>
      <c r="M551" s="16"/>
      <c r="N551" s="16"/>
      <c r="O551" s="16"/>
      <c r="P551" s="16"/>
      <c r="Q551" s="16"/>
      <c r="R551" s="16"/>
      <c r="S551" s="16"/>
      <c r="T551" s="16"/>
      <c r="U551" s="16"/>
      <c r="V551" s="16"/>
    </row>
    <row r="552" spans="2:22" x14ac:dyDescent="0.2">
      <c r="B552" s="6"/>
      <c r="D552" s="6"/>
      <c r="E552" s="20"/>
      <c r="F552" s="6"/>
      <c r="G552" s="6"/>
      <c r="H552" s="20"/>
      <c r="I552" s="20"/>
      <c r="J552" s="6"/>
      <c r="L552" s="6"/>
      <c r="M552" s="16"/>
      <c r="N552" s="16"/>
      <c r="O552" s="16"/>
      <c r="P552" s="16"/>
      <c r="Q552" s="16"/>
      <c r="R552" s="16"/>
      <c r="S552" s="16"/>
      <c r="T552" s="16"/>
      <c r="U552" s="16"/>
      <c r="V552" s="16"/>
    </row>
    <row r="553" spans="2:22" x14ac:dyDescent="0.2">
      <c r="B553" s="6"/>
      <c r="D553" s="6"/>
      <c r="E553" s="20"/>
      <c r="F553" s="6"/>
      <c r="G553" s="6"/>
      <c r="H553" s="20"/>
      <c r="I553" s="20"/>
      <c r="J553" s="6"/>
      <c r="L553" s="6"/>
      <c r="M553" s="16"/>
      <c r="N553" s="16"/>
      <c r="O553" s="16"/>
      <c r="P553" s="16"/>
      <c r="Q553" s="16"/>
      <c r="R553" s="16"/>
      <c r="S553" s="16"/>
      <c r="T553" s="16"/>
      <c r="U553" s="16"/>
      <c r="V553" s="16"/>
    </row>
    <row r="554" spans="2:22" x14ac:dyDescent="0.2">
      <c r="B554" s="6"/>
      <c r="D554" s="6"/>
      <c r="E554" s="20"/>
      <c r="F554" s="6"/>
      <c r="G554" s="6"/>
      <c r="H554" s="20"/>
      <c r="I554" s="20"/>
      <c r="J554" s="6"/>
      <c r="L554" s="6"/>
      <c r="M554" s="16"/>
      <c r="N554" s="16"/>
      <c r="O554" s="16"/>
      <c r="P554" s="16"/>
      <c r="Q554" s="16"/>
      <c r="R554" s="16"/>
      <c r="S554" s="16"/>
      <c r="T554" s="16"/>
      <c r="U554" s="16"/>
      <c r="V554" s="16"/>
    </row>
    <row r="555" spans="2:22" x14ac:dyDescent="0.2">
      <c r="B555" s="6"/>
      <c r="D555" s="6"/>
      <c r="E555" s="20"/>
      <c r="F555" s="6"/>
      <c r="G555" s="6"/>
      <c r="H555" s="20"/>
      <c r="I555" s="20"/>
      <c r="J555" s="6"/>
      <c r="L555" s="6"/>
      <c r="M555" s="16"/>
      <c r="N555" s="16"/>
      <c r="O555" s="16"/>
      <c r="P555" s="16"/>
      <c r="Q555" s="16"/>
      <c r="R555" s="16"/>
      <c r="S555" s="16"/>
      <c r="T555" s="16"/>
      <c r="U555" s="16"/>
      <c r="V555" s="16"/>
    </row>
    <row r="556" spans="2:22" x14ac:dyDescent="0.2">
      <c r="B556" s="6"/>
      <c r="D556" s="6"/>
      <c r="E556" s="20"/>
      <c r="F556" s="6"/>
      <c r="G556" s="6"/>
      <c r="H556" s="20"/>
      <c r="I556" s="20"/>
      <c r="J556" s="6"/>
      <c r="L556" s="6"/>
      <c r="M556" s="16"/>
      <c r="N556" s="16"/>
      <c r="O556" s="16"/>
      <c r="P556" s="16"/>
      <c r="Q556" s="16"/>
      <c r="R556" s="16"/>
      <c r="S556" s="16"/>
      <c r="T556" s="16"/>
      <c r="U556" s="16"/>
      <c r="V556" s="16"/>
    </row>
    <row r="557" spans="2:22" x14ac:dyDescent="0.2">
      <c r="B557" s="6"/>
      <c r="D557" s="6"/>
      <c r="E557" s="20"/>
      <c r="F557" s="6"/>
      <c r="G557" s="6"/>
      <c r="H557" s="20"/>
      <c r="I557" s="20"/>
      <c r="J557" s="6"/>
      <c r="L557" s="6"/>
      <c r="M557" s="16"/>
      <c r="N557" s="16"/>
      <c r="O557" s="16"/>
      <c r="P557" s="16"/>
      <c r="Q557" s="16"/>
      <c r="R557" s="16"/>
      <c r="S557" s="16"/>
      <c r="T557" s="16"/>
      <c r="U557" s="16"/>
      <c r="V557" s="16"/>
    </row>
    <row r="558" spans="2:22" x14ac:dyDescent="0.2">
      <c r="B558" s="6"/>
      <c r="D558" s="6"/>
      <c r="E558" s="20"/>
      <c r="F558" s="6"/>
      <c r="G558" s="6"/>
      <c r="H558" s="20"/>
      <c r="I558" s="20"/>
      <c r="J558" s="6"/>
      <c r="L558" s="6"/>
      <c r="M558" s="16"/>
      <c r="N558" s="16"/>
      <c r="O558" s="16"/>
      <c r="P558" s="16"/>
      <c r="Q558" s="16"/>
      <c r="R558" s="16"/>
      <c r="S558" s="16"/>
      <c r="T558" s="16"/>
      <c r="U558" s="16"/>
      <c r="V558" s="16"/>
    </row>
    <row r="559" spans="2:22" x14ac:dyDescent="0.2">
      <c r="B559" s="6"/>
      <c r="D559" s="6"/>
      <c r="E559" s="20"/>
      <c r="F559" s="6"/>
      <c r="G559" s="6"/>
      <c r="H559" s="20"/>
      <c r="I559" s="20"/>
      <c r="J559" s="6"/>
      <c r="L559" s="6"/>
      <c r="M559" s="16"/>
      <c r="N559" s="16"/>
      <c r="O559" s="16"/>
      <c r="P559" s="16"/>
      <c r="Q559" s="16"/>
      <c r="R559" s="16"/>
      <c r="S559" s="16"/>
      <c r="T559" s="16"/>
      <c r="U559" s="16"/>
      <c r="V559" s="16"/>
    </row>
    <row r="560" spans="2:22" x14ac:dyDescent="0.2">
      <c r="B560" s="6"/>
      <c r="D560" s="6"/>
      <c r="E560" s="20"/>
      <c r="F560" s="6"/>
      <c r="G560" s="6"/>
      <c r="H560" s="20"/>
      <c r="I560" s="20"/>
      <c r="J560" s="6"/>
      <c r="L560" s="6"/>
      <c r="M560" s="16"/>
      <c r="N560" s="16"/>
      <c r="O560" s="16"/>
      <c r="P560" s="16"/>
      <c r="Q560" s="16"/>
      <c r="R560" s="16"/>
      <c r="S560" s="16"/>
      <c r="T560" s="16"/>
      <c r="U560" s="16"/>
      <c r="V560" s="16"/>
    </row>
    <row r="561" spans="2:22" x14ac:dyDescent="0.2">
      <c r="B561" s="6"/>
      <c r="D561" s="6"/>
      <c r="E561" s="20"/>
      <c r="F561" s="6"/>
      <c r="G561" s="6"/>
      <c r="H561" s="20"/>
      <c r="I561" s="20"/>
      <c r="J561" s="6"/>
      <c r="L561" s="6"/>
      <c r="M561" s="16"/>
      <c r="N561" s="16"/>
      <c r="O561" s="16"/>
      <c r="P561" s="16"/>
      <c r="Q561" s="16"/>
      <c r="R561" s="16"/>
      <c r="S561" s="16"/>
      <c r="T561" s="16"/>
      <c r="U561" s="16"/>
      <c r="V561" s="16"/>
    </row>
    <row r="562" spans="2:22" x14ac:dyDescent="0.2">
      <c r="B562" s="6"/>
      <c r="D562" s="6"/>
      <c r="E562" s="20"/>
      <c r="F562" s="6"/>
      <c r="G562" s="6"/>
      <c r="H562" s="20"/>
      <c r="I562" s="20"/>
      <c r="J562" s="6"/>
      <c r="L562" s="6"/>
      <c r="M562" s="16"/>
      <c r="N562" s="16"/>
      <c r="O562" s="16"/>
      <c r="P562" s="16"/>
      <c r="Q562" s="16"/>
      <c r="R562" s="16"/>
      <c r="S562" s="16"/>
      <c r="T562" s="16"/>
      <c r="U562" s="16"/>
      <c r="V562" s="16"/>
    </row>
    <row r="563" spans="2:22" x14ac:dyDescent="0.2">
      <c r="B563" s="6"/>
      <c r="D563" s="6"/>
      <c r="E563" s="20"/>
      <c r="F563" s="6"/>
      <c r="G563" s="6"/>
      <c r="H563" s="20"/>
      <c r="I563" s="20"/>
      <c r="J563" s="6"/>
      <c r="L563" s="6"/>
      <c r="M563" s="16"/>
      <c r="N563" s="16"/>
      <c r="O563" s="16"/>
      <c r="P563" s="16"/>
      <c r="Q563" s="16"/>
      <c r="R563" s="16"/>
      <c r="S563" s="16"/>
      <c r="T563" s="16"/>
      <c r="U563" s="16"/>
      <c r="V563" s="16"/>
    </row>
    <row r="564" spans="2:22" x14ac:dyDescent="0.2">
      <c r="B564" s="6"/>
      <c r="D564" s="6"/>
      <c r="E564" s="20"/>
      <c r="F564" s="6"/>
      <c r="G564" s="6"/>
      <c r="H564" s="20"/>
      <c r="I564" s="20"/>
      <c r="J564" s="6"/>
      <c r="L564" s="6"/>
      <c r="M564" s="16"/>
      <c r="N564" s="16"/>
      <c r="O564" s="16"/>
      <c r="P564" s="16"/>
      <c r="Q564" s="16"/>
      <c r="R564" s="16"/>
      <c r="S564" s="16"/>
      <c r="T564" s="16"/>
      <c r="U564" s="16"/>
      <c r="V564" s="16"/>
    </row>
    <row r="565" spans="2:22" x14ac:dyDescent="0.2">
      <c r="B565" s="6"/>
      <c r="D565" s="6"/>
      <c r="E565" s="20"/>
      <c r="F565" s="6"/>
      <c r="G565" s="6"/>
      <c r="H565" s="20"/>
      <c r="I565" s="20"/>
      <c r="J565" s="6"/>
      <c r="L565" s="6"/>
      <c r="M565" s="16"/>
      <c r="N565" s="16"/>
      <c r="O565" s="16"/>
      <c r="P565" s="16"/>
      <c r="Q565" s="16"/>
      <c r="R565" s="16"/>
      <c r="S565" s="16"/>
      <c r="T565" s="16"/>
      <c r="U565" s="16"/>
      <c r="V565" s="16"/>
    </row>
    <row r="566" spans="2:22" x14ac:dyDescent="0.2">
      <c r="B566" s="6"/>
      <c r="D566" s="6"/>
      <c r="E566" s="20"/>
      <c r="F566" s="6"/>
      <c r="G566" s="6"/>
      <c r="H566" s="20"/>
      <c r="I566" s="20"/>
      <c r="J566" s="6"/>
      <c r="L566" s="6"/>
      <c r="M566" s="16"/>
      <c r="N566" s="16"/>
      <c r="O566" s="16"/>
      <c r="P566" s="16"/>
      <c r="Q566" s="16"/>
      <c r="R566" s="16"/>
      <c r="S566" s="16"/>
      <c r="T566" s="16"/>
      <c r="U566" s="16"/>
      <c r="V566" s="16"/>
    </row>
    <row r="567" spans="2:22" x14ac:dyDescent="0.2">
      <c r="B567" s="6"/>
      <c r="D567" s="6"/>
      <c r="E567" s="20"/>
      <c r="F567" s="6"/>
      <c r="G567" s="6"/>
      <c r="H567" s="20"/>
      <c r="I567" s="20"/>
      <c r="J567" s="6"/>
      <c r="L567" s="6"/>
      <c r="M567" s="16"/>
      <c r="N567" s="16"/>
      <c r="O567" s="16"/>
      <c r="P567" s="16"/>
      <c r="Q567" s="16"/>
      <c r="R567" s="16"/>
      <c r="S567" s="16"/>
      <c r="T567" s="16"/>
      <c r="U567" s="16"/>
      <c r="V567" s="16"/>
    </row>
    <row r="568" spans="2:22" x14ac:dyDescent="0.2">
      <c r="B568" s="6"/>
      <c r="D568" s="6"/>
      <c r="E568" s="20"/>
      <c r="F568" s="6"/>
      <c r="G568" s="6"/>
      <c r="H568" s="20"/>
      <c r="I568" s="20"/>
      <c r="J568" s="6"/>
      <c r="L568" s="6"/>
      <c r="M568" s="16"/>
      <c r="N568" s="16"/>
      <c r="O568" s="16"/>
      <c r="P568" s="16"/>
      <c r="Q568" s="16"/>
      <c r="R568" s="16"/>
      <c r="S568" s="16"/>
      <c r="T568" s="16"/>
      <c r="U568" s="16"/>
      <c r="V568" s="16"/>
    </row>
    <row r="569" spans="2:22" x14ac:dyDescent="0.2">
      <c r="B569" s="6"/>
      <c r="D569" s="6"/>
      <c r="E569" s="20"/>
      <c r="F569" s="6"/>
      <c r="G569" s="6"/>
      <c r="H569" s="20"/>
      <c r="I569" s="20"/>
      <c r="J569" s="6"/>
      <c r="L569" s="6"/>
      <c r="M569" s="16"/>
      <c r="N569" s="16"/>
      <c r="O569" s="16"/>
      <c r="P569" s="16"/>
      <c r="Q569" s="16"/>
      <c r="R569" s="16"/>
      <c r="S569" s="16"/>
      <c r="T569" s="16"/>
      <c r="U569" s="16"/>
      <c r="V569" s="16"/>
    </row>
    <row r="570" spans="2:22" x14ac:dyDescent="0.2">
      <c r="B570" s="6"/>
      <c r="D570" s="6"/>
      <c r="E570" s="20"/>
      <c r="F570" s="6"/>
      <c r="G570" s="6"/>
      <c r="H570" s="20"/>
      <c r="I570" s="20"/>
      <c r="J570" s="6"/>
      <c r="L570" s="6"/>
      <c r="M570" s="16"/>
      <c r="N570" s="16"/>
      <c r="O570" s="16"/>
      <c r="P570" s="16"/>
      <c r="Q570" s="16"/>
      <c r="R570" s="16"/>
      <c r="S570" s="16"/>
      <c r="T570" s="16"/>
      <c r="U570" s="16"/>
      <c r="V570" s="16"/>
    </row>
    <row r="571" spans="2:22" x14ac:dyDescent="0.2">
      <c r="B571" s="6"/>
      <c r="D571" s="6"/>
      <c r="E571" s="20"/>
      <c r="F571" s="6"/>
      <c r="G571" s="6"/>
      <c r="H571" s="20"/>
      <c r="I571" s="20"/>
      <c r="J571" s="6"/>
      <c r="L571" s="6"/>
      <c r="M571" s="16"/>
      <c r="N571" s="16"/>
      <c r="O571" s="16"/>
      <c r="P571" s="16"/>
      <c r="Q571" s="16"/>
      <c r="R571" s="16"/>
      <c r="S571" s="16"/>
      <c r="T571" s="16"/>
      <c r="U571" s="16"/>
      <c r="V571" s="16"/>
    </row>
    <row r="572" spans="2:22" x14ac:dyDescent="0.2">
      <c r="B572" s="6"/>
      <c r="D572" s="6"/>
      <c r="E572" s="20"/>
      <c r="F572" s="6"/>
      <c r="G572" s="6"/>
      <c r="H572" s="20"/>
      <c r="I572" s="20"/>
      <c r="J572" s="6"/>
      <c r="L572" s="6"/>
      <c r="M572" s="16"/>
      <c r="N572" s="16"/>
      <c r="O572" s="16"/>
      <c r="P572" s="16"/>
      <c r="Q572" s="16"/>
      <c r="R572" s="16"/>
      <c r="S572" s="16"/>
      <c r="T572" s="16"/>
      <c r="U572" s="16"/>
      <c r="V572" s="16"/>
    </row>
    <row r="573" spans="2:22" x14ac:dyDescent="0.2">
      <c r="B573" s="6"/>
      <c r="D573" s="6"/>
      <c r="E573" s="20"/>
      <c r="F573" s="6"/>
      <c r="G573" s="6"/>
      <c r="H573" s="20"/>
      <c r="I573" s="20"/>
      <c r="J573" s="6"/>
      <c r="L573" s="6"/>
      <c r="M573" s="16"/>
      <c r="N573" s="16"/>
      <c r="O573" s="16"/>
      <c r="P573" s="16"/>
      <c r="Q573" s="16"/>
      <c r="R573" s="16"/>
      <c r="S573" s="16"/>
      <c r="T573" s="16"/>
      <c r="U573" s="16"/>
      <c r="V573" s="16"/>
    </row>
    <row r="574" spans="2:22" x14ac:dyDescent="0.2">
      <c r="B574" s="6"/>
      <c r="D574" s="6"/>
      <c r="E574" s="20"/>
      <c r="F574" s="6"/>
      <c r="G574" s="6"/>
      <c r="H574" s="20"/>
      <c r="I574" s="20"/>
      <c r="J574" s="6"/>
      <c r="L574" s="6"/>
      <c r="M574" s="16"/>
      <c r="N574" s="16"/>
      <c r="O574" s="16"/>
      <c r="P574" s="16"/>
      <c r="Q574" s="16"/>
      <c r="R574" s="16"/>
      <c r="S574" s="16"/>
      <c r="T574" s="16"/>
      <c r="U574" s="16"/>
      <c r="V574" s="16"/>
    </row>
    <row r="575" spans="2:22" x14ac:dyDescent="0.2">
      <c r="B575" s="6"/>
      <c r="D575" s="6"/>
      <c r="E575" s="20"/>
      <c r="F575" s="6"/>
      <c r="G575" s="6"/>
      <c r="H575" s="20"/>
      <c r="I575" s="20"/>
      <c r="J575" s="6"/>
      <c r="L575" s="6"/>
      <c r="M575" s="16"/>
      <c r="N575" s="16"/>
      <c r="O575" s="16"/>
      <c r="P575" s="16"/>
      <c r="Q575" s="16"/>
      <c r="R575" s="16"/>
      <c r="S575" s="16"/>
      <c r="T575" s="16"/>
      <c r="U575" s="16"/>
      <c r="V575" s="16"/>
    </row>
    <row r="576" spans="2:22" x14ac:dyDescent="0.2">
      <c r="B576" s="6"/>
      <c r="D576" s="6"/>
      <c r="E576" s="20"/>
      <c r="F576" s="6"/>
      <c r="G576" s="6"/>
      <c r="H576" s="20"/>
      <c r="I576" s="20"/>
      <c r="J576" s="6"/>
      <c r="L576" s="6"/>
      <c r="M576" s="16"/>
      <c r="N576" s="16"/>
      <c r="O576" s="16"/>
      <c r="P576" s="16"/>
      <c r="Q576" s="16"/>
      <c r="R576" s="16"/>
      <c r="S576" s="16"/>
      <c r="T576" s="16"/>
      <c r="U576" s="16"/>
      <c r="V576" s="16"/>
    </row>
    <row r="577" spans="2:22" x14ac:dyDescent="0.2">
      <c r="B577" s="6"/>
      <c r="D577" s="6"/>
      <c r="E577" s="20"/>
      <c r="F577" s="6"/>
      <c r="G577" s="6"/>
      <c r="H577" s="20"/>
      <c r="I577" s="20"/>
      <c r="J577" s="6"/>
      <c r="L577" s="6"/>
      <c r="M577" s="16"/>
      <c r="N577" s="16"/>
      <c r="O577" s="16"/>
      <c r="P577" s="16"/>
      <c r="Q577" s="16"/>
      <c r="R577" s="16"/>
      <c r="S577" s="16"/>
      <c r="T577" s="16"/>
      <c r="U577" s="16"/>
      <c r="V577" s="16"/>
    </row>
    <row r="578" spans="2:22" x14ac:dyDescent="0.2">
      <c r="B578" s="6"/>
      <c r="D578" s="6"/>
      <c r="E578" s="20"/>
      <c r="F578" s="6"/>
      <c r="G578" s="6"/>
      <c r="H578" s="20"/>
      <c r="I578" s="20"/>
      <c r="J578" s="6"/>
      <c r="L578" s="6"/>
      <c r="M578" s="16"/>
      <c r="N578" s="16"/>
      <c r="O578" s="16"/>
      <c r="P578" s="16"/>
      <c r="Q578" s="16"/>
      <c r="R578" s="16"/>
      <c r="S578" s="16"/>
      <c r="T578" s="16"/>
      <c r="U578" s="16"/>
      <c r="V578" s="16"/>
    </row>
    <row r="579" spans="2:22" x14ac:dyDescent="0.2">
      <c r="B579" s="6"/>
      <c r="D579" s="6"/>
      <c r="E579" s="20"/>
      <c r="F579" s="6"/>
      <c r="G579" s="6"/>
      <c r="H579" s="20"/>
      <c r="I579" s="20"/>
      <c r="J579" s="6"/>
      <c r="L579" s="6"/>
      <c r="M579" s="16"/>
      <c r="N579" s="16"/>
      <c r="O579" s="16"/>
      <c r="P579" s="16"/>
      <c r="Q579" s="16"/>
      <c r="R579" s="16"/>
      <c r="S579" s="16"/>
      <c r="T579" s="16"/>
      <c r="U579" s="16"/>
      <c r="V579" s="16"/>
    </row>
    <row r="580" spans="2:22" x14ac:dyDescent="0.2">
      <c r="B580" s="6"/>
      <c r="D580" s="6"/>
      <c r="E580" s="20"/>
      <c r="F580" s="6"/>
      <c r="G580" s="6"/>
      <c r="H580" s="20"/>
      <c r="I580" s="20"/>
      <c r="J580" s="6"/>
      <c r="L580" s="6"/>
      <c r="M580" s="16"/>
      <c r="N580" s="16"/>
      <c r="O580" s="16"/>
      <c r="P580" s="16"/>
      <c r="Q580" s="16"/>
      <c r="R580" s="16"/>
      <c r="S580" s="16"/>
      <c r="T580" s="16"/>
      <c r="U580" s="16"/>
      <c r="V580" s="16"/>
    </row>
    <row r="581" spans="2:22" x14ac:dyDescent="0.2">
      <c r="B581" s="6"/>
      <c r="D581" s="6"/>
      <c r="E581" s="20"/>
      <c r="F581" s="6"/>
      <c r="G581" s="6"/>
      <c r="H581" s="20"/>
      <c r="I581" s="20"/>
      <c r="J581" s="6"/>
      <c r="L581" s="6"/>
      <c r="M581" s="16"/>
      <c r="N581" s="16"/>
      <c r="O581" s="16"/>
      <c r="P581" s="16"/>
      <c r="Q581" s="16"/>
      <c r="R581" s="16"/>
      <c r="S581" s="16"/>
      <c r="T581" s="16"/>
      <c r="U581" s="16"/>
      <c r="V581" s="16"/>
    </row>
    <row r="582" spans="2:22" x14ac:dyDescent="0.2">
      <c r="B582" s="6"/>
      <c r="D582" s="6"/>
      <c r="E582" s="20"/>
      <c r="F582" s="6"/>
      <c r="G582" s="6"/>
      <c r="H582" s="20"/>
      <c r="I582" s="20"/>
      <c r="J582" s="6"/>
      <c r="L582" s="6"/>
      <c r="M582" s="16"/>
      <c r="N582" s="16"/>
      <c r="O582" s="16"/>
      <c r="P582" s="16"/>
      <c r="Q582" s="16"/>
      <c r="R582" s="16"/>
      <c r="S582" s="16"/>
      <c r="T582" s="16"/>
      <c r="U582" s="16"/>
      <c r="V582" s="16"/>
    </row>
    <row r="583" spans="2:22" x14ac:dyDescent="0.2">
      <c r="B583" s="6"/>
      <c r="D583" s="6"/>
      <c r="E583" s="20"/>
      <c r="F583" s="6"/>
      <c r="G583" s="6"/>
      <c r="H583" s="20"/>
      <c r="I583" s="20"/>
      <c r="J583" s="6"/>
      <c r="L583" s="6"/>
      <c r="M583" s="16"/>
      <c r="N583" s="16"/>
      <c r="O583" s="16"/>
      <c r="P583" s="16"/>
      <c r="Q583" s="16"/>
      <c r="R583" s="16"/>
      <c r="S583" s="16"/>
      <c r="T583" s="16"/>
      <c r="U583" s="16"/>
      <c r="V583" s="16"/>
    </row>
    <row r="584" spans="2:22" x14ac:dyDescent="0.2">
      <c r="B584" s="6"/>
      <c r="D584" s="6"/>
      <c r="E584" s="20"/>
      <c r="F584" s="6"/>
      <c r="G584" s="6"/>
      <c r="H584" s="20"/>
      <c r="I584" s="20"/>
      <c r="J584" s="6"/>
      <c r="L584" s="6"/>
      <c r="M584" s="16"/>
      <c r="N584" s="16"/>
      <c r="O584" s="16"/>
      <c r="P584" s="16"/>
      <c r="Q584" s="16"/>
      <c r="R584" s="16"/>
      <c r="S584" s="16"/>
      <c r="T584" s="16"/>
      <c r="U584" s="16"/>
      <c r="V584" s="16"/>
    </row>
    <row r="585" spans="2:22" x14ac:dyDescent="0.2">
      <c r="B585" s="6"/>
      <c r="D585" s="6"/>
      <c r="E585" s="20"/>
      <c r="F585" s="6"/>
      <c r="G585" s="6"/>
      <c r="H585" s="20"/>
      <c r="I585" s="20"/>
      <c r="J585" s="6"/>
      <c r="L585" s="6"/>
      <c r="M585" s="16"/>
      <c r="N585" s="16"/>
      <c r="O585" s="16"/>
      <c r="P585" s="16"/>
      <c r="Q585" s="16"/>
      <c r="R585" s="16"/>
      <c r="S585" s="16"/>
      <c r="T585" s="16"/>
      <c r="U585" s="16"/>
      <c r="V585" s="16"/>
    </row>
    <row r="586" spans="2:22" x14ac:dyDescent="0.2">
      <c r="B586" s="6"/>
      <c r="D586" s="6"/>
      <c r="E586" s="20"/>
      <c r="F586" s="6"/>
      <c r="G586" s="6"/>
      <c r="H586" s="20"/>
      <c r="I586" s="20"/>
      <c r="J586" s="6"/>
      <c r="L586" s="6"/>
      <c r="M586" s="16"/>
      <c r="N586" s="16"/>
      <c r="O586" s="16"/>
      <c r="P586" s="16"/>
      <c r="Q586" s="16"/>
      <c r="R586" s="16"/>
      <c r="S586" s="16"/>
      <c r="T586" s="16"/>
      <c r="U586" s="16"/>
      <c r="V586" s="16"/>
    </row>
    <row r="587" spans="2:22" x14ac:dyDescent="0.2">
      <c r="B587" s="6"/>
      <c r="D587" s="6"/>
      <c r="E587" s="20"/>
      <c r="F587" s="6"/>
      <c r="G587" s="6"/>
      <c r="H587" s="20"/>
      <c r="I587" s="20"/>
      <c r="J587" s="6"/>
      <c r="L587" s="6"/>
      <c r="M587" s="16"/>
      <c r="N587" s="16"/>
      <c r="O587" s="16"/>
      <c r="P587" s="16"/>
      <c r="Q587" s="16"/>
      <c r="R587" s="16"/>
      <c r="S587" s="16"/>
      <c r="T587" s="16"/>
      <c r="U587" s="16"/>
      <c r="V587" s="16"/>
    </row>
    <row r="588" spans="2:22" x14ac:dyDescent="0.2">
      <c r="B588" s="6"/>
      <c r="D588" s="6"/>
      <c r="E588" s="20"/>
      <c r="F588" s="6"/>
      <c r="G588" s="6"/>
      <c r="H588" s="20"/>
      <c r="I588" s="20"/>
      <c r="J588" s="6"/>
      <c r="L588" s="6"/>
      <c r="M588" s="16"/>
      <c r="N588" s="16"/>
      <c r="O588" s="16"/>
      <c r="P588" s="16"/>
      <c r="Q588" s="16"/>
      <c r="R588" s="16"/>
      <c r="S588" s="16"/>
      <c r="T588" s="16"/>
      <c r="U588" s="16"/>
      <c r="V588" s="16"/>
    </row>
    <row r="589" spans="2:22" x14ac:dyDescent="0.2">
      <c r="B589" s="6"/>
      <c r="D589" s="6"/>
      <c r="E589" s="20"/>
      <c r="F589" s="6"/>
      <c r="G589" s="6"/>
      <c r="H589" s="20"/>
      <c r="I589" s="20"/>
      <c r="J589" s="6"/>
      <c r="L589" s="6"/>
      <c r="M589" s="16"/>
      <c r="N589" s="16"/>
      <c r="O589" s="16"/>
      <c r="P589" s="16"/>
      <c r="Q589" s="16"/>
      <c r="R589" s="16"/>
      <c r="S589" s="16"/>
      <c r="T589" s="16"/>
      <c r="U589" s="16"/>
      <c r="V589" s="16"/>
    </row>
    <row r="590" spans="2:22" x14ac:dyDescent="0.2">
      <c r="B590" s="6"/>
      <c r="D590" s="6"/>
      <c r="E590" s="20"/>
      <c r="F590" s="6"/>
      <c r="G590" s="6"/>
      <c r="H590" s="20"/>
      <c r="I590" s="20"/>
      <c r="J590" s="6"/>
      <c r="L590" s="6"/>
      <c r="M590" s="16"/>
      <c r="N590" s="16"/>
      <c r="O590" s="16"/>
      <c r="P590" s="16"/>
      <c r="Q590" s="16"/>
      <c r="R590" s="16"/>
      <c r="S590" s="16"/>
      <c r="T590" s="16"/>
      <c r="U590" s="16"/>
      <c r="V590" s="16"/>
    </row>
    <row r="591" spans="2:22" x14ac:dyDescent="0.2">
      <c r="B591" s="6"/>
      <c r="D591" s="6"/>
      <c r="E591" s="20"/>
      <c r="F591" s="6"/>
      <c r="G591" s="6"/>
      <c r="H591" s="20"/>
      <c r="I591" s="20"/>
      <c r="J591" s="6"/>
      <c r="L591" s="6"/>
      <c r="M591" s="16"/>
      <c r="N591" s="16"/>
      <c r="O591" s="16"/>
      <c r="P591" s="16"/>
      <c r="Q591" s="16"/>
      <c r="R591" s="16"/>
      <c r="S591" s="16"/>
      <c r="T591" s="16"/>
      <c r="U591" s="16"/>
      <c r="V591" s="16"/>
    </row>
    <row r="592" spans="2:22" x14ac:dyDescent="0.2">
      <c r="B592" s="6"/>
      <c r="D592" s="6"/>
      <c r="E592" s="20"/>
      <c r="F592" s="6"/>
      <c r="G592" s="6"/>
      <c r="H592" s="20"/>
      <c r="I592" s="20"/>
      <c r="J592" s="6"/>
      <c r="L592" s="6"/>
      <c r="M592" s="16"/>
      <c r="N592" s="16"/>
      <c r="O592" s="16"/>
      <c r="P592" s="16"/>
      <c r="Q592" s="16"/>
      <c r="R592" s="16"/>
      <c r="S592" s="16"/>
      <c r="T592" s="16"/>
      <c r="U592" s="16"/>
      <c r="V592" s="16"/>
    </row>
    <row r="593" spans="2:22" x14ac:dyDescent="0.2">
      <c r="B593" s="6"/>
      <c r="D593" s="6"/>
      <c r="E593" s="20"/>
      <c r="F593" s="6"/>
      <c r="G593" s="6"/>
      <c r="H593" s="20"/>
      <c r="I593" s="20"/>
      <c r="J593" s="6"/>
      <c r="L593" s="6"/>
      <c r="M593" s="16"/>
      <c r="N593" s="16"/>
      <c r="O593" s="16"/>
      <c r="P593" s="16"/>
      <c r="Q593" s="16"/>
      <c r="R593" s="16"/>
      <c r="S593" s="16"/>
      <c r="T593" s="16"/>
      <c r="U593" s="16"/>
      <c r="V593" s="16"/>
    </row>
    <row r="594" spans="2:22" x14ac:dyDescent="0.2">
      <c r="B594" s="6"/>
      <c r="D594" s="6"/>
      <c r="E594" s="20"/>
      <c r="F594" s="6"/>
      <c r="G594" s="6"/>
      <c r="H594" s="20"/>
      <c r="I594" s="20"/>
      <c r="J594" s="6"/>
      <c r="L594" s="6"/>
      <c r="M594" s="16"/>
      <c r="N594" s="16"/>
      <c r="O594" s="16"/>
      <c r="P594" s="16"/>
      <c r="Q594" s="16"/>
      <c r="R594" s="16"/>
      <c r="S594" s="16"/>
      <c r="T594" s="16"/>
      <c r="U594" s="16"/>
      <c r="V594" s="16"/>
    </row>
    <row r="595" spans="2:22" x14ac:dyDescent="0.2">
      <c r="B595" s="6"/>
      <c r="D595" s="6"/>
      <c r="E595" s="20"/>
      <c r="F595" s="6"/>
      <c r="G595" s="6"/>
      <c r="H595" s="20"/>
      <c r="I595" s="20"/>
      <c r="J595" s="6"/>
      <c r="L595" s="6"/>
      <c r="M595" s="16"/>
      <c r="N595" s="16"/>
      <c r="O595" s="16"/>
      <c r="P595" s="16"/>
      <c r="Q595" s="16"/>
      <c r="R595" s="16"/>
      <c r="S595" s="16"/>
      <c r="T595" s="16"/>
      <c r="U595" s="16"/>
      <c r="V595" s="16"/>
    </row>
    <row r="596" spans="2:22" x14ac:dyDescent="0.2">
      <c r="B596" s="6"/>
      <c r="D596" s="6"/>
      <c r="E596" s="20"/>
      <c r="F596" s="6"/>
      <c r="G596" s="6"/>
      <c r="H596" s="20"/>
      <c r="I596" s="20"/>
      <c r="J596" s="6"/>
      <c r="L596" s="6"/>
      <c r="M596" s="16"/>
      <c r="N596" s="16"/>
      <c r="O596" s="16"/>
      <c r="P596" s="16"/>
      <c r="Q596" s="16"/>
      <c r="R596" s="16"/>
      <c r="S596" s="16"/>
      <c r="T596" s="16"/>
      <c r="U596" s="16"/>
      <c r="V596" s="16"/>
    </row>
    <row r="597" spans="2:22" x14ac:dyDescent="0.2">
      <c r="B597" s="6"/>
      <c r="D597" s="6"/>
      <c r="E597" s="20"/>
      <c r="F597" s="6"/>
      <c r="G597" s="6"/>
      <c r="H597" s="20"/>
      <c r="I597" s="20"/>
      <c r="J597" s="6"/>
      <c r="L597" s="6"/>
      <c r="M597" s="16"/>
      <c r="N597" s="16"/>
      <c r="O597" s="16"/>
      <c r="P597" s="16"/>
      <c r="Q597" s="16"/>
      <c r="R597" s="16"/>
      <c r="S597" s="16"/>
      <c r="T597" s="16"/>
      <c r="U597" s="16"/>
      <c r="V597" s="16"/>
    </row>
    <row r="599" spans="2:22" x14ac:dyDescent="0.2">
      <c r="B599" s="18"/>
      <c r="E599" s="20"/>
      <c r="F599" s="9"/>
      <c r="G599" s="9"/>
      <c r="H599" s="20"/>
      <c r="I599" s="20"/>
      <c r="J599" s="9"/>
      <c r="L599" s="9"/>
      <c r="M599" s="16"/>
      <c r="N599" s="16"/>
      <c r="O599" s="16"/>
      <c r="P599" s="16"/>
      <c r="Q599" s="16"/>
      <c r="R599" s="16"/>
      <c r="S599" s="16"/>
      <c r="T599" s="16"/>
      <c r="U599" s="16"/>
      <c r="V599" s="16"/>
    </row>
    <row r="600" spans="2:22" x14ac:dyDescent="0.2">
      <c r="B600" s="18"/>
      <c r="E600" s="20"/>
      <c r="F600" s="9"/>
      <c r="H600" s="20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2:22" x14ac:dyDescent="0.2">
      <c r="B601" s="18"/>
      <c r="E601" s="20"/>
      <c r="F601" s="9"/>
      <c r="H601" s="20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2:22" x14ac:dyDescent="0.2">
      <c r="B602" s="18"/>
      <c r="E602" s="20"/>
      <c r="F602" s="9"/>
      <c r="H602" s="20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2:22" x14ac:dyDescent="0.2">
      <c r="B603" s="18"/>
      <c r="E603" s="20"/>
      <c r="F603" s="9"/>
      <c r="H603" s="20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2:22" x14ac:dyDescent="0.2">
      <c r="B604" s="18"/>
      <c r="E604" s="20"/>
      <c r="F604" s="9"/>
      <c r="H604" s="20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2:22" x14ac:dyDescent="0.2">
      <c r="B605" s="18"/>
      <c r="E605" s="20"/>
      <c r="F605" s="9"/>
      <c r="H605" s="20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2:22" x14ac:dyDescent="0.2">
      <c r="B606" s="18"/>
      <c r="E606" s="20"/>
      <c r="F606" s="9"/>
      <c r="H606" s="20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2:22" x14ac:dyDescent="0.2">
      <c r="B607" s="18"/>
      <c r="E607" s="20"/>
      <c r="F607" s="9"/>
      <c r="H607" s="20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2:22" x14ac:dyDescent="0.2">
      <c r="B608" s="18"/>
      <c r="E608" s="20"/>
      <c r="F608" s="9"/>
      <c r="H608" s="20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2:21" x14ac:dyDescent="0.2">
      <c r="B609" s="18"/>
      <c r="E609" s="20"/>
      <c r="F609" s="9"/>
      <c r="H609" s="20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2:21" x14ac:dyDescent="0.2">
      <c r="B610" s="18"/>
      <c r="E610" s="20"/>
      <c r="F610" s="9"/>
      <c r="H610" s="20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2:21" x14ac:dyDescent="0.2">
      <c r="B611" s="18"/>
      <c r="E611" s="20"/>
      <c r="F611" s="9"/>
      <c r="H611" s="20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2:21" x14ac:dyDescent="0.2">
      <c r="B612" s="18"/>
      <c r="E612" s="20"/>
      <c r="F612" s="9"/>
      <c r="H612" s="20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2:21" x14ac:dyDescent="0.2">
      <c r="B613" s="18"/>
      <c r="E613" s="20"/>
      <c r="F613" s="9"/>
      <c r="H613" s="20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2:21" x14ac:dyDescent="0.2">
      <c r="B614" s="18"/>
      <c r="E614" s="20"/>
      <c r="F614" s="9"/>
      <c r="H614" s="20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2:21" x14ac:dyDescent="0.2">
      <c r="B615" s="18"/>
      <c r="E615" s="20"/>
      <c r="F615" s="9"/>
      <c r="H615" s="20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2:21" x14ac:dyDescent="0.2">
      <c r="B616" s="18"/>
      <c r="E616" s="20"/>
      <c r="F616" s="9"/>
      <c r="H616" s="20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2:21" x14ac:dyDescent="0.2">
      <c r="B617" s="18"/>
      <c r="E617" s="20"/>
      <c r="F617" s="9"/>
      <c r="H617" s="20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2:21" x14ac:dyDescent="0.2">
      <c r="B618" s="18"/>
      <c r="E618" s="20"/>
      <c r="F618" s="9"/>
      <c r="H618" s="20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2:21" x14ac:dyDescent="0.2">
      <c r="B619" s="18"/>
      <c r="E619" s="20"/>
      <c r="F619" s="9"/>
      <c r="H619" s="20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2:21" x14ac:dyDescent="0.2">
      <c r="B620" s="18"/>
      <c r="E620" s="20"/>
      <c r="F620" s="9"/>
      <c r="H620" s="20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2:21" x14ac:dyDescent="0.2">
      <c r="B621" s="18"/>
      <c r="E621" s="20"/>
      <c r="F621" s="9"/>
      <c r="H621" s="20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2:21" x14ac:dyDescent="0.2">
      <c r="B622" s="18"/>
      <c r="E622" s="20"/>
      <c r="F622" s="9"/>
      <c r="H622" s="20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2:21" x14ac:dyDescent="0.2">
      <c r="B623" s="18"/>
      <c r="E623" s="20"/>
      <c r="F623" s="9"/>
      <c r="H623" s="20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2:21" x14ac:dyDescent="0.2">
      <c r="B624" s="18"/>
      <c r="E624" s="20"/>
      <c r="F624" s="9"/>
      <c r="H624" s="20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2:21" x14ac:dyDescent="0.2">
      <c r="B625" s="18"/>
      <c r="E625" s="20"/>
      <c r="F625" s="9"/>
      <c r="H625" s="20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2:21" x14ac:dyDescent="0.2">
      <c r="B626" s="18"/>
      <c r="E626" s="20"/>
      <c r="F626" s="9"/>
      <c r="H626" s="20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2:21" x14ac:dyDescent="0.2">
      <c r="B627" s="18"/>
      <c r="E627" s="20"/>
      <c r="F627" s="9"/>
      <c r="H627" s="20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2:21" x14ac:dyDescent="0.2">
      <c r="B628" s="18"/>
      <c r="E628" s="20"/>
      <c r="F628" s="9"/>
      <c r="H628" s="20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2:21" x14ac:dyDescent="0.2">
      <c r="B629" s="18"/>
      <c r="E629" s="20"/>
      <c r="F629" s="9"/>
      <c r="H629" s="20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2:21" x14ac:dyDescent="0.2">
      <c r="B630" s="18"/>
      <c r="E630" s="20"/>
      <c r="F630" s="9"/>
      <c r="H630" s="20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2:21" x14ac:dyDescent="0.2">
      <c r="B631" s="18"/>
      <c r="E631" s="20"/>
      <c r="F631" s="9"/>
      <c r="H631" s="20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2:21" x14ac:dyDescent="0.2">
      <c r="B632" s="18"/>
      <c r="E632" s="20"/>
      <c r="F632" s="9"/>
      <c r="H632" s="20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2:21" x14ac:dyDescent="0.2">
      <c r="B633" s="18"/>
      <c r="E633" s="20"/>
      <c r="F633" s="9"/>
      <c r="H633" s="20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2:21" x14ac:dyDescent="0.2">
      <c r="B634" s="18"/>
      <c r="E634" s="20"/>
      <c r="F634" s="9"/>
      <c r="H634" s="20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2:21" x14ac:dyDescent="0.2">
      <c r="B635" s="18"/>
      <c r="E635" s="20"/>
      <c r="F635" s="9"/>
      <c r="H635" s="20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2:21" x14ac:dyDescent="0.2">
      <c r="B636" s="18"/>
      <c r="E636" s="20"/>
      <c r="F636" s="9"/>
      <c r="H636" s="20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2:21" x14ac:dyDescent="0.2">
      <c r="B637" s="18"/>
      <c r="E637" s="20"/>
      <c r="F637" s="9"/>
      <c r="H637" s="20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2:21" x14ac:dyDescent="0.2">
      <c r="B638" s="18"/>
      <c r="E638" s="20"/>
      <c r="F638" s="9"/>
      <c r="H638" s="20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2:21" x14ac:dyDescent="0.2">
      <c r="B639" s="18"/>
      <c r="E639" s="20"/>
      <c r="F639" s="9"/>
      <c r="H639" s="20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2:21" x14ac:dyDescent="0.2">
      <c r="B640" s="18"/>
      <c r="E640" s="20"/>
      <c r="F640" s="9"/>
      <c r="H640" s="20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2:21" x14ac:dyDescent="0.2">
      <c r="B641" s="18"/>
      <c r="E641" s="20"/>
      <c r="F641" s="9"/>
      <c r="H641" s="20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2:21" x14ac:dyDescent="0.2">
      <c r="B642" s="18"/>
      <c r="E642" s="20"/>
      <c r="F642" s="9"/>
      <c r="H642" s="20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2:21" x14ac:dyDescent="0.2">
      <c r="B643" s="18"/>
      <c r="E643" s="20"/>
      <c r="F643" s="9"/>
      <c r="H643" s="20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2:21" x14ac:dyDescent="0.2">
      <c r="B644" s="18"/>
      <c r="E644" s="20"/>
      <c r="F644" s="9"/>
      <c r="H644" s="20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2:21" x14ac:dyDescent="0.2">
      <c r="B645" s="18"/>
      <c r="E645" s="20"/>
      <c r="F645" s="9"/>
      <c r="H645" s="20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2:21" x14ac:dyDescent="0.2">
      <c r="B646" s="18"/>
      <c r="E646" s="20"/>
      <c r="F646" s="9"/>
      <c r="H646" s="20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2:21" x14ac:dyDescent="0.2">
      <c r="B647" s="18"/>
      <c r="E647" s="20"/>
      <c r="F647" s="9"/>
      <c r="H647" s="20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2:21" x14ac:dyDescent="0.2">
      <c r="B648" s="18"/>
      <c r="E648" s="20"/>
      <c r="F648" s="9"/>
      <c r="H648" s="20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2:21" x14ac:dyDescent="0.2">
      <c r="B649" s="18"/>
      <c r="E649" s="20"/>
      <c r="F649" s="9"/>
      <c r="H649" s="20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2:21" x14ac:dyDescent="0.2">
      <c r="B650" s="18"/>
      <c r="E650" s="20"/>
      <c r="F650" s="9"/>
      <c r="H650" s="20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2:21" x14ac:dyDescent="0.2">
      <c r="B651" s="18"/>
      <c r="E651" s="20"/>
      <c r="F651" s="9"/>
      <c r="H651" s="20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2:21" x14ac:dyDescent="0.2">
      <c r="B652" s="18"/>
      <c r="E652" s="20"/>
      <c r="F652" s="9"/>
      <c r="H652" s="20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2:21" x14ac:dyDescent="0.2">
      <c r="B653" s="18"/>
      <c r="E653" s="20"/>
      <c r="F653" s="9"/>
      <c r="H653" s="20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2:21" x14ac:dyDescent="0.2">
      <c r="B654" s="18"/>
      <c r="E654" s="20"/>
      <c r="F654" s="9"/>
      <c r="H654" s="20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2:21" x14ac:dyDescent="0.2">
      <c r="B655" s="18"/>
      <c r="E655" s="20"/>
      <c r="F655" s="9"/>
      <c r="H655" s="20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2:21" x14ac:dyDescent="0.2">
      <c r="B656" s="18"/>
      <c r="E656" s="20"/>
      <c r="F656" s="9"/>
      <c r="H656" s="20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2:21" x14ac:dyDescent="0.2">
      <c r="B657" s="18"/>
      <c r="E657" s="20"/>
      <c r="F657" s="9"/>
      <c r="H657" s="20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2:21" x14ac:dyDescent="0.2">
      <c r="B658" s="18"/>
      <c r="E658" s="20"/>
      <c r="F658" s="9"/>
      <c r="H658" s="20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2:21" x14ac:dyDescent="0.2">
      <c r="B659" s="18"/>
      <c r="E659" s="20"/>
      <c r="F659" s="9"/>
      <c r="H659" s="20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2:21" x14ac:dyDescent="0.2">
      <c r="B660" s="18"/>
      <c r="E660" s="20"/>
      <c r="F660" s="9"/>
      <c r="H660" s="20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2:21" x14ac:dyDescent="0.2">
      <c r="B661" s="18"/>
      <c r="E661" s="20"/>
      <c r="F661" s="9"/>
      <c r="H661" s="20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2:21" x14ac:dyDescent="0.2">
      <c r="B662" s="18"/>
      <c r="E662" s="20"/>
      <c r="F662" s="9"/>
      <c r="H662" s="20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2:21" x14ac:dyDescent="0.2">
      <c r="B663" s="18"/>
      <c r="E663" s="20"/>
      <c r="F663" s="9"/>
      <c r="H663" s="20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2:21" x14ac:dyDescent="0.2">
      <c r="B664" s="18"/>
      <c r="E664" s="20"/>
      <c r="F664" s="9"/>
      <c r="H664" s="20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2:21" x14ac:dyDescent="0.2">
      <c r="B665" s="18"/>
      <c r="E665" s="20"/>
      <c r="F665" s="9"/>
      <c r="H665" s="20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2:21" x14ac:dyDescent="0.2">
      <c r="B666" s="18"/>
      <c r="E666" s="20"/>
      <c r="F666" s="9"/>
      <c r="H666" s="20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2:21" x14ac:dyDescent="0.2">
      <c r="B667" s="18"/>
      <c r="E667" s="20"/>
      <c r="F667" s="9"/>
      <c r="H667" s="20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2:21" x14ac:dyDescent="0.2">
      <c r="B668" s="18"/>
      <c r="E668" s="20"/>
      <c r="F668" s="9"/>
      <c r="H668" s="20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2:21" x14ac:dyDescent="0.2">
      <c r="B669" s="18"/>
      <c r="E669" s="20"/>
      <c r="F669" s="9"/>
      <c r="H669" s="20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2:21" x14ac:dyDescent="0.2">
      <c r="B670" s="18"/>
      <c r="E670" s="20"/>
      <c r="F670" s="9"/>
      <c r="H670" s="20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2:21" x14ac:dyDescent="0.2">
      <c r="B671" s="18"/>
      <c r="E671" s="20"/>
      <c r="F671" s="9"/>
      <c r="H671" s="20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2:21" x14ac:dyDescent="0.2">
      <c r="B672" s="18"/>
      <c r="E672" s="20"/>
      <c r="F672" s="9"/>
      <c r="H672" s="20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2:21" x14ac:dyDescent="0.2">
      <c r="B673" s="18"/>
      <c r="E673" s="20"/>
      <c r="F673" s="9"/>
      <c r="H673" s="20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2:21" x14ac:dyDescent="0.2">
      <c r="B674" s="18"/>
      <c r="E674" s="20"/>
      <c r="F674" s="9"/>
      <c r="H674" s="20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2:21" x14ac:dyDescent="0.2">
      <c r="B675" s="18"/>
      <c r="E675" s="20"/>
      <c r="F675" s="9"/>
      <c r="H675" s="20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2:21" x14ac:dyDescent="0.2">
      <c r="B676" s="18"/>
      <c r="E676" s="20"/>
      <c r="F676" s="9"/>
      <c r="H676" s="20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2:21" x14ac:dyDescent="0.2">
      <c r="B677" s="18"/>
      <c r="E677" s="20"/>
      <c r="F677" s="9"/>
      <c r="H677" s="20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2:21" x14ac:dyDescent="0.2">
      <c r="B678" s="18"/>
      <c r="E678" s="20"/>
      <c r="F678" s="9"/>
      <c r="H678" s="20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2:21" x14ac:dyDescent="0.2">
      <c r="B679" s="18"/>
      <c r="E679" s="20"/>
      <c r="F679" s="9"/>
      <c r="H679" s="20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2:21" x14ac:dyDescent="0.2">
      <c r="B680" s="18"/>
      <c r="E680" s="20"/>
      <c r="F680" s="9"/>
      <c r="H680" s="20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2:21" x14ac:dyDescent="0.2">
      <c r="B681" s="18"/>
      <c r="E681" s="20"/>
      <c r="F681" s="9"/>
      <c r="H681" s="20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2:21" x14ac:dyDescent="0.2">
      <c r="B682" s="18"/>
      <c r="E682" s="20"/>
      <c r="F682" s="9"/>
      <c r="H682" s="20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2:21" x14ac:dyDescent="0.2">
      <c r="B683" s="18"/>
      <c r="E683" s="20"/>
      <c r="F683" s="9"/>
      <c r="H683" s="20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2:21" x14ac:dyDescent="0.2">
      <c r="B684" s="18"/>
      <c r="E684" s="20"/>
      <c r="F684" s="9"/>
      <c r="H684" s="20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2:21" x14ac:dyDescent="0.2">
      <c r="B685" s="18"/>
      <c r="E685" s="20"/>
      <c r="F685" s="9"/>
      <c r="H685" s="20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2:21" x14ac:dyDescent="0.2">
      <c r="B686" s="18"/>
      <c r="E686" s="20"/>
      <c r="F686" s="9"/>
      <c r="H686" s="20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2:21" x14ac:dyDescent="0.2">
      <c r="B687" s="18"/>
      <c r="E687" s="20"/>
      <c r="F687" s="9"/>
      <c r="H687" s="20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2:21" x14ac:dyDescent="0.2">
      <c r="B688" s="18"/>
      <c r="E688" s="20"/>
      <c r="F688" s="9"/>
      <c r="H688" s="20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2:21" x14ac:dyDescent="0.2">
      <c r="B689" s="18"/>
      <c r="E689" s="20"/>
      <c r="F689" s="9"/>
      <c r="H689" s="20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2:21" x14ac:dyDescent="0.2">
      <c r="B690" s="18"/>
      <c r="E690" s="20"/>
      <c r="F690" s="9"/>
      <c r="H690" s="20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2:21" x14ac:dyDescent="0.2">
      <c r="B691" s="18"/>
      <c r="E691" s="20"/>
      <c r="F691" s="9"/>
      <c r="H691" s="20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2:21" x14ac:dyDescent="0.2">
      <c r="B692" s="18"/>
      <c r="E692" s="20"/>
      <c r="F692" s="9"/>
      <c r="H692" s="20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2:21" x14ac:dyDescent="0.2">
      <c r="B693" s="18"/>
      <c r="E693" s="20"/>
      <c r="F693" s="9"/>
      <c r="H693" s="20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2:21" x14ac:dyDescent="0.2">
      <c r="B694" s="18"/>
      <c r="E694" s="20"/>
      <c r="F694" s="9"/>
      <c r="H694" s="20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2:21" x14ac:dyDescent="0.2">
      <c r="B695" s="18"/>
      <c r="E695" s="20"/>
      <c r="F695" s="9"/>
      <c r="H695" s="20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2:21" x14ac:dyDescent="0.2">
      <c r="B696" s="18"/>
      <c r="E696" s="20"/>
      <c r="F696" s="9"/>
      <c r="H696" s="20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2:21" x14ac:dyDescent="0.2">
      <c r="B697" s="18"/>
      <c r="E697" s="20"/>
      <c r="F697" s="9"/>
      <c r="H697" s="20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2:21" x14ac:dyDescent="0.2">
      <c r="B698" s="18"/>
      <c r="E698" s="20"/>
      <c r="F698" s="9"/>
      <c r="H698" s="20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2:21" x14ac:dyDescent="0.2">
      <c r="B699" s="18"/>
      <c r="E699" s="20"/>
      <c r="F699" s="9"/>
      <c r="H699" s="20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2:21" x14ac:dyDescent="0.2">
      <c r="B700" s="18"/>
      <c r="E700" s="20"/>
      <c r="F700" s="9"/>
      <c r="H700" s="20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2:21" x14ac:dyDescent="0.2">
      <c r="B701" s="18"/>
      <c r="E701" s="20"/>
      <c r="F701" s="9"/>
      <c r="H701" s="20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2:21" x14ac:dyDescent="0.2">
      <c r="B702" s="18"/>
      <c r="E702" s="20"/>
      <c r="F702" s="9"/>
      <c r="H702" s="20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2:21" x14ac:dyDescent="0.2">
      <c r="B703" s="18"/>
      <c r="E703" s="20"/>
      <c r="F703" s="9"/>
      <c r="H703" s="20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2:21" x14ac:dyDescent="0.2">
      <c r="B704" s="18"/>
      <c r="E704" s="20"/>
      <c r="F704" s="9"/>
      <c r="H704" s="20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2:21" x14ac:dyDescent="0.2">
      <c r="B705" s="18"/>
      <c r="E705" s="20"/>
      <c r="F705" s="9"/>
      <c r="H705" s="20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2:21" x14ac:dyDescent="0.2">
      <c r="B706" s="18"/>
      <c r="E706" s="20"/>
      <c r="F706" s="9"/>
      <c r="H706" s="20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2:21" x14ac:dyDescent="0.2">
      <c r="B707" s="18"/>
      <c r="E707" s="20"/>
      <c r="F707" s="9"/>
      <c r="H707" s="20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2:21" x14ac:dyDescent="0.2">
      <c r="B708" s="18"/>
      <c r="E708" s="20"/>
      <c r="F708" s="9"/>
      <c r="H708" s="20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2:21" x14ac:dyDescent="0.2">
      <c r="B709" s="18"/>
      <c r="E709" s="20"/>
      <c r="F709" s="9"/>
      <c r="H709" s="20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2:21" x14ac:dyDescent="0.2">
      <c r="B710" s="18"/>
      <c r="E710" s="20"/>
      <c r="F710" s="9"/>
      <c r="H710" s="20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2:21" x14ac:dyDescent="0.2">
      <c r="B711" s="18"/>
      <c r="E711" s="20"/>
      <c r="F711" s="9"/>
      <c r="H711" s="20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2:21" x14ac:dyDescent="0.2">
      <c r="B712" s="18"/>
      <c r="E712" s="20"/>
      <c r="F712" s="9"/>
      <c r="H712" s="20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2:21" x14ac:dyDescent="0.2">
      <c r="B713" s="18"/>
      <c r="E713" s="20"/>
      <c r="F713" s="9"/>
      <c r="H713" s="20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2:21" x14ac:dyDescent="0.2">
      <c r="B714" s="18"/>
      <c r="E714" s="20"/>
      <c r="F714" s="9"/>
      <c r="H714" s="20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2:21" x14ac:dyDescent="0.2">
      <c r="B715" s="18"/>
      <c r="E715" s="20"/>
      <c r="F715" s="9"/>
      <c r="H715" s="20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2:21" x14ac:dyDescent="0.2">
      <c r="B716" s="18"/>
      <c r="E716" s="20"/>
      <c r="F716" s="9"/>
      <c r="H716" s="20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2:21" x14ac:dyDescent="0.2">
      <c r="B717" s="18"/>
      <c r="E717" s="20"/>
      <c r="F717" s="9"/>
      <c r="H717" s="20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2:21" x14ac:dyDescent="0.2">
      <c r="B718" s="18"/>
      <c r="E718" s="20"/>
      <c r="F718" s="9"/>
      <c r="H718" s="20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2:21" x14ac:dyDescent="0.2">
      <c r="B719" s="18"/>
      <c r="E719" s="20"/>
      <c r="F719" s="9"/>
      <c r="H719" s="20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2:21" x14ac:dyDescent="0.2">
      <c r="B720" s="18"/>
      <c r="E720" s="20"/>
      <c r="F720" s="9"/>
      <c r="H720" s="20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2:21" x14ac:dyDescent="0.2">
      <c r="B721" s="18"/>
      <c r="E721" s="20"/>
      <c r="F721" s="9"/>
      <c r="H721" s="20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2:21" x14ac:dyDescent="0.2">
      <c r="B722" s="18"/>
      <c r="E722" s="20"/>
      <c r="F722" s="9"/>
      <c r="H722" s="20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2:21" x14ac:dyDescent="0.2">
      <c r="B723" s="18"/>
      <c r="E723" s="20"/>
      <c r="F723" s="9"/>
      <c r="H723" s="20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2:21" x14ac:dyDescent="0.2">
      <c r="B724" s="18"/>
      <c r="E724" s="20"/>
      <c r="F724" s="9"/>
      <c r="H724" s="20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2:21" x14ac:dyDescent="0.2">
      <c r="B725" s="18"/>
      <c r="E725" s="20"/>
      <c r="F725" s="9"/>
      <c r="H725" s="20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2:21" x14ac:dyDescent="0.2">
      <c r="B726" s="18"/>
      <c r="E726" s="20"/>
      <c r="F726" s="9"/>
      <c r="H726" s="20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2:21" x14ac:dyDescent="0.2">
      <c r="B727" s="18"/>
      <c r="E727" s="20"/>
      <c r="F727" s="9"/>
      <c r="H727" s="20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2:21" x14ac:dyDescent="0.2">
      <c r="B728" s="18"/>
      <c r="E728" s="20"/>
      <c r="F728" s="9"/>
      <c r="H728" s="20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2:21" x14ac:dyDescent="0.2">
      <c r="B729" s="18"/>
      <c r="E729" s="20"/>
      <c r="F729" s="9"/>
      <c r="H729" s="20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2:21" x14ac:dyDescent="0.2">
      <c r="B730" s="18"/>
      <c r="E730" s="20"/>
      <c r="F730" s="9"/>
      <c r="H730" s="20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2:21" x14ac:dyDescent="0.2">
      <c r="B731" s="18"/>
      <c r="E731" s="20"/>
      <c r="F731" s="9"/>
      <c r="H731" s="20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2:21" x14ac:dyDescent="0.2">
      <c r="B732" s="18"/>
      <c r="E732" s="20"/>
      <c r="F732" s="9"/>
      <c r="H732" s="20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2:21" x14ac:dyDescent="0.2">
      <c r="B733" s="18"/>
      <c r="E733" s="20"/>
      <c r="F733" s="9"/>
      <c r="H733" s="20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2:21" x14ac:dyDescent="0.2">
      <c r="B734" s="18"/>
      <c r="E734" s="20"/>
      <c r="F734" s="9"/>
      <c r="H734" s="20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2:21" x14ac:dyDescent="0.2">
      <c r="B735" s="18"/>
      <c r="E735" s="20"/>
      <c r="F735" s="9"/>
      <c r="H735" s="20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2:21" x14ac:dyDescent="0.2">
      <c r="B736" s="18"/>
      <c r="E736" s="20"/>
      <c r="F736" s="9"/>
      <c r="H736" s="20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2:21" x14ac:dyDescent="0.2">
      <c r="B737" s="18"/>
      <c r="E737" s="20"/>
      <c r="F737" s="9"/>
      <c r="H737" s="20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2:21" x14ac:dyDescent="0.2">
      <c r="B738" s="18"/>
      <c r="E738" s="20"/>
      <c r="F738" s="9"/>
      <c r="H738" s="20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2:21" x14ac:dyDescent="0.2">
      <c r="B739" s="18"/>
      <c r="E739" s="20"/>
      <c r="F739" s="9"/>
      <c r="H739" s="20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2:21" x14ac:dyDescent="0.2">
      <c r="B740" s="18"/>
      <c r="E740" s="20"/>
      <c r="F740" s="9"/>
      <c r="H740" s="20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2:21" x14ac:dyDescent="0.2">
      <c r="B741" s="18"/>
      <c r="E741" s="20"/>
      <c r="F741" s="9"/>
      <c r="H741" s="20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2:21" x14ac:dyDescent="0.2">
      <c r="B742" s="18"/>
      <c r="E742" s="20"/>
      <c r="F742" s="9"/>
      <c r="H742" s="20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2:21" x14ac:dyDescent="0.2">
      <c r="B743" s="18"/>
      <c r="E743" s="20"/>
      <c r="F743" s="9"/>
      <c r="H743" s="20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2:21" x14ac:dyDescent="0.2">
      <c r="B744" s="18"/>
      <c r="E744" s="20"/>
      <c r="F744" s="9"/>
      <c r="H744" s="20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2:21" x14ac:dyDescent="0.2">
      <c r="B745" s="18"/>
      <c r="E745" s="20"/>
      <c r="F745" s="9"/>
      <c r="H745" s="20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2:21" x14ac:dyDescent="0.2">
      <c r="B746" s="18"/>
      <c r="E746" s="20"/>
      <c r="F746" s="9"/>
      <c r="H746" s="20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2:21" x14ac:dyDescent="0.2">
      <c r="B747" s="18"/>
      <c r="E747" s="20"/>
      <c r="F747" s="9"/>
      <c r="H747" s="20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2:21" x14ac:dyDescent="0.2">
      <c r="B748" s="18"/>
      <c r="E748" s="20"/>
      <c r="F748" s="9"/>
      <c r="H748" s="20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2:21" x14ac:dyDescent="0.2">
      <c r="B749" s="18"/>
      <c r="E749" s="20"/>
      <c r="F749" s="9"/>
      <c r="H749" s="20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2:21" x14ac:dyDescent="0.2">
      <c r="B750" s="18"/>
      <c r="E750" s="20"/>
      <c r="F750" s="9"/>
      <c r="H750" s="20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2:21" x14ac:dyDescent="0.2">
      <c r="B751" s="18"/>
      <c r="E751" s="20"/>
      <c r="F751" s="9"/>
      <c r="H751" s="20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2:21" x14ac:dyDescent="0.2">
      <c r="B752" s="18"/>
      <c r="E752" s="20"/>
      <c r="F752" s="9"/>
      <c r="H752" s="20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2:21" x14ac:dyDescent="0.2">
      <c r="B753" s="18"/>
      <c r="E753" s="20"/>
      <c r="F753" s="9"/>
      <c r="H753" s="20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2:21" x14ac:dyDescent="0.2">
      <c r="B754" s="18"/>
      <c r="E754" s="20"/>
      <c r="F754" s="9"/>
      <c r="H754" s="20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2:21" x14ac:dyDescent="0.2">
      <c r="B755" s="18"/>
      <c r="E755" s="20"/>
      <c r="F755" s="9"/>
      <c r="H755" s="20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2:21" x14ac:dyDescent="0.2">
      <c r="B756" s="18"/>
      <c r="E756" s="20"/>
      <c r="F756" s="9"/>
      <c r="H756" s="20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2:21" x14ac:dyDescent="0.2">
      <c r="B757" s="18"/>
      <c r="E757" s="20"/>
      <c r="F757" s="9"/>
      <c r="H757" s="20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2:21" x14ac:dyDescent="0.2">
      <c r="B758" s="18"/>
      <c r="E758" s="20"/>
      <c r="F758" s="9"/>
      <c r="H758" s="20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2:21" x14ac:dyDescent="0.2">
      <c r="B759" s="18"/>
      <c r="E759" s="20"/>
      <c r="F759" s="9"/>
      <c r="H759" s="20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2:21" x14ac:dyDescent="0.2">
      <c r="B760" s="18"/>
      <c r="E760" s="20"/>
      <c r="F760" s="9"/>
      <c r="H760" s="20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2:21" x14ac:dyDescent="0.2">
      <c r="B761" s="18"/>
      <c r="E761" s="20"/>
      <c r="F761" s="9"/>
      <c r="H761" s="20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2:21" x14ac:dyDescent="0.2">
      <c r="B762" s="18"/>
      <c r="E762" s="20"/>
      <c r="F762" s="9"/>
      <c r="H762" s="20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2:21" x14ac:dyDescent="0.2">
      <c r="B763" s="18"/>
      <c r="E763" s="20"/>
      <c r="F763" s="9"/>
      <c r="H763" s="20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2:21" x14ac:dyDescent="0.2">
      <c r="B764" s="18"/>
      <c r="E764" s="20"/>
      <c r="F764" s="9"/>
      <c r="H764" s="20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2:21" x14ac:dyDescent="0.2">
      <c r="B765" s="18"/>
      <c r="E765" s="20"/>
      <c r="F765" s="9"/>
      <c r="H765" s="20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2:21" x14ac:dyDescent="0.2">
      <c r="B766" s="18"/>
      <c r="E766" s="20"/>
      <c r="F766" s="9"/>
      <c r="H766" s="20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2:21" x14ac:dyDescent="0.2">
      <c r="B767" s="18"/>
      <c r="E767" s="20"/>
      <c r="F767" s="9"/>
      <c r="H767" s="20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2:21" x14ac:dyDescent="0.2">
      <c r="B768" s="18"/>
      <c r="E768" s="20"/>
      <c r="F768" s="9"/>
      <c r="H768" s="20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2:21" x14ac:dyDescent="0.2">
      <c r="B769" s="18"/>
      <c r="E769" s="20"/>
      <c r="F769" s="9"/>
      <c r="H769" s="20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2:21" x14ac:dyDescent="0.2">
      <c r="B770" s="18"/>
      <c r="E770" s="20"/>
      <c r="F770" s="9"/>
      <c r="H770" s="20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2:21" x14ac:dyDescent="0.2">
      <c r="B771" s="18"/>
      <c r="E771" s="20"/>
      <c r="F771" s="9"/>
      <c r="H771" s="20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2:21" x14ac:dyDescent="0.2">
      <c r="B772" s="18"/>
      <c r="E772" s="20"/>
      <c r="F772" s="9"/>
      <c r="H772" s="20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2:21" x14ac:dyDescent="0.2">
      <c r="B773" s="18"/>
      <c r="E773" s="20"/>
      <c r="F773" s="9"/>
      <c r="H773" s="20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2:21" x14ac:dyDescent="0.2">
      <c r="B774" s="18"/>
      <c r="E774" s="20"/>
      <c r="F774" s="9"/>
      <c r="H774" s="20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2:21" x14ac:dyDescent="0.2">
      <c r="B775" s="18"/>
      <c r="E775" s="20"/>
      <c r="F775" s="9"/>
      <c r="H775" s="20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2:21" x14ac:dyDescent="0.2">
      <c r="B776" s="18"/>
      <c r="E776" s="20"/>
      <c r="F776" s="9"/>
      <c r="H776" s="20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2:21" x14ac:dyDescent="0.2">
      <c r="B777" s="18"/>
      <c r="E777" s="20"/>
      <c r="F777" s="9"/>
      <c r="H777" s="20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2:21" x14ac:dyDescent="0.2">
      <c r="B778" s="18"/>
      <c r="E778" s="20"/>
      <c r="F778" s="9"/>
      <c r="H778" s="20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2:21" x14ac:dyDescent="0.2">
      <c r="B779" s="18"/>
      <c r="E779" s="20"/>
      <c r="F779" s="9"/>
      <c r="H779" s="20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2:21" x14ac:dyDescent="0.2">
      <c r="B780" s="18"/>
      <c r="E780" s="20"/>
      <c r="F780" s="9"/>
      <c r="H780" s="20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2:21" x14ac:dyDescent="0.2">
      <c r="B781" s="18"/>
      <c r="E781" s="20"/>
      <c r="F781" s="9"/>
      <c r="H781" s="20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2:21" x14ac:dyDescent="0.2">
      <c r="B782" s="18"/>
      <c r="E782" s="20"/>
      <c r="F782" s="9"/>
      <c r="H782" s="20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2:21" x14ac:dyDescent="0.2">
      <c r="B783" s="18"/>
      <c r="E783" s="20"/>
      <c r="F783" s="9"/>
      <c r="H783" s="20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2:21" x14ac:dyDescent="0.2">
      <c r="B784" s="18"/>
      <c r="E784" s="20"/>
      <c r="F784" s="9"/>
      <c r="H784" s="20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2:21" x14ac:dyDescent="0.2">
      <c r="B785" s="18"/>
      <c r="E785" s="20"/>
      <c r="F785" s="9"/>
      <c r="H785" s="20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2:21" x14ac:dyDescent="0.2">
      <c r="B786" s="18"/>
      <c r="E786" s="20"/>
      <c r="F786" s="9"/>
      <c r="H786" s="20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2:21" x14ac:dyDescent="0.2">
      <c r="B787" s="18"/>
      <c r="E787" s="20"/>
      <c r="F787" s="9"/>
      <c r="H787" s="20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2:21" x14ac:dyDescent="0.2">
      <c r="B788" s="18"/>
      <c r="E788" s="20"/>
      <c r="F788" s="9"/>
      <c r="H788" s="20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2:21" x14ac:dyDescent="0.2">
      <c r="B789" s="18"/>
      <c r="E789" s="20"/>
      <c r="F789" s="9"/>
      <c r="H789" s="20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2:21" x14ac:dyDescent="0.2">
      <c r="B790" s="18"/>
      <c r="E790" s="20"/>
      <c r="F790" s="9"/>
      <c r="H790" s="20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2:21" x14ac:dyDescent="0.2">
      <c r="B791" s="18"/>
      <c r="E791" s="20"/>
      <c r="F791" s="9"/>
      <c r="H791" s="20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2:21" x14ac:dyDescent="0.2">
      <c r="B792" s="18"/>
      <c r="E792" s="20"/>
      <c r="F792" s="9"/>
      <c r="H792" s="20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2:21" x14ac:dyDescent="0.2">
      <c r="B793" s="18"/>
      <c r="E793" s="20"/>
      <c r="F793" s="9"/>
      <c r="H793" s="20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2:21" x14ac:dyDescent="0.2">
      <c r="B794" s="18"/>
      <c r="E794" s="20"/>
      <c r="F794" s="9"/>
      <c r="H794" s="20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2:21" x14ac:dyDescent="0.2">
      <c r="B795" s="18"/>
      <c r="E795" s="20"/>
      <c r="F795" s="9"/>
      <c r="H795" s="20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2:21" x14ac:dyDescent="0.2">
      <c r="B796" s="18"/>
      <c r="E796" s="20"/>
      <c r="F796" s="9"/>
      <c r="H796" s="20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2:21" x14ac:dyDescent="0.2">
      <c r="B797" s="18"/>
      <c r="E797" s="20"/>
      <c r="F797" s="9"/>
      <c r="H797" s="20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2:21" x14ac:dyDescent="0.2">
      <c r="B798" s="18"/>
      <c r="E798" s="20"/>
      <c r="F798" s="9"/>
      <c r="H798" s="20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2:21" x14ac:dyDescent="0.2">
      <c r="B799" s="18"/>
      <c r="E799" s="20"/>
      <c r="F799" s="9"/>
      <c r="H799" s="20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2:21" x14ac:dyDescent="0.2">
      <c r="B800" s="18"/>
      <c r="E800" s="20"/>
      <c r="F800" s="9"/>
      <c r="H800" s="20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2:21" x14ac:dyDescent="0.2">
      <c r="B801" s="18"/>
      <c r="E801" s="20"/>
      <c r="F801" s="9"/>
      <c r="H801" s="20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2:21" x14ac:dyDescent="0.2">
      <c r="B802" s="18"/>
      <c r="E802" s="20"/>
      <c r="F802" s="9"/>
      <c r="H802" s="20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2:21" x14ac:dyDescent="0.2">
      <c r="B803" s="18"/>
      <c r="E803" s="20"/>
      <c r="F803" s="9"/>
      <c r="H803" s="20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2:21" x14ac:dyDescent="0.2">
      <c r="B804" s="18"/>
      <c r="E804" s="20"/>
      <c r="F804" s="9"/>
      <c r="H804" s="20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2:21" x14ac:dyDescent="0.2">
      <c r="B805" s="18"/>
      <c r="E805" s="20"/>
      <c r="F805" s="9"/>
      <c r="H805" s="20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2:21" x14ac:dyDescent="0.2">
      <c r="B806" s="18"/>
      <c r="E806" s="20"/>
      <c r="F806" s="9"/>
      <c r="H806" s="20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2:21" x14ac:dyDescent="0.2">
      <c r="B807" s="18"/>
      <c r="E807" s="20"/>
      <c r="F807" s="9"/>
      <c r="H807" s="20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2:21" x14ac:dyDescent="0.2">
      <c r="B808" s="18"/>
      <c r="E808" s="20"/>
      <c r="F808" s="9"/>
      <c r="H808" s="20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2:21" x14ac:dyDescent="0.2">
      <c r="B809" s="18"/>
      <c r="E809" s="20"/>
      <c r="F809" s="9"/>
      <c r="H809" s="20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2:21" x14ac:dyDescent="0.2">
      <c r="B810" s="18"/>
      <c r="E810" s="20"/>
      <c r="F810" s="9"/>
      <c r="H810" s="20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2:21" x14ac:dyDescent="0.2">
      <c r="B811" s="18"/>
      <c r="E811" s="20"/>
      <c r="F811" s="9"/>
      <c r="H811" s="20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2:21" x14ac:dyDescent="0.2">
      <c r="B812" s="18"/>
      <c r="E812" s="20"/>
      <c r="F812" s="9"/>
      <c r="H812" s="20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2:21" x14ac:dyDescent="0.2">
      <c r="B813" s="18"/>
      <c r="E813" s="20"/>
      <c r="F813" s="9"/>
      <c r="H813" s="20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2:21" x14ac:dyDescent="0.2">
      <c r="B814" s="18"/>
      <c r="E814" s="20"/>
      <c r="F814" s="9"/>
      <c r="H814" s="20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2:21" x14ac:dyDescent="0.2">
      <c r="B815" s="18"/>
      <c r="E815" s="20"/>
      <c r="F815" s="9"/>
      <c r="H815" s="20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2:21" x14ac:dyDescent="0.2">
      <c r="B816" s="18"/>
      <c r="E816" s="20"/>
      <c r="F816" s="9"/>
      <c r="H816" s="20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2:21" x14ac:dyDescent="0.2">
      <c r="B817" s="18"/>
      <c r="E817" s="20"/>
      <c r="F817" s="9"/>
      <c r="H817" s="20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2:21" x14ac:dyDescent="0.2">
      <c r="B818" s="18"/>
      <c r="E818" s="20"/>
      <c r="F818" s="9"/>
      <c r="H818" s="20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2:21" x14ac:dyDescent="0.2">
      <c r="B819" s="18"/>
      <c r="E819" s="20"/>
      <c r="F819" s="9"/>
      <c r="H819" s="20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2:21" x14ac:dyDescent="0.2">
      <c r="B820" s="18"/>
      <c r="E820" s="20"/>
      <c r="F820" s="9"/>
      <c r="H820" s="20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2:21" x14ac:dyDescent="0.2">
      <c r="B821" s="18"/>
      <c r="E821" s="20"/>
      <c r="F821" s="9"/>
      <c r="H821" s="20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2:21" x14ac:dyDescent="0.2">
      <c r="B822" s="18"/>
      <c r="E822" s="20"/>
      <c r="F822" s="9"/>
      <c r="H822" s="20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2:21" x14ac:dyDescent="0.2">
      <c r="B823" s="18"/>
      <c r="E823" s="20"/>
      <c r="F823" s="9"/>
      <c r="H823" s="20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2:21" x14ac:dyDescent="0.2">
      <c r="B824" s="18"/>
      <c r="E824" s="20"/>
      <c r="F824" s="9"/>
      <c r="H824" s="20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2:21" x14ac:dyDescent="0.2">
      <c r="B825" s="18"/>
      <c r="E825" s="20"/>
      <c r="F825" s="9"/>
      <c r="H825" s="20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2:21" x14ac:dyDescent="0.2">
      <c r="B826" s="18"/>
      <c r="E826" s="20"/>
      <c r="F826" s="9"/>
      <c r="H826" s="20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2:21" x14ac:dyDescent="0.2">
      <c r="B827" s="18"/>
      <c r="E827" s="20"/>
      <c r="F827" s="9"/>
      <c r="H827" s="20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2:21" x14ac:dyDescent="0.2">
      <c r="B828" s="18"/>
      <c r="E828" s="20"/>
      <c r="F828" s="9"/>
      <c r="H828" s="20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2:21" x14ac:dyDescent="0.2">
      <c r="B829" s="18"/>
      <c r="E829" s="20"/>
      <c r="F829" s="9"/>
      <c r="H829" s="20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2:21" x14ac:dyDescent="0.2">
      <c r="B830" s="18"/>
      <c r="E830" s="20"/>
      <c r="F830" s="9"/>
      <c r="H830" s="20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2:21" x14ac:dyDescent="0.2">
      <c r="B831" s="18"/>
      <c r="E831" s="20"/>
      <c r="F831" s="9"/>
      <c r="H831" s="20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2:21" x14ac:dyDescent="0.2">
      <c r="B832" s="18"/>
      <c r="E832" s="20"/>
      <c r="F832" s="9"/>
      <c r="H832" s="20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2:21" x14ac:dyDescent="0.2">
      <c r="B833" s="18"/>
      <c r="E833" s="20"/>
      <c r="F833" s="9"/>
      <c r="H833" s="20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2:21" x14ac:dyDescent="0.2">
      <c r="B834" s="18"/>
      <c r="E834" s="20"/>
      <c r="F834" s="9"/>
      <c r="H834" s="20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2:21" x14ac:dyDescent="0.2">
      <c r="B835" s="18"/>
      <c r="E835" s="20"/>
      <c r="F835" s="9"/>
      <c r="H835" s="20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2:21" x14ac:dyDescent="0.2">
      <c r="B836" s="18"/>
      <c r="E836" s="20"/>
      <c r="F836" s="9"/>
      <c r="H836" s="20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2:21" x14ac:dyDescent="0.2">
      <c r="B837" s="18"/>
      <c r="E837" s="20"/>
      <c r="F837" s="9"/>
      <c r="H837" s="20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2:21" x14ac:dyDescent="0.2">
      <c r="B838" s="18"/>
      <c r="E838" s="20"/>
      <c r="F838" s="9"/>
      <c r="H838" s="20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2:21" x14ac:dyDescent="0.2">
      <c r="B839" s="18"/>
      <c r="E839" s="20"/>
      <c r="F839" s="9"/>
      <c r="H839" s="20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2:21" x14ac:dyDescent="0.2">
      <c r="B840" s="18"/>
      <c r="E840" s="20"/>
      <c r="F840" s="9"/>
      <c r="H840" s="20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2:21" x14ac:dyDescent="0.2">
      <c r="B841" s="18"/>
      <c r="E841" s="20"/>
      <c r="F841" s="9"/>
      <c r="H841" s="20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2:21" x14ac:dyDescent="0.2">
      <c r="B842" s="18"/>
      <c r="E842" s="20"/>
      <c r="F842" s="9"/>
      <c r="H842" s="20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2:21" x14ac:dyDescent="0.2">
      <c r="B843" s="18"/>
      <c r="E843" s="20"/>
      <c r="F843" s="9"/>
      <c r="H843" s="20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2:21" x14ac:dyDescent="0.2">
      <c r="B844" s="18"/>
      <c r="E844" s="20"/>
      <c r="F844" s="9"/>
      <c r="H844" s="20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2:21" x14ac:dyDescent="0.2">
      <c r="B845" s="18"/>
      <c r="E845" s="20"/>
      <c r="F845" s="9"/>
      <c r="H845" s="20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2:21" x14ac:dyDescent="0.2">
      <c r="B846" s="18"/>
      <c r="E846" s="20"/>
      <c r="F846" s="9"/>
      <c r="H846" s="20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2:21" x14ac:dyDescent="0.2">
      <c r="B847" s="18"/>
      <c r="E847" s="20"/>
      <c r="F847" s="9"/>
      <c r="H847" s="20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2:21" x14ac:dyDescent="0.2">
      <c r="B848" s="18"/>
      <c r="E848" s="20"/>
      <c r="F848" s="9"/>
      <c r="H848" s="20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2:21" x14ac:dyDescent="0.2">
      <c r="B849" s="18"/>
      <c r="E849" s="20"/>
      <c r="F849" s="9"/>
      <c r="H849" s="20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2:21" x14ac:dyDescent="0.2">
      <c r="B850" s="18"/>
      <c r="E850" s="20"/>
      <c r="F850" s="9"/>
      <c r="H850" s="20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2:21" x14ac:dyDescent="0.2">
      <c r="B851" s="18"/>
      <c r="E851" s="20"/>
      <c r="F851" s="9"/>
      <c r="H851" s="20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2:21" x14ac:dyDescent="0.2">
      <c r="B852" s="18"/>
      <c r="E852" s="20"/>
      <c r="F852" s="9"/>
      <c r="H852" s="20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2:21" x14ac:dyDescent="0.2">
      <c r="B853" s="18"/>
      <c r="E853" s="20"/>
      <c r="F853" s="9"/>
      <c r="H853" s="20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2:21" x14ac:dyDescent="0.2">
      <c r="B854" s="18"/>
      <c r="E854" s="20"/>
      <c r="F854" s="9"/>
      <c r="H854" s="20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2:21" x14ac:dyDescent="0.2">
      <c r="B855" s="18"/>
      <c r="E855" s="20"/>
      <c r="F855" s="9"/>
      <c r="H855" s="20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2:21" x14ac:dyDescent="0.2">
      <c r="B856" s="18"/>
      <c r="E856" s="20"/>
      <c r="F856" s="9"/>
      <c r="H856" s="20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2:21" x14ac:dyDescent="0.2">
      <c r="B857" s="18"/>
      <c r="E857" s="20"/>
      <c r="F857" s="9"/>
      <c r="H857" s="20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2:21" x14ac:dyDescent="0.2">
      <c r="B858" s="18"/>
      <c r="E858" s="20"/>
      <c r="F858" s="9"/>
      <c r="H858" s="20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2:21" x14ac:dyDescent="0.2">
      <c r="B859" s="18"/>
      <c r="E859" s="20"/>
      <c r="F859" s="9"/>
      <c r="H859" s="20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2:21" x14ac:dyDescent="0.2">
      <c r="B860" s="18"/>
      <c r="E860" s="20"/>
      <c r="F860" s="9"/>
      <c r="H860" s="20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2:21" x14ac:dyDescent="0.2">
      <c r="B861" s="18"/>
      <c r="E861" s="20"/>
      <c r="F861" s="9"/>
      <c r="H861" s="20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2:21" x14ac:dyDescent="0.2">
      <c r="B862" s="18"/>
      <c r="E862" s="20"/>
      <c r="F862" s="9"/>
      <c r="H862" s="20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2:21" x14ac:dyDescent="0.2">
      <c r="B863" s="18"/>
      <c r="E863" s="20"/>
      <c r="F863" s="9"/>
      <c r="H863" s="20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2:21" x14ac:dyDescent="0.2">
      <c r="B864" s="18"/>
      <c r="E864" s="20"/>
      <c r="F864" s="9"/>
      <c r="H864" s="20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2:21" x14ac:dyDescent="0.2">
      <c r="B865" s="18"/>
      <c r="E865" s="20"/>
      <c r="F865" s="9"/>
      <c r="H865" s="20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2:21" x14ac:dyDescent="0.2">
      <c r="B866" s="18"/>
      <c r="E866" s="20"/>
      <c r="F866" s="9"/>
      <c r="H866" s="20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2:21" x14ac:dyDescent="0.2">
      <c r="B867" s="18"/>
      <c r="E867" s="20"/>
      <c r="F867" s="9"/>
      <c r="H867" s="20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2:21" x14ac:dyDescent="0.2">
      <c r="B868" s="18"/>
      <c r="E868" s="20"/>
      <c r="F868" s="9"/>
      <c r="H868" s="20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2:21" x14ac:dyDescent="0.2">
      <c r="B869" s="18"/>
      <c r="E869" s="20"/>
      <c r="F869" s="9"/>
      <c r="H869" s="20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2:21" x14ac:dyDescent="0.2">
      <c r="B870" s="18"/>
      <c r="E870" s="20"/>
      <c r="F870" s="9"/>
      <c r="H870" s="20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2:21" x14ac:dyDescent="0.2">
      <c r="B871" s="18"/>
      <c r="E871" s="20"/>
      <c r="F871" s="9"/>
      <c r="H871" s="20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2:21" x14ac:dyDescent="0.2">
      <c r="B872" s="18"/>
      <c r="E872" s="20"/>
      <c r="F872" s="9"/>
      <c r="H872" s="20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2:21" x14ac:dyDescent="0.2">
      <c r="B873" s="18"/>
      <c r="E873" s="20"/>
      <c r="F873" s="9"/>
      <c r="H873" s="20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2:21" x14ac:dyDescent="0.2">
      <c r="B874" s="18"/>
      <c r="E874" s="20"/>
      <c r="F874" s="9"/>
      <c r="H874" s="20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2:21" x14ac:dyDescent="0.2">
      <c r="B875" s="18"/>
      <c r="E875" s="20"/>
      <c r="F875" s="9"/>
      <c r="H875" s="20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2:21" x14ac:dyDescent="0.2">
      <c r="B876" s="18"/>
      <c r="E876" s="20"/>
      <c r="F876" s="9"/>
      <c r="H876" s="20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2:21" x14ac:dyDescent="0.2">
      <c r="B877" s="18"/>
      <c r="E877" s="20"/>
      <c r="F877" s="9"/>
      <c r="H877" s="20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2:21" x14ac:dyDescent="0.2">
      <c r="B878" s="18"/>
      <c r="E878" s="20"/>
      <c r="F878" s="9"/>
      <c r="H878" s="20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2:21" x14ac:dyDescent="0.2">
      <c r="B879" s="18"/>
      <c r="E879" s="20"/>
      <c r="F879" s="9"/>
      <c r="H879" s="20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2:21" x14ac:dyDescent="0.2">
      <c r="B880" s="18"/>
      <c r="E880" s="20"/>
      <c r="F880" s="9"/>
      <c r="H880" s="20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2:21" x14ac:dyDescent="0.2">
      <c r="B881" s="18"/>
      <c r="E881" s="20"/>
      <c r="F881" s="9"/>
      <c r="H881" s="20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2:21" x14ac:dyDescent="0.2">
      <c r="B882" s="18"/>
      <c r="E882" s="20"/>
      <c r="F882" s="9"/>
      <c r="H882" s="20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2:21" x14ac:dyDescent="0.2">
      <c r="B883" s="18"/>
      <c r="E883" s="20"/>
      <c r="F883" s="9"/>
      <c r="H883" s="20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2:21" x14ac:dyDescent="0.2">
      <c r="B884" s="18"/>
      <c r="E884" s="20"/>
      <c r="F884" s="9"/>
      <c r="H884" s="20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2:21" x14ac:dyDescent="0.2">
      <c r="B885" s="18"/>
      <c r="E885" s="20"/>
      <c r="F885" s="9"/>
      <c r="H885" s="20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2:21" x14ac:dyDescent="0.2">
      <c r="B886" s="18"/>
      <c r="E886" s="20"/>
      <c r="F886" s="9"/>
      <c r="H886" s="20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2:21" x14ac:dyDescent="0.2">
      <c r="B887" s="18"/>
      <c r="E887" s="20"/>
      <c r="F887" s="9"/>
      <c r="H887" s="20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2:21" x14ac:dyDescent="0.2">
      <c r="B888" s="18"/>
      <c r="E888" s="20"/>
      <c r="F888" s="9"/>
      <c r="H888" s="20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2:21" x14ac:dyDescent="0.2">
      <c r="B889" s="18"/>
      <c r="E889" s="20"/>
      <c r="F889" s="9"/>
      <c r="H889" s="20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2:21" x14ac:dyDescent="0.2">
      <c r="B890" s="18"/>
      <c r="E890" s="20"/>
      <c r="F890" s="9"/>
      <c r="H890" s="20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2:21" x14ac:dyDescent="0.2">
      <c r="E891" s="20"/>
      <c r="F891" s="3"/>
      <c r="H891" s="20"/>
      <c r="M891" s="16"/>
      <c r="N891" s="16"/>
      <c r="O891" s="16"/>
      <c r="P891" s="16"/>
      <c r="Q891" s="16"/>
      <c r="R891" s="16"/>
      <c r="S891" s="16"/>
      <c r="T891" s="16"/>
      <c r="U891" s="16"/>
    </row>
  </sheetData>
  <sheetProtection algorithmName="SHA-512" hashValue="YIxSNcpiIzZ+/zpziHREoILd5Cg0mC/Hopqoxwl8Yn+Ti1uNnHJ15McIgKZKkjexZcTAXkuRtHukyZfTwJlp5Q==" saltValue="TGJhxLkceG6xhUIIMkjeSw==" spinCount="100000" sheet="1" objects="1" scenarios="1"/>
  <pageMargins left="0.7" right="0.7" top="0.75" bottom="0.75" header="0.3" footer="0.3"/>
  <pageSetup paperSize="9" orientation="portrait" horizontalDpi="300" verticalDpi="0" r:id="rId1"/>
  <ignoredErrors>
    <ignoredError sqref="R13 W11" formula="1"/>
    <ignoredError sqref="M304:M306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9BC2-E476-45EE-BD8B-451C4F159EDD}">
  <sheetPr codeName="Taul2"/>
  <dimension ref="A1:IL310"/>
  <sheetViews>
    <sheetView zoomScale="115" zoomScaleNormal="115" workbookViewId="0">
      <pane xSplit="2" ySplit="2" topLeftCell="FQ3" activePane="bottomRight" state="frozen"/>
      <selection activeCell="IL303" sqref="IL303"/>
      <selection pane="topRight" activeCell="IL303" sqref="IL303"/>
      <selection pane="bottomLeft" activeCell="IL303" sqref="IL303"/>
      <selection pane="bottomRight" activeCell="IL303" sqref="IL303"/>
    </sheetView>
  </sheetViews>
  <sheetFormatPr defaultRowHeight="12" x14ac:dyDescent="0.2"/>
  <cols>
    <col min="1" max="1" width="9.140625" style="12"/>
    <col min="2" max="2" width="20.42578125" style="12" customWidth="1"/>
    <col min="3" max="3" width="9.42578125" style="12" bestFit="1" customWidth="1"/>
    <col min="4" max="9" width="9.140625" style="55" hidden="1" customWidth="1"/>
    <col min="10" max="10" width="9.42578125" style="66" bestFit="1" customWidth="1"/>
    <col min="11" max="16" width="9.140625" style="55" hidden="1" customWidth="1"/>
    <col min="17" max="17" width="9" style="61" bestFit="1" customWidth="1"/>
    <col min="18" max="48" width="9.140625" style="55" hidden="1" customWidth="1"/>
    <col min="49" max="49" width="10.85546875" style="55" hidden="1" customWidth="1"/>
    <col min="50" max="66" width="9.140625" style="55" hidden="1" customWidth="1"/>
    <col min="67" max="67" width="18.28515625" style="61" customWidth="1"/>
    <col min="68" max="68" width="9.42578125" style="61" bestFit="1" customWidth="1"/>
    <col min="69" max="71" width="0" style="55" hidden="1" customWidth="1"/>
    <col min="72" max="72" width="10.5703125" style="66" bestFit="1" customWidth="1"/>
    <col min="73" max="87" width="0" style="55" hidden="1" customWidth="1"/>
    <col min="88" max="88" width="14.85546875" style="61" customWidth="1"/>
    <col min="89" max="89" width="12.5703125" style="76" bestFit="1" customWidth="1"/>
    <col min="90" max="90" width="8.85546875" style="76" hidden="1" customWidth="1"/>
    <col min="91" max="95" width="0" style="76" hidden="1" customWidth="1"/>
    <col min="96" max="96" width="9" style="76" bestFit="1" customWidth="1"/>
    <col min="97" max="143" width="0" style="76" hidden="1" customWidth="1"/>
    <col min="144" max="144" width="13.42578125" style="76" bestFit="1" customWidth="1"/>
    <col min="145" max="145" width="9" style="76" bestFit="1" customWidth="1"/>
    <col min="146" max="148" width="0" style="76" hidden="1" customWidth="1"/>
    <col min="149" max="149" width="9" style="76" bestFit="1" customWidth="1"/>
    <col min="150" max="164" width="0" style="76" hidden="1" customWidth="1"/>
    <col min="165" max="165" width="9.42578125" style="76" bestFit="1" customWidth="1"/>
    <col min="166" max="166" width="12.5703125" style="81" bestFit="1" customWidth="1"/>
    <col min="167" max="172" width="0" style="81" hidden="1" customWidth="1"/>
    <col min="173" max="173" width="12.5703125" style="81" bestFit="1" customWidth="1"/>
    <col min="174" max="220" width="0" style="81" hidden="1" customWidth="1"/>
    <col min="221" max="222" width="12.5703125" style="81" bestFit="1" customWidth="1"/>
    <col min="223" max="225" width="0" style="81" hidden="1" customWidth="1"/>
    <col min="226" max="226" width="12.5703125" style="81" bestFit="1" customWidth="1"/>
    <col min="227" max="241" width="0" style="81" hidden="1" customWidth="1"/>
    <col min="242" max="242" width="12.5703125" style="81" customWidth="1"/>
    <col min="243" max="243" width="20.140625" style="71" customWidth="1"/>
    <col min="244" max="244" width="9" style="71" bestFit="1" customWidth="1"/>
    <col min="245" max="245" width="13" style="5" customWidth="1"/>
  </cols>
  <sheetData>
    <row r="1" spans="1:246" x14ac:dyDescent="0.2">
      <c r="B1" s="5">
        <v>1</v>
      </c>
      <c r="C1" s="5">
        <v>2</v>
      </c>
      <c r="D1" s="57"/>
      <c r="E1" s="57"/>
      <c r="F1" s="57">
        <v>5</v>
      </c>
      <c r="G1" s="57">
        <v>6</v>
      </c>
      <c r="H1" s="57">
        <v>7</v>
      </c>
      <c r="I1" s="57">
        <v>8</v>
      </c>
      <c r="J1" s="5">
        <v>9</v>
      </c>
      <c r="K1" s="56"/>
      <c r="L1" s="56"/>
      <c r="M1" s="56"/>
      <c r="N1" s="56"/>
      <c r="O1" s="56"/>
      <c r="P1" s="56"/>
      <c r="Q1" s="5">
        <v>16</v>
      </c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>
        <v>56</v>
      </c>
      <c r="BF1" s="56">
        <v>57</v>
      </c>
      <c r="BG1" s="56">
        <v>58</v>
      </c>
      <c r="BH1" s="56">
        <v>59</v>
      </c>
      <c r="BI1" s="56">
        <v>60</v>
      </c>
      <c r="BJ1" s="56">
        <v>61</v>
      </c>
      <c r="BK1" s="56">
        <v>62</v>
      </c>
      <c r="BL1" s="56">
        <v>63</v>
      </c>
      <c r="BM1" s="56">
        <v>64</v>
      </c>
      <c r="BN1" s="56">
        <v>65</v>
      </c>
      <c r="BO1" s="5">
        <v>66</v>
      </c>
      <c r="BP1" s="68">
        <v>67</v>
      </c>
      <c r="BQ1" s="58">
        <v>68</v>
      </c>
      <c r="BR1" s="58">
        <v>69</v>
      </c>
      <c r="BS1" s="58">
        <v>70</v>
      </c>
      <c r="BT1" s="68">
        <v>71</v>
      </c>
      <c r="BU1" s="56">
        <v>72</v>
      </c>
      <c r="BV1" s="56">
        <v>73</v>
      </c>
      <c r="BW1" s="56">
        <v>74</v>
      </c>
      <c r="BX1" s="56">
        <v>75</v>
      </c>
      <c r="BY1" s="56">
        <v>76</v>
      </c>
      <c r="BZ1" s="56">
        <v>77</v>
      </c>
      <c r="CA1" s="56">
        <v>78</v>
      </c>
      <c r="CB1" s="56">
        <v>79</v>
      </c>
      <c r="CC1" s="56">
        <v>80</v>
      </c>
      <c r="CD1" s="56">
        <v>81</v>
      </c>
      <c r="CE1" s="56">
        <v>82</v>
      </c>
      <c r="CF1" s="56">
        <v>83</v>
      </c>
      <c r="CG1" s="56">
        <v>84</v>
      </c>
      <c r="CH1" s="56">
        <v>85</v>
      </c>
      <c r="CI1" s="56">
        <v>86</v>
      </c>
      <c r="CJ1" s="68">
        <v>87</v>
      </c>
      <c r="CK1" s="69">
        <v>88</v>
      </c>
      <c r="CL1" s="69">
        <v>89</v>
      </c>
      <c r="CM1" s="69">
        <v>90</v>
      </c>
      <c r="CN1" s="69">
        <v>91</v>
      </c>
      <c r="CO1" s="69">
        <v>92</v>
      </c>
      <c r="CP1" s="69">
        <v>93</v>
      </c>
      <c r="CQ1" s="69">
        <v>94</v>
      </c>
      <c r="CR1" s="69">
        <v>95</v>
      </c>
      <c r="CS1" s="69">
        <v>96</v>
      </c>
      <c r="CT1" s="69">
        <v>97</v>
      </c>
      <c r="CU1" s="69">
        <v>98</v>
      </c>
      <c r="CV1" s="69">
        <v>99</v>
      </c>
      <c r="CW1" s="69">
        <v>100</v>
      </c>
      <c r="CX1" s="69">
        <v>101</v>
      </c>
      <c r="CY1" s="69">
        <v>102</v>
      </c>
      <c r="CZ1" s="69">
        <v>103</v>
      </c>
      <c r="DA1" s="69">
        <v>104</v>
      </c>
      <c r="DB1" s="69">
        <v>105</v>
      </c>
      <c r="DC1" s="69">
        <v>106</v>
      </c>
      <c r="DD1" s="69">
        <v>107</v>
      </c>
      <c r="DE1" s="69">
        <v>108</v>
      </c>
      <c r="DF1" s="69">
        <v>109</v>
      </c>
      <c r="DG1" s="69">
        <v>110</v>
      </c>
      <c r="DH1" s="69">
        <v>111</v>
      </c>
      <c r="DI1" s="69">
        <v>112</v>
      </c>
      <c r="DJ1" s="69">
        <v>113</v>
      </c>
      <c r="DK1" s="69">
        <v>114</v>
      </c>
      <c r="DL1" s="69">
        <v>115</v>
      </c>
      <c r="DM1" s="69">
        <v>116</v>
      </c>
      <c r="DN1" s="69">
        <v>117</v>
      </c>
      <c r="DO1" s="69">
        <v>118</v>
      </c>
      <c r="DP1" s="69">
        <v>119</v>
      </c>
      <c r="DQ1" s="69">
        <v>120</v>
      </c>
      <c r="DR1" s="69">
        <v>121</v>
      </c>
      <c r="DS1" s="69">
        <v>122</v>
      </c>
      <c r="DT1" s="69">
        <v>123</v>
      </c>
      <c r="DU1" s="69">
        <v>124</v>
      </c>
      <c r="DV1" s="69">
        <v>125</v>
      </c>
      <c r="DW1" s="69">
        <v>126</v>
      </c>
      <c r="DX1" s="69">
        <v>127</v>
      </c>
      <c r="DY1" s="69">
        <v>128</v>
      </c>
      <c r="DZ1" s="69">
        <v>129</v>
      </c>
      <c r="EA1" s="69">
        <v>130</v>
      </c>
      <c r="EB1" s="69">
        <v>131</v>
      </c>
      <c r="EC1" s="69">
        <v>132</v>
      </c>
      <c r="ED1" s="69">
        <v>133</v>
      </c>
      <c r="EE1" s="69">
        <v>134</v>
      </c>
      <c r="EF1" s="69">
        <v>135</v>
      </c>
      <c r="EG1" s="69">
        <v>136</v>
      </c>
      <c r="EH1" s="69">
        <v>137</v>
      </c>
      <c r="EI1" s="69">
        <v>138</v>
      </c>
      <c r="EJ1" s="69">
        <v>139</v>
      </c>
      <c r="EK1" s="69">
        <v>140</v>
      </c>
      <c r="EL1" s="69">
        <v>141</v>
      </c>
      <c r="EM1" s="69">
        <v>142</v>
      </c>
      <c r="EN1" s="69">
        <v>143</v>
      </c>
      <c r="EO1" s="69">
        <v>144</v>
      </c>
      <c r="EP1" s="69">
        <v>145</v>
      </c>
      <c r="EQ1" s="69">
        <v>146</v>
      </c>
      <c r="ER1" s="69">
        <v>147</v>
      </c>
      <c r="ES1" s="69">
        <v>148</v>
      </c>
      <c r="ET1" s="69">
        <v>149</v>
      </c>
      <c r="EU1" s="69">
        <v>150</v>
      </c>
      <c r="EV1" s="69">
        <v>151</v>
      </c>
      <c r="EW1" s="69">
        <v>152</v>
      </c>
      <c r="EX1" s="69">
        <v>153</v>
      </c>
      <c r="EY1" s="69">
        <v>154</v>
      </c>
      <c r="EZ1" s="69">
        <v>155</v>
      </c>
      <c r="FA1" s="69">
        <v>156</v>
      </c>
      <c r="FB1" s="69">
        <v>157</v>
      </c>
      <c r="FC1" s="69">
        <v>158</v>
      </c>
      <c r="FD1" s="69">
        <v>159</v>
      </c>
      <c r="FE1" s="69">
        <v>160</v>
      </c>
      <c r="FF1" s="69">
        <v>161</v>
      </c>
      <c r="FG1" s="69">
        <v>162</v>
      </c>
      <c r="FH1" s="69">
        <v>163</v>
      </c>
      <c r="FI1" s="69">
        <v>164</v>
      </c>
      <c r="FJ1" s="70">
        <v>165</v>
      </c>
      <c r="FK1" s="70">
        <v>166</v>
      </c>
      <c r="FL1" s="70">
        <v>167</v>
      </c>
      <c r="FM1" s="70">
        <v>168</v>
      </c>
      <c r="FN1" s="70">
        <v>169</v>
      </c>
      <c r="FO1" s="70">
        <v>170</v>
      </c>
      <c r="FP1" s="70">
        <v>171</v>
      </c>
      <c r="FQ1" s="70">
        <v>172</v>
      </c>
      <c r="FR1" s="70">
        <v>173</v>
      </c>
      <c r="FS1" s="70">
        <v>174</v>
      </c>
      <c r="FT1" s="70">
        <v>175</v>
      </c>
      <c r="FU1" s="70">
        <v>176</v>
      </c>
      <c r="FV1" s="70">
        <v>177</v>
      </c>
      <c r="FW1" s="70">
        <v>178</v>
      </c>
      <c r="FX1" s="70">
        <v>179</v>
      </c>
      <c r="FY1" s="70">
        <v>180</v>
      </c>
      <c r="FZ1" s="70">
        <v>181</v>
      </c>
      <c r="GA1" s="70">
        <v>182</v>
      </c>
      <c r="GB1" s="70">
        <v>183</v>
      </c>
      <c r="GC1" s="70">
        <v>184</v>
      </c>
      <c r="GD1" s="70">
        <v>185</v>
      </c>
      <c r="GE1" s="70">
        <v>186</v>
      </c>
      <c r="GF1" s="70">
        <v>187</v>
      </c>
      <c r="GG1" s="70">
        <v>188</v>
      </c>
      <c r="GH1" s="70">
        <v>189</v>
      </c>
      <c r="GI1" s="70">
        <v>190</v>
      </c>
      <c r="GJ1" s="70">
        <v>191</v>
      </c>
      <c r="GK1" s="70">
        <v>192</v>
      </c>
      <c r="GL1" s="70">
        <v>193</v>
      </c>
      <c r="GM1" s="70">
        <v>194</v>
      </c>
      <c r="GN1" s="70">
        <v>195</v>
      </c>
      <c r="GO1" s="70">
        <v>196</v>
      </c>
      <c r="GP1" s="70">
        <v>197</v>
      </c>
      <c r="GQ1" s="70">
        <v>198</v>
      </c>
      <c r="GR1" s="70">
        <v>199</v>
      </c>
      <c r="GS1" s="70">
        <v>200</v>
      </c>
      <c r="GT1" s="70">
        <v>201</v>
      </c>
      <c r="GU1" s="70">
        <v>202</v>
      </c>
      <c r="GV1" s="70">
        <v>203</v>
      </c>
      <c r="GW1" s="70">
        <v>204</v>
      </c>
      <c r="GX1" s="70">
        <v>205</v>
      </c>
      <c r="GY1" s="70">
        <v>206</v>
      </c>
      <c r="GZ1" s="70">
        <v>207</v>
      </c>
      <c r="HA1" s="70">
        <v>208</v>
      </c>
      <c r="HB1" s="70">
        <v>209</v>
      </c>
      <c r="HC1" s="70">
        <v>210</v>
      </c>
      <c r="HD1" s="70">
        <v>211</v>
      </c>
      <c r="HE1" s="70">
        <v>212</v>
      </c>
      <c r="HF1" s="70">
        <v>213</v>
      </c>
      <c r="HG1" s="70">
        <v>214</v>
      </c>
      <c r="HH1" s="70">
        <v>215</v>
      </c>
      <c r="HI1" s="70">
        <v>216</v>
      </c>
      <c r="HJ1" s="70">
        <v>217</v>
      </c>
      <c r="HK1" s="70">
        <v>218</v>
      </c>
      <c r="HL1" s="70">
        <v>219</v>
      </c>
      <c r="HM1" s="70">
        <v>220</v>
      </c>
      <c r="HN1" s="70">
        <v>221</v>
      </c>
      <c r="HO1" s="70">
        <v>222</v>
      </c>
      <c r="HP1" s="70">
        <v>223</v>
      </c>
      <c r="HQ1" s="70">
        <v>224</v>
      </c>
      <c r="HR1" s="70">
        <v>225</v>
      </c>
      <c r="HS1" s="70">
        <v>226</v>
      </c>
      <c r="HT1" s="70">
        <v>227</v>
      </c>
      <c r="HU1" s="70">
        <v>228</v>
      </c>
      <c r="HV1" s="70">
        <v>229</v>
      </c>
      <c r="HW1" s="70">
        <v>230</v>
      </c>
      <c r="HX1" s="70">
        <v>231</v>
      </c>
      <c r="HY1" s="70">
        <v>232</v>
      </c>
      <c r="HZ1" s="70">
        <v>233</v>
      </c>
      <c r="IA1" s="70">
        <v>234</v>
      </c>
      <c r="IB1" s="70">
        <v>235</v>
      </c>
      <c r="IC1" s="70">
        <v>236</v>
      </c>
      <c r="ID1" s="70">
        <v>237</v>
      </c>
      <c r="IE1" s="70">
        <v>238</v>
      </c>
      <c r="IF1" s="70">
        <v>239</v>
      </c>
      <c r="IG1" s="70">
        <v>240</v>
      </c>
      <c r="IH1" s="70">
        <v>241</v>
      </c>
      <c r="II1" s="71">
        <v>242</v>
      </c>
      <c r="IJ1" s="71">
        <v>243</v>
      </c>
      <c r="IK1" s="71">
        <v>244</v>
      </c>
    </row>
    <row r="2" spans="1:246" s="1" customFormat="1" x14ac:dyDescent="0.2">
      <c r="A2" s="4" t="s">
        <v>0</v>
      </c>
      <c r="B2" s="4" t="s">
        <v>1</v>
      </c>
      <c r="C2" s="4" t="s">
        <v>2</v>
      </c>
      <c r="D2" s="59"/>
      <c r="E2" s="59"/>
      <c r="F2" s="59" t="s">
        <v>3</v>
      </c>
      <c r="G2" s="59" t="s">
        <v>4</v>
      </c>
      <c r="H2" s="59" t="s">
        <v>5</v>
      </c>
      <c r="I2" s="59" t="s">
        <v>6</v>
      </c>
      <c r="J2" s="65" t="s">
        <v>7</v>
      </c>
      <c r="K2" s="59"/>
      <c r="L2" s="59"/>
      <c r="M2" s="59"/>
      <c r="N2" s="59"/>
      <c r="O2" s="59"/>
      <c r="P2" s="59"/>
      <c r="Q2" s="65" t="s">
        <v>14</v>
      </c>
      <c r="R2" s="59"/>
      <c r="S2" s="59"/>
      <c r="T2" s="59"/>
      <c r="U2" s="59"/>
      <c r="V2" s="59"/>
      <c r="W2" s="59"/>
      <c r="X2" s="59"/>
      <c r="Y2" s="59"/>
      <c r="Z2" s="60"/>
      <c r="AA2" s="60"/>
      <c r="AB2" s="60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60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65" t="s">
        <v>387</v>
      </c>
      <c r="BP2" s="65" t="s">
        <v>62</v>
      </c>
      <c r="BQ2" s="59"/>
      <c r="BR2" s="59"/>
      <c r="BS2" s="59"/>
      <c r="BT2" s="65" t="s">
        <v>65</v>
      </c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65" t="s">
        <v>386</v>
      </c>
      <c r="CK2" s="72" t="s">
        <v>7</v>
      </c>
      <c r="CL2" s="72"/>
      <c r="CM2" s="72"/>
      <c r="CN2" s="72"/>
      <c r="CO2" s="72"/>
      <c r="CP2" s="72"/>
      <c r="CQ2" s="72"/>
      <c r="CR2" s="72" t="s">
        <v>14</v>
      </c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 t="s">
        <v>387</v>
      </c>
      <c r="EO2" s="72" t="s">
        <v>62</v>
      </c>
      <c r="EP2" s="72"/>
      <c r="EQ2" s="72"/>
      <c r="ER2" s="72"/>
      <c r="ES2" s="72" t="s">
        <v>65</v>
      </c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 t="s">
        <v>386</v>
      </c>
      <c r="FJ2" s="73" t="s">
        <v>7</v>
      </c>
      <c r="FK2" s="73" t="s">
        <v>8</v>
      </c>
      <c r="FL2" s="73" t="s">
        <v>9</v>
      </c>
      <c r="FM2" s="73" t="s">
        <v>10</v>
      </c>
      <c r="FN2" s="73" t="s">
        <v>11</v>
      </c>
      <c r="FO2" s="73" t="s">
        <v>12</v>
      </c>
      <c r="FP2" s="73" t="s">
        <v>13</v>
      </c>
      <c r="FQ2" s="73" t="s">
        <v>14</v>
      </c>
      <c r="FR2" s="73" t="s">
        <v>15</v>
      </c>
      <c r="FS2" s="73" t="s">
        <v>16</v>
      </c>
      <c r="FT2" s="73" t="s">
        <v>17</v>
      </c>
      <c r="FU2" s="73" t="s">
        <v>18</v>
      </c>
      <c r="FV2" s="73" t="s">
        <v>19</v>
      </c>
      <c r="FW2" s="73" t="s">
        <v>20</v>
      </c>
      <c r="FX2" s="73" t="s">
        <v>21</v>
      </c>
      <c r="FY2" s="73" t="s">
        <v>22</v>
      </c>
      <c r="FZ2" s="73" t="s">
        <v>23</v>
      </c>
      <c r="GA2" s="73" t="s">
        <v>24</v>
      </c>
      <c r="GB2" s="73" t="s">
        <v>25</v>
      </c>
      <c r="GC2" s="73" t="s">
        <v>26</v>
      </c>
      <c r="GD2" s="73" t="s">
        <v>27</v>
      </c>
      <c r="GE2" s="73" t="s">
        <v>28</v>
      </c>
      <c r="GF2" s="73" t="s">
        <v>29</v>
      </c>
      <c r="GG2" s="73" t="s">
        <v>30</v>
      </c>
      <c r="GH2" s="73" t="s">
        <v>31</v>
      </c>
      <c r="GI2" s="73" t="s">
        <v>32</v>
      </c>
      <c r="GJ2" s="73" t="s">
        <v>33</v>
      </c>
      <c r="GK2" s="73" t="s">
        <v>34</v>
      </c>
      <c r="GL2" s="73" t="s">
        <v>35</v>
      </c>
      <c r="GM2" s="73" t="s">
        <v>36</v>
      </c>
      <c r="GN2" s="73" t="s">
        <v>37</v>
      </c>
      <c r="GO2" s="73" t="s">
        <v>38</v>
      </c>
      <c r="GP2" s="73" t="s">
        <v>39</v>
      </c>
      <c r="GQ2" s="73" t="s">
        <v>40</v>
      </c>
      <c r="GR2" s="73" t="s">
        <v>41</v>
      </c>
      <c r="GS2" s="73" t="s">
        <v>42</v>
      </c>
      <c r="GT2" s="73" t="s">
        <v>43</v>
      </c>
      <c r="GU2" s="73" t="s">
        <v>44</v>
      </c>
      <c r="GV2" s="73" t="s">
        <v>45</v>
      </c>
      <c r="GW2" s="73" t="s">
        <v>46</v>
      </c>
      <c r="GX2" s="73" t="s">
        <v>47</v>
      </c>
      <c r="GY2" s="73" t="s">
        <v>48</v>
      </c>
      <c r="GZ2" s="73" t="s">
        <v>49</v>
      </c>
      <c r="HA2" s="73" t="s">
        <v>50</v>
      </c>
      <c r="HB2" s="73" t="s">
        <v>51</v>
      </c>
      <c r="HC2" s="73" t="s">
        <v>52</v>
      </c>
      <c r="HD2" s="73" t="s">
        <v>53</v>
      </c>
      <c r="HE2" s="73" t="s">
        <v>54</v>
      </c>
      <c r="HF2" s="73" t="s">
        <v>55</v>
      </c>
      <c r="HG2" s="73" t="s">
        <v>56</v>
      </c>
      <c r="HH2" s="73" t="s">
        <v>57</v>
      </c>
      <c r="HI2" s="73" t="s">
        <v>58</v>
      </c>
      <c r="HJ2" s="73" t="s">
        <v>59</v>
      </c>
      <c r="HK2" s="73" t="s">
        <v>60</v>
      </c>
      <c r="HL2" s="73" t="s">
        <v>61</v>
      </c>
      <c r="HM2" s="73" t="s">
        <v>387</v>
      </c>
      <c r="HN2" s="73" t="s">
        <v>62</v>
      </c>
      <c r="HO2" s="73" t="s">
        <v>63</v>
      </c>
      <c r="HP2" s="73"/>
      <c r="HQ2" s="73" t="s">
        <v>64</v>
      </c>
      <c r="HR2" s="73" t="s">
        <v>65</v>
      </c>
      <c r="HS2" s="73" t="s">
        <v>66</v>
      </c>
      <c r="HT2" s="73" t="s">
        <v>67</v>
      </c>
      <c r="HU2" s="73" t="s">
        <v>68</v>
      </c>
      <c r="HV2" s="73" t="s">
        <v>69</v>
      </c>
      <c r="HW2" s="73" t="s">
        <v>70</v>
      </c>
      <c r="HX2" s="73" t="s">
        <v>71</v>
      </c>
      <c r="HY2" s="73" t="s">
        <v>72</v>
      </c>
      <c r="HZ2" s="73" t="s">
        <v>73</v>
      </c>
      <c r="IA2" s="73" t="s">
        <v>74</v>
      </c>
      <c r="IB2" s="73" t="s">
        <v>75</v>
      </c>
      <c r="IC2" s="73" t="s">
        <v>76</v>
      </c>
      <c r="ID2" s="73" t="s">
        <v>77</v>
      </c>
      <c r="IE2" s="73" t="s">
        <v>78</v>
      </c>
      <c r="IF2" s="73" t="s">
        <v>79</v>
      </c>
      <c r="IG2" s="73" t="s">
        <v>80</v>
      </c>
      <c r="IH2" s="73" t="s">
        <v>386</v>
      </c>
      <c r="II2" s="74" t="s">
        <v>378</v>
      </c>
      <c r="IJ2" s="74" t="s">
        <v>380</v>
      </c>
      <c r="IK2" s="44" t="s">
        <v>381</v>
      </c>
    </row>
    <row r="3" spans="1:246" x14ac:dyDescent="0.2">
      <c r="A3" s="12">
        <v>2024</v>
      </c>
      <c r="B3" s="88" t="s">
        <v>82</v>
      </c>
      <c r="C3" s="88" t="s">
        <v>416</v>
      </c>
      <c r="J3" s="89">
        <v>47.4</v>
      </c>
      <c r="Q3" s="89">
        <v>63.3</v>
      </c>
      <c r="AV3" s="63"/>
      <c r="AW3" s="63"/>
      <c r="BO3" s="99">
        <v>-1.6633167892499755E-2</v>
      </c>
      <c r="BP3" s="90">
        <v>22933.156201806567</v>
      </c>
      <c r="BT3" s="91">
        <v>1E-3</v>
      </c>
      <c r="CJ3" s="98">
        <v>1286</v>
      </c>
      <c r="CK3" s="75">
        <f>ABS(J3-PO_valitsin!$D$8)</f>
        <v>1.6999999999999957</v>
      </c>
      <c r="CR3" s="77">
        <f>ABS(Q3-PO_valitsin!$F$8)</f>
        <v>25.100000000000009</v>
      </c>
      <c r="EN3" s="76">
        <f>ABS(BO3-PO_valitsin!$E$8)</f>
        <v>5.3919817972047715E-3</v>
      </c>
      <c r="EO3" s="76">
        <f>ABS(BP3-PO_valitsin!$H$8)</f>
        <v>4483.3238128391895</v>
      </c>
      <c r="ES3" s="76">
        <f>ABS(BT3-PO_valitsin!$I$8)</f>
        <v>1E-3</v>
      </c>
      <c r="FI3" s="76">
        <f>ABS(CJ3-PO_valitsin!$G$8)</f>
        <v>441</v>
      </c>
      <c r="FJ3" s="78">
        <f>IF($B3=PO_valitsin!$C$8,100000,'mallin data'!CK3/'mallin data'!J$297*PO_valitsin!D$5)</f>
        <v>7.57973906242847E-2</v>
      </c>
      <c r="FK3" s="78"/>
      <c r="FL3" s="78"/>
      <c r="FM3" s="78"/>
      <c r="FN3" s="78"/>
      <c r="FO3" s="78"/>
      <c r="FP3" s="78"/>
      <c r="FQ3" s="78">
        <f>IF($B3=PO_valitsin!$C$8,100000,'mallin data'!CR3/'mallin data'!Q$297*PO_valitsin!F$5)</f>
        <v>0.11506830540977384</v>
      </c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>
        <f>IF($B3=PO_valitsin!$C$8,100000,'mallin data'!EN3/'mallin data'!BO$297*PO_valitsin!E$5)</f>
        <v>5.3374888093767676E-2</v>
      </c>
      <c r="HN3" s="78">
        <f>IF($B3=PO_valitsin!$C$8,100000,'mallin data'!EO3/'mallin data'!BP$297*PO_valitsin!H$5)</f>
        <v>0.13803500262117813</v>
      </c>
      <c r="HO3" s="78"/>
      <c r="HP3" s="78"/>
      <c r="HQ3" s="78"/>
      <c r="HR3" s="78">
        <f>IF($B3=PO_valitsin!$C$8,100000,'mallin data'!ES3/'mallin data'!BT$297*PO_valitsin!I$5)</f>
        <v>1.6084460507125451E-2</v>
      </c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>
        <f>IF($B3=PO_valitsin!$C$8,100000,'mallin data'!FI3/'mallin data'!CJ$297*PO_valitsin!G$5)</f>
        <v>4.4993359160973141E-2</v>
      </c>
      <c r="II3" s="79">
        <f>SUM(FJ3:IH3)+IK3</f>
        <v>0.44335340651710292</v>
      </c>
      <c r="IJ3" s="71">
        <f>_xlfn.RANK.EQ(II3,$II$3:$II$295,1)</f>
        <v>35</v>
      </c>
      <c r="IK3" s="80">
        <v>1E-10</v>
      </c>
      <c r="IL3" s="36" t="str">
        <f>B3</f>
        <v>Alajärvi</v>
      </c>
    </row>
    <row r="4" spans="1:246" x14ac:dyDescent="0.2">
      <c r="A4" s="12">
        <v>2024</v>
      </c>
      <c r="B4" s="88" t="s">
        <v>83</v>
      </c>
      <c r="C4" s="88" t="s">
        <v>417</v>
      </c>
      <c r="J4" s="89">
        <v>44.7</v>
      </c>
      <c r="Q4" s="89">
        <v>52.7</v>
      </c>
      <c r="AV4" s="63"/>
      <c r="AW4" s="63"/>
      <c r="BO4" s="99">
        <v>-1.0842982685401492E-2</v>
      </c>
      <c r="BP4" s="90">
        <v>23274.892946058091</v>
      </c>
      <c r="BT4" s="91">
        <v>2E-3</v>
      </c>
      <c r="CJ4" s="98">
        <v>310</v>
      </c>
      <c r="CK4" s="75">
        <f>ABS(J4-PO_valitsin!$D$8)</f>
        <v>1</v>
      </c>
      <c r="CR4" s="77">
        <f>ABS(Q4-PO_valitsin!$F$8)</f>
        <v>35.700000000000003</v>
      </c>
      <c r="EN4" s="76">
        <f>ABS(BO4-PO_valitsin!$E$8)</f>
        <v>1.1182167004303035E-2</v>
      </c>
      <c r="EO4" s="76">
        <f>ABS(BP4-PO_valitsin!$H$8)</f>
        <v>4141.5870685876653</v>
      </c>
      <c r="ES4" s="76">
        <f>ABS(BT4-PO_valitsin!$I$8)</f>
        <v>0</v>
      </c>
      <c r="FI4" s="76">
        <f>ABS(CJ4-PO_valitsin!$G$8)</f>
        <v>1417</v>
      </c>
      <c r="FJ4" s="78">
        <f>IF($B4=PO_valitsin!$C$8,100000,'mallin data'!CK4/'mallin data'!J$297*PO_valitsin!D$5)</f>
        <v>4.4586700367226402E-2</v>
      </c>
      <c r="FK4" s="78"/>
      <c r="FL4" s="78"/>
      <c r="FM4" s="78"/>
      <c r="FN4" s="78"/>
      <c r="FO4" s="78"/>
      <c r="FP4" s="78"/>
      <c r="FQ4" s="78">
        <f>IF($B4=PO_valitsin!$C$8,100000,'mallin data'!CR4/'mallin data'!Q$297*PO_valitsin!F$5)</f>
        <v>0.16366288857087352</v>
      </c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>
        <f>IF($B4=PO_valitsin!$C$8,100000,'mallin data'!EN4/'mallin data'!BO$297*PO_valitsin!E$5)</f>
        <v>0.11069156665363819</v>
      </c>
      <c r="HN4" s="78">
        <f>IF($B4=PO_valitsin!$C$8,100000,'mallin data'!EO4/'mallin data'!BP$297*PO_valitsin!H$5)</f>
        <v>0.12751342658568779</v>
      </c>
      <c r="HO4" s="78"/>
      <c r="HP4" s="78"/>
      <c r="HQ4" s="78"/>
      <c r="HR4" s="78">
        <f>IF($B4=PO_valitsin!$C$8,100000,'mallin data'!ES4/'mallin data'!BT$297*PO_valitsin!I$5)</f>
        <v>0</v>
      </c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>
        <f>IF($B4=PO_valitsin!$C$8,100000,'mallin data'!FI4/'mallin data'!CJ$297*PO_valitsin!G$5)</f>
        <v>0.14457049870997493</v>
      </c>
      <c r="II4" s="79">
        <f t="shared" ref="II4:II67" si="0">SUM(FJ4:IH4)+IK4</f>
        <v>0.59102508108740082</v>
      </c>
      <c r="IJ4" s="71">
        <f t="shared" ref="IJ4:IJ67" si="1">_xlfn.RANK.EQ(II4,$II$3:$II$295,1)</f>
        <v>89</v>
      </c>
      <c r="IK4" s="80">
        <f>IK3+0.0000000001</f>
        <v>2.0000000000000001E-10</v>
      </c>
      <c r="IL4" s="36" t="str">
        <f t="shared" ref="IL4:IL67" si="2">B4</f>
        <v>Alavieska</v>
      </c>
    </row>
    <row r="5" spans="1:246" x14ac:dyDescent="0.2">
      <c r="A5" s="12">
        <v>2024</v>
      </c>
      <c r="B5" s="88" t="s">
        <v>85</v>
      </c>
      <c r="C5" s="88" t="s">
        <v>94</v>
      </c>
      <c r="J5" s="89">
        <v>47.2</v>
      </c>
      <c r="Q5" s="89">
        <v>62.3</v>
      </c>
      <c r="AV5" s="63"/>
      <c r="AW5" s="63"/>
      <c r="BO5" s="99">
        <v>-1.9969915740370325E-2</v>
      </c>
      <c r="BP5" s="90">
        <v>23101.403153988867</v>
      </c>
      <c r="BT5" s="91">
        <v>1E-3</v>
      </c>
      <c r="CJ5" s="98">
        <v>1154</v>
      </c>
      <c r="CK5" s="75">
        <f>ABS(J5-PO_valitsin!$D$8)</f>
        <v>1.5</v>
      </c>
      <c r="CR5" s="77">
        <f>ABS(Q5-PO_valitsin!$F$8)</f>
        <v>26.100000000000009</v>
      </c>
      <c r="EN5" s="76">
        <f>ABS(BO5-PO_valitsin!$E$8)</f>
        <v>2.0552339493342016E-3</v>
      </c>
      <c r="EO5" s="76">
        <f>ABS(BP5-PO_valitsin!$H$8)</f>
        <v>4315.076860656889</v>
      </c>
      <c r="ES5" s="76">
        <f>ABS(BT5-PO_valitsin!$I$8)</f>
        <v>1E-3</v>
      </c>
      <c r="FI5" s="76">
        <f>ABS(CJ5-PO_valitsin!$G$8)</f>
        <v>573</v>
      </c>
      <c r="FJ5" s="78">
        <f>IF($B5=PO_valitsin!$C$8,100000,'mallin data'!CK5/'mallin data'!J$297*PO_valitsin!D$5)</f>
        <v>6.6880050550839606E-2</v>
      </c>
      <c r="FK5" s="78"/>
      <c r="FL5" s="78"/>
      <c r="FM5" s="78"/>
      <c r="FN5" s="78"/>
      <c r="FO5" s="78"/>
      <c r="FP5" s="78"/>
      <c r="FQ5" s="78">
        <f>IF($B5=PO_valitsin!$C$8,100000,'mallin data'!CR5/'mallin data'!Q$297*PO_valitsin!F$5)</f>
        <v>0.11965270004761343</v>
      </c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>
        <f>IF($B5=PO_valitsin!$C$8,100000,'mallin data'!EN5/'mallin data'!BO$297*PO_valitsin!E$5)</f>
        <v>2.0344631376369458E-2</v>
      </c>
      <c r="HN5" s="78">
        <f>IF($B5=PO_valitsin!$C$8,100000,'mallin data'!EO5/'mallin data'!BP$297*PO_valitsin!H$5)</f>
        <v>0.13285492430094145</v>
      </c>
      <c r="HO5" s="78"/>
      <c r="HP5" s="78"/>
      <c r="HQ5" s="78"/>
      <c r="HR5" s="78">
        <f>IF($B5=PO_valitsin!$C$8,100000,'mallin data'!ES5/'mallin data'!BT$297*PO_valitsin!I$5)</f>
        <v>1.6084460507125451E-2</v>
      </c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>
        <f>IF($B5=PO_valitsin!$C$8,100000,'mallin data'!FI5/'mallin data'!CJ$297*PO_valitsin!G$5)</f>
        <v>5.8460759181944696E-2</v>
      </c>
      <c r="II5" s="79">
        <f t="shared" si="0"/>
        <v>0.41427752626483416</v>
      </c>
      <c r="IJ5" s="71">
        <f t="shared" si="1"/>
        <v>27</v>
      </c>
      <c r="IK5" s="80">
        <f t="shared" ref="IK5:IK68" si="3">IK4+0.0000000001</f>
        <v>3E-10</v>
      </c>
      <c r="IL5" s="36" t="str">
        <f t="shared" si="2"/>
        <v>Alavus</v>
      </c>
    </row>
    <row r="6" spans="1:246" x14ac:dyDescent="0.2">
      <c r="A6" s="12">
        <v>2024</v>
      </c>
      <c r="B6" s="88" t="s">
        <v>86</v>
      </c>
      <c r="C6" s="88" t="s">
        <v>110</v>
      </c>
      <c r="J6" s="89">
        <v>50.7</v>
      </c>
      <c r="Q6" s="89">
        <v>65.599999999999994</v>
      </c>
      <c r="AV6" s="63"/>
      <c r="AW6" s="63"/>
      <c r="BO6" s="99">
        <v>-3.5240141394265609E-2</v>
      </c>
      <c r="BP6" s="90">
        <v>26662.994042337432</v>
      </c>
      <c r="BT6" s="91">
        <v>2E-3</v>
      </c>
      <c r="CJ6" s="98">
        <v>743</v>
      </c>
      <c r="CK6" s="75">
        <f>ABS(J6-PO_valitsin!$D$8)</f>
        <v>5</v>
      </c>
      <c r="CR6" s="77">
        <f>ABS(Q6-PO_valitsin!$F$8)</f>
        <v>22.800000000000011</v>
      </c>
      <c r="EN6" s="76">
        <f>ABS(BO6-PO_valitsin!$E$8)</f>
        <v>1.3214991704561082E-2</v>
      </c>
      <c r="EO6" s="76">
        <f>ABS(BP6-PO_valitsin!$H$8)</f>
        <v>753.48597230832456</v>
      </c>
      <c r="ES6" s="76">
        <f>ABS(BT6-PO_valitsin!$I$8)</f>
        <v>0</v>
      </c>
      <c r="FI6" s="76">
        <f>ABS(CJ6-PO_valitsin!$G$8)</f>
        <v>984</v>
      </c>
      <c r="FJ6" s="78">
        <f>IF($B6=PO_valitsin!$C$8,100000,'mallin data'!CK6/'mallin data'!J$297*PO_valitsin!D$5)</f>
        <v>0.222933501836132</v>
      </c>
      <c r="FK6" s="78"/>
      <c r="FL6" s="78"/>
      <c r="FM6" s="78"/>
      <c r="FN6" s="78"/>
      <c r="FO6" s="78"/>
      <c r="FP6" s="78"/>
      <c r="FQ6" s="78">
        <f>IF($B6=PO_valitsin!$C$8,100000,'mallin data'!CR6/'mallin data'!Q$297*PO_valitsin!F$5)</f>
        <v>0.10452419774274278</v>
      </c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>
        <f>IF($B6=PO_valitsin!$C$8,100000,'mallin data'!EN6/'mallin data'!BO$297*PO_valitsin!E$5)</f>
        <v>0.13081437028527654</v>
      </c>
      <c r="HN6" s="78">
        <f>IF($B6=PO_valitsin!$C$8,100000,'mallin data'!EO6/'mallin data'!BP$297*PO_valitsin!H$5)</f>
        <v>2.3198734355245002E-2</v>
      </c>
      <c r="HO6" s="78"/>
      <c r="HP6" s="78"/>
      <c r="HQ6" s="78"/>
      <c r="HR6" s="78">
        <f>IF($B6=PO_valitsin!$C$8,100000,'mallin data'!ES6/'mallin data'!BT$297*PO_valitsin!I$5)</f>
        <v>0</v>
      </c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>
        <f>IF($B6=PO_valitsin!$C$8,100000,'mallin data'!FI6/'mallin data'!CJ$297*PO_valitsin!G$5)</f>
        <v>0.10039334561087884</v>
      </c>
      <c r="II6" s="79">
        <f t="shared" si="0"/>
        <v>0.58186415023027516</v>
      </c>
      <c r="IJ6" s="71">
        <f t="shared" si="1"/>
        <v>83</v>
      </c>
      <c r="IK6" s="80">
        <f t="shared" si="3"/>
        <v>4.0000000000000001E-10</v>
      </c>
      <c r="IL6" s="36" t="str">
        <f t="shared" si="2"/>
        <v>Asikkala</v>
      </c>
    </row>
    <row r="7" spans="1:246" x14ac:dyDescent="0.2">
      <c r="A7" s="12">
        <v>2024</v>
      </c>
      <c r="B7" s="88" t="s">
        <v>88</v>
      </c>
      <c r="C7" s="88" t="s">
        <v>132</v>
      </c>
      <c r="J7" s="89">
        <v>44.5</v>
      </c>
      <c r="Q7" s="89">
        <v>53.6</v>
      </c>
      <c r="AV7" s="63"/>
      <c r="AW7" s="63"/>
      <c r="BO7" s="99">
        <v>-1.3391076002820679E-2</v>
      </c>
      <c r="BP7" s="90">
        <v>30211.079767791874</v>
      </c>
      <c r="BT7" s="91">
        <v>3.7000000000000005E-2</v>
      </c>
      <c r="CJ7" s="98">
        <v>623</v>
      </c>
      <c r="CK7" s="75">
        <f>ABS(J7-PO_valitsin!$D$8)</f>
        <v>1.2000000000000028</v>
      </c>
      <c r="CR7" s="77">
        <f>ABS(Q7-PO_valitsin!$F$8)</f>
        <v>34.800000000000004</v>
      </c>
      <c r="EN7" s="76">
        <f>ABS(BO7-PO_valitsin!$E$8)</f>
        <v>8.6340736868838475E-3</v>
      </c>
      <c r="EO7" s="76">
        <f>ABS(BP7-PO_valitsin!$H$8)</f>
        <v>2794.599753146118</v>
      </c>
      <c r="ES7" s="76">
        <f>ABS(BT7-PO_valitsin!$I$8)</f>
        <v>3.5000000000000003E-2</v>
      </c>
      <c r="FI7" s="76">
        <f>ABS(CJ7-PO_valitsin!$G$8)</f>
        <v>1104</v>
      </c>
      <c r="FJ7" s="78">
        <f>IF($B7=PO_valitsin!$C$8,100000,'mallin data'!CK7/'mallin data'!J$297*PO_valitsin!D$5)</f>
        <v>5.3504040440671807E-2</v>
      </c>
      <c r="FK7" s="78"/>
      <c r="FL7" s="78"/>
      <c r="FM7" s="78"/>
      <c r="FN7" s="78"/>
      <c r="FO7" s="78"/>
      <c r="FP7" s="78"/>
      <c r="FQ7" s="78">
        <f>IF($B7=PO_valitsin!$C$8,100000,'mallin data'!CR7/'mallin data'!Q$297*PO_valitsin!F$5)</f>
        <v>0.15953693339681788</v>
      </c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>
        <f>IF($B7=PO_valitsin!$C$8,100000,'mallin data'!EN7/'mallin data'!BO$297*PO_valitsin!E$5)</f>
        <v>8.5468151444738266E-2</v>
      </c>
      <c r="HN7" s="78">
        <f>IF($B7=PO_valitsin!$C$8,100000,'mallin data'!EO7/'mallin data'!BP$297*PO_valitsin!H$5)</f>
        <v>8.6041651318149948E-2</v>
      </c>
      <c r="HO7" s="78"/>
      <c r="HP7" s="78"/>
      <c r="HQ7" s="78"/>
      <c r="HR7" s="78">
        <f>IF($B7=PO_valitsin!$C$8,100000,'mallin data'!ES7/'mallin data'!BT$297*PO_valitsin!I$5)</f>
        <v>0.56295611774939081</v>
      </c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>
        <f>IF($B7=PO_valitsin!$C$8,100000,'mallin data'!FI7/'mallin data'!CJ$297*PO_valitsin!G$5)</f>
        <v>0.1126364365390348</v>
      </c>
      <c r="II7" s="79">
        <f t="shared" si="0"/>
        <v>1.0601433313888036</v>
      </c>
      <c r="IJ7" s="71">
        <f t="shared" si="1"/>
        <v>216</v>
      </c>
      <c r="IK7" s="80">
        <f t="shared" si="3"/>
        <v>5.0000000000000003E-10</v>
      </c>
      <c r="IL7" s="36" t="str">
        <f t="shared" si="2"/>
        <v>Askola</v>
      </c>
    </row>
    <row r="8" spans="1:246" x14ac:dyDescent="0.2">
      <c r="A8" s="12">
        <v>2024</v>
      </c>
      <c r="B8" s="88" t="s">
        <v>90</v>
      </c>
      <c r="C8" s="88" t="s">
        <v>96</v>
      </c>
      <c r="J8" s="89">
        <v>43.4</v>
      </c>
      <c r="Q8" s="89">
        <v>71.400000000000006</v>
      </c>
      <c r="AV8" s="63"/>
      <c r="AW8" s="63"/>
      <c r="BO8" s="99">
        <v>-1.4584265735570211E-2</v>
      </c>
      <c r="BP8" s="90">
        <v>27291.032022188603</v>
      </c>
      <c r="BT8" s="91">
        <v>5.0000000000000001E-3</v>
      </c>
      <c r="CJ8" s="98">
        <v>465</v>
      </c>
      <c r="CK8" s="75">
        <f>ABS(J8-PO_valitsin!$D$8)</f>
        <v>2.3000000000000043</v>
      </c>
      <c r="CR8" s="77">
        <f>ABS(Q8-PO_valitsin!$F$8)</f>
        <v>17</v>
      </c>
      <c r="EN8" s="76">
        <f>ABS(BO8-PO_valitsin!$E$8)</f>
        <v>7.4408839541343155E-3</v>
      </c>
      <c r="EO8" s="76">
        <f>ABS(BP8-PO_valitsin!$H$8)</f>
        <v>125.4479924571533</v>
      </c>
      <c r="ES8" s="76">
        <f>ABS(BT8-PO_valitsin!$I$8)</f>
        <v>3.0000000000000001E-3</v>
      </c>
      <c r="FI8" s="76">
        <f>ABS(CJ8-PO_valitsin!$G$8)</f>
        <v>1262</v>
      </c>
      <c r="FJ8" s="78">
        <f>IF($B8=PO_valitsin!$C$8,100000,'mallin data'!CK8/'mallin data'!J$297*PO_valitsin!D$5)</f>
        <v>0.10254941084462091</v>
      </c>
      <c r="FK8" s="78"/>
      <c r="FL8" s="78"/>
      <c r="FM8" s="78"/>
      <c r="FN8" s="78"/>
      <c r="FO8" s="78"/>
      <c r="FP8" s="78"/>
      <c r="FQ8" s="78">
        <f>IF($B8=PO_valitsin!$C$8,100000,'mallin data'!CR8/'mallin data'!Q$297*PO_valitsin!F$5)</f>
        <v>7.7934708843273082E-2</v>
      </c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>
        <f>IF($B8=PO_valitsin!$C$8,100000,'mallin data'!EN8/'mallin data'!BO$297*PO_valitsin!E$5)</f>
        <v>7.3656841456052072E-2</v>
      </c>
      <c r="HN8" s="78">
        <f>IF($B8=PO_valitsin!$C$8,100000,'mallin data'!EO8/'mallin data'!BP$297*PO_valitsin!H$5)</f>
        <v>3.8623607596790371E-3</v>
      </c>
      <c r="HO8" s="78"/>
      <c r="HP8" s="78"/>
      <c r="HQ8" s="78"/>
      <c r="HR8" s="78">
        <f>IF($B8=PO_valitsin!$C$8,100000,'mallin data'!ES8/'mallin data'!BT$297*PO_valitsin!I$5)</f>
        <v>4.825338152137635E-2</v>
      </c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>
        <f>IF($B8=PO_valitsin!$C$8,100000,'mallin data'!FI8/'mallin data'!CJ$297*PO_valitsin!G$5)</f>
        <v>0.1287565062611068</v>
      </c>
      <c r="II8" s="79">
        <f t="shared" si="0"/>
        <v>0.43501321028610829</v>
      </c>
      <c r="IJ8" s="71">
        <f t="shared" si="1"/>
        <v>33</v>
      </c>
      <c r="IK8" s="80">
        <f t="shared" si="3"/>
        <v>6E-10</v>
      </c>
      <c r="IL8" s="36" t="str">
        <f t="shared" si="2"/>
        <v>Aura</v>
      </c>
    </row>
    <row r="9" spans="1:246" x14ac:dyDescent="0.2">
      <c r="A9" s="12">
        <v>2024</v>
      </c>
      <c r="B9" s="88" t="s">
        <v>81</v>
      </c>
      <c r="C9" s="88" t="s">
        <v>418</v>
      </c>
      <c r="J9" s="89">
        <v>45.7</v>
      </c>
      <c r="Q9" s="89">
        <v>88.4</v>
      </c>
      <c r="AV9" s="63"/>
      <c r="AW9" s="63"/>
      <c r="BO9" s="99">
        <v>-2.2025149689704527E-2</v>
      </c>
      <c r="BP9" s="90">
        <v>27416.480014645756</v>
      </c>
      <c r="BT9" s="91">
        <v>2E-3</v>
      </c>
      <c r="CJ9" s="98">
        <v>1727</v>
      </c>
      <c r="CK9" s="75">
        <f>ABS(J9-PO_valitsin!$D$8)</f>
        <v>0</v>
      </c>
      <c r="CR9" s="77">
        <f>ABS(Q9-PO_valitsin!$F$8)</f>
        <v>0</v>
      </c>
      <c r="EN9" s="76">
        <f>ABS(BO9-PO_valitsin!$E$8)</f>
        <v>0</v>
      </c>
      <c r="EO9" s="76">
        <f>ABS(BP9-PO_valitsin!$H$8)</f>
        <v>0</v>
      </c>
      <c r="ES9" s="76">
        <f>ABS(BT9-PO_valitsin!$I$8)</f>
        <v>0</v>
      </c>
      <c r="FI9" s="76">
        <f>ABS(CJ9-PO_valitsin!$G$8)</f>
        <v>0</v>
      </c>
      <c r="FJ9" s="78">
        <f>IF($B9=PO_valitsin!$C$8,100000,'mallin data'!CK9/'mallin data'!J$297*PO_valitsin!D$5)</f>
        <v>100000</v>
      </c>
      <c r="FK9" s="78"/>
      <c r="FL9" s="78"/>
      <c r="FM9" s="78"/>
      <c r="FN9" s="78"/>
      <c r="FO9" s="78"/>
      <c r="FP9" s="78"/>
      <c r="FQ9" s="78">
        <f>IF($B9=PO_valitsin!$C$8,100000,'mallin data'!CR9/'mallin data'!Q$297*PO_valitsin!F$5)</f>
        <v>100000</v>
      </c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>
        <f>IF($B9=PO_valitsin!$C$8,100000,'mallin data'!EN9/'mallin data'!BO$297*PO_valitsin!E$5)</f>
        <v>100000</v>
      </c>
      <c r="HN9" s="78">
        <f>IF($B9=PO_valitsin!$C$8,100000,'mallin data'!EO9/'mallin data'!BP$297*PO_valitsin!H$5)</f>
        <v>100000</v>
      </c>
      <c r="HO9" s="78"/>
      <c r="HP9" s="78"/>
      <c r="HQ9" s="78"/>
      <c r="HR9" s="78">
        <f>IF($B9=PO_valitsin!$C$8,100000,'mallin data'!ES9/'mallin data'!BT$297*PO_valitsin!I$5)</f>
        <v>100000</v>
      </c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>
        <f>IF($B9=PO_valitsin!$C$8,100000,'mallin data'!FI9/'mallin data'!CJ$297*PO_valitsin!G$5)</f>
        <v>100000</v>
      </c>
      <c r="II9" s="79">
        <f t="shared" si="0"/>
        <v>600000.0000000007</v>
      </c>
      <c r="IJ9" s="71">
        <f t="shared" si="1"/>
        <v>292</v>
      </c>
      <c r="IK9" s="80">
        <f t="shared" si="3"/>
        <v>6.9999999999999996E-10</v>
      </c>
      <c r="IL9" s="36" t="str">
        <f t="shared" si="2"/>
        <v>Akaa</v>
      </c>
    </row>
    <row r="10" spans="1:246" x14ac:dyDescent="0.2">
      <c r="A10" s="12">
        <v>2024</v>
      </c>
      <c r="B10" s="88" t="s">
        <v>92</v>
      </c>
      <c r="C10" s="88" t="s">
        <v>419</v>
      </c>
      <c r="J10" s="89">
        <v>53.7</v>
      </c>
      <c r="Q10" s="89">
        <v>38.200000000000003</v>
      </c>
      <c r="AV10" s="63"/>
      <c r="AW10" s="63"/>
      <c r="BO10" s="99">
        <v>3.5262101398205646E-2</v>
      </c>
      <c r="BP10" s="90">
        <v>24296.312888198758</v>
      </c>
      <c r="BT10" s="91">
        <v>2E-3</v>
      </c>
      <c r="CJ10" s="98">
        <v>152</v>
      </c>
      <c r="CK10" s="75">
        <f>ABS(J10-PO_valitsin!$D$8)</f>
        <v>8</v>
      </c>
      <c r="CR10" s="77">
        <f>ABS(Q10-PO_valitsin!$F$8)</f>
        <v>50.2</v>
      </c>
      <c r="EN10" s="76">
        <f>ABS(BO10-PO_valitsin!$E$8)</f>
        <v>5.7287251087910177E-2</v>
      </c>
      <c r="EO10" s="76">
        <f>ABS(BP10-PO_valitsin!$H$8)</f>
        <v>3120.1671264469987</v>
      </c>
      <c r="ES10" s="76">
        <f>ABS(BT10-PO_valitsin!$I$8)</f>
        <v>0</v>
      </c>
      <c r="FI10" s="76">
        <f>ABS(CJ10-PO_valitsin!$G$8)</f>
        <v>1575</v>
      </c>
      <c r="FJ10" s="78">
        <f>IF($B10=PO_valitsin!$C$8,100000,'mallin data'!CK10/'mallin data'!J$297*PO_valitsin!D$5)</f>
        <v>0.35669360293781122</v>
      </c>
      <c r="FK10" s="78"/>
      <c r="FL10" s="78"/>
      <c r="FM10" s="78"/>
      <c r="FN10" s="78"/>
      <c r="FO10" s="78"/>
      <c r="FP10" s="78"/>
      <c r="FQ10" s="78">
        <f>IF($B10=PO_valitsin!$C$8,100000,'mallin data'!CR10/'mallin data'!Q$297*PO_valitsin!F$5)</f>
        <v>0.23013661081954762</v>
      </c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>
        <f>IF($B10=PO_valitsin!$C$8,100000,'mallin data'!EN10/'mallin data'!BO$297*PO_valitsin!E$5)</f>
        <v>0.56708288918963012</v>
      </c>
      <c r="HN10" s="78">
        <f>IF($B10=PO_valitsin!$C$8,100000,'mallin data'!EO10/'mallin data'!BP$297*PO_valitsin!H$5)</f>
        <v>9.606539600022275E-2</v>
      </c>
      <c r="HO10" s="78"/>
      <c r="HP10" s="78"/>
      <c r="HQ10" s="78"/>
      <c r="HR10" s="78">
        <f>IF($B10=PO_valitsin!$C$8,100000,'mallin data'!ES10/'mallin data'!BT$297*PO_valitsin!I$5)</f>
        <v>0</v>
      </c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>
        <f>IF($B10=PO_valitsin!$C$8,100000,'mallin data'!FI10/'mallin data'!CJ$297*PO_valitsin!G$5)</f>
        <v>0.16069056843204693</v>
      </c>
      <c r="II10" s="79">
        <f t="shared" si="0"/>
        <v>1.4106690681792586</v>
      </c>
      <c r="IJ10" s="71">
        <f t="shared" si="1"/>
        <v>248</v>
      </c>
      <c r="IK10" s="80">
        <f t="shared" si="3"/>
        <v>7.9999999999999993E-10</v>
      </c>
      <c r="IL10" s="36" t="str">
        <f t="shared" si="2"/>
        <v>Enonkoski</v>
      </c>
    </row>
    <row r="11" spans="1:246" x14ac:dyDescent="0.2">
      <c r="A11" s="12">
        <v>2024</v>
      </c>
      <c r="B11" s="88" t="s">
        <v>95</v>
      </c>
      <c r="C11" s="88" t="s">
        <v>420</v>
      </c>
      <c r="J11" s="89">
        <v>49.5</v>
      </c>
      <c r="Q11" s="89">
        <v>28.2</v>
      </c>
      <c r="AV11" s="63"/>
      <c r="AW11" s="63"/>
      <c r="BO11" s="99">
        <v>-1.8160455190872817E-2</v>
      </c>
      <c r="BP11" s="90">
        <v>26349.322360953462</v>
      </c>
      <c r="BT11" s="91">
        <v>1.1000000000000001E-2</v>
      </c>
      <c r="CJ11" s="98">
        <v>143</v>
      </c>
      <c r="CK11" s="75">
        <f>ABS(J11-PO_valitsin!$D$8)</f>
        <v>3.7999999999999972</v>
      </c>
      <c r="CR11" s="77">
        <f>ABS(Q11-PO_valitsin!$F$8)</f>
        <v>60.2</v>
      </c>
      <c r="EN11" s="76">
        <f>ABS(BO11-PO_valitsin!$E$8)</f>
        <v>3.8646944988317104E-3</v>
      </c>
      <c r="EO11" s="76">
        <f>ABS(BP11-PO_valitsin!$H$8)</f>
        <v>1067.1576536922948</v>
      </c>
      <c r="ES11" s="76">
        <f>ABS(BT11-PO_valitsin!$I$8)</f>
        <v>9.0000000000000011E-3</v>
      </c>
      <c r="FI11" s="76">
        <f>ABS(CJ11-PO_valitsin!$G$8)</f>
        <v>1584</v>
      </c>
      <c r="FJ11" s="78">
        <f>IF($B11=PO_valitsin!$C$8,100000,'mallin data'!CK11/'mallin data'!J$297*PO_valitsin!D$5)</f>
        <v>0.16942946139546022</v>
      </c>
      <c r="FK11" s="78"/>
      <c r="FL11" s="78"/>
      <c r="FM11" s="78"/>
      <c r="FN11" s="78"/>
      <c r="FO11" s="78"/>
      <c r="FP11" s="78"/>
      <c r="FQ11" s="78">
        <f>IF($B11=PO_valitsin!$C$8,100000,'mallin data'!CR11/'mallin data'!Q$297*PO_valitsin!F$5)</f>
        <v>0.27598055719794357</v>
      </c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>
        <f>IF($B11=PO_valitsin!$C$8,100000,'mallin data'!EN11/'mallin data'!BO$297*PO_valitsin!E$5)</f>
        <v>3.8256367352478331E-2</v>
      </c>
      <c r="HN11" s="78">
        <f>IF($B11=PO_valitsin!$C$8,100000,'mallin data'!EO11/'mallin data'!BP$297*PO_valitsin!H$5)</f>
        <v>3.285622802947645E-2</v>
      </c>
      <c r="HO11" s="78"/>
      <c r="HP11" s="78"/>
      <c r="HQ11" s="78"/>
      <c r="HR11" s="78">
        <f>IF($B11=PO_valitsin!$C$8,100000,'mallin data'!ES11/'mallin data'!BT$297*PO_valitsin!I$5)</f>
        <v>0.14476014456412908</v>
      </c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>
        <f>IF($B11=PO_valitsin!$C$8,100000,'mallin data'!FI11/'mallin data'!CJ$297*PO_valitsin!G$5)</f>
        <v>0.16160880025165861</v>
      </c>
      <c r="II11" s="79">
        <f t="shared" si="0"/>
        <v>0.82289155969114625</v>
      </c>
      <c r="IJ11" s="71">
        <f t="shared" si="1"/>
        <v>168</v>
      </c>
      <c r="IK11" s="80">
        <f t="shared" si="3"/>
        <v>8.9999999999999989E-10</v>
      </c>
      <c r="IL11" s="36" t="str">
        <f t="shared" si="2"/>
        <v>Enontekiö</v>
      </c>
    </row>
    <row r="12" spans="1:246" x14ac:dyDescent="0.2">
      <c r="A12" s="12">
        <v>2024</v>
      </c>
      <c r="B12" s="88" t="s">
        <v>97</v>
      </c>
      <c r="C12" s="88" t="s">
        <v>421</v>
      </c>
      <c r="J12" s="89">
        <v>39.200000000000003</v>
      </c>
      <c r="Q12" s="89">
        <v>99.6</v>
      </c>
      <c r="AV12" s="63"/>
      <c r="AW12" s="63"/>
      <c r="BO12" s="99">
        <v>1.0588957667333698E-2</v>
      </c>
      <c r="BP12" s="90">
        <v>35835.043208664792</v>
      </c>
      <c r="BT12" s="91">
        <v>6.3E-2</v>
      </c>
      <c r="CJ12" s="98">
        <v>33111</v>
      </c>
      <c r="CK12" s="75">
        <f>ABS(J12-PO_valitsin!$D$8)</f>
        <v>6.5</v>
      </c>
      <c r="CR12" s="77">
        <f>ABS(Q12-PO_valitsin!$F$8)</f>
        <v>11.199999999999989</v>
      </c>
      <c r="EN12" s="76">
        <f>ABS(BO12-PO_valitsin!$E$8)</f>
        <v>3.2614107357038222E-2</v>
      </c>
      <c r="EO12" s="76">
        <f>ABS(BP12-PO_valitsin!$H$8)</f>
        <v>8418.563194019036</v>
      </c>
      <c r="ES12" s="76">
        <f>ABS(BT12-PO_valitsin!$I$8)</f>
        <v>6.0999999999999999E-2</v>
      </c>
      <c r="FI12" s="76">
        <f>ABS(CJ12-PO_valitsin!$G$8)</f>
        <v>31384</v>
      </c>
      <c r="FJ12" s="78">
        <f>IF($B12=PO_valitsin!$C$8,100000,'mallin data'!CK12/'mallin data'!J$297*PO_valitsin!D$5)</f>
        <v>0.2898135523869716</v>
      </c>
      <c r="FK12" s="78"/>
      <c r="FL12" s="78"/>
      <c r="FM12" s="78"/>
      <c r="FN12" s="78"/>
      <c r="FO12" s="78"/>
      <c r="FP12" s="78"/>
      <c r="FQ12" s="78">
        <f>IF($B12=PO_valitsin!$C$8,100000,'mallin data'!CR12/'mallin data'!Q$297*PO_valitsin!F$5)</f>
        <v>5.1345219943803401E-2</v>
      </c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>
        <f>IF($B12=PO_valitsin!$C$8,100000,'mallin data'!EN12/'mallin data'!BO$297*PO_valitsin!E$5)</f>
        <v>0.3228449939060376</v>
      </c>
      <c r="HN12" s="78">
        <f>IF($B12=PO_valitsin!$C$8,100000,'mallin data'!EO12/'mallin data'!BP$297*PO_valitsin!H$5)</f>
        <v>0.25919528480747117</v>
      </c>
      <c r="HO12" s="78"/>
      <c r="HP12" s="78"/>
      <c r="HQ12" s="78"/>
      <c r="HR12" s="78">
        <f>IF($B12=PO_valitsin!$C$8,100000,'mallin data'!ES12/'mallin data'!BT$297*PO_valitsin!I$5)</f>
        <v>0.98115209093465239</v>
      </c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>
        <f>IF($B12=PO_valitsin!$C$8,100000,'mallin data'!FI12/'mallin data'!CJ$297*PO_valitsin!G$5)</f>
        <v>3.2019763807437212</v>
      </c>
      <c r="II12" s="79">
        <f t="shared" si="0"/>
        <v>5.1063275237226575</v>
      </c>
      <c r="IJ12" s="71">
        <f t="shared" si="1"/>
        <v>268</v>
      </c>
      <c r="IK12" s="80">
        <f t="shared" si="3"/>
        <v>9.9999999999999986E-10</v>
      </c>
      <c r="IL12" s="36" t="str">
        <f t="shared" si="2"/>
        <v>Espoo</v>
      </c>
    </row>
    <row r="13" spans="1:246" x14ac:dyDescent="0.2">
      <c r="A13" s="12">
        <v>2024</v>
      </c>
      <c r="B13" s="88" t="s">
        <v>99</v>
      </c>
      <c r="C13" s="88" t="s">
        <v>422</v>
      </c>
      <c r="J13" s="89">
        <v>47.8</v>
      </c>
      <c r="Q13" s="89">
        <v>72</v>
      </c>
      <c r="AV13" s="63"/>
      <c r="AW13" s="63"/>
      <c r="BO13" s="99">
        <v>-1.6390624296365508E-2</v>
      </c>
      <c r="BP13" s="90">
        <v>28037.125496210756</v>
      </c>
      <c r="BT13" s="91">
        <v>2E-3</v>
      </c>
      <c r="CJ13" s="98">
        <v>1148</v>
      </c>
      <c r="CK13" s="75">
        <f>ABS(J13-PO_valitsin!$D$8)</f>
        <v>2.0999999999999943</v>
      </c>
      <c r="CR13" s="77">
        <f>ABS(Q13-PO_valitsin!$F$8)</f>
        <v>16.400000000000006</v>
      </c>
      <c r="EN13" s="76">
        <f>ABS(BO13-PO_valitsin!$E$8)</f>
        <v>5.6345253933390189E-3</v>
      </c>
      <c r="EO13" s="76">
        <f>ABS(BP13-PO_valitsin!$H$8)</f>
        <v>620.6454815649995</v>
      </c>
      <c r="ES13" s="76">
        <f>ABS(BT13-PO_valitsin!$I$8)</f>
        <v>0</v>
      </c>
      <c r="FI13" s="76">
        <f>ABS(CJ13-PO_valitsin!$G$8)</f>
        <v>579</v>
      </c>
      <c r="FJ13" s="78">
        <f>IF($B13=PO_valitsin!$C$8,100000,'mallin data'!CK13/'mallin data'!J$297*PO_valitsin!D$5)</f>
        <v>9.3632070771175191E-2</v>
      </c>
      <c r="FK13" s="78"/>
      <c r="FL13" s="78"/>
      <c r="FM13" s="78"/>
      <c r="FN13" s="78"/>
      <c r="FO13" s="78"/>
      <c r="FP13" s="78"/>
      <c r="FQ13" s="78">
        <f>IF($B13=PO_valitsin!$C$8,100000,'mallin data'!CR13/'mallin data'!Q$297*PO_valitsin!F$5)</f>
        <v>7.518407206056936E-2</v>
      </c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>
        <f>IF($B13=PO_valitsin!$C$8,100000,'mallin data'!EN13/'mallin data'!BO$297*PO_valitsin!E$5)</f>
        <v>5.5775811870668504E-2</v>
      </c>
      <c r="HN13" s="78">
        <f>IF($B13=PO_valitsin!$C$8,100000,'mallin data'!EO13/'mallin data'!BP$297*PO_valitsin!H$5)</f>
        <v>1.9108769353064783E-2</v>
      </c>
      <c r="HO13" s="78"/>
      <c r="HP13" s="78"/>
      <c r="HQ13" s="78"/>
      <c r="HR13" s="78">
        <f>IF($B13=PO_valitsin!$C$8,100000,'mallin data'!ES13/'mallin data'!BT$297*PO_valitsin!I$5)</f>
        <v>0</v>
      </c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>
        <f>IF($B13=PO_valitsin!$C$8,100000,'mallin data'!FI13/'mallin data'!CJ$297*PO_valitsin!G$5)</f>
        <v>5.9072913728352494E-2</v>
      </c>
      <c r="II13" s="79">
        <f t="shared" si="0"/>
        <v>0.3027736388838303</v>
      </c>
      <c r="IJ13" s="71">
        <f t="shared" si="1"/>
        <v>14</v>
      </c>
      <c r="IK13" s="80">
        <f t="shared" si="3"/>
        <v>1.0999999999999999E-9</v>
      </c>
      <c r="IL13" s="36" t="str">
        <f t="shared" si="2"/>
        <v>Eura</v>
      </c>
    </row>
    <row r="14" spans="1:246" x14ac:dyDescent="0.2">
      <c r="A14" s="12">
        <v>2024</v>
      </c>
      <c r="B14" s="88" t="s">
        <v>101</v>
      </c>
      <c r="C14" s="88" t="s">
        <v>423</v>
      </c>
      <c r="J14" s="89">
        <v>46.5</v>
      </c>
      <c r="Q14" s="89">
        <v>64.599999999999994</v>
      </c>
      <c r="AV14" s="63"/>
      <c r="AW14" s="63"/>
      <c r="BO14" s="99">
        <v>-1.1777634063633257E-2</v>
      </c>
      <c r="BP14" s="90">
        <v>29275.196752098982</v>
      </c>
      <c r="BT14" s="91">
        <v>3.0000000000000001E-3</v>
      </c>
      <c r="CJ14" s="98">
        <v>1008</v>
      </c>
      <c r="CK14" s="75">
        <f>ABS(J14-PO_valitsin!$D$8)</f>
        <v>0.79999999999999716</v>
      </c>
      <c r="CR14" s="77">
        <f>ABS(Q14-PO_valitsin!$F$8)</f>
        <v>23.800000000000011</v>
      </c>
      <c r="EN14" s="76">
        <f>ABS(BO14-PO_valitsin!$E$8)</f>
        <v>1.024751562607127E-2</v>
      </c>
      <c r="EO14" s="76">
        <f>ABS(BP14-PO_valitsin!$H$8)</f>
        <v>1858.7167374532255</v>
      </c>
      <c r="ES14" s="76">
        <f>ABS(BT14-PO_valitsin!$I$8)</f>
        <v>1E-3</v>
      </c>
      <c r="FI14" s="76">
        <f>ABS(CJ14-PO_valitsin!$G$8)</f>
        <v>719</v>
      </c>
      <c r="FJ14" s="78">
        <f>IF($B14=PO_valitsin!$C$8,100000,'mallin data'!CK14/'mallin data'!J$297*PO_valitsin!D$5)</f>
        <v>3.5669360293780997E-2</v>
      </c>
      <c r="FK14" s="78"/>
      <c r="FL14" s="78"/>
      <c r="FM14" s="78"/>
      <c r="FN14" s="78"/>
      <c r="FO14" s="78"/>
      <c r="FP14" s="78"/>
      <c r="FQ14" s="78">
        <f>IF($B14=PO_valitsin!$C$8,100000,'mallin data'!CR14/'mallin data'!Q$297*PO_valitsin!F$5)</f>
        <v>0.10910859238058238</v>
      </c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>
        <f>IF($B14=PO_valitsin!$C$8,100000,'mallin data'!EN14/'mallin data'!BO$297*PO_valitsin!E$5)</f>
        <v>0.10143951154735652</v>
      </c>
      <c r="HN14" s="78">
        <f>IF($B14=PO_valitsin!$C$8,100000,'mallin data'!EO14/'mallin data'!BP$297*PO_valitsin!H$5)</f>
        <v>5.7227177968192489E-2</v>
      </c>
      <c r="HO14" s="78"/>
      <c r="HP14" s="78"/>
      <c r="HQ14" s="78"/>
      <c r="HR14" s="78">
        <f>IF($B14=PO_valitsin!$C$8,100000,'mallin data'!ES14/'mallin data'!BT$297*PO_valitsin!I$5)</f>
        <v>1.6084460507125451E-2</v>
      </c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>
        <f>IF($B14=PO_valitsin!$C$8,100000,'mallin data'!FI14/'mallin data'!CJ$297*PO_valitsin!G$5)</f>
        <v>7.3356519811201115E-2</v>
      </c>
      <c r="II14" s="79">
        <f t="shared" si="0"/>
        <v>0.39288562370823898</v>
      </c>
      <c r="IJ14" s="71">
        <f t="shared" si="1"/>
        <v>24</v>
      </c>
      <c r="IK14" s="80">
        <f t="shared" si="3"/>
        <v>1.2E-9</v>
      </c>
      <c r="IL14" s="36" t="str">
        <f t="shared" si="2"/>
        <v>Eurajoki</v>
      </c>
    </row>
    <row r="15" spans="1:246" x14ac:dyDescent="0.2">
      <c r="A15" s="12">
        <v>2024</v>
      </c>
      <c r="B15" s="88" t="s">
        <v>102</v>
      </c>
      <c r="C15" s="88" t="s">
        <v>424</v>
      </c>
      <c r="J15" s="89">
        <v>48.2</v>
      </c>
      <c r="Q15" s="89">
        <v>36.6</v>
      </c>
      <c r="AV15" s="63"/>
      <c r="AW15" s="63"/>
      <c r="BO15" s="99">
        <v>-8.0318076461436405E-3</v>
      </c>
      <c r="BP15" s="90">
        <v>24154.042253521126</v>
      </c>
      <c r="BT15" s="91">
        <v>2.1000000000000001E-2</v>
      </c>
      <c r="CJ15" s="98">
        <v>251</v>
      </c>
      <c r="CK15" s="75">
        <f>ABS(J15-PO_valitsin!$D$8)</f>
        <v>2.5</v>
      </c>
      <c r="CR15" s="77">
        <f>ABS(Q15-PO_valitsin!$F$8)</f>
        <v>51.800000000000004</v>
      </c>
      <c r="EN15" s="76">
        <f>ABS(BO15-PO_valitsin!$E$8)</f>
        <v>1.3993342043560886E-2</v>
      </c>
      <c r="EO15" s="76">
        <f>ABS(BP15-PO_valitsin!$H$8)</f>
        <v>3262.4377611246309</v>
      </c>
      <c r="ES15" s="76">
        <f>ABS(BT15-PO_valitsin!$I$8)</f>
        <v>1.9000000000000003E-2</v>
      </c>
      <c r="FI15" s="76">
        <f>ABS(CJ15-PO_valitsin!$G$8)</f>
        <v>1476</v>
      </c>
      <c r="FJ15" s="78">
        <f>IF($B15=PO_valitsin!$C$8,100000,'mallin data'!CK15/'mallin data'!J$297*PO_valitsin!D$5)</f>
        <v>0.111466750918066</v>
      </c>
      <c r="FK15" s="78"/>
      <c r="FL15" s="78"/>
      <c r="FM15" s="78"/>
      <c r="FN15" s="78"/>
      <c r="FO15" s="78"/>
      <c r="FP15" s="78"/>
      <c r="FQ15" s="78">
        <f>IF($B15=PO_valitsin!$C$8,100000,'mallin data'!CR15/'mallin data'!Q$297*PO_valitsin!F$5)</f>
        <v>0.23747164224009096</v>
      </c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>
        <f>IF($B15=PO_valitsin!$C$8,100000,'mallin data'!EN15/'mallin data'!BO$297*PO_valitsin!E$5)</f>
        <v>0.13851921125180158</v>
      </c>
      <c r="HN15" s="78">
        <f>IF($B15=PO_valitsin!$C$8,100000,'mallin data'!EO15/'mallin data'!BP$297*PO_valitsin!H$5)</f>
        <v>0.10044570138311838</v>
      </c>
      <c r="HO15" s="78"/>
      <c r="HP15" s="78"/>
      <c r="HQ15" s="78"/>
      <c r="HR15" s="78">
        <f>IF($B15=PO_valitsin!$C$8,100000,'mallin data'!ES15/'mallin data'!BT$297*PO_valitsin!I$5)</f>
        <v>0.30560474963538359</v>
      </c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>
        <f>IF($B15=PO_valitsin!$C$8,100000,'mallin data'!FI15/'mallin data'!CJ$297*PO_valitsin!G$5)</f>
        <v>0.15059001841631825</v>
      </c>
      <c r="II15" s="79">
        <f t="shared" si="0"/>
        <v>1.0440980751447788</v>
      </c>
      <c r="IJ15" s="71">
        <f t="shared" si="1"/>
        <v>213</v>
      </c>
      <c r="IK15" s="80">
        <f t="shared" si="3"/>
        <v>1.3000000000000001E-9</v>
      </c>
      <c r="IL15" s="36" t="str">
        <f t="shared" si="2"/>
        <v>Evijärvi</v>
      </c>
    </row>
    <row r="16" spans="1:246" x14ac:dyDescent="0.2">
      <c r="A16" s="12">
        <v>2024</v>
      </c>
      <c r="B16" s="88" t="s">
        <v>103</v>
      </c>
      <c r="C16" s="88" t="s">
        <v>425</v>
      </c>
      <c r="J16" s="89">
        <v>49.4</v>
      </c>
      <c r="Q16" s="89">
        <v>91.7</v>
      </c>
      <c r="AV16" s="63"/>
      <c r="AW16" s="63"/>
      <c r="BO16" s="99">
        <v>-2.668579449333679E-2</v>
      </c>
      <c r="BP16" s="90">
        <v>25782.876805437554</v>
      </c>
      <c r="BT16" s="91">
        <v>3.0000000000000001E-3</v>
      </c>
      <c r="CJ16" s="98">
        <v>1251</v>
      </c>
      <c r="CK16" s="75">
        <f>ABS(J16-PO_valitsin!$D$8)</f>
        <v>3.6999999999999957</v>
      </c>
      <c r="CR16" s="77">
        <f>ABS(Q16-PO_valitsin!$F$8)</f>
        <v>3.2999999999999972</v>
      </c>
      <c r="EN16" s="76">
        <f>ABS(BO16-PO_valitsin!$E$8)</f>
        <v>4.6606448036322634E-3</v>
      </c>
      <c r="EO16" s="76">
        <f>ABS(BP16-PO_valitsin!$H$8)</f>
        <v>1633.6032092082023</v>
      </c>
      <c r="ES16" s="76">
        <f>ABS(BT16-PO_valitsin!$I$8)</f>
        <v>1E-3</v>
      </c>
      <c r="FI16" s="76">
        <f>ABS(CJ16-PO_valitsin!$G$8)</f>
        <v>476</v>
      </c>
      <c r="FJ16" s="78">
        <f>IF($B16=PO_valitsin!$C$8,100000,'mallin data'!CK16/'mallin data'!J$297*PO_valitsin!D$5)</f>
        <v>0.16497079135873749</v>
      </c>
      <c r="FK16" s="78"/>
      <c r="FL16" s="78"/>
      <c r="FM16" s="78"/>
      <c r="FN16" s="78"/>
      <c r="FO16" s="78"/>
      <c r="FP16" s="78"/>
      <c r="FQ16" s="78">
        <f>IF($B16=PO_valitsin!$C$8,100000,'mallin data'!CR16/'mallin data'!Q$297*PO_valitsin!F$5)</f>
        <v>1.5128502304870646E-2</v>
      </c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>
        <f>IF($B16=PO_valitsin!$C$8,100000,'mallin data'!EN16/'mallin data'!BO$297*PO_valitsin!E$5)</f>
        <v>4.613542927159564E-2</v>
      </c>
      <c r="HN16" s="78">
        <f>IF($B16=PO_valitsin!$C$8,100000,'mallin data'!EO16/'mallin data'!BP$297*PO_valitsin!H$5)</f>
        <v>5.0296260693741546E-2</v>
      </c>
      <c r="HO16" s="78"/>
      <c r="HP16" s="78"/>
      <c r="HQ16" s="78"/>
      <c r="HR16" s="78">
        <f>IF($B16=PO_valitsin!$C$8,100000,'mallin data'!ES16/'mallin data'!BT$297*PO_valitsin!I$5)</f>
        <v>1.6084460507125451E-2</v>
      </c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>
        <f>IF($B16=PO_valitsin!$C$8,100000,'mallin data'!FI16/'mallin data'!CJ$297*PO_valitsin!G$5)</f>
        <v>4.8564260681685296E-2</v>
      </c>
      <c r="II16" s="79">
        <f t="shared" si="0"/>
        <v>0.34117970621775612</v>
      </c>
      <c r="IJ16" s="71">
        <f t="shared" si="1"/>
        <v>19</v>
      </c>
      <c r="IK16" s="80">
        <f t="shared" si="3"/>
        <v>1.4000000000000001E-9</v>
      </c>
      <c r="IL16" s="36" t="str">
        <f t="shared" si="2"/>
        <v>Forssa</v>
      </c>
    </row>
    <row r="17" spans="1:246" x14ac:dyDescent="0.2">
      <c r="A17" s="12">
        <v>2024</v>
      </c>
      <c r="B17" s="88" t="s">
        <v>104</v>
      </c>
      <c r="C17" s="88" t="s">
        <v>426</v>
      </c>
      <c r="J17" s="89">
        <v>45.7</v>
      </c>
      <c r="Q17" s="89">
        <v>68.7</v>
      </c>
      <c r="AV17" s="63"/>
      <c r="AW17" s="63"/>
      <c r="BO17" s="99">
        <v>-3.7148061775409413E-2</v>
      </c>
      <c r="BP17" s="90">
        <v>23941.584873690696</v>
      </c>
      <c r="BT17" s="91">
        <v>0</v>
      </c>
      <c r="CJ17" s="98">
        <v>754</v>
      </c>
      <c r="CK17" s="75">
        <f>ABS(J17-PO_valitsin!$D$8)</f>
        <v>0</v>
      </c>
      <c r="CR17" s="77">
        <f>ABS(Q17-PO_valitsin!$F$8)</f>
        <v>19.700000000000003</v>
      </c>
      <c r="EN17" s="76">
        <f>ABS(BO17-PO_valitsin!$E$8)</f>
        <v>1.5122912085704886E-2</v>
      </c>
      <c r="EO17" s="76">
        <f>ABS(BP17-PO_valitsin!$H$8)</f>
        <v>3474.8951409550609</v>
      </c>
      <c r="ES17" s="76">
        <f>ABS(BT17-PO_valitsin!$I$8)</f>
        <v>2E-3</v>
      </c>
      <c r="FI17" s="76">
        <f>ABS(CJ17-PO_valitsin!$G$8)</f>
        <v>973</v>
      </c>
      <c r="FJ17" s="78">
        <f>IF($B17=PO_valitsin!$C$8,100000,'mallin data'!CK17/'mallin data'!J$297*PO_valitsin!D$5)</f>
        <v>0</v>
      </c>
      <c r="FK17" s="78"/>
      <c r="FL17" s="78"/>
      <c r="FM17" s="78"/>
      <c r="FN17" s="78"/>
      <c r="FO17" s="78"/>
      <c r="FP17" s="78"/>
      <c r="FQ17" s="78">
        <f>IF($B17=PO_valitsin!$C$8,100000,'mallin data'!CR17/'mallin data'!Q$297*PO_valitsin!F$5)</f>
        <v>9.0312574365440004E-2</v>
      </c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>
        <f>IF($B17=PO_valitsin!$C$8,100000,'mallin data'!EN17/'mallin data'!BO$297*PO_valitsin!E$5)</f>
        <v>0.14970075393148263</v>
      </c>
      <c r="HN17" s="78">
        <f>IF($B17=PO_valitsin!$C$8,100000,'mallin data'!EO17/'mallin data'!BP$297*PO_valitsin!H$5)</f>
        <v>0.10698695430306086</v>
      </c>
      <c r="HO17" s="78"/>
      <c r="HP17" s="78"/>
      <c r="HQ17" s="78"/>
      <c r="HR17" s="78">
        <f>IF($B17=PO_valitsin!$C$8,100000,'mallin data'!ES17/'mallin data'!BT$297*PO_valitsin!I$5)</f>
        <v>3.2168921014250902E-2</v>
      </c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>
        <f>IF($B17=PO_valitsin!$C$8,100000,'mallin data'!FI17/'mallin data'!CJ$297*PO_valitsin!G$5)</f>
        <v>9.9271062275797878E-2</v>
      </c>
      <c r="II17" s="79">
        <f t="shared" si="0"/>
        <v>0.47844026739003231</v>
      </c>
      <c r="IJ17" s="71">
        <f t="shared" si="1"/>
        <v>51</v>
      </c>
      <c r="IK17" s="80">
        <f t="shared" si="3"/>
        <v>1.5000000000000002E-9</v>
      </c>
      <c r="IL17" s="36" t="str">
        <f t="shared" si="2"/>
        <v>Haapajärvi</v>
      </c>
    </row>
    <row r="18" spans="1:246" x14ac:dyDescent="0.2">
      <c r="A18" s="12">
        <v>2024</v>
      </c>
      <c r="B18" s="88" t="s">
        <v>105</v>
      </c>
      <c r="C18" s="88" t="s">
        <v>427</v>
      </c>
      <c r="J18" s="89">
        <v>44</v>
      </c>
      <c r="Q18" s="89">
        <v>61.7</v>
      </c>
      <c r="AV18" s="63"/>
      <c r="AW18" s="63"/>
      <c r="BO18" s="99">
        <v>-1.4542164094963783E-2</v>
      </c>
      <c r="BP18" s="90">
        <v>23577.855145326001</v>
      </c>
      <c r="BT18" s="91">
        <v>0</v>
      </c>
      <c r="CJ18" s="98">
        <v>838</v>
      </c>
      <c r="CK18" s="75">
        <f>ABS(J18-PO_valitsin!$D$8)</f>
        <v>1.7000000000000028</v>
      </c>
      <c r="CR18" s="77">
        <f>ABS(Q18-PO_valitsin!$F$8)</f>
        <v>26.700000000000003</v>
      </c>
      <c r="EN18" s="76">
        <f>ABS(BO18-PO_valitsin!$E$8)</f>
        <v>7.4829855947407438E-3</v>
      </c>
      <c r="EO18" s="76">
        <f>ABS(BP18-PO_valitsin!$H$8)</f>
        <v>3838.6248693197558</v>
      </c>
      <c r="ES18" s="76">
        <f>ABS(BT18-PO_valitsin!$I$8)</f>
        <v>2E-3</v>
      </c>
      <c r="FI18" s="76">
        <f>ABS(CJ18-PO_valitsin!$G$8)</f>
        <v>889</v>
      </c>
      <c r="FJ18" s="78">
        <f>IF($B18=PO_valitsin!$C$8,100000,'mallin data'!CK18/'mallin data'!J$297*PO_valitsin!D$5)</f>
        <v>7.5797390624285019E-2</v>
      </c>
      <c r="FK18" s="78"/>
      <c r="FL18" s="78"/>
      <c r="FM18" s="78"/>
      <c r="FN18" s="78"/>
      <c r="FO18" s="78"/>
      <c r="FP18" s="78"/>
      <c r="FQ18" s="78">
        <f>IF($B18=PO_valitsin!$C$8,100000,'mallin data'!CR18/'mallin data'!Q$297*PO_valitsin!F$5)</f>
        <v>0.12240333683031716</v>
      </c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>
        <f>IF($B18=PO_valitsin!$C$8,100000,'mallin data'!EN18/'mallin data'!BO$297*PO_valitsin!E$5)</f>
        <v>7.4073602943840675E-2</v>
      </c>
      <c r="HN18" s="78">
        <f>IF($B18=PO_valitsin!$C$8,100000,'mallin data'!EO18/'mallin data'!BP$297*PO_valitsin!H$5)</f>
        <v>0.11818566224925889</v>
      </c>
      <c r="HO18" s="78"/>
      <c r="HP18" s="78"/>
      <c r="HQ18" s="78"/>
      <c r="HR18" s="78">
        <f>IF($B18=PO_valitsin!$C$8,100000,'mallin data'!ES18/'mallin data'!BT$297*PO_valitsin!I$5)</f>
        <v>3.2168921014250902E-2</v>
      </c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>
        <f>IF($B18=PO_valitsin!$C$8,100000,'mallin data'!FI18/'mallin data'!CJ$297*PO_valitsin!G$5)</f>
        <v>9.0700898626088711E-2</v>
      </c>
      <c r="II18" s="79">
        <f t="shared" si="0"/>
        <v>0.51332981388804133</v>
      </c>
      <c r="IJ18" s="71">
        <f t="shared" si="1"/>
        <v>64</v>
      </c>
      <c r="IK18" s="80">
        <f t="shared" si="3"/>
        <v>1.6000000000000003E-9</v>
      </c>
      <c r="IL18" s="36" t="str">
        <f t="shared" si="2"/>
        <v>Haapavesi</v>
      </c>
    </row>
    <row r="19" spans="1:246" x14ac:dyDescent="0.2">
      <c r="A19" s="12">
        <v>2024</v>
      </c>
      <c r="B19" s="88" t="s">
        <v>106</v>
      </c>
      <c r="C19" s="88" t="s">
        <v>428</v>
      </c>
      <c r="J19" s="89">
        <v>54.5</v>
      </c>
      <c r="Q19" s="89">
        <v>54.4</v>
      </c>
      <c r="AV19" s="63"/>
      <c r="AW19" s="63"/>
      <c r="BO19" s="99">
        <v>3.2185520300145763E-3</v>
      </c>
      <c r="BP19" s="90">
        <v>27495.437971952535</v>
      </c>
      <c r="BT19" s="91">
        <v>0</v>
      </c>
      <c r="CJ19" s="98">
        <v>81</v>
      </c>
      <c r="CK19" s="75">
        <f>ABS(J19-PO_valitsin!$D$8)</f>
        <v>8.7999999999999972</v>
      </c>
      <c r="CR19" s="77">
        <f>ABS(Q19-PO_valitsin!$F$8)</f>
        <v>34.000000000000007</v>
      </c>
      <c r="EN19" s="76">
        <f>ABS(BO19-PO_valitsin!$E$8)</f>
        <v>2.5243701719719104E-2</v>
      </c>
      <c r="EO19" s="76">
        <f>ABS(BP19-PO_valitsin!$H$8)</f>
        <v>78.957957306778553</v>
      </c>
      <c r="ES19" s="76">
        <f>ABS(BT19-PO_valitsin!$I$8)</f>
        <v>2E-3</v>
      </c>
      <c r="FI19" s="76">
        <f>ABS(CJ19-PO_valitsin!$G$8)</f>
        <v>1646</v>
      </c>
      <c r="FJ19" s="78">
        <f>IF($B19=PO_valitsin!$C$8,100000,'mallin data'!CK19/'mallin data'!J$297*PO_valitsin!D$5)</f>
        <v>0.39236296323159225</v>
      </c>
      <c r="FK19" s="78"/>
      <c r="FL19" s="78"/>
      <c r="FM19" s="78"/>
      <c r="FN19" s="78"/>
      <c r="FO19" s="78"/>
      <c r="FP19" s="78"/>
      <c r="FQ19" s="78">
        <f>IF($B19=PO_valitsin!$C$8,100000,'mallin data'!CR19/'mallin data'!Q$297*PO_valitsin!F$5)</f>
        <v>0.15586941768654619</v>
      </c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>
        <f>IF($B19=PO_valitsin!$C$8,100000,'mallin data'!EN19/'mallin data'!BO$297*PO_valitsin!E$5)</f>
        <v>0.2498858128677188</v>
      </c>
      <c r="HN19" s="78">
        <f>IF($B19=PO_valitsin!$C$8,100000,'mallin data'!EO19/'mallin data'!BP$297*PO_valitsin!H$5)</f>
        <v>2.4310003690993665E-3</v>
      </c>
      <c r="HO19" s="78"/>
      <c r="HP19" s="78"/>
      <c r="HQ19" s="78"/>
      <c r="HR19" s="78">
        <f>IF($B19=PO_valitsin!$C$8,100000,'mallin data'!ES19/'mallin data'!BT$297*PO_valitsin!I$5)</f>
        <v>3.2168921014250902E-2</v>
      </c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>
        <f>IF($B19=PO_valitsin!$C$8,100000,'mallin data'!FI19/'mallin data'!CJ$297*PO_valitsin!G$5)</f>
        <v>0.16793439723120587</v>
      </c>
      <c r="II19" s="79">
        <f t="shared" si="0"/>
        <v>1.0006525141004134</v>
      </c>
      <c r="IJ19" s="71">
        <f t="shared" si="1"/>
        <v>202</v>
      </c>
      <c r="IK19" s="80">
        <f t="shared" si="3"/>
        <v>1.7000000000000003E-9</v>
      </c>
      <c r="IL19" s="36" t="str">
        <f t="shared" si="2"/>
        <v>Hailuoto</v>
      </c>
    </row>
    <row r="20" spans="1:246" x14ac:dyDescent="0.2">
      <c r="A20" s="12">
        <v>2024</v>
      </c>
      <c r="B20" s="88" t="s">
        <v>108</v>
      </c>
      <c r="C20" s="88" t="s">
        <v>429</v>
      </c>
      <c r="J20" s="89">
        <v>51.7</v>
      </c>
      <c r="Q20" s="89">
        <v>43.8</v>
      </c>
      <c r="AV20" s="63"/>
      <c r="AW20" s="63"/>
      <c r="BO20" s="99">
        <v>6.2809825266259443E-3</v>
      </c>
      <c r="BP20" s="90">
        <v>23654.718781725889</v>
      </c>
      <c r="BT20" s="91">
        <v>5.0000000000000001E-3</v>
      </c>
      <c r="CJ20" s="98">
        <v>103</v>
      </c>
      <c r="CK20" s="75">
        <f>ABS(J20-PO_valitsin!$D$8)</f>
        <v>6</v>
      </c>
      <c r="CR20" s="77">
        <f>ABS(Q20-PO_valitsin!$F$8)</f>
        <v>44.600000000000009</v>
      </c>
      <c r="EN20" s="76">
        <f>ABS(BO20-PO_valitsin!$E$8)</f>
        <v>2.8306132216330472E-2</v>
      </c>
      <c r="EO20" s="76">
        <f>ABS(BP20-PO_valitsin!$H$8)</f>
        <v>3761.7612329198673</v>
      </c>
      <c r="ES20" s="76">
        <f>ABS(BT20-PO_valitsin!$I$8)</f>
        <v>3.0000000000000001E-3</v>
      </c>
      <c r="FI20" s="76">
        <f>ABS(CJ20-PO_valitsin!$G$8)</f>
        <v>1624</v>
      </c>
      <c r="FJ20" s="78">
        <f>IF($B20=PO_valitsin!$C$8,100000,'mallin data'!CK20/'mallin data'!J$297*PO_valitsin!D$5)</f>
        <v>0.26752020220335843</v>
      </c>
      <c r="FK20" s="78"/>
      <c r="FL20" s="78"/>
      <c r="FM20" s="78"/>
      <c r="FN20" s="78"/>
      <c r="FO20" s="78"/>
      <c r="FP20" s="78"/>
      <c r="FQ20" s="78">
        <f>IF($B20=PO_valitsin!$C$8,100000,'mallin data'!CR20/'mallin data'!Q$297*PO_valitsin!F$5)</f>
        <v>0.20446400084764593</v>
      </c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>
        <f>IF($B20=PO_valitsin!$C$8,100000,'mallin data'!EN20/'mallin data'!BO$297*PO_valitsin!E$5)</f>
        <v>0.28020061940810997</v>
      </c>
      <c r="HN20" s="78">
        <f>IF($B20=PO_valitsin!$C$8,100000,'mallin data'!EO20/'mallin data'!BP$297*PO_valitsin!H$5)</f>
        <v>0.11581914296694704</v>
      </c>
      <c r="HO20" s="78"/>
      <c r="HP20" s="78"/>
      <c r="HQ20" s="78"/>
      <c r="HR20" s="78">
        <f>IF($B20=PO_valitsin!$C$8,100000,'mallin data'!ES20/'mallin data'!BT$297*PO_valitsin!I$5)</f>
        <v>4.825338152137635E-2</v>
      </c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>
        <f>IF($B20=PO_valitsin!$C$8,100000,'mallin data'!FI20/'mallin data'!CJ$297*PO_valitsin!G$5)</f>
        <v>0.16568983056104394</v>
      </c>
      <c r="II20" s="79">
        <f t="shared" si="0"/>
        <v>1.0819471793084816</v>
      </c>
      <c r="IJ20" s="71">
        <f t="shared" si="1"/>
        <v>221</v>
      </c>
      <c r="IK20" s="80">
        <f t="shared" si="3"/>
        <v>1.8000000000000004E-9</v>
      </c>
      <c r="IL20" s="36" t="str">
        <f t="shared" si="2"/>
        <v>Halsua</v>
      </c>
    </row>
    <row r="21" spans="1:246" x14ac:dyDescent="0.2">
      <c r="A21" s="12">
        <v>2024</v>
      </c>
      <c r="B21" s="88" t="s">
        <v>111</v>
      </c>
      <c r="C21" s="88" t="s">
        <v>430</v>
      </c>
      <c r="J21" s="89">
        <v>49.7</v>
      </c>
      <c r="Q21" s="89">
        <v>88.1</v>
      </c>
      <c r="AV21" s="63"/>
      <c r="AW21" s="63"/>
      <c r="BO21" s="99">
        <v>-1.4667011425879117E-2</v>
      </c>
      <c r="BP21" s="90">
        <v>28502.978457873749</v>
      </c>
      <c r="BT21" s="91">
        <v>3.0000000000000001E-3</v>
      </c>
      <c r="CJ21" s="98">
        <v>1679</v>
      </c>
      <c r="CK21" s="75">
        <f>ABS(J21-PO_valitsin!$D$8)</f>
        <v>4</v>
      </c>
      <c r="CR21" s="77">
        <f>ABS(Q21-PO_valitsin!$F$8)</f>
        <v>0.30000000000001137</v>
      </c>
      <c r="EN21" s="76">
        <f>ABS(BO21-PO_valitsin!$E$8)</f>
        <v>7.3581382638254096E-3</v>
      </c>
      <c r="EO21" s="76">
        <f>ABS(BP21-PO_valitsin!$H$8)</f>
        <v>1086.4984432279925</v>
      </c>
      <c r="ES21" s="76">
        <f>ABS(BT21-PO_valitsin!$I$8)</f>
        <v>1E-3</v>
      </c>
      <c r="FI21" s="76">
        <f>ABS(CJ21-PO_valitsin!$G$8)</f>
        <v>48</v>
      </c>
      <c r="FJ21" s="78">
        <f>IF($B21=PO_valitsin!$C$8,100000,'mallin data'!CK21/'mallin data'!J$297*PO_valitsin!D$5)</f>
        <v>0.17834680146890561</v>
      </c>
      <c r="FK21" s="78"/>
      <c r="FL21" s="78"/>
      <c r="FM21" s="78"/>
      <c r="FN21" s="78"/>
      <c r="FO21" s="78"/>
      <c r="FP21" s="78"/>
      <c r="FQ21" s="78">
        <f>IF($B21=PO_valitsin!$C$8,100000,'mallin data'!CR21/'mallin data'!Q$297*PO_valitsin!F$5)</f>
        <v>1.3753183913519302E-3</v>
      </c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>
        <f>IF($B21=PO_valitsin!$C$8,100000,'mallin data'!EN21/'mallin data'!BO$297*PO_valitsin!E$5)</f>
        <v>7.2837747080998924E-2</v>
      </c>
      <c r="HN21" s="78">
        <f>IF($B21=PO_valitsin!$C$8,100000,'mallin data'!EO21/'mallin data'!BP$297*PO_valitsin!H$5)</f>
        <v>3.3451702736569944E-2</v>
      </c>
      <c r="HO21" s="78"/>
      <c r="HP21" s="78"/>
      <c r="HQ21" s="78"/>
      <c r="HR21" s="78">
        <f>IF($B21=PO_valitsin!$C$8,100000,'mallin data'!ES21/'mallin data'!BT$297*PO_valitsin!I$5)</f>
        <v>1.6084460507125451E-2</v>
      </c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>
        <f>IF($B21=PO_valitsin!$C$8,100000,'mallin data'!FI21/'mallin data'!CJ$297*PO_valitsin!G$5)</f>
        <v>4.8972363712623829E-3</v>
      </c>
      <c r="II21" s="79">
        <f t="shared" si="0"/>
        <v>0.30699326845621427</v>
      </c>
      <c r="IJ21" s="71">
        <f t="shared" si="1"/>
        <v>15</v>
      </c>
      <c r="IK21" s="80">
        <f t="shared" si="3"/>
        <v>1.9000000000000005E-9</v>
      </c>
      <c r="IL21" s="36" t="str">
        <f t="shared" si="2"/>
        <v>Hamina</v>
      </c>
    </row>
    <row r="22" spans="1:246" x14ac:dyDescent="0.2">
      <c r="A22" s="12">
        <v>2024</v>
      </c>
      <c r="B22" s="88" t="s">
        <v>112</v>
      </c>
      <c r="C22" s="88" t="s">
        <v>431</v>
      </c>
      <c r="J22" s="89">
        <v>51.1</v>
      </c>
      <c r="Q22" s="89">
        <v>47.3</v>
      </c>
      <c r="AV22" s="63"/>
      <c r="AW22" s="63"/>
      <c r="BO22" s="99">
        <v>-2.6493431491176021E-2</v>
      </c>
      <c r="BP22" s="90">
        <v>24396.935240629853</v>
      </c>
      <c r="BT22" s="91">
        <v>3.0000000000000001E-3</v>
      </c>
      <c r="CJ22" s="98">
        <v>439</v>
      </c>
      <c r="CK22" s="75">
        <f>ABS(J22-PO_valitsin!$D$8)</f>
        <v>5.3999999999999986</v>
      </c>
      <c r="CR22" s="77">
        <f>ABS(Q22-PO_valitsin!$F$8)</f>
        <v>41.100000000000009</v>
      </c>
      <c r="EN22" s="76">
        <f>ABS(BO22-PO_valitsin!$E$8)</f>
        <v>4.4682818014714944E-3</v>
      </c>
      <c r="EO22" s="76">
        <f>ABS(BP22-PO_valitsin!$H$8)</f>
        <v>3019.5447740159034</v>
      </c>
      <c r="ES22" s="76">
        <f>ABS(BT22-PO_valitsin!$I$8)</f>
        <v>1E-3</v>
      </c>
      <c r="FI22" s="76">
        <f>ABS(CJ22-PO_valitsin!$G$8)</f>
        <v>1288</v>
      </c>
      <c r="FJ22" s="78">
        <f>IF($B22=PO_valitsin!$C$8,100000,'mallin data'!CK22/'mallin data'!J$297*PO_valitsin!D$5)</f>
        <v>0.24076818198302252</v>
      </c>
      <c r="FK22" s="78"/>
      <c r="FL22" s="78"/>
      <c r="FM22" s="78"/>
      <c r="FN22" s="78"/>
      <c r="FO22" s="78"/>
      <c r="FP22" s="78"/>
      <c r="FQ22" s="78">
        <f>IF($B22=PO_valitsin!$C$8,100000,'mallin data'!CR22/'mallin data'!Q$297*PO_valitsin!F$5)</f>
        <v>0.18841861961520734</v>
      </c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>
        <f>IF($B22=PO_valitsin!$C$8,100000,'mallin data'!EN22/'mallin data'!BO$297*PO_valitsin!E$5)</f>
        <v>4.4231240032856944E-2</v>
      </c>
      <c r="HN22" s="78">
        <f>IF($B22=PO_valitsin!$C$8,100000,'mallin data'!EO22/'mallin data'!BP$297*PO_valitsin!H$5)</f>
        <v>9.2967380496234542E-2</v>
      </c>
      <c r="HO22" s="78"/>
      <c r="HP22" s="78"/>
      <c r="HQ22" s="78"/>
      <c r="HR22" s="78">
        <f>IF($B22=PO_valitsin!$C$8,100000,'mallin data'!ES22/'mallin data'!BT$297*PO_valitsin!I$5)</f>
        <v>1.6084460507125451E-2</v>
      </c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>
        <f>IF($B22=PO_valitsin!$C$8,100000,'mallin data'!FI22/'mallin data'!CJ$297*PO_valitsin!G$5)</f>
        <v>0.13140917596220725</v>
      </c>
      <c r="II22" s="79">
        <f t="shared" si="0"/>
        <v>0.71387906059665407</v>
      </c>
      <c r="IJ22" s="71">
        <f t="shared" si="1"/>
        <v>131</v>
      </c>
      <c r="IK22" s="80">
        <f t="shared" si="3"/>
        <v>2.0000000000000005E-9</v>
      </c>
      <c r="IL22" s="36" t="str">
        <f t="shared" si="2"/>
        <v>Hankasalmi</v>
      </c>
    </row>
    <row r="23" spans="1:246" x14ac:dyDescent="0.2">
      <c r="A23" s="12">
        <v>2024</v>
      </c>
      <c r="B23" s="88" t="s">
        <v>114</v>
      </c>
      <c r="C23" s="88" t="s">
        <v>432</v>
      </c>
      <c r="J23" s="89">
        <v>51.7</v>
      </c>
      <c r="Q23" s="89">
        <v>95.4</v>
      </c>
      <c r="AV23" s="63"/>
      <c r="AW23" s="63"/>
      <c r="BO23" s="99">
        <v>-3.8310710889085796E-2</v>
      </c>
      <c r="BP23" s="90">
        <v>30570.782653856142</v>
      </c>
      <c r="BT23" s="91">
        <v>0.41399999999999998</v>
      </c>
      <c r="CJ23" s="98">
        <v>629</v>
      </c>
      <c r="CK23" s="75">
        <f>ABS(J23-PO_valitsin!$D$8)</f>
        <v>6</v>
      </c>
      <c r="CR23" s="77">
        <f>ABS(Q23-PO_valitsin!$F$8)</f>
        <v>7</v>
      </c>
      <c r="EN23" s="76">
        <f>ABS(BO23-PO_valitsin!$E$8)</f>
        <v>1.6285561199381269E-2</v>
      </c>
      <c r="EO23" s="76">
        <f>ABS(BP23-PO_valitsin!$H$8)</f>
        <v>3154.3026392103857</v>
      </c>
      <c r="ES23" s="76">
        <f>ABS(BT23-PO_valitsin!$I$8)</f>
        <v>0.41199999999999998</v>
      </c>
      <c r="FI23" s="76">
        <f>ABS(CJ23-PO_valitsin!$G$8)</f>
        <v>1098</v>
      </c>
      <c r="FJ23" s="78">
        <f>IF($B23=PO_valitsin!$C$8,100000,'mallin data'!CK23/'mallin data'!J$297*PO_valitsin!D$5)</f>
        <v>0.26752020220335843</v>
      </c>
      <c r="FK23" s="78"/>
      <c r="FL23" s="78"/>
      <c r="FM23" s="78"/>
      <c r="FN23" s="78"/>
      <c r="FO23" s="78"/>
      <c r="FP23" s="78"/>
      <c r="FQ23" s="78">
        <f>IF($B23=PO_valitsin!$C$8,100000,'mallin data'!CR23/'mallin data'!Q$297*PO_valitsin!F$5)</f>
        <v>3.2090762464877159E-2</v>
      </c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>
        <f>IF($B23=PO_valitsin!$C$8,100000,'mallin data'!EN23/'mallin data'!BO$297*PO_valitsin!E$5)</f>
        <v>0.16120974425614681</v>
      </c>
      <c r="HN23" s="78">
        <f>IF($B23=PO_valitsin!$C$8,100000,'mallin data'!EO23/'mallin data'!BP$297*PO_valitsin!H$5)</f>
        <v>9.7116378661853298E-2</v>
      </c>
      <c r="HO23" s="78"/>
      <c r="HP23" s="78"/>
      <c r="HQ23" s="78"/>
      <c r="HR23" s="78">
        <f>IF($B23=PO_valitsin!$C$8,100000,'mallin data'!ES23/'mallin data'!BT$297*PO_valitsin!I$5)</f>
        <v>6.626797728935685</v>
      </c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>
        <f>IF($B23=PO_valitsin!$C$8,100000,'mallin data'!FI23/'mallin data'!CJ$297*PO_valitsin!G$5)</f>
        <v>0.112024281992627</v>
      </c>
      <c r="II23" s="79">
        <f t="shared" si="0"/>
        <v>7.2967591006145485</v>
      </c>
      <c r="IJ23" s="71">
        <f t="shared" si="1"/>
        <v>275</v>
      </c>
      <c r="IK23" s="80">
        <f t="shared" si="3"/>
        <v>2.1000000000000006E-9</v>
      </c>
      <c r="IL23" s="36" t="str">
        <f t="shared" si="2"/>
        <v>Hanko</v>
      </c>
    </row>
    <row r="24" spans="1:246" x14ac:dyDescent="0.2">
      <c r="A24" s="12">
        <v>2024</v>
      </c>
      <c r="B24" s="88" t="s">
        <v>116</v>
      </c>
      <c r="C24" s="88" t="s">
        <v>433</v>
      </c>
      <c r="J24" s="89">
        <v>49.6</v>
      </c>
      <c r="Q24" s="89">
        <v>93.4</v>
      </c>
      <c r="AV24" s="63"/>
      <c r="AW24" s="63"/>
      <c r="BO24" s="99">
        <v>-6.0337871906681381E-3</v>
      </c>
      <c r="BP24" s="90">
        <v>27643.269896193771</v>
      </c>
      <c r="BT24" s="91">
        <v>2E-3</v>
      </c>
      <c r="CJ24" s="98">
        <v>612</v>
      </c>
      <c r="CK24" s="75">
        <f>ABS(J24-PO_valitsin!$D$8)</f>
        <v>3.8999999999999986</v>
      </c>
      <c r="CR24" s="77">
        <f>ABS(Q24-PO_valitsin!$F$8)</f>
        <v>5</v>
      </c>
      <c r="EN24" s="76">
        <f>ABS(BO24-PO_valitsin!$E$8)</f>
        <v>1.5991362499036391E-2</v>
      </c>
      <c r="EO24" s="76">
        <f>ABS(BP24-PO_valitsin!$H$8)</f>
        <v>226.78988154801482</v>
      </c>
      <c r="ES24" s="76">
        <f>ABS(BT24-PO_valitsin!$I$8)</f>
        <v>0</v>
      </c>
      <c r="FI24" s="76">
        <f>ABS(CJ24-PO_valitsin!$G$8)</f>
        <v>1115</v>
      </c>
      <c r="FJ24" s="78">
        <f>IF($B24=PO_valitsin!$C$8,100000,'mallin data'!CK24/'mallin data'!J$297*PO_valitsin!D$5)</f>
        <v>0.1738881314321829</v>
      </c>
      <c r="FK24" s="78"/>
      <c r="FL24" s="78"/>
      <c r="FM24" s="78"/>
      <c r="FN24" s="78"/>
      <c r="FO24" s="78"/>
      <c r="FP24" s="78"/>
      <c r="FQ24" s="78">
        <f>IF($B24=PO_valitsin!$C$8,100000,'mallin data'!CR24/'mallin data'!Q$297*PO_valitsin!F$5)</f>
        <v>2.2921973189197968E-2</v>
      </c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>
        <f>IF($B24=PO_valitsin!$C$8,100000,'mallin data'!EN24/'mallin data'!BO$297*PO_valitsin!E$5)</f>
        <v>0.1582974898571464</v>
      </c>
      <c r="HN24" s="78">
        <f>IF($B24=PO_valitsin!$C$8,100000,'mallin data'!EO24/'mallin data'!BP$297*PO_valitsin!H$5)</f>
        <v>6.982529748194158E-3</v>
      </c>
      <c r="HO24" s="78"/>
      <c r="HP24" s="78"/>
      <c r="HQ24" s="78"/>
      <c r="HR24" s="78">
        <f>IF($B24=PO_valitsin!$C$8,100000,'mallin data'!ES24/'mallin data'!BT$297*PO_valitsin!I$5)</f>
        <v>0</v>
      </c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>
        <f>IF($B24=PO_valitsin!$C$8,100000,'mallin data'!FI24/'mallin data'!CJ$297*PO_valitsin!G$5)</f>
        <v>0.11375871987411576</v>
      </c>
      <c r="II24" s="79">
        <f t="shared" si="0"/>
        <v>0.47584884630083718</v>
      </c>
      <c r="IJ24" s="71">
        <f t="shared" si="1"/>
        <v>50</v>
      </c>
      <c r="IK24" s="80">
        <f t="shared" si="3"/>
        <v>2.2000000000000007E-9</v>
      </c>
      <c r="IL24" s="36" t="str">
        <f t="shared" si="2"/>
        <v>Harjavalta</v>
      </c>
    </row>
    <row r="25" spans="1:246" x14ac:dyDescent="0.2">
      <c r="A25" s="12">
        <v>2024</v>
      </c>
      <c r="B25" s="88" t="s">
        <v>118</v>
      </c>
      <c r="C25" s="88" t="s">
        <v>434</v>
      </c>
      <c r="J25" s="89">
        <v>56.2</v>
      </c>
      <c r="Q25" s="89">
        <v>53.2</v>
      </c>
      <c r="AV25" s="63"/>
      <c r="AW25" s="63"/>
      <c r="BO25" s="99">
        <v>-2.5272054375289121E-2</v>
      </c>
      <c r="BP25" s="90">
        <v>24480.766317485897</v>
      </c>
      <c r="BT25" s="91">
        <v>1E-3</v>
      </c>
      <c r="CJ25" s="98">
        <v>134</v>
      </c>
      <c r="CK25" s="75">
        <f>ABS(J25-PO_valitsin!$D$8)</f>
        <v>10.5</v>
      </c>
      <c r="CR25" s="77">
        <f>ABS(Q25-PO_valitsin!$F$8)</f>
        <v>35.200000000000003</v>
      </c>
      <c r="EN25" s="76">
        <f>ABS(BO25-PO_valitsin!$E$8)</f>
        <v>3.2469046855845944E-3</v>
      </c>
      <c r="EO25" s="76">
        <f>ABS(BP25-PO_valitsin!$H$8)</f>
        <v>2935.7136971598593</v>
      </c>
      <c r="ES25" s="76">
        <f>ABS(BT25-PO_valitsin!$I$8)</f>
        <v>1E-3</v>
      </c>
      <c r="FI25" s="76">
        <f>ABS(CJ25-PO_valitsin!$G$8)</f>
        <v>1593</v>
      </c>
      <c r="FJ25" s="78">
        <f>IF($B25=PO_valitsin!$C$8,100000,'mallin data'!CK25/'mallin data'!J$297*PO_valitsin!D$5)</f>
        <v>0.46816035385587723</v>
      </c>
      <c r="FK25" s="78"/>
      <c r="FL25" s="78"/>
      <c r="FM25" s="78"/>
      <c r="FN25" s="78"/>
      <c r="FO25" s="78"/>
      <c r="FP25" s="78"/>
      <c r="FQ25" s="78">
        <f>IF($B25=PO_valitsin!$C$8,100000,'mallin data'!CR25/'mallin data'!Q$297*PO_valitsin!F$5)</f>
        <v>0.16137069125195369</v>
      </c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>
        <f>IF($B25=PO_valitsin!$C$8,100000,'mallin data'!EN25/'mallin data'!BO$297*PO_valitsin!E$5)</f>
        <v>3.2140904914413626E-2</v>
      </c>
      <c r="HN25" s="78">
        <f>IF($B25=PO_valitsin!$C$8,100000,'mallin data'!EO25/'mallin data'!BP$297*PO_valitsin!H$5)</f>
        <v>9.0386343882188996E-2</v>
      </c>
      <c r="HO25" s="78"/>
      <c r="HP25" s="78"/>
      <c r="HQ25" s="78"/>
      <c r="HR25" s="78">
        <f>IF($B25=PO_valitsin!$C$8,100000,'mallin data'!ES25/'mallin data'!BT$297*PO_valitsin!I$5)</f>
        <v>1.6084460507125451E-2</v>
      </c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>
        <f>IF($B25=PO_valitsin!$C$8,100000,'mallin data'!FI25/'mallin data'!CJ$297*PO_valitsin!G$5)</f>
        <v>0.16252703207127031</v>
      </c>
      <c r="II25" s="79">
        <f t="shared" si="0"/>
        <v>0.93066978878282924</v>
      </c>
      <c r="IJ25" s="71">
        <f t="shared" si="1"/>
        <v>189</v>
      </c>
      <c r="IK25" s="80">
        <f t="shared" si="3"/>
        <v>2.3000000000000007E-9</v>
      </c>
      <c r="IL25" s="36" t="str">
        <f t="shared" si="2"/>
        <v>Hartola</v>
      </c>
    </row>
    <row r="26" spans="1:246" x14ac:dyDescent="0.2">
      <c r="A26" s="12">
        <v>2024</v>
      </c>
      <c r="B26" s="88" t="s">
        <v>119</v>
      </c>
      <c r="C26" s="88" t="s">
        <v>435</v>
      </c>
      <c r="J26" s="89">
        <v>45.3</v>
      </c>
      <c r="Q26" s="89">
        <v>75.900000000000006</v>
      </c>
      <c r="AV26" s="63"/>
      <c r="AW26" s="63"/>
      <c r="BO26" s="99">
        <v>-1.2691472259233815E-2</v>
      </c>
      <c r="BP26" s="90">
        <v>29583.011537228929</v>
      </c>
      <c r="BT26" s="91">
        <v>4.0000000000000001E-3</v>
      </c>
      <c r="CJ26" s="98">
        <v>1050</v>
      </c>
      <c r="CK26" s="75">
        <f>ABS(J26-PO_valitsin!$D$8)</f>
        <v>0.40000000000000568</v>
      </c>
      <c r="CR26" s="77">
        <f>ABS(Q26-PO_valitsin!$F$8)</f>
        <v>12.5</v>
      </c>
      <c r="EN26" s="76">
        <f>ABS(BO26-PO_valitsin!$E$8)</f>
        <v>9.3336774304707115E-3</v>
      </c>
      <c r="EO26" s="76">
        <f>ABS(BP26-PO_valitsin!$H$8)</f>
        <v>2166.5315225831728</v>
      </c>
      <c r="ES26" s="76">
        <f>ABS(BT26-PO_valitsin!$I$8)</f>
        <v>2E-3</v>
      </c>
      <c r="FI26" s="76">
        <f>ABS(CJ26-PO_valitsin!$G$8)</f>
        <v>677</v>
      </c>
      <c r="FJ26" s="78">
        <f>IF($B26=PO_valitsin!$C$8,100000,'mallin data'!CK26/'mallin data'!J$297*PO_valitsin!D$5)</f>
        <v>1.7834680146890814E-2</v>
      </c>
      <c r="FK26" s="78"/>
      <c r="FL26" s="78"/>
      <c r="FM26" s="78"/>
      <c r="FN26" s="78"/>
      <c r="FO26" s="78"/>
      <c r="FP26" s="78"/>
      <c r="FQ26" s="78">
        <f>IF($B26=PO_valitsin!$C$8,100000,'mallin data'!CR26/'mallin data'!Q$297*PO_valitsin!F$5)</f>
        <v>5.7304932972994917E-2</v>
      </c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>
        <f>IF($B26=PO_valitsin!$C$8,100000,'mallin data'!EN26/'mallin data'!BO$297*PO_valitsin!E$5)</f>
        <v>9.2393484824626101E-2</v>
      </c>
      <c r="HN26" s="78">
        <f>IF($B26=PO_valitsin!$C$8,100000,'mallin data'!EO26/'mallin data'!BP$297*PO_valitsin!H$5)</f>
        <v>6.6704346347280008E-2</v>
      </c>
      <c r="HO26" s="78"/>
      <c r="HP26" s="78"/>
      <c r="HQ26" s="78"/>
      <c r="HR26" s="78">
        <f>IF($B26=PO_valitsin!$C$8,100000,'mallin data'!ES26/'mallin data'!BT$297*PO_valitsin!I$5)</f>
        <v>3.2168921014250902E-2</v>
      </c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>
        <f>IF($B26=PO_valitsin!$C$8,100000,'mallin data'!FI26/'mallin data'!CJ$297*PO_valitsin!G$5)</f>
        <v>6.9071437986346518E-2</v>
      </c>
      <c r="II26" s="79">
        <f t="shared" si="0"/>
        <v>0.33547780569238922</v>
      </c>
      <c r="IJ26" s="71">
        <f t="shared" si="1"/>
        <v>18</v>
      </c>
      <c r="IK26" s="80">
        <f t="shared" si="3"/>
        <v>2.4000000000000008E-9</v>
      </c>
      <c r="IL26" s="36" t="str">
        <f t="shared" si="2"/>
        <v>Hattula</v>
      </c>
    </row>
    <row r="27" spans="1:246" x14ac:dyDescent="0.2">
      <c r="A27" s="12">
        <v>2024</v>
      </c>
      <c r="B27" s="88" t="s">
        <v>121</v>
      </c>
      <c r="C27" s="88" t="s">
        <v>436</v>
      </c>
      <c r="J27" s="89">
        <v>46.2</v>
      </c>
      <c r="Q27" s="89">
        <v>65.7</v>
      </c>
      <c r="AV27" s="63"/>
      <c r="AW27" s="63"/>
      <c r="BO27" s="99">
        <v>-5.9255091891644348E-3</v>
      </c>
      <c r="BP27" s="90">
        <v>28873.533729907605</v>
      </c>
      <c r="BT27" s="91">
        <v>4.0000000000000001E-3</v>
      </c>
      <c r="CJ27" s="98">
        <v>884</v>
      </c>
      <c r="CK27" s="75">
        <f>ABS(J27-PO_valitsin!$D$8)</f>
        <v>0.5</v>
      </c>
      <c r="CR27" s="77">
        <f>ABS(Q27-PO_valitsin!$F$8)</f>
        <v>22.700000000000003</v>
      </c>
      <c r="EN27" s="76">
        <f>ABS(BO27-PO_valitsin!$E$8)</f>
        <v>1.6099640500540094E-2</v>
      </c>
      <c r="EO27" s="76">
        <f>ABS(BP27-PO_valitsin!$H$8)</f>
        <v>1457.053715261849</v>
      </c>
      <c r="ES27" s="76">
        <f>ABS(BT27-PO_valitsin!$I$8)</f>
        <v>2E-3</v>
      </c>
      <c r="FI27" s="76">
        <f>ABS(CJ27-PO_valitsin!$G$8)</f>
        <v>843</v>
      </c>
      <c r="FJ27" s="78">
        <f>IF($B27=PO_valitsin!$C$8,100000,'mallin data'!CK27/'mallin data'!J$297*PO_valitsin!D$5)</f>
        <v>2.2293350183613201E-2</v>
      </c>
      <c r="FK27" s="78"/>
      <c r="FL27" s="78"/>
      <c r="FM27" s="78"/>
      <c r="FN27" s="78"/>
      <c r="FO27" s="78"/>
      <c r="FP27" s="78"/>
      <c r="FQ27" s="78">
        <f>IF($B27=PO_valitsin!$C$8,100000,'mallin data'!CR27/'mallin data'!Q$297*PO_valitsin!F$5)</f>
        <v>0.10406575827895879</v>
      </c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>
        <f>IF($B27=PO_valitsin!$C$8,100000,'mallin data'!EN27/'mallin data'!BO$297*PO_valitsin!E$5)</f>
        <v>0.15936932697207748</v>
      </c>
      <c r="HN27" s="78">
        <f>IF($B27=PO_valitsin!$C$8,100000,'mallin data'!EO27/'mallin data'!BP$297*PO_valitsin!H$5)</f>
        <v>4.4860559219343787E-2</v>
      </c>
      <c r="HO27" s="78"/>
      <c r="HP27" s="78"/>
      <c r="HQ27" s="78"/>
      <c r="HR27" s="78">
        <f>IF($B27=PO_valitsin!$C$8,100000,'mallin data'!ES27/'mallin data'!BT$297*PO_valitsin!I$5)</f>
        <v>3.2168921014250902E-2</v>
      </c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>
        <f>IF($B27=PO_valitsin!$C$8,100000,'mallin data'!FI27/'mallin data'!CJ$297*PO_valitsin!G$5)</f>
        <v>8.6007713770295591E-2</v>
      </c>
      <c r="II27" s="79">
        <f t="shared" si="0"/>
        <v>0.44876563193853974</v>
      </c>
      <c r="IJ27" s="71">
        <f t="shared" si="1"/>
        <v>38</v>
      </c>
      <c r="IK27" s="80">
        <f t="shared" si="3"/>
        <v>2.5000000000000009E-9</v>
      </c>
      <c r="IL27" s="36" t="str">
        <f t="shared" si="2"/>
        <v>Hausjärvi</v>
      </c>
    </row>
    <row r="28" spans="1:246" x14ac:dyDescent="0.2">
      <c r="A28" s="12">
        <v>2024</v>
      </c>
      <c r="B28" s="88" t="s">
        <v>124</v>
      </c>
      <c r="C28" s="88" t="s">
        <v>437</v>
      </c>
      <c r="J28" s="89">
        <v>56.4</v>
      </c>
      <c r="Q28" s="89">
        <v>44.5</v>
      </c>
      <c r="AV28" s="63"/>
      <c r="AW28" s="63"/>
      <c r="BO28" s="99">
        <v>-4.3376197038109111E-2</v>
      </c>
      <c r="BP28" s="90">
        <v>24499.13349265961</v>
      </c>
      <c r="BT28" s="91">
        <v>3.0000000000000001E-3</v>
      </c>
      <c r="CJ28" s="98">
        <v>200</v>
      </c>
      <c r="CK28" s="75">
        <f>ABS(J28-PO_valitsin!$D$8)</f>
        <v>10.699999999999996</v>
      </c>
      <c r="CR28" s="77">
        <f>ABS(Q28-PO_valitsin!$F$8)</f>
        <v>43.900000000000006</v>
      </c>
      <c r="EN28" s="76">
        <f>ABS(BO28-PO_valitsin!$E$8)</f>
        <v>2.1351047348404584E-2</v>
      </c>
      <c r="EO28" s="76">
        <f>ABS(BP28-PO_valitsin!$H$8)</f>
        <v>2917.3465219861464</v>
      </c>
      <c r="ES28" s="76">
        <f>ABS(BT28-PO_valitsin!$I$8)</f>
        <v>1E-3</v>
      </c>
      <c r="FI28" s="76">
        <f>ABS(CJ28-PO_valitsin!$G$8)</f>
        <v>1527</v>
      </c>
      <c r="FJ28" s="78">
        <f>IF($B28=PO_valitsin!$C$8,100000,'mallin data'!CK28/'mallin data'!J$297*PO_valitsin!D$5)</f>
        <v>0.47707769392932231</v>
      </c>
      <c r="FK28" s="78"/>
      <c r="FL28" s="78"/>
      <c r="FM28" s="78"/>
      <c r="FN28" s="78"/>
      <c r="FO28" s="78"/>
      <c r="FP28" s="78"/>
      <c r="FQ28" s="78">
        <f>IF($B28=PO_valitsin!$C$8,100000,'mallin data'!CR28/'mallin data'!Q$297*PO_valitsin!F$5)</f>
        <v>0.20125492460115818</v>
      </c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>
        <f>IF($B28=PO_valitsin!$C$8,100000,'mallin data'!EN28/'mallin data'!BO$297*PO_valitsin!E$5)</f>
        <v>0.21135267249911874</v>
      </c>
      <c r="HN28" s="78">
        <f>IF($B28=PO_valitsin!$C$8,100000,'mallin data'!EO28/'mallin data'!BP$297*PO_valitsin!H$5)</f>
        <v>8.9820845341577998E-2</v>
      </c>
      <c r="HO28" s="78"/>
      <c r="HP28" s="78"/>
      <c r="HQ28" s="78"/>
      <c r="HR28" s="78">
        <f>IF($B28=PO_valitsin!$C$8,100000,'mallin data'!ES28/'mallin data'!BT$297*PO_valitsin!I$5)</f>
        <v>1.6084460507125451E-2</v>
      </c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>
        <f>IF($B28=PO_valitsin!$C$8,100000,'mallin data'!FI28/'mallin data'!CJ$297*PO_valitsin!G$5)</f>
        <v>0.15579333206078455</v>
      </c>
      <c r="II28" s="79">
        <f t="shared" si="0"/>
        <v>1.1513839315390872</v>
      </c>
      <c r="IJ28" s="71">
        <f t="shared" si="1"/>
        <v>229</v>
      </c>
      <c r="IK28" s="80">
        <f t="shared" si="3"/>
        <v>2.6000000000000009E-9</v>
      </c>
      <c r="IL28" s="36" t="str">
        <f t="shared" si="2"/>
        <v>Heinävesi</v>
      </c>
    </row>
    <row r="29" spans="1:246" x14ac:dyDescent="0.2">
      <c r="A29" s="12">
        <v>2024</v>
      </c>
      <c r="B29" s="88" t="s">
        <v>98</v>
      </c>
      <c r="C29" s="88" t="s">
        <v>438</v>
      </c>
      <c r="J29" s="89">
        <v>41.2</v>
      </c>
      <c r="Q29" s="89">
        <v>99.9</v>
      </c>
      <c r="AV29" s="63"/>
      <c r="AW29" s="63"/>
      <c r="BO29" s="99">
        <v>1.475377282906667E-2</v>
      </c>
      <c r="BP29" s="90">
        <v>34349.484944840631</v>
      </c>
      <c r="BT29" s="91">
        <v>5.4000000000000006E-2</v>
      </c>
      <c r="CJ29" s="98">
        <v>47628</v>
      </c>
      <c r="CK29" s="75">
        <f>ABS(J29-PO_valitsin!$D$8)</f>
        <v>4.5</v>
      </c>
      <c r="CR29" s="77">
        <f>ABS(Q29-PO_valitsin!$F$8)</f>
        <v>11.5</v>
      </c>
      <c r="EN29" s="76">
        <f>ABS(BO29-PO_valitsin!$E$8)</f>
        <v>3.6778922518771198E-2</v>
      </c>
      <c r="EO29" s="76">
        <f>ABS(BP29-PO_valitsin!$H$8)</f>
        <v>6933.0049301948748</v>
      </c>
      <c r="ES29" s="76">
        <f>ABS(BT29-PO_valitsin!$I$8)</f>
        <v>5.2000000000000005E-2</v>
      </c>
      <c r="FI29" s="76">
        <f>ABS(CJ29-PO_valitsin!$G$8)</f>
        <v>45901</v>
      </c>
      <c r="FJ29" s="78">
        <f>IF($B29=PO_valitsin!$C$8,100000,'mallin data'!CK29/'mallin data'!J$297*PO_valitsin!D$5)</f>
        <v>0.20064015165251881</v>
      </c>
      <c r="FK29" s="78"/>
      <c r="FL29" s="78"/>
      <c r="FM29" s="78"/>
      <c r="FN29" s="78"/>
      <c r="FO29" s="78"/>
      <c r="FP29" s="78"/>
      <c r="FQ29" s="78">
        <f>IF($B29=PO_valitsin!$C$8,100000,'mallin data'!CR29/'mallin data'!Q$297*PO_valitsin!F$5)</f>
        <v>5.2720538335155324E-2</v>
      </c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>
        <f>IF($B29=PO_valitsin!$C$8,100000,'mallin data'!EN29/'mallin data'!BO$297*PO_valitsin!E$5)</f>
        <v>0.36407223679175432</v>
      </c>
      <c r="HN29" s="78">
        <f>IF($B29=PO_valitsin!$C$8,100000,'mallin data'!EO29/'mallin data'!BP$297*PO_valitsin!H$5)</f>
        <v>0.21345711210318427</v>
      </c>
      <c r="HO29" s="78"/>
      <c r="HP29" s="78"/>
      <c r="HQ29" s="78"/>
      <c r="HR29" s="78">
        <f>IF($B29=PO_valitsin!$C$8,100000,'mallin data'!ES29/'mallin data'!BT$297*PO_valitsin!I$5)</f>
        <v>0.8363919463705235</v>
      </c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>
        <f>IF($B29=PO_valitsin!$C$8,100000,'mallin data'!FI29/'mallin data'!CJ$297*PO_valitsin!G$5)</f>
        <v>4.6830843057773883</v>
      </c>
      <c r="II29" s="79">
        <f t="shared" si="0"/>
        <v>6.3503662937305254</v>
      </c>
      <c r="IJ29" s="71">
        <f t="shared" si="1"/>
        <v>273</v>
      </c>
      <c r="IK29" s="80">
        <f t="shared" si="3"/>
        <v>2.700000000000001E-9</v>
      </c>
      <c r="IL29" s="36" t="str">
        <f t="shared" si="2"/>
        <v>Helsinki</v>
      </c>
    </row>
    <row r="30" spans="1:246" x14ac:dyDescent="0.2">
      <c r="A30" s="12">
        <v>2024</v>
      </c>
      <c r="B30" s="88" t="s">
        <v>362</v>
      </c>
      <c r="C30" s="88" t="s">
        <v>439</v>
      </c>
      <c r="J30" s="89">
        <v>40</v>
      </c>
      <c r="Q30" s="89">
        <v>99.8</v>
      </c>
      <c r="AV30" s="63"/>
      <c r="AW30" s="63"/>
      <c r="BO30" s="99">
        <v>6.1454327966576679E-3</v>
      </c>
      <c r="BP30" s="90">
        <v>29660.91974338259</v>
      </c>
      <c r="BT30" s="91">
        <v>2.1000000000000001E-2</v>
      </c>
      <c r="CJ30" s="98">
        <v>24276</v>
      </c>
      <c r="CK30" s="75">
        <f>ABS(J30-PO_valitsin!$D$8)</f>
        <v>5.7000000000000028</v>
      </c>
      <c r="CR30" s="77">
        <f>ABS(Q30-PO_valitsin!$F$8)</f>
        <v>11.399999999999991</v>
      </c>
      <c r="EN30" s="76">
        <f>ABS(BO30-PO_valitsin!$E$8)</f>
        <v>2.8170582486362193E-2</v>
      </c>
      <c r="EO30" s="76">
        <f>ABS(BP30-PO_valitsin!$H$8)</f>
        <v>2244.4397287368338</v>
      </c>
      <c r="ES30" s="76">
        <f>ABS(BT30-PO_valitsin!$I$8)</f>
        <v>1.9000000000000003E-2</v>
      </c>
      <c r="FI30" s="76">
        <f>ABS(CJ30-PO_valitsin!$G$8)</f>
        <v>22549</v>
      </c>
      <c r="FJ30" s="78">
        <f>IF($B30=PO_valitsin!$C$8,100000,'mallin data'!CK30/'mallin data'!J$297*PO_valitsin!D$5)</f>
        <v>0.25414419209319061</v>
      </c>
      <c r="FK30" s="78"/>
      <c r="FL30" s="78"/>
      <c r="FM30" s="78"/>
      <c r="FN30" s="78"/>
      <c r="FO30" s="78"/>
      <c r="FP30" s="78"/>
      <c r="FQ30" s="78">
        <f>IF($B30=PO_valitsin!$C$8,100000,'mallin data'!CR30/'mallin data'!Q$297*PO_valitsin!F$5)</f>
        <v>5.2262098871371329E-2</v>
      </c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>
        <f>IF($B30=PO_valitsin!$C$8,100000,'mallin data'!EN30/'mallin data'!BO$297*PO_valitsin!E$5)</f>
        <v>0.2788588211713377</v>
      </c>
      <c r="HN30" s="78">
        <f>IF($B30=PO_valitsin!$C$8,100000,'mallin data'!EO30/'mallin data'!BP$297*PO_valitsin!H$5)</f>
        <v>6.9103026409120458E-2</v>
      </c>
      <c r="HO30" s="78"/>
      <c r="HP30" s="78"/>
      <c r="HQ30" s="78"/>
      <c r="HR30" s="78">
        <f>IF($B30=PO_valitsin!$C$8,100000,'mallin data'!ES30/'mallin data'!BT$297*PO_valitsin!I$5)</f>
        <v>0.30560474963538359</v>
      </c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>
        <f>IF($B30=PO_valitsin!$C$8,100000,'mallin data'!FI30/'mallin data'!CJ$297*PO_valitsin!G$5)</f>
        <v>2.300578811158239</v>
      </c>
      <c r="II30" s="79">
        <f t="shared" si="0"/>
        <v>3.2605517021386423</v>
      </c>
      <c r="IJ30" s="71">
        <f t="shared" si="1"/>
        <v>264</v>
      </c>
      <c r="IK30" s="80">
        <f t="shared" si="3"/>
        <v>2.8000000000000011E-9</v>
      </c>
      <c r="IL30" s="36" t="str">
        <f t="shared" si="2"/>
        <v>Vantaa</v>
      </c>
    </row>
    <row r="31" spans="1:246" x14ac:dyDescent="0.2">
      <c r="A31" s="12">
        <v>2024</v>
      </c>
      <c r="B31" s="88" t="s">
        <v>126</v>
      </c>
      <c r="C31" s="88" t="s">
        <v>440</v>
      </c>
      <c r="J31" s="89">
        <v>54.2</v>
      </c>
      <c r="Q31" s="89">
        <v>33.9</v>
      </c>
      <c r="AV31" s="63"/>
      <c r="AW31" s="63"/>
      <c r="BO31" s="99">
        <v>-2.5332701229690734E-2</v>
      </c>
      <c r="BP31" s="90">
        <v>25554.74939290918</v>
      </c>
      <c r="BT31" s="91">
        <v>4.0000000000000001E-3</v>
      </c>
      <c r="CJ31" s="98">
        <v>137</v>
      </c>
      <c r="CK31" s="75">
        <f>ABS(J31-PO_valitsin!$D$8)</f>
        <v>8.5</v>
      </c>
      <c r="CR31" s="77">
        <f>ABS(Q31-PO_valitsin!$F$8)</f>
        <v>54.500000000000007</v>
      </c>
      <c r="EN31" s="76">
        <f>ABS(BO31-PO_valitsin!$E$8)</f>
        <v>3.3075515399862074E-3</v>
      </c>
      <c r="EO31" s="76">
        <f>ABS(BP31-PO_valitsin!$H$8)</f>
        <v>1861.7306217365767</v>
      </c>
      <c r="ES31" s="76">
        <f>ABS(BT31-PO_valitsin!$I$8)</f>
        <v>2E-3</v>
      </c>
      <c r="FI31" s="76">
        <f>ABS(CJ31-PO_valitsin!$G$8)</f>
        <v>1590</v>
      </c>
      <c r="FJ31" s="78">
        <f>IF($B31=PO_valitsin!$C$8,100000,'mallin data'!CK31/'mallin data'!J$297*PO_valitsin!D$5)</f>
        <v>0.37898695312142444</v>
      </c>
      <c r="FK31" s="78"/>
      <c r="FL31" s="78"/>
      <c r="FM31" s="78"/>
      <c r="FN31" s="78"/>
      <c r="FO31" s="78"/>
      <c r="FP31" s="78"/>
      <c r="FQ31" s="78">
        <f>IF($B31=PO_valitsin!$C$8,100000,'mallin data'!CR31/'mallin data'!Q$297*PO_valitsin!F$5)</f>
        <v>0.24984950776225789</v>
      </c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>
        <f>IF($B31=PO_valitsin!$C$8,100000,'mallin data'!EN31/'mallin data'!BO$297*PO_valitsin!E$5)</f>
        <v>3.2741244305136939E-2</v>
      </c>
      <c r="HN31" s="78">
        <f>IF($B31=PO_valitsin!$C$8,100000,'mallin data'!EO31/'mallin data'!BP$297*PO_valitsin!H$5)</f>
        <v>5.7319971070435287E-2</v>
      </c>
      <c r="HO31" s="78"/>
      <c r="HP31" s="78"/>
      <c r="HQ31" s="78"/>
      <c r="HR31" s="78">
        <f>IF($B31=PO_valitsin!$C$8,100000,'mallin data'!ES31/'mallin data'!BT$297*PO_valitsin!I$5)</f>
        <v>3.2168921014250902E-2</v>
      </c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>
        <f>IF($B31=PO_valitsin!$C$8,100000,'mallin data'!FI31/'mallin data'!CJ$297*PO_valitsin!G$5)</f>
        <v>0.16222095479806642</v>
      </c>
      <c r="II31" s="79">
        <f t="shared" si="0"/>
        <v>0.91328755497157188</v>
      </c>
      <c r="IJ31" s="71">
        <f t="shared" si="1"/>
        <v>184</v>
      </c>
      <c r="IK31" s="80">
        <f t="shared" si="3"/>
        <v>2.9000000000000012E-9</v>
      </c>
      <c r="IL31" s="36" t="str">
        <f t="shared" si="2"/>
        <v>Hirvensalmi</v>
      </c>
    </row>
    <row r="32" spans="1:246" x14ac:dyDescent="0.2">
      <c r="A32" s="12">
        <v>2024</v>
      </c>
      <c r="B32" s="88" t="s">
        <v>128</v>
      </c>
      <c r="C32" s="88" t="s">
        <v>441</v>
      </c>
      <c r="J32" s="89">
        <v>46.3</v>
      </c>
      <c r="Q32" s="89">
        <v>80.400000000000006</v>
      </c>
      <c r="AV32" s="63"/>
      <c r="AW32" s="63"/>
      <c r="BO32" s="99">
        <v>-2.0442309198507667E-2</v>
      </c>
      <c r="BP32" s="90">
        <v>28761.450172874087</v>
      </c>
      <c r="BT32" s="91">
        <v>4.0000000000000001E-3</v>
      </c>
      <c r="CJ32" s="98">
        <v>2339</v>
      </c>
      <c r="CK32" s="75">
        <f>ABS(J32-PO_valitsin!$D$8)</f>
        <v>0.59999999999999432</v>
      </c>
      <c r="CR32" s="77">
        <f>ABS(Q32-PO_valitsin!$F$8)</f>
        <v>8</v>
      </c>
      <c r="EN32" s="76">
        <f>ABS(BO32-PO_valitsin!$E$8)</f>
        <v>1.5828404911968595E-3</v>
      </c>
      <c r="EO32" s="76">
        <f>ABS(BP32-PO_valitsin!$H$8)</f>
        <v>1344.9701582283305</v>
      </c>
      <c r="ES32" s="76">
        <f>ABS(BT32-PO_valitsin!$I$8)</f>
        <v>2E-3</v>
      </c>
      <c r="FI32" s="76">
        <f>ABS(CJ32-PO_valitsin!$G$8)</f>
        <v>612</v>
      </c>
      <c r="FJ32" s="78">
        <f>IF($B32=PO_valitsin!$C$8,100000,'mallin data'!CK32/'mallin data'!J$297*PO_valitsin!D$5)</f>
        <v>2.6752020220335588E-2</v>
      </c>
      <c r="FK32" s="78"/>
      <c r="FL32" s="78"/>
      <c r="FM32" s="78"/>
      <c r="FN32" s="78"/>
      <c r="FO32" s="78"/>
      <c r="FP32" s="78"/>
      <c r="FQ32" s="78">
        <f>IF($B32=PO_valitsin!$C$8,100000,'mallin data'!CR32/'mallin data'!Q$297*PO_valitsin!F$5)</f>
        <v>3.6675157102716745E-2</v>
      </c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>
        <f>IF($B32=PO_valitsin!$C$8,100000,'mallin data'!EN32/'mallin data'!BO$297*PO_valitsin!E$5)</f>
        <v>1.5668438296975243E-2</v>
      </c>
      <c r="HN32" s="78">
        <f>IF($B32=PO_valitsin!$C$8,100000,'mallin data'!EO32/'mallin data'!BP$297*PO_valitsin!H$5)</f>
        <v>4.140966993835854E-2</v>
      </c>
      <c r="HO32" s="78"/>
      <c r="HP32" s="78"/>
      <c r="HQ32" s="78"/>
      <c r="HR32" s="78">
        <f>IF($B32=PO_valitsin!$C$8,100000,'mallin data'!ES32/'mallin data'!BT$297*PO_valitsin!I$5)</f>
        <v>3.2168921014250902E-2</v>
      </c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>
        <f>IF($B32=PO_valitsin!$C$8,100000,'mallin data'!FI32/'mallin data'!CJ$297*PO_valitsin!G$5)</f>
        <v>6.2439763733595374E-2</v>
      </c>
      <c r="II32" s="79">
        <f t="shared" si="0"/>
        <v>0.21511397330623241</v>
      </c>
      <c r="IJ32" s="71">
        <f t="shared" si="1"/>
        <v>5</v>
      </c>
      <c r="IK32" s="80">
        <f t="shared" si="3"/>
        <v>3.0000000000000012E-9</v>
      </c>
      <c r="IL32" s="36" t="str">
        <f t="shared" si="2"/>
        <v>Hollola</v>
      </c>
    </row>
    <row r="33" spans="1:246" x14ac:dyDescent="0.2">
      <c r="A33" s="12">
        <v>2024</v>
      </c>
      <c r="B33" s="88" t="s">
        <v>129</v>
      </c>
      <c r="C33" s="88" t="s">
        <v>442</v>
      </c>
      <c r="J33" s="89">
        <v>48.5</v>
      </c>
      <c r="Q33" s="89">
        <v>72.3</v>
      </c>
      <c r="AV33" s="63"/>
      <c r="AW33" s="63"/>
      <c r="BO33" s="99">
        <v>-1.0959117234864691E-2</v>
      </c>
      <c r="BP33" s="90">
        <v>26197.154892726321</v>
      </c>
      <c r="BT33" s="91">
        <v>2E-3</v>
      </c>
      <c r="CJ33" s="98">
        <v>898</v>
      </c>
      <c r="CK33" s="75">
        <f>ABS(J33-PO_valitsin!$D$8)</f>
        <v>2.7999999999999972</v>
      </c>
      <c r="CR33" s="77">
        <f>ABS(Q33-PO_valitsin!$F$8)</f>
        <v>16.100000000000009</v>
      </c>
      <c r="EN33" s="76">
        <f>ABS(BO33-PO_valitsin!$E$8)</f>
        <v>1.1066032454839836E-2</v>
      </c>
      <c r="EO33" s="76">
        <f>ABS(BP33-PO_valitsin!$H$8)</f>
        <v>1219.3251219194353</v>
      </c>
      <c r="ES33" s="76">
        <f>ABS(BT33-PO_valitsin!$I$8)</f>
        <v>0</v>
      </c>
      <c r="FI33" s="76">
        <f>ABS(CJ33-PO_valitsin!$G$8)</f>
        <v>829</v>
      </c>
      <c r="FJ33" s="78">
        <f>IF($B33=PO_valitsin!$C$8,100000,'mallin data'!CK33/'mallin data'!J$297*PO_valitsin!D$5)</f>
        <v>0.1248427610282338</v>
      </c>
      <c r="FK33" s="78"/>
      <c r="FL33" s="78"/>
      <c r="FM33" s="78"/>
      <c r="FN33" s="78"/>
      <c r="FO33" s="78"/>
      <c r="FP33" s="78"/>
      <c r="FQ33" s="78">
        <f>IF($B33=PO_valitsin!$C$8,100000,'mallin data'!CR33/'mallin data'!Q$297*PO_valitsin!F$5)</f>
        <v>7.3808753669217506E-2</v>
      </c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>
        <f>IF($B33=PO_valitsin!$C$8,100000,'mallin data'!EN33/'mallin data'!BO$297*PO_valitsin!E$5)</f>
        <v>0.10954195806545049</v>
      </c>
      <c r="HN33" s="78">
        <f>IF($B33=PO_valitsin!$C$8,100000,'mallin data'!EO33/'mallin data'!BP$297*PO_valitsin!H$5)</f>
        <v>3.754124248581342E-2</v>
      </c>
      <c r="HO33" s="78"/>
      <c r="HP33" s="78"/>
      <c r="HQ33" s="78"/>
      <c r="HR33" s="78">
        <f>IF($B33=PO_valitsin!$C$8,100000,'mallin data'!ES33/'mallin data'!BT$297*PO_valitsin!I$5)</f>
        <v>0</v>
      </c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>
        <f>IF($B33=PO_valitsin!$C$8,100000,'mallin data'!FI33/'mallin data'!CJ$297*PO_valitsin!G$5)</f>
        <v>8.4579353162010734E-2</v>
      </c>
      <c r="II33" s="79">
        <f t="shared" si="0"/>
        <v>0.43031407151072593</v>
      </c>
      <c r="IJ33" s="71">
        <f t="shared" si="1"/>
        <v>32</v>
      </c>
      <c r="IK33" s="80">
        <f t="shared" si="3"/>
        <v>3.1000000000000013E-9</v>
      </c>
      <c r="IL33" s="36" t="str">
        <f t="shared" si="2"/>
        <v>Huittinen</v>
      </c>
    </row>
    <row r="34" spans="1:246" x14ac:dyDescent="0.2">
      <c r="A34" s="12">
        <v>2024</v>
      </c>
      <c r="B34" s="88" t="s">
        <v>130</v>
      </c>
      <c r="C34" s="88" t="s">
        <v>443</v>
      </c>
      <c r="J34" s="89">
        <v>49.5</v>
      </c>
      <c r="Q34" s="89">
        <v>62.9</v>
      </c>
      <c r="AV34" s="63"/>
      <c r="AW34" s="63"/>
      <c r="BO34" s="99">
        <v>-4.540822282146946E-2</v>
      </c>
      <c r="BP34" s="90">
        <v>25886.519579751672</v>
      </c>
      <c r="BT34" s="91">
        <v>2E-3</v>
      </c>
      <c r="CJ34" s="98">
        <v>174</v>
      </c>
      <c r="CK34" s="75">
        <f>ABS(J34-PO_valitsin!$D$8)</f>
        <v>3.7999999999999972</v>
      </c>
      <c r="CR34" s="77">
        <f>ABS(Q34-PO_valitsin!$F$8)</f>
        <v>25.500000000000007</v>
      </c>
      <c r="EN34" s="76">
        <f>ABS(BO34-PO_valitsin!$E$8)</f>
        <v>2.3383073131764933E-2</v>
      </c>
      <c r="EO34" s="76">
        <f>ABS(BP34-PO_valitsin!$H$8)</f>
        <v>1529.9604348940848</v>
      </c>
      <c r="ES34" s="76">
        <f>ABS(BT34-PO_valitsin!$I$8)</f>
        <v>0</v>
      </c>
      <c r="FI34" s="76">
        <f>ABS(CJ34-PO_valitsin!$G$8)</f>
        <v>1553</v>
      </c>
      <c r="FJ34" s="78">
        <f>IF($B34=PO_valitsin!$C$8,100000,'mallin data'!CK34/'mallin data'!J$297*PO_valitsin!D$5)</f>
        <v>0.16942946139546022</v>
      </c>
      <c r="FK34" s="78"/>
      <c r="FL34" s="78"/>
      <c r="FM34" s="78"/>
      <c r="FN34" s="78"/>
      <c r="FO34" s="78"/>
      <c r="FP34" s="78"/>
      <c r="FQ34" s="78">
        <f>IF($B34=PO_valitsin!$C$8,100000,'mallin data'!CR34/'mallin data'!Q$297*PO_valitsin!F$5)</f>
        <v>0.11690206326490966</v>
      </c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>
        <f>IF($B34=PO_valitsin!$C$8,100000,'mallin data'!EN34/'mallin data'!BO$297*PO_valitsin!E$5)</f>
        <v>0.23146756770272175</v>
      </c>
      <c r="HN34" s="78">
        <f>IF($B34=PO_valitsin!$C$8,100000,'mallin data'!EO34/'mallin data'!BP$297*PO_valitsin!H$5)</f>
        <v>4.7105250804349796E-2</v>
      </c>
      <c r="HO34" s="78"/>
      <c r="HP34" s="78"/>
      <c r="HQ34" s="78"/>
      <c r="HR34" s="78">
        <f>IF($B34=PO_valitsin!$C$8,100000,'mallin data'!ES34/'mallin data'!BT$297*PO_valitsin!I$5)</f>
        <v>0</v>
      </c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>
        <f>IF($B34=PO_valitsin!$C$8,100000,'mallin data'!FI34/'mallin data'!CJ$297*PO_valitsin!G$5)</f>
        <v>0.158446001761885</v>
      </c>
      <c r="II34" s="79">
        <f t="shared" si="0"/>
        <v>0.72335034812932641</v>
      </c>
      <c r="IJ34" s="71">
        <f t="shared" si="1"/>
        <v>138</v>
      </c>
      <c r="IK34" s="80">
        <f t="shared" si="3"/>
        <v>3.2000000000000014E-9</v>
      </c>
      <c r="IL34" s="36" t="str">
        <f t="shared" si="2"/>
        <v>Humppila</v>
      </c>
    </row>
    <row r="35" spans="1:246" x14ac:dyDescent="0.2">
      <c r="A35" s="12">
        <v>2024</v>
      </c>
      <c r="B35" s="88" t="s">
        <v>131</v>
      </c>
      <c r="C35" s="88" t="s">
        <v>444</v>
      </c>
      <c r="J35" s="89">
        <v>56.8</v>
      </c>
      <c r="Q35" s="89">
        <v>56.7</v>
      </c>
      <c r="AV35" s="63"/>
      <c r="AW35" s="63"/>
      <c r="BO35" s="99">
        <v>-1.5507229955855739E-2</v>
      </c>
      <c r="BP35" s="90">
        <v>24612.194305694306</v>
      </c>
      <c r="BT35" s="91">
        <v>1E-3</v>
      </c>
      <c r="CJ35" s="98">
        <v>119</v>
      </c>
      <c r="CK35" s="75">
        <f>ABS(J35-PO_valitsin!$D$8)</f>
        <v>11.099999999999994</v>
      </c>
      <c r="CR35" s="77">
        <f>ABS(Q35-PO_valitsin!$F$8)</f>
        <v>31.700000000000003</v>
      </c>
      <c r="EN35" s="76">
        <f>ABS(BO35-PO_valitsin!$E$8)</f>
        <v>6.5179197338487878E-3</v>
      </c>
      <c r="EO35" s="76">
        <f>ABS(BP35-PO_valitsin!$H$8)</f>
        <v>2804.2857089514509</v>
      </c>
      <c r="ES35" s="76">
        <f>ABS(BT35-PO_valitsin!$I$8)</f>
        <v>1E-3</v>
      </c>
      <c r="FI35" s="76">
        <f>ABS(CJ35-PO_valitsin!$G$8)</f>
        <v>1608</v>
      </c>
      <c r="FJ35" s="78">
        <f>IF($B35=PO_valitsin!$C$8,100000,'mallin data'!CK35/'mallin data'!J$297*PO_valitsin!D$5)</f>
        <v>0.4949123740762128</v>
      </c>
      <c r="FK35" s="78"/>
      <c r="FL35" s="78"/>
      <c r="FM35" s="78"/>
      <c r="FN35" s="78"/>
      <c r="FO35" s="78"/>
      <c r="FP35" s="78"/>
      <c r="FQ35" s="78">
        <f>IF($B35=PO_valitsin!$C$8,100000,'mallin data'!CR35/'mallin data'!Q$297*PO_valitsin!F$5)</f>
        <v>0.14532531001951512</v>
      </c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>
        <f>IF($B35=PO_valitsin!$C$8,100000,'mallin data'!EN35/'mallin data'!BO$297*PO_valitsin!E$5)</f>
        <v>6.4520476789941772E-2</v>
      </c>
      <c r="HN35" s="78">
        <f>IF($B35=PO_valitsin!$C$8,100000,'mallin data'!EO35/'mallin data'!BP$297*PO_valitsin!H$5)</f>
        <v>8.6339867773349746E-2</v>
      </c>
      <c r="HO35" s="78"/>
      <c r="HP35" s="78"/>
      <c r="HQ35" s="78"/>
      <c r="HR35" s="78">
        <f>IF($B35=PO_valitsin!$C$8,100000,'mallin data'!ES35/'mallin data'!BT$297*PO_valitsin!I$5)</f>
        <v>1.6084460507125451E-2</v>
      </c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>
        <f>IF($B35=PO_valitsin!$C$8,100000,'mallin data'!FI35/'mallin data'!CJ$297*PO_valitsin!G$5)</f>
        <v>0.1640574184372898</v>
      </c>
      <c r="II35" s="79">
        <f t="shared" si="0"/>
        <v>0.97123991090343476</v>
      </c>
      <c r="IJ35" s="71">
        <f t="shared" si="1"/>
        <v>194</v>
      </c>
      <c r="IK35" s="80">
        <f t="shared" si="3"/>
        <v>3.3000000000000014E-9</v>
      </c>
      <c r="IL35" s="36" t="str">
        <f t="shared" si="2"/>
        <v>Hyrynsalmi</v>
      </c>
    </row>
    <row r="36" spans="1:246" x14ac:dyDescent="0.2">
      <c r="A36" s="12">
        <v>2024</v>
      </c>
      <c r="B36" s="88" t="s">
        <v>133</v>
      </c>
      <c r="C36" s="88" t="s">
        <v>445</v>
      </c>
      <c r="J36" s="89">
        <v>45</v>
      </c>
      <c r="Q36" s="89">
        <v>94.4</v>
      </c>
      <c r="AV36" s="63"/>
      <c r="AW36" s="63"/>
      <c r="BO36" s="99">
        <v>-1.3338080927248952E-2</v>
      </c>
      <c r="BP36" s="90">
        <v>31068.181433522572</v>
      </c>
      <c r="BT36" s="91">
        <v>9.0000000000000011E-3</v>
      </c>
      <c r="CJ36" s="98">
        <v>4511</v>
      </c>
      <c r="CK36" s="75">
        <f>ABS(J36-PO_valitsin!$D$8)</f>
        <v>0.70000000000000284</v>
      </c>
      <c r="CR36" s="77">
        <f>ABS(Q36-PO_valitsin!$F$8)</f>
        <v>6</v>
      </c>
      <c r="EN36" s="76">
        <f>ABS(BO36-PO_valitsin!$E$8)</f>
        <v>8.6870687624555753E-3</v>
      </c>
      <c r="EO36" s="76">
        <f>ABS(BP36-PO_valitsin!$H$8)</f>
        <v>3651.7014188768153</v>
      </c>
      <c r="ES36" s="76">
        <f>ABS(BT36-PO_valitsin!$I$8)</f>
        <v>7.000000000000001E-3</v>
      </c>
      <c r="FI36" s="76">
        <f>ABS(CJ36-PO_valitsin!$G$8)</f>
        <v>2784</v>
      </c>
      <c r="FJ36" s="78">
        <f>IF($B36=PO_valitsin!$C$8,100000,'mallin data'!CK36/'mallin data'!J$297*PO_valitsin!D$5)</f>
        <v>3.121069025705861E-2</v>
      </c>
      <c r="FK36" s="78"/>
      <c r="FL36" s="78"/>
      <c r="FM36" s="78"/>
      <c r="FN36" s="78"/>
      <c r="FO36" s="78"/>
      <c r="FP36" s="78"/>
      <c r="FQ36" s="78">
        <f>IF($B36=PO_valitsin!$C$8,100000,'mallin data'!CR36/'mallin data'!Q$297*PO_valitsin!F$5)</f>
        <v>2.750636782703756E-2</v>
      </c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>
        <f>IF($B36=PO_valitsin!$C$8,100000,'mallin data'!EN36/'mallin data'!BO$297*PO_valitsin!E$5)</f>
        <v>8.5992746358917696E-2</v>
      </c>
      <c r="HN36" s="78">
        <f>IF($B36=PO_valitsin!$C$8,100000,'mallin data'!EO36/'mallin data'!BP$297*PO_valitsin!H$5)</f>
        <v>0.1124305617816192</v>
      </c>
      <c r="HO36" s="78"/>
      <c r="HP36" s="78"/>
      <c r="HQ36" s="78"/>
      <c r="HR36" s="78">
        <f>IF($B36=PO_valitsin!$C$8,100000,'mallin data'!ES36/'mallin data'!BT$297*PO_valitsin!I$5)</f>
        <v>0.11259122354987816</v>
      </c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>
        <f>IF($B36=PO_valitsin!$C$8,100000,'mallin data'!FI36/'mallin data'!CJ$297*PO_valitsin!G$5)</f>
        <v>0.28403970953321822</v>
      </c>
      <c r="II36" s="79">
        <f t="shared" si="0"/>
        <v>0.65377130270772943</v>
      </c>
      <c r="IJ36" s="71">
        <f t="shared" si="1"/>
        <v>108</v>
      </c>
      <c r="IK36" s="80">
        <f t="shared" si="3"/>
        <v>3.4000000000000015E-9</v>
      </c>
      <c r="IL36" s="36" t="str">
        <f t="shared" si="2"/>
        <v>Hyvinkää</v>
      </c>
    </row>
    <row r="37" spans="1:246" x14ac:dyDescent="0.2">
      <c r="A37" s="12">
        <v>2024</v>
      </c>
      <c r="B37" s="88" t="s">
        <v>134</v>
      </c>
      <c r="C37" s="88" t="s">
        <v>446</v>
      </c>
      <c r="J37" s="89">
        <v>45.7</v>
      </c>
      <c r="Q37" s="89">
        <v>61.1</v>
      </c>
      <c r="AV37" s="63"/>
      <c r="AW37" s="63"/>
      <c r="BO37" s="99">
        <v>2.2113640692439374E-3</v>
      </c>
      <c r="BP37" s="90">
        <v>26244.42636258214</v>
      </c>
      <c r="BT37" s="91">
        <v>2E-3</v>
      </c>
      <c r="CJ37" s="98">
        <v>1168</v>
      </c>
      <c r="CK37" s="75">
        <f>ABS(J37-PO_valitsin!$D$8)</f>
        <v>0</v>
      </c>
      <c r="CR37" s="77">
        <f>ABS(Q37-PO_valitsin!$F$8)</f>
        <v>27.300000000000004</v>
      </c>
      <c r="EN37" s="76">
        <f>ABS(BO37-PO_valitsin!$E$8)</f>
        <v>2.4236513758948464E-2</v>
      </c>
      <c r="EO37" s="76">
        <f>ABS(BP37-PO_valitsin!$H$8)</f>
        <v>1172.053652063616</v>
      </c>
      <c r="ES37" s="76">
        <f>ABS(BT37-PO_valitsin!$I$8)</f>
        <v>0</v>
      </c>
      <c r="FI37" s="76">
        <f>ABS(CJ37-PO_valitsin!$G$8)</f>
        <v>559</v>
      </c>
      <c r="FJ37" s="78">
        <f>IF($B37=PO_valitsin!$C$8,100000,'mallin data'!CK37/'mallin data'!J$297*PO_valitsin!D$5)</f>
        <v>0</v>
      </c>
      <c r="FK37" s="78"/>
      <c r="FL37" s="78"/>
      <c r="FM37" s="78"/>
      <c r="FN37" s="78"/>
      <c r="FO37" s="78"/>
      <c r="FP37" s="78"/>
      <c r="FQ37" s="78">
        <f>IF($B37=PO_valitsin!$C$8,100000,'mallin data'!CR37/'mallin data'!Q$297*PO_valitsin!F$5)</f>
        <v>0.12515397361302091</v>
      </c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>
        <f>IF($B37=PO_valitsin!$C$8,100000,'mallin data'!EN37/'mallin data'!BO$297*PO_valitsin!E$5)</f>
        <v>0.23991572270098427</v>
      </c>
      <c r="HN37" s="78">
        <f>IF($B37=PO_valitsin!$C$8,100000,'mallin data'!EO37/'mallin data'!BP$297*PO_valitsin!H$5)</f>
        <v>3.6085822860140039E-2</v>
      </c>
      <c r="HO37" s="78"/>
      <c r="HP37" s="78"/>
      <c r="HQ37" s="78"/>
      <c r="HR37" s="78">
        <f>IF($B37=PO_valitsin!$C$8,100000,'mallin data'!ES37/'mallin data'!BT$297*PO_valitsin!I$5)</f>
        <v>0</v>
      </c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78"/>
      <c r="IF37" s="78"/>
      <c r="IG37" s="78"/>
      <c r="IH37" s="78">
        <f>IF($B37=PO_valitsin!$C$8,100000,'mallin data'!FI37/'mallin data'!CJ$297*PO_valitsin!G$5)</f>
        <v>5.7032398573659826E-2</v>
      </c>
      <c r="II37" s="79">
        <f t="shared" si="0"/>
        <v>0.45818792124780511</v>
      </c>
      <c r="IJ37" s="71">
        <f t="shared" si="1"/>
        <v>40</v>
      </c>
      <c r="IK37" s="80">
        <f t="shared" si="3"/>
        <v>3.5000000000000016E-9</v>
      </c>
      <c r="IL37" s="36" t="str">
        <f t="shared" si="2"/>
        <v>Hämeenkyrö</v>
      </c>
    </row>
    <row r="38" spans="1:246" x14ac:dyDescent="0.2">
      <c r="A38" s="12">
        <v>2024</v>
      </c>
      <c r="B38" s="88" t="s">
        <v>120</v>
      </c>
      <c r="C38" s="88" t="s">
        <v>447</v>
      </c>
      <c r="J38" s="89">
        <v>46.2</v>
      </c>
      <c r="Q38" s="89">
        <v>88.7</v>
      </c>
      <c r="AV38" s="63"/>
      <c r="AW38" s="63"/>
      <c r="BO38" s="99">
        <v>-6.0625083445688512E-3</v>
      </c>
      <c r="BP38" s="90">
        <v>28994.619394151945</v>
      </c>
      <c r="BT38" s="91">
        <v>4.0000000000000001E-3</v>
      </c>
      <c r="CJ38" s="98">
        <v>6283</v>
      </c>
      <c r="CK38" s="75">
        <f>ABS(J38-PO_valitsin!$D$8)</f>
        <v>0.5</v>
      </c>
      <c r="CR38" s="77">
        <f>ABS(Q38-PO_valitsin!$F$8)</f>
        <v>0.29999999999999716</v>
      </c>
      <c r="EN38" s="76">
        <f>ABS(BO38-PO_valitsin!$E$8)</f>
        <v>1.5962641345135677E-2</v>
      </c>
      <c r="EO38" s="76">
        <f>ABS(BP38-PO_valitsin!$H$8)</f>
        <v>1578.1393795061886</v>
      </c>
      <c r="ES38" s="76">
        <f>ABS(BT38-PO_valitsin!$I$8)</f>
        <v>2E-3</v>
      </c>
      <c r="FI38" s="76">
        <f>ABS(CJ38-PO_valitsin!$G$8)</f>
        <v>4556</v>
      </c>
      <c r="FJ38" s="78">
        <f>IF($B38=PO_valitsin!$C$8,100000,'mallin data'!CK38/'mallin data'!J$297*PO_valitsin!D$5)</f>
        <v>2.2293350183613201E-2</v>
      </c>
      <c r="FK38" s="78"/>
      <c r="FL38" s="78"/>
      <c r="FM38" s="78"/>
      <c r="FN38" s="78"/>
      <c r="FO38" s="78"/>
      <c r="FP38" s="78"/>
      <c r="FQ38" s="78">
        <f>IF($B38=PO_valitsin!$C$8,100000,'mallin data'!CR38/'mallin data'!Q$297*PO_valitsin!F$5)</f>
        <v>1.3753183913518649E-3</v>
      </c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>
        <f>IF($B38=PO_valitsin!$C$8,100000,'mallin data'!EN38/'mallin data'!BO$297*PO_valitsin!E$5)</f>
        <v>0.15801318096423261</v>
      </c>
      <c r="HN38" s="78">
        <f>IF($B38=PO_valitsin!$C$8,100000,'mallin data'!EO38/'mallin data'!BP$297*PO_valitsin!H$5)</f>
        <v>4.8588610254490829E-2</v>
      </c>
      <c r="HO38" s="78"/>
      <c r="HP38" s="78"/>
      <c r="HQ38" s="78"/>
      <c r="HR38" s="78">
        <f>IF($B38=PO_valitsin!$C$8,100000,'mallin data'!ES38/'mallin data'!BT$297*PO_valitsin!I$5)</f>
        <v>3.2168921014250902E-2</v>
      </c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78"/>
      <c r="IF38" s="78"/>
      <c r="IG38" s="78"/>
      <c r="IH38" s="78">
        <f>IF($B38=PO_valitsin!$C$8,100000,'mallin data'!FI38/'mallin data'!CJ$297*PO_valitsin!G$5)</f>
        <v>0.4648293522389878</v>
      </c>
      <c r="II38" s="79">
        <f t="shared" si="0"/>
        <v>0.72726873664692715</v>
      </c>
      <c r="IJ38" s="71">
        <f t="shared" si="1"/>
        <v>140</v>
      </c>
      <c r="IK38" s="80">
        <f t="shared" si="3"/>
        <v>3.6000000000000016E-9</v>
      </c>
      <c r="IL38" s="36" t="str">
        <f t="shared" si="2"/>
        <v>Hämeenlinna</v>
      </c>
    </row>
    <row r="39" spans="1:246" x14ac:dyDescent="0.2">
      <c r="A39" s="12">
        <v>2024</v>
      </c>
      <c r="B39" s="88" t="s">
        <v>123</v>
      </c>
      <c r="C39" s="88" t="s">
        <v>448</v>
      </c>
      <c r="J39" s="89">
        <v>52.7</v>
      </c>
      <c r="Q39" s="89">
        <v>91.2</v>
      </c>
      <c r="AV39" s="63"/>
      <c r="AW39" s="63"/>
      <c r="BO39" s="99">
        <v>-2.5782048691585978E-2</v>
      </c>
      <c r="BP39" s="90">
        <v>26934.772056761456</v>
      </c>
      <c r="BT39" s="91">
        <v>2E-3</v>
      </c>
      <c r="CJ39" s="98">
        <v>1312</v>
      </c>
      <c r="CK39" s="75">
        <f>ABS(J39-PO_valitsin!$D$8)</f>
        <v>7</v>
      </c>
      <c r="CR39" s="77">
        <f>ABS(Q39-PO_valitsin!$F$8)</f>
        <v>2.7999999999999972</v>
      </c>
      <c r="EN39" s="76">
        <f>ABS(BO39-PO_valitsin!$E$8)</f>
        <v>3.7568990018814509E-3</v>
      </c>
      <c r="EO39" s="76">
        <f>ABS(BP39-PO_valitsin!$H$8)</f>
        <v>481.70795788430041</v>
      </c>
      <c r="ES39" s="76">
        <f>ABS(BT39-PO_valitsin!$I$8)</f>
        <v>0</v>
      </c>
      <c r="FI39" s="76">
        <f>ABS(CJ39-PO_valitsin!$G$8)</f>
        <v>415</v>
      </c>
      <c r="FJ39" s="78">
        <f>IF($B39=PO_valitsin!$C$8,100000,'mallin data'!CK39/'mallin data'!J$297*PO_valitsin!D$5)</f>
        <v>0.31210690257058482</v>
      </c>
      <c r="FK39" s="78"/>
      <c r="FL39" s="78"/>
      <c r="FM39" s="78"/>
      <c r="FN39" s="78"/>
      <c r="FO39" s="78"/>
      <c r="FP39" s="78"/>
      <c r="FQ39" s="78">
        <f>IF($B39=PO_valitsin!$C$8,100000,'mallin data'!CR39/'mallin data'!Q$297*PO_valitsin!F$5)</f>
        <v>1.283630498595085E-2</v>
      </c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>
        <f>IF($B39=PO_valitsin!$C$8,100000,'mallin data'!EN39/'mallin data'!BO$297*PO_valitsin!E$5)</f>
        <v>3.7189306519722028E-2</v>
      </c>
      <c r="HN39" s="78">
        <f>IF($B39=PO_valitsin!$C$8,100000,'mallin data'!EO39/'mallin data'!BP$297*PO_valitsin!H$5)</f>
        <v>1.4831085597427213E-2</v>
      </c>
      <c r="HO39" s="78"/>
      <c r="HP39" s="78"/>
      <c r="HQ39" s="78"/>
      <c r="HR39" s="78">
        <f>IF($B39=PO_valitsin!$C$8,100000,'mallin data'!ES39/'mallin data'!BT$297*PO_valitsin!I$5)</f>
        <v>0</v>
      </c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78"/>
      <c r="IF39" s="78"/>
      <c r="IG39" s="78"/>
      <c r="IH39" s="78">
        <f>IF($B39=PO_valitsin!$C$8,100000,'mallin data'!FI39/'mallin data'!CJ$297*PO_valitsin!G$5)</f>
        <v>4.2340689459872682E-2</v>
      </c>
      <c r="II39" s="79">
        <f t="shared" si="0"/>
        <v>0.41930429283355752</v>
      </c>
      <c r="IJ39" s="71">
        <f t="shared" si="1"/>
        <v>29</v>
      </c>
      <c r="IK39" s="80">
        <f t="shared" si="3"/>
        <v>3.7000000000000017E-9</v>
      </c>
      <c r="IL39" s="36" t="str">
        <f t="shared" si="2"/>
        <v>Heinola</v>
      </c>
    </row>
    <row r="40" spans="1:246" x14ac:dyDescent="0.2">
      <c r="A40" s="12">
        <v>2024</v>
      </c>
      <c r="B40" s="88" t="s">
        <v>136</v>
      </c>
      <c r="C40" s="88" t="s">
        <v>449</v>
      </c>
      <c r="J40" s="89">
        <v>42.3</v>
      </c>
      <c r="Q40" s="89">
        <v>79.599999999999994</v>
      </c>
      <c r="AV40" s="63"/>
      <c r="AW40" s="63"/>
      <c r="BO40" s="99">
        <v>-7.1056071359542287E-3</v>
      </c>
      <c r="BP40" s="90">
        <v>24467.204466653071</v>
      </c>
      <c r="BT40" s="91">
        <v>2E-3</v>
      </c>
      <c r="CJ40" s="98">
        <v>1404</v>
      </c>
      <c r="CK40" s="75">
        <f>ABS(J40-PO_valitsin!$D$8)</f>
        <v>3.4000000000000057</v>
      </c>
      <c r="CR40" s="77">
        <f>ABS(Q40-PO_valitsin!$F$8)</f>
        <v>8.8000000000000114</v>
      </c>
      <c r="EN40" s="76">
        <f>ABS(BO40-PO_valitsin!$E$8)</f>
        <v>1.4919542553750298E-2</v>
      </c>
      <c r="EO40" s="76">
        <f>ABS(BP40-PO_valitsin!$H$8)</f>
        <v>2949.2755479926855</v>
      </c>
      <c r="ES40" s="76">
        <f>ABS(BT40-PO_valitsin!$I$8)</f>
        <v>0</v>
      </c>
      <c r="FI40" s="76">
        <f>ABS(CJ40-PO_valitsin!$G$8)</f>
        <v>323</v>
      </c>
      <c r="FJ40" s="78">
        <f>IF($B40=PO_valitsin!$C$8,100000,'mallin data'!CK40/'mallin data'!J$297*PO_valitsin!D$5)</f>
        <v>0.15159478124857004</v>
      </c>
      <c r="FK40" s="78"/>
      <c r="FL40" s="78"/>
      <c r="FM40" s="78"/>
      <c r="FN40" s="78"/>
      <c r="FO40" s="78"/>
      <c r="FP40" s="78"/>
      <c r="FQ40" s="78">
        <f>IF($B40=PO_valitsin!$C$8,100000,'mallin data'!CR40/'mallin data'!Q$297*PO_valitsin!F$5)</f>
        <v>4.0342672812988478E-2</v>
      </c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>
        <f>IF($B40=PO_valitsin!$C$8,100000,'mallin data'!EN40/'mallin data'!BO$297*PO_valitsin!E$5)</f>
        <v>0.14768761174777104</v>
      </c>
      <c r="HN40" s="78">
        <f>IF($B40=PO_valitsin!$C$8,100000,'mallin data'!EO40/'mallin data'!BP$297*PO_valitsin!H$5)</f>
        <v>9.0803893493460922E-2</v>
      </c>
      <c r="HO40" s="78"/>
      <c r="HP40" s="78"/>
      <c r="HQ40" s="78"/>
      <c r="HR40" s="78">
        <f>IF($B40=PO_valitsin!$C$8,100000,'mallin data'!ES40/'mallin data'!BT$297*PO_valitsin!I$5)</f>
        <v>0</v>
      </c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78"/>
      <c r="IF40" s="78"/>
      <c r="IG40" s="78"/>
      <c r="IH40" s="78">
        <f>IF($B40=PO_valitsin!$C$8,100000,'mallin data'!FI40/'mallin data'!CJ$297*PO_valitsin!G$5)</f>
        <v>3.2954319748286449E-2</v>
      </c>
      <c r="II40" s="79">
        <f t="shared" si="0"/>
        <v>0.46338328285107688</v>
      </c>
      <c r="IJ40" s="71">
        <f t="shared" si="1"/>
        <v>45</v>
      </c>
      <c r="IK40" s="80">
        <f t="shared" si="3"/>
        <v>3.8000000000000018E-9</v>
      </c>
      <c r="IL40" s="36" t="str">
        <f t="shared" si="2"/>
        <v>Ii</v>
      </c>
    </row>
    <row r="41" spans="1:246" x14ac:dyDescent="0.2">
      <c r="A41" s="12">
        <v>2024</v>
      </c>
      <c r="B41" s="88" t="s">
        <v>137</v>
      </c>
      <c r="C41" s="88" t="s">
        <v>450</v>
      </c>
      <c r="J41" s="89">
        <v>47</v>
      </c>
      <c r="Q41" s="89">
        <v>77</v>
      </c>
      <c r="AV41" s="63"/>
      <c r="AW41" s="63"/>
      <c r="BO41" s="99">
        <v>-8.5693308349577887E-3</v>
      </c>
      <c r="BP41" s="90">
        <v>25826.638664907394</v>
      </c>
      <c r="BT41" s="91">
        <v>0</v>
      </c>
      <c r="CJ41" s="98">
        <v>2021</v>
      </c>
      <c r="CK41" s="75">
        <f>ABS(J41-PO_valitsin!$D$8)</f>
        <v>1.2999999999999972</v>
      </c>
      <c r="CR41" s="77">
        <f>ABS(Q41-PO_valitsin!$F$8)</f>
        <v>11.400000000000006</v>
      </c>
      <c r="EN41" s="76">
        <f>ABS(BO41-PO_valitsin!$E$8)</f>
        <v>1.3455818854746738E-2</v>
      </c>
      <c r="EO41" s="76">
        <f>ABS(BP41-PO_valitsin!$H$8)</f>
        <v>1589.8413497383626</v>
      </c>
      <c r="ES41" s="76">
        <f>ABS(BT41-PO_valitsin!$I$8)</f>
        <v>2E-3</v>
      </c>
      <c r="FI41" s="76">
        <f>ABS(CJ41-PO_valitsin!$G$8)</f>
        <v>294</v>
      </c>
      <c r="FJ41" s="78">
        <f>IF($B41=PO_valitsin!$C$8,100000,'mallin data'!CK41/'mallin data'!J$297*PO_valitsin!D$5)</f>
        <v>5.7962710477394194E-2</v>
      </c>
      <c r="FK41" s="78"/>
      <c r="FL41" s="78"/>
      <c r="FM41" s="78"/>
      <c r="FN41" s="78"/>
      <c r="FO41" s="78"/>
      <c r="FP41" s="78"/>
      <c r="FQ41" s="78">
        <f>IF($B41=PO_valitsin!$C$8,100000,'mallin data'!CR41/'mallin data'!Q$297*PO_valitsin!F$5)</f>
        <v>5.2262098871371392E-2</v>
      </c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>
        <f>IF($B41=PO_valitsin!$C$8,100000,'mallin data'!EN41/'mallin data'!BO$297*PO_valitsin!E$5)</f>
        <v>0.13319830307187533</v>
      </c>
      <c r="HN41" s="78">
        <f>IF($B41=PO_valitsin!$C$8,100000,'mallin data'!EO41/'mallin data'!BP$297*PO_valitsin!H$5)</f>
        <v>4.8948896854143817E-2</v>
      </c>
      <c r="HO41" s="78"/>
      <c r="HP41" s="78"/>
      <c r="HQ41" s="78"/>
      <c r="HR41" s="78">
        <f>IF($B41=PO_valitsin!$C$8,100000,'mallin data'!ES41/'mallin data'!BT$297*PO_valitsin!I$5)</f>
        <v>3.2168921014250902E-2</v>
      </c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78"/>
      <c r="IF41" s="78"/>
      <c r="IG41" s="78"/>
      <c r="IH41" s="78">
        <f>IF($B41=PO_valitsin!$C$8,100000,'mallin data'!FI41/'mallin data'!CJ$297*PO_valitsin!G$5)</f>
        <v>2.9995572773982092E-2</v>
      </c>
      <c r="II41" s="79">
        <f t="shared" si="0"/>
        <v>0.35453650696301769</v>
      </c>
      <c r="IJ41" s="71">
        <f t="shared" si="1"/>
        <v>21</v>
      </c>
      <c r="IK41" s="80">
        <f t="shared" si="3"/>
        <v>3.9000000000000018E-9</v>
      </c>
      <c r="IL41" s="36" t="str">
        <f t="shared" si="2"/>
        <v>Iisalmi</v>
      </c>
    </row>
    <row r="42" spans="1:246" x14ac:dyDescent="0.2">
      <c r="A42" s="12">
        <v>2024</v>
      </c>
      <c r="B42" s="88" t="s">
        <v>138</v>
      </c>
      <c r="C42" s="88" t="s">
        <v>451</v>
      </c>
      <c r="J42" s="89">
        <v>49.9</v>
      </c>
      <c r="Q42" s="89">
        <v>59.8</v>
      </c>
      <c r="AV42" s="63"/>
      <c r="AW42" s="63"/>
      <c r="BO42" s="99">
        <v>-8.8698573871578423E-3</v>
      </c>
      <c r="BP42" s="90">
        <v>26020.778159662554</v>
      </c>
      <c r="BT42" s="91">
        <v>2E-3</v>
      </c>
      <c r="CJ42" s="98">
        <v>622</v>
      </c>
      <c r="CK42" s="75">
        <f>ABS(J42-PO_valitsin!$D$8)</f>
        <v>4.1999999999999957</v>
      </c>
      <c r="CR42" s="77">
        <f>ABS(Q42-PO_valitsin!$F$8)</f>
        <v>28.600000000000009</v>
      </c>
      <c r="EN42" s="76">
        <f>ABS(BO42-PO_valitsin!$E$8)</f>
        <v>1.3155292302546685E-2</v>
      </c>
      <c r="EO42" s="76">
        <f>ABS(BP42-PO_valitsin!$H$8)</f>
        <v>1395.7018549832028</v>
      </c>
      <c r="ES42" s="76">
        <f>ABS(BT42-PO_valitsin!$I$8)</f>
        <v>0</v>
      </c>
      <c r="FI42" s="76">
        <f>ABS(CJ42-PO_valitsin!$G$8)</f>
        <v>1105</v>
      </c>
      <c r="FJ42" s="78">
        <f>IF($B42=PO_valitsin!$C$8,100000,'mallin data'!CK42/'mallin data'!J$297*PO_valitsin!D$5)</f>
        <v>0.18726414154235069</v>
      </c>
      <c r="FK42" s="78"/>
      <c r="FL42" s="78"/>
      <c r="FM42" s="78"/>
      <c r="FN42" s="78"/>
      <c r="FO42" s="78"/>
      <c r="FP42" s="78"/>
      <c r="FQ42" s="78">
        <f>IF($B42=PO_valitsin!$C$8,100000,'mallin data'!CR42/'mallin data'!Q$297*PO_valitsin!F$5)</f>
        <v>0.13111368664221243</v>
      </c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>
        <f>IF($B42=PO_valitsin!$C$8,100000,'mallin data'!EN42/'mallin data'!BO$297*PO_valitsin!E$5)</f>
        <v>0.13022340966604093</v>
      </c>
      <c r="HN42" s="78">
        <f>IF($B42=PO_valitsin!$C$8,100000,'mallin data'!EO42/'mallin data'!BP$297*PO_valitsin!H$5)</f>
        <v>4.297162490455602E-2</v>
      </c>
      <c r="HO42" s="78"/>
      <c r="HP42" s="78"/>
      <c r="HQ42" s="78"/>
      <c r="HR42" s="78">
        <f>IF($B42=PO_valitsin!$C$8,100000,'mallin data'!ES42/'mallin data'!BT$297*PO_valitsin!I$5)</f>
        <v>0</v>
      </c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78"/>
      <c r="IF42" s="78"/>
      <c r="IG42" s="78"/>
      <c r="IH42" s="78">
        <f>IF($B42=PO_valitsin!$C$8,100000,'mallin data'!FI42/'mallin data'!CJ$297*PO_valitsin!G$5)</f>
        <v>0.11273846229676943</v>
      </c>
      <c r="II42" s="79">
        <f t="shared" si="0"/>
        <v>0.60431132905192941</v>
      </c>
      <c r="IJ42" s="71">
        <f t="shared" si="1"/>
        <v>96</v>
      </c>
      <c r="IK42" s="80">
        <f t="shared" si="3"/>
        <v>4.0000000000000019E-9</v>
      </c>
      <c r="IL42" s="36" t="str">
        <f t="shared" si="2"/>
        <v>Iitti</v>
      </c>
    </row>
    <row r="43" spans="1:246" x14ac:dyDescent="0.2">
      <c r="A43" s="12">
        <v>2024</v>
      </c>
      <c r="B43" s="88" t="s">
        <v>139</v>
      </c>
      <c r="C43" s="88" t="s">
        <v>452</v>
      </c>
      <c r="J43" s="89">
        <v>49.5</v>
      </c>
      <c r="Q43" s="89">
        <v>60.9</v>
      </c>
      <c r="AV43" s="63"/>
      <c r="AW43" s="63"/>
      <c r="BO43" s="99">
        <v>2.7553234423550064E-3</v>
      </c>
      <c r="BP43" s="90">
        <v>24675.777892867711</v>
      </c>
      <c r="BT43" s="91">
        <v>1E-3</v>
      </c>
      <c r="CJ43" s="98">
        <v>691</v>
      </c>
      <c r="CK43" s="75">
        <f>ABS(J43-PO_valitsin!$D$8)</f>
        <v>3.7999999999999972</v>
      </c>
      <c r="CR43" s="77">
        <f>ABS(Q43-PO_valitsin!$F$8)</f>
        <v>27.500000000000007</v>
      </c>
      <c r="EN43" s="76">
        <f>ABS(BO43-PO_valitsin!$E$8)</f>
        <v>2.4780473132059534E-2</v>
      </c>
      <c r="EO43" s="76">
        <f>ABS(BP43-PO_valitsin!$H$8)</f>
        <v>2740.7021217780457</v>
      </c>
      <c r="ES43" s="76">
        <f>ABS(BT43-PO_valitsin!$I$8)</f>
        <v>1E-3</v>
      </c>
      <c r="FI43" s="76">
        <f>ABS(CJ43-PO_valitsin!$G$8)</f>
        <v>1036</v>
      </c>
      <c r="FJ43" s="78">
        <f>IF($B43=PO_valitsin!$C$8,100000,'mallin data'!CK43/'mallin data'!J$297*PO_valitsin!D$5)</f>
        <v>0.16942946139546022</v>
      </c>
      <c r="FK43" s="78"/>
      <c r="FL43" s="78"/>
      <c r="FM43" s="78"/>
      <c r="FN43" s="78"/>
      <c r="FO43" s="78"/>
      <c r="FP43" s="78"/>
      <c r="FQ43" s="78">
        <f>IF($B43=PO_valitsin!$C$8,100000,'mallin data'!CR43/'mallin data'!Q$297*PO_valitsin!F$5)</f>
        <v>0.12607085254058886</v>
      </c>
      <c r="FR43" s="78"/>
      <c r="FS43" s="78"/>
      <c r="FT43" s="78"/>
      <c r="FU43" s="78"/>
      <c r="FV43" s="78"/>
      <c r="FW43" s="78"/>
      <c r="FX43" s="78"/>
      <c r="FY43" s="78"/>
      <c r="FZ43" s="78"/>
      <c r="GA43" s="78"/>
      <c r="GB43" s="78"/>
      <c r="GC43" s="78"/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8"/>
      <c r="GR43" s="78"/>
      <c r="GS43" s="78"/>
      <c r="GT43" s="78"/>
      <c r="GU43" s="78"/>
      <c r="GV43" s="78"/>
      <c r="GW43" s="78"/>
      <c r="GX43" s="78"/>
      <c r="GY43" s="78"/>
      <c r="GZ43" s="78"/>
      <c r="HA43" s="78"/>
      <c r="HB43" s="78"/>
      <c r="HC43" s="78"/>
      <c r="HD43" s="78"/>
      <c r="HE43" s="78"/>
      <c r="HF43" s="78"/>
      <c r="HG43" s="78"/>
      <c r="HH43" s="78"/>
      <c r="HI43" s="78"/>
      <c r="HJ43" s="78"/>
      <c r="HK43" s="78"/>
      <c r="HL43" s="78"/>
      <c r="HM43" s="78">
        <f>IF($B43=PO_valitsin!$C$8,100000,'mallin data'!EN43/'mallin data'!BO$297*PO_valitsin!E$5)</f>
        <v>0.24530034226375999</v>
      </c>
      <c r="HN43" s="78">
        <f>IF($B43=PO_valitsin!$C$8,100000,'mallin data'!EO43/'mallin data'!BP$297*PO_valitsin!H$5)</f>
        <v>8.43822218417732E-2</v>
      </c>
      <c r="HO43" s="78"/>
      <c r="HP43" s="78"/>
      <c r="HQ43" s="78"/>
      <c r="HR43" s="78">
        <f>IF($B43=PO_valitsin!$C$8,100000,'mallin data'!ES43/'mallin data'!BT$297*PO_valitsin!I$5)</f>
        <v>1.6084460507125451E-2</v>
      </c>
      <c r="HS43" s="78"/>
      <c r="HT43" s="78"/>
      <c r="HU43" s="78"/>
      <c r="HV43" s="78"/>
      <c r="HW43" s="78"/>
      <c r="HX43" s="78"/>
      <c r="HY43" s="78"/>
      <c r="HZ43" s="78"/>
      <c r="IA43" s="78"/>
      <c r="IB43" s="78"/>
      <c r="IC43" s="78"/>
      <c r="ID43" s="78"/>
      <c r="IE43" s="78"/>
      <c r="IF43" s="78"/>
      <c r="IG43" s="78"/>
      <c r="IH43" s="78">
        <f>IF($B43=PO_valitsin!$C$8,100000,'mallin data'!FI43/'mallin data'!CJ$297*PO_valitsin!G$5)</f>
        <v>0.10569868501307975</v>
      </c>
      <c r="II43" s="79">
        <f t="shared" si="0"/>
        <v>0.74696602766178755</v>
      </c>
      <c r="IJ43" s="71">
        <f t="shared" si="1"/>
        <v>142</v>
      </c>
      <c r="IK43" s="80">
        <f t="shared" si="3"/>
        <v>4.100000000000002E-9</v>
      </c>
      <c r="IL43" s="36" t="str">
        <f t="shared" si="2"/>
        <v>Ikaalinen</v>
      </c>
    </row>
    <row r="44" spans="1:246" x14ac:dyDescent="0.2">
      <c r="A44" s="12">
        <v>2024</v>
      </c>
      <c r="B44" s="88" t="s">
        <v>140</v>
      </c>
      <c r="C44" s="88" t="s">
        <v>453</v>
      </c>
      <c r="J44" s="89">
        <v>42.5</v>
      </c>
      <c r="Q44" s="89">
        <v>77.599999999999994</v>
      </c>
      <c r="AV44" s="63"/>
      <c r="AW44" s="63"/>
      <c r="BO44" s="99">
        <v>-3.5087716428502391E-3</v>
      </c>
      <c r="BP44" s="90">
        <v>25830.110226084158</v>
      </c>
      <c r="BT44" s="91">
        <v>2E-3</v>
      </c>
      <c r="CJ44" s="98">
        <v>1502</v>
      </c>
      <c r="CK44" s="75">
        <f>ABS(J44-PO_valitsin!$D$8)</f>
        <v>3.2000000000000028</v>
      </c>
      <c r="CR44" s="77">
        <f>ABS(Q44-PO_valitsin!$F$8)</f>
        <v>10.800000000000011</v>
      </c>
      <c r="EN44" s="76">
        <f>ABS(BO44-PO_valitsin!$E$8)</f>
        <v>1.8516378046854288E-2</v>
      </c>
      <c r="EO44" s="76">
        <f>ABS(BP44-PO_valitsin!$H$8)</f>
        <v>1586.3697885615984</v>
      </c>
      <c r="ES44" s="76">
        <f>ABS(BT44-PO_valitsin!$I$8)</f>
        <v>0</v>
      </c>
      <c r="FI44" s="76">
        <f>ABS(CJ44-PO_valitsin!$G$8)</f>
        <v>225</v>
      </c>
      <c r="FJ44" s="78">
        <f>IF($B44=PO_valitsin!$C$8,100000,'mallin data'!CK44/'mallin data'!J$297*PO_valitsin!D$5)</f>
        <v>0.14267744117512463</v>
      </c>
      <c r="FK44" s="78"/>
      <c r="FL44" s="78"/>
      <c r="FM44" s="78"/>
      <c r="FN44" s="78"/>
      <c r="FO44" s="78"/>
      <c r="FP44" s="78"/>
      <c r="FQ44" s="78">
        <f>IF($B44=PO_valitsin!$C$8,100000,'mallin data'!CR44/'mallin data'!Q$297*PO_valitsin!F$5)</f>
        <v>4.9511462088667663E-2</v>
      </c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/>
      <c r="HM44" s="78">
        <f>IF($B44=PO_valitsin!$C$8,100000,'mallin data'!EN44/'mallin data'!BO$297*PO_valitsin!E$5)</f>
        <v>0.18329245967875638</v>
      </c>
      <c r="HN44" s="78">
        <f>IF($B44=PO_valitsin!$C$8,100000,'mallin data'!EO44/'mallin data'!BP$297*PO_valitsin!H$5)</f>
        <v>4.884201254773661E-2</v>
      </c>
      <c r="HO44" s="78"/>
      <c r="HP44" s="78"/>
      <c r="HQ44" s="78"/>
      <c r="HR44" s="78">
        <f>IF($B44=PO_valitsin!$C$8,100000,'mallin data'!ES44/'mallin data'!BT$297*PO_valitsin!I$5)</f>
        <v>0</v>
      </c>
      <c r="HS44" s="78"/>
      <c r="HT44" s="78"/>
      <c r="HU44" s="78"/>
      <c r="HV44" s="78"/>
      <c r="HW44" s="78"/>
      <c r="HX44" s="78"/>
      <c r="HY44" s="78"/>
      <c r="HZ44" s="78"/>
      <c r="IA44" s="78"/>
      <c r="IB44" s="78"/>
      <c r="IC44" s="78"/>
      <c r="ID44" s="78"/>
      <c r="IE44" s="78"/>
      <c r="IF44" s="78"/>
      <c r="IG44" s="78"/>
      <c r="IH44" s="78">
        <f>IF($B44=PO_valitsin!$C$8,100000,'mallin data'!FI44/'mallin data'!CJ$297*PO_valitsin!G$5)</f>
        <v>2.2955795490292419E-2</v>
      </c>
      <c r="II44" s="79">
        <f t="shared" si="0"/>
        <v>0.44727917518057769</v>
      </c>
      <c r="IJ44" s="71">
        <f t="shared" si="1"/>
        <v>37</v>
      </c>
      <c r="IK44" s="80">
        <f t="shared" si="3"/>
        <v>4.200000000000002E-9</v>
      </c>
      <c r="IL44" s="36" t="str">
        <f t="shared" si="2"/>
        <v>Ilmajoki</v>
      </c>
    </row>
    <row r="45" spans="1:246" x14ac:dyDescent="0.2">
      <c r="A45" s="12">
        <v>2024</v>
      </c>
      <c r="B45" s="88" t="s">
        <v>142</v>
      </c>
      <c r="C45" s="88" t="s">
        <v>454</v>
      </c>
      <c r="J45" s="89">
        <v>57.2</v>
      </c>
      <c r="Q45" s="89">
        <v>54</v>
      </c>
      <c r="AV45" s="63"/>
      <c r="AW45" s="63"/>
      <c r="BO45" s="99">
        <v>-4.1504656440477738E-2</v>
      </c>
      <c r="BP45" s="90">
        <v>24390.676175262437</v>
      </c>
      <c r="BT45" s="91">
        <v>3.0000000000000001E-3</v>
      </c>
      <c r="CJ45" s="98">
        <v>270</v>
      </c>
      <c r="CK45" s="75">
        <f>ABS(J45-PO_valitsin!$D$8)</f>
        <v>11.5</v>
      </c>
      <c r="CR45" s="77">
        <f>ABS(Q45-PO_valitsin!$F$8)</f>
        <v>34.400000000000006</v>
      </c>
      <c r="EN45" s="76">
        <f>ABS(BO45-PO_valitsin!$E$8)</f>
        <v>1.9479506750773212E-2</v>
      </c>
      <c r="EO45" s="76">
        <f>ABS(BP45-PO_valitsin!$H$8)</f>
        <v>3025.8038393833194</v>
      </c>
      <c r="ES45" s="76">
        <f>ABS(BT45-PO_valitsin!$I$8)</f>
        <v>1E-3</v>
      </c>
      <c r="FI45" s="76">
        <f>ABS(CJ45-PO_valitsin!$G$8)</f>
        <v>1457</v>
      </c>
      <c r="FJ45" s="78">
        <f>IF($B45=PO_valitsin!$C$8,100000,'mallin data'!CK45/'mallin data'!J$297*PO_valitsin!D$5)</f>
        <v>0.51274705422310363</v>
      </c>
      <c r="FK45" s="78"/>
      <c r="FL45" s="78"/>
      <c r="FM45" s="78"/>
      <c r="FN45" s="78"/>
      <c r="FO45" s="78"/>
      <c r="FP45" s="78"/>
      <c r="FQ45" s="78">
        <f>IF($B45=PO_valitsin!$C$8,100000,'mallin data'!CR45/'mallin data'!Q$297*PO_valitsin!F$5)</f>
        <v>0.15770317554168203</v>
      </c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  <c r="HJ45" s="78"/>
      <c r="HK45" s="78"/>
      <c r="HL45" s="78"/>
      <c r="HM45" s="78">
        <f>IF($B45=PO_valitsin!$C$8,100000,'mallin data'!EN45/'mallin data'!BO$297*PO_valitsin!E$5)</f>
        <v>0.19282641003782802</v>
      </c>
      <c r="HN45" s="78">
        <f>IF($B45=PO_valitsin!$C$8,100000,'mallin data'!EO45/'mallin data'!BP$297*PO_valitsin!H$5)</f>
        <v>9.3160087991937424E-2</v>
      </c>
      <c r="HO45" s="78"/>
      <c r="HP45" s="78"/>
      <c r="HQ45" s="78"/>
      <c r="HR45" s="78">
        <f>IF($B45=PO_valitsin!$C$8,100000,'mallin data'!ES45/'mallin data'!BT$297*PO_valitsin!I$5)</f>
        <v>1.6084460507125451E-2</v>
      </c>
      <c r="HS45" s="78"/>
      <c r="HT45" s="78"/>
      <c r="HU45" s="78"/>
      <c r="HV45" s="78"/>
      <c r="HW45" s="78"/>
      <c r="HX45" s="78"/>
      <c r="HY45" s="78"/>
      <c r="HZ45" s="78"/>
      <c r="IA45" s="78"/>
      <c r="IB45" s="78"/>
      <c r="IC45" s="78"/>
      <c r="ID45" s="78"/>
      <c r="IE45" s="78"/>
      <c r="IF45" s="78"/>
      <c r="IG45" s="78"/>
      <c r="IH45" s="78">
        <f>IF($B45=PO_valitsin!$C$8,100000,'mallin data'!FI45/'mallin data'!CJ$297*PO_valitsin!G$5)</f>
        <v>0.14865152901936024</v>
      </c>
      <c r="II45" s="79">
        <f t="shared" si="0"/>
        <v>1.1211727216210368</v>
      </c>
      <c r="IJ45" s="71">
        <f t="shared" si="1"/>
        <v>226</v>
      </c>
      <c r="IK45" s="80">
        <f t="shared" si="3"/>
        <v>4.3000000000000021E-9</v>
      </c>
      <c r="IL45" s="36" t="str">
        <f t="shared" si="2"/>
        <v>Ilomantsi</v>
      </c>
    </row>
    <row r="46" spans="1:246" x14ac:dyDescent="0.2">
      <c r="A46" s="12">
        <v>2024</v>
      </c>
      <c r="B46" s="88" t="s">
        <v>144</v>
      </c>
      <c r="C46" s="88" t="s">
        <v>455</v>
      </c>
      <c r="J46" s="89">
        <v>48</v>
      </c>
      <c r="Q46" s="89">
        <v>66.400000000000006</v>
      </c>
      <c r="AV46" s="63"/>
      <c r="AW46" s="63"/>
      <c r="BO46" s="99">
        <v>-1.0825632566428211E-3</v>
      </c>
      <c r="BP46" s="90">
        <v>28931.903931339977</v>
      </c>
      <c r="BT46" s="91">
        <v>4.0000000000000001E-3</v>
      </c>
      <c r="CJ46" s="98">
        <v>540</v>
      </c>
      <c r="CK46" s="75">
        <f>ABS(J46-PO_valitsin!$D$8)</f>
        <v>2.2999999999999972</v>
      </c>
      <c r="CR46" s="77">
        <f>ABS(Q46-PO_valitsin!$F$8)</f>
        <v>22</v>
      </c>
      <c r="EN46" s="76">
        <f>ABS(BO46-PO_valitsin!$E$8)</f>
        <v>2.0942586433061707E-2</v>
      </c>
      <c r="EO46" s="76">
        <f>ABS(BP46-PO_valitsin!$H$8)</f>
        <v>1515.4239166942207</v>
      </c>
      <c r="ES46" s="76">
        <f>ABS(BT46-PO_valitsin!$I$8)</f>
        <v>2E-3</v>
      </c>
      <c r="FI46" s="76">
        <f>ABS(CJ46-PO_valitsin!$G$8)</f>
        <v>1187</v>
      </c>
      <c r="FJ46" s="78">
        <f>IF($B46=PO_valitsin!$C$8,100000,'mallin data'!CK46/'mallin data'!J$297*PO_valitsin!D$5)</f>
        <v>0.1025494108446206</v>
      </c>
      <c r="FK46" s="78"/>
      <c r="FL46" s="78"/>
      <c r="FM46" s="78"/>
      <c r="FN46" s="78"/>
      <c r="FO46" s="78"/>
      <c r="FP46" s="78"/>
      <c r="FQ46" s="78">
        <f>IF($B46=PO_valitsin!$C$8,100000,'mallin data'!CR46/'mallin data'!Q$297*PO_valitsin!F$5)</f>
        <v>0.10085668203247106</v>
      </c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>
        <f>IF($B46=PO_valitsin!$C$8,100000,'mallin data'!EN46/'mallin data'!BO$297*PO_valitsin!E$5)</f>
        <v>0.20730934363283696</v>
      </c>
      <c r="HN46" s="78">
        <f>IF($B46=PO_valitsin!$C$8,100000,'mallin data'!EO46/'mallin data'!BP$297*PO_valitsin!H$5)</f>
        <v>4.6657692606105278E-2</v>
      </c>
      <c r="HO46" s="78"/>
      <c r="HP46" s="78"/>
      <c r="HQ46" s="78"/>
      <c r="HR46" s="78">
        <f>IF($B46=PO_valitsin!$C$8,100000,'mallin data'!ES46/'mallin data'!BT$297*PO_valitsin!I$5)</f>
        <v>3.2168921014250902E-2</v>
      </c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>
        <f>IF($B46=PO_valitsin!$C$8,100000,'mallin data'!FI46/'mallin data'!CJ$297*PO_valitsin!G$5)</f>
        <v>0.12110457443100933</v>
      </c>
      <c r="II46" s="79">
        <f t="shared" si="0"/>
        <v>0.61064662896129418</v>
      </c>
      <c r="IJ46" s="71">
        <f t="shared" si="1"/>
        <v>98</v>
      </c>
      <c r="IK46" s="80">
        <f t="shared" si="3"/>
        <v>4.4000000000000022E-9</v>
      </c>
      <c r="IL46" s="36" t="str">
        <f t="shared" si="2"/>
        <v>Inari</v>
      </c>
    </row>
    <row r="47" spans="1:246" x14ac:dyDescent="0.2">
      <c r="A47" s="12">
        <v>2024</v>
      </c>
      <c r="B47" s="88" t="s">
        <v>145</v>
      </c>
      <c r="C47" s="88" t="s">
        <v>456</v>
      </c>
      <c r="J47" s="89">
        <v>47.8</v>
      </c>
      <c r="Q47" s="89">
        <v>44.3</v>
      </c>
      <c r="AV47" s="63"/>
      <c r="AW47" s="63"/>
      <c r="BO47" s="99">
        <v>-5.3244966982668097E-2</v>
      </c>
      <c r="BP47" s="90">
        <v>32410.514624213254</v>
      </c>
      <c r="BT47" s="91">
        <v>0.51</v>
      </c>
      <c r="CJ47" s="98">
        <v>291</v>
      </c>
      <c r="CK47" s="75">
        <f>ABS(J47-PO_valitsin!$D$8)</f>
        <v>2.0999999999999943</v>
      </c>
      <c r="CR47" s="77">
        <f>ABS(Q47-PO_valitsin!$F$8)</f>
        <v>44.100000000000009</v>
      </c>
      <c r="EN47" s="76">
        <f>ABS(BO47-PO_valitsin!$E$8)</f>
        <v>3.121981729296357E-2</v>
      </c>
      <c r="EO47" s="76">
        <f>ABS(BP47-PO_valitsin!$H$8)</f>
        <v>4994.0346095674977</v>
      </c>
      <c r="ES47" s="76">
        <f>ABS(BT47-PO_valitsin!$I$8)</f>
        <v>0.50800000000000001</v>
      </c>
      <c r="FI47" s="76">
        <f>ABS(CJ47-PO_valitsin!$G$8)</f>
        <v>1436</v>
      </c>
      <c r="FJ47" s="78">
        <f>IF($B47=PO_valitsin!$C$8,100000,'mallin data'!CK47/'mallin data'!J$297*PO_valitsin!D$5)</f>
        <v>9.3632070771175191E-2</v>
      </c>
      <c r="FK47" s="78"/>
      <c r="FL47" s="78"/>
      <c r="FM47" s="78"/>
      <c r="FN47" s="78"/>
      <c r="FO47" s="78"/>
      <c r="FP47" s="78"/>
      <c r="FQ47" s="78">
        <f>IF($B47=PO_valitsin!$C$8,100000,'mallin data'!CR47/'mallin data'!Q$297*PO_valitsin!F$5)</f>
        <v>0.2021718035287261</v>
      </c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  <c r="HJ47" s="78"/>
      <c r="HK47" s="78"/>
      <c r="HL47" s="78"/>
      <c r="HM47" s="78">
        <f>IF($B47=PO_valitsin!$C$8,100000,'mallin data'!EN47/'mallin data'!BO$297*PO_valitsin!E$5)</f>
        <v>0.30904300440770205</v>
      </c>
      <c r="HN47" s="78">
        <f>IF($B47=PO_valitsin!$C$8,100000,'mallin data'!EO47/'mallin data'!BP$297*PO_valitsin!H$5)</f>
        <v>0.15375904333471571</v>
      </c>
      <c r="HO47" s="78"/>
      <c r="HP47" s="78"/>
      <c r="HQ47" s="78"/>
      <c r="HR47" s="78">
        <f>IF($B47=PO_valitsin!$C$8,100000,'mallin data'!ES47/'mallin data'!BT$297*PO_valitsin!I$5)</f>
        <v>8.1709059376197288</v>
      </c>
      <c r="HS47" s="78"/>
      <c r="HT47" s="78"/>
      <c r="HU47" s="78"/>
      <c r="HV47" s="78"/>
      <c r="HW47" s="78"/>
      <c r="HX47" s="78"/>
      <c r="HY47" s="78"/>
      <c r="HZ47" s="78"/>
      <c r="IA47" s="78"/>
      <c r="IB47" s="78"/>
      <c r="IC47" s="78"/>
      <c r="ID47" s="78"/>
      <c r="IE47" s="78"/>
      <c r="IF47" s="78"/>
      <c r="IG47" s="78"/>
      <c r="IH47" s="78">
        <f>IF($B47=PO_valitsin!$C$8,100000,'mallin data'!FI47/'mallin data'!CJ$297*PO_valitsin!G$5)</f>
        <v>0.14650898810693294</v>
      </c>
      <c r="II47" s="79">
        <f t="shared" si="0"/>
        <v>9.0760208522689805</v>
      </c>
      <c r="IJ47" s="71">
        <f t="shared" si="1"/>
        <v>277</v>
      </c>
      <c r="IK47" s="80">
        <f t="shared" si="3"/>
        <v>4.5000000000000022E-9</v>
      </c>
      <c r="IL47" s="36" t="str">
        <f t="shared" si="2"/>
        <v>Inkoo</v>
      </c>
    </row>
    <row r="48" spans="1:246" x14ac:dyDescent="0.2">
      <c r="A48" s="12">
        <v>2024</v>
      </c>
      <c r="B48" s="88" t="s">
        <v>146</v>
      </c>
      <c r="C48" s="88" t="s">
        <v>457</v>
      </c>
      <c r="J48" s="89">
        <v>51.8</v>
      </c>
      <c r="Q48" s="89">
        <v>43.5</v>
      </c>
      <c r="AV48" s="63"/>
      <c r="AW48" s="63"/>
      <c r="BO48" s="99">
        <v>-1.5750534401273296E-2</v>
      </c>
      <c r="BP48" s="90">
        <v>24617.051282051281</v>
      </c>
      <c r="BT48" s="91">
        <v>8.0000000000000002E-3</v>
      </c>
      <c r="CJ48" s="98">
        <v>139</v>
      </c>
      <c r="CK48" s="75">
        <f>ABS(J48-PO_valitsin!$D$8)</f>
        <v>6.0999999999999943</v>
      </c>
      <c r="CR48" s="77">
        <f>ABS(Q48-PO_valitsin!$F$8)</f>
        <v>44.900000000000006</v>
      </c>
      <c r="EN48" s="76">
        <f>ABS(BO48-PO_valitsin!$E$8)</f>
        <v>6.274615288431231E-3</v>
      </c>
      <c r="EO48" s="76">
        <f>ABS(BP48-PO_valitsin!$H$8)</f>
        <v>2799.4287325944752</v>
      </c>
      <c r="ES48" s="76">
        <f>ABS(BT48-PO_valitsin!$I$8)</f>
        <v>6.0000000000000001E-3</v>
      </c>
      <c r="FI48" s="76">
        <f>ABS(CJ48-PO_valitsin!$G$8)</f>
        <v>1588</v>
      </c>
      <c r="FJ48" s="78">
        <f>IF($B48=PO_valitsin!$C$8,100000,'mallin data'!CK48/'mallin data'!J$297*PO_valitsin!D$5)</f>
        <v>0.27197887224008077</v>
      </c>
      <c r="FK48" s="78"/>
      <c r="FL48" s="78"/>
      <c r="FM48" s="78"/>
      <c r="FN48" s="78"/>
      <c r="FO48" s="78"/>
      <c r="FP48" s="78"/>
      <c r="FQ48" s="78">
        <f>IF($B48=PO_valitsin!$C$8,100000,'mallin data'!CR48/'mallin data'!Q$297*PO_valitsin!F$5)</f>
        <v>0.20583931923899776</v>
      </c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  <c r="HJ48" s="78"/>
      <c r="HK48" s="78"/>
      <c r="HL48" s="78"/>
      <c r="HM48" s="78">
        <f>IF($B48=PO_valitsin!$C$8,100000,'mallin data'!EN48/'mallin data'!BO$297*PO_valitsin!E$5)</f>
        <v>6.2112021413922067E-2</v>
      </c>
      <c r="HN48" s="78">
        <f>IF($B48=PO_valitsin!$C$8,100000,'mallin data'!EO48/'mallin data'!BP$297*PO_valitsin!H$5)</f>
        <v>8.6190328553754192E-2</v>
      </c>
      <c r="HO48" s="78"/>
      <c r="HP48" s="78"/>
      <c r="HQ48" s="78"/>
      <c r="HR48" s="78">
        <f>IF($B48=PO_valitsin!$C$8,100000,'mallin data'!ES48/'mallin data'!BT$297*PO_valitsin!I$5)</f>
        <v>9.65067630427527E-2</v>
      </c>
      <c r="HS48" s="78"/>
      <c r="HT48" s="78"/>
      <c r="HU48" s="78"/>
      <c r="HV48" s="78"/>
      <c r="HW48" s="78"/>
      <c r="HX48" s="78"/>
      <c r="HY48" s="78"/>
      <c r="HZ48" s="78"/>
      <c r="IA48" s="78"/>
      <c r="IB48" s="78"/>
      <c r="IC48" s="78"/>
      <c r="ID48" s="78"/>
      <c r="IE48" s="78"/>
      <c r="IF48" s="78"/>
      <c r="IG48" s="78"/>
      <c r="IH48" s="78">
        <f>IF($B48=PO_valitsin!$C$8,100000,'mallin data'!FI48/'mallin data'!CJ$297*PO_valitsin!G$5)</f>
        <v>0.16201690328259716</v>
      </c>
      <c r="II48" s="79">
        <f t="shared" si="0"/>
        <v>0.88464421237210467</v>
      </c>
      <c r="IJ48" s="71">
        <f t="shared" si="1"/>
        <v>180</v>
      </c>
      <c r="IK48" s="80">
        <f t="shared" si="3"/>
        <v>4.6000000000000023E-9</v>
      </c>
      <c r="IL48" s="36" t="str">
        <f t="shared" si="2"/>
        <v>Isojoki</v>
      </c>
    </row>
    <row r="49" spans="1:246" x14ac:dyDescent="0.2">
      <c r="A49" s="12">
        <v>2024</v>
      </c>
      <c r="B49" s="88" t="s">
        <v>147</v>
      </c>
      <c r="C49" s="88" t="s">
        <v>458</v>
      </c>
      <c r="J49" s="89">
        <v>47.2</v>
      </c>
      <c r="Q49" s="89">
        <v>70.400000000000006</v>
      </c>
      <c r="AV49" s="63"/>
      <c r="AW49" s="63"/>
      <c r="BO49" s="99">
        <v>-1.4398712018851411E-2</v>
      </c>
      <c r="BP49" s="90">
        <v>25953.598518175502</v>
      </c>
      <c r="BT49" s="91">
        <v>6.9999999999999993E-3</v>
      </c>
      <c r="CJ49" s="98">
        <v>500</v>
      </c>
      <c r="CK49" s="75">
        <f>ABS(J49-PO_valitsin!$D$8)</f>
        <v>1.5</v>
      </c>
      <c r="CR49" s="77">
        <f>ABS(Q49-PO_valitsin!$F$8)</f>
        <v>18</v>
      </c>
      <c r="EN49" s="76">
        <f>ABS(BO49-PO_valitsin!$E$8)</f>
        <v>7.6264376708531159E-3</v>
      </c>
      <c r="EO49" s="76">
        <f>ABS(BP49-PO_valitsin!$H$8)</f>
        <v>1462.8814964702542</v>
      </c>
      <c r="ES49" s="76">
        <f>ABS(BT49-PO_valitsin!$I$8)</f>
        <v>4.9999999999999992E-3</v>
      </c>
      <c r="FI49" s="76">
        <f>ABS(CJ49-PO_valitsin!$G$8)</f>
        <v>1227</v>
      </c>
      <c r="FJ49" s="78">
        <f>IF($B49=PO_valitsin!$C$8,100000,'mallin data'!CK49/'mallin data'!J$297*PO_valitsin!D$5)</f>
        <v>6.6880050550839606E-2</v>
      </c>
      <c r="FK49" s="78"/>
      <c r="FL49" s="78"/>
      <c r="FM49" s="78"/>
      <c r="FN49" s="78"/>
      <c r="FO49" s="78"/>
      <c r="FP49" s="78"/>
      <c r="FQ49" s="78">
        <f>IF($B49=PO_valitsin!$C$8,100000,'mallin data'!CR49/'mallin data'!Q$297*PO_valitsin!F$5)</f>
        <v>8.2519103481112674E-2</v>
      </c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>
        <f>IF($B49=PO_valitsin!$C$8,100000,'mallin data'!EN49/'mallin data'!BO$297*PO_valitsin!E$5)</f>
        <v>7.5493626007213377E-2</v>
      </c>
      <c r="HN49" s="78">
        <f>IF($B49=PO_valitsin!$C$8,100000,'mallin data'!EO49/'mallin data'!BP$297*PO_valitsin!H$5)</f>
        <v>4.5039988104688664E-2</v>
      </c>
      <c r="HO49" s="78"/>
      <c r="HP49" s="78"/>
      <c r="HQ49" s="78"/>
      <c r="HR49" s="78">
        <f>IF($B49=PO_valitsin!$C$8,100000,'mallin data'!ES49/'mallin data'!BT$297*PO_valitsin!I$5)</f>
        <v>8.0422302535627238E-2</v>
      </c>
      <c r="HS49" s="78"/>
      <c r="HT49" s="78"/>
      <c r="HU49" s="78"/>
      <c r="HV49" s="78"/>
      <c r="HW49" s="78"/>
      <c r="HX49" s="78"/>
      <c r="HY49" s="78"/>
      <c r="HZ49" s="78"/>
      <c r="IA49" s="78"/>
      <c r="IB49" s="78"/>
      <c r="IC49" s="78"/>
      <c r="ID49" s="78"/>
      <c r="IE49" s="78"/>
      <c r="IF49" s="78"/>
      <c r="IG49" s="78"/>
      <c r="IH49" s="78">
        <f>IF($B49=PO_valitsin!$C$8,100000,'mallin data'!FI49/'mallin data'!CJ$297*PO_valitsin!G$5)</f>
        <v>0.12518560474039467</v>
      </c>
      <c r="II49" s="79">
        <f t="shared" si="0"/>
        <v>0.47554068011987621</v>
      </c>
      <c r="IJ49" s="71">
        <f t="shared" si="1"/>
        <v>49</v>
      </c>
      <c r="IK49" s="80">
        <f t="shared" si="3"/>
        <v>4.7000000000000024E-9</v>
      </c>
      <c r="IL49" s="36" t="str">
        <f t="shared" si="2"/>
        <v>Isokyrö</v>
      </c>
    </row>
    <row r="50" spans="1:246" x14ac:dyDescent="0.2">
      <c r="A50" s="12">
        <v>2024</v>
      </c>
      <c r="B50" s="88" t="s">
        <v>143</v>
      </c>
      <c r="C50" s="88" t="s">
        <v>459</v>
      </c>
      <c r="J50" s="89">
        <v>50.5</v>
      </c>
      <c r="Q50" s="89">
        <v>97.5</v>
      </c>
      <c r="AV50" s="63"/>
      <c r="AW50" s="63"/>
      <c r="BO50" s="99">
        <v>-2.4960088198302997E-2</v>
      </c>
      <c r="BP50" s="90">
        <v>27598.300072803755</v>
      </c>
      <c r="BT50" s="91">
        <v>1E-3</v>
      </c>
      <c r="CJ50" s="98">
        <v>1864</v>
      </c>
      <c r="CK50" s="75">
        <f>ABS(J50-PO_valitsin!$D$8)</f>
        <v>4.7999999999999972</v>
      </c>
      <c r="CR50" s="77">
        <f>ABS(Q50-PO_valitsin!$F$8)</f>
        <v>9.0999999999999943</v>
      </c>
      <c r="EN50" s="76">
        <f>ABS(BO50-PO_valitsin!$E$8)</f>
        <v>2.9349385085984704E-3</v>
      </c>
      <c r="EO50" s="76">
        <f>ABS(BP50-PO_valitsin!$H$8)</f>
        <v>181.82005815799857</v>
      </c>
      <c r="ES50" s="76">
        <f>ABS(BT50-PO_valitsin!$I$8)</f>
        <v>1E-3</v>
      </c>
      <c r="FI50" s="76">
        <f>ABS(CJ50-PO_valitsin!$G$8)</f>
        <v>137</v>
      </c>
      <c r="FJ50" s="78">
        <f>IF($B50=PO_valitsin!$C$8,100000,'mallin data'!CK50/'mallin data'!J$297*PO_valitsin!D$5)</f>
        <v>0.21401616176268659</v>
      </c>
      <c r="FK50" s="78"/>
      <c r="FL50" s="78"/>
      <c r="FM50" s="78"/>
      <c r="FN50" s="78"/>
      <c r="FO50" s="78"/>
      <c r="FP50" s="78"/>
      <c r="FQ50" s="78">
        <f>IF($B50=PO_valitsin!$C$8,100000,'mallin data'!CR50/'mallin data'!Q$297*PO_valitsin!F$5)</f>
        <v>4.1717991204340277E-2</v>
      </c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  <c r="GS50" s="78"/>
      <c r="GT50" s="78"/>
      <c r="GU50" s="78"/>
      <c r="GV50" s="78"/>
      <c r="GW50" s="78"/>
      <c r="GX50" s="78"/>
      <c r="GY50" s="78"/>
      <c r="GZ50" s="78"/>
      <c r="HA50" s="78"/>
      <c r="HB50" s="78"/>
      <c r="HC50" s="78"/>
      <c r="HD50" s="78"/>
      <c r="HE50" s="78"/>
      <c r="HF50" s="78"/>
      <c r="HG50" s="78"/>
      <c r="HH50" s="78"/>
      <c r="HI50" s="78"/>
      <c r="HJ50" s="78"/>
      <c r="HK50" s="78"/>
      <c r="HL50" s="78"/>
      <c r="HM50" s="78">
        <f>IF($B50=PO_valitsin!$C$8,100000,'mallin data'!EN50/'mallin data'!BO$297*PO_valitsin!E$5)</f>
        <v>2.9052771383564737E-2</v>
      </c>
      <c r="HN50" s="78">
        <f>IF($B50=PO_valitsin!$C$8,100000,'mallin data'!EO50/'mallin data'!BP$297*PO_valitsin!H$5)</f>
        <v>5.5979744609453898E-3</v>
      </c>
      <c r="HO50" s="78"/>
      <c r="HP50" s="78"/>
      <c r="HQ50" s="78"/>
      <c r="HR50" s="78">
        <f>IF($B50=PO_valitsin!$C$8,100000,'mallin data'!ES50/'mallin data'!BT$297*PO_valitsin!I$5)</f>
        <v>1.6084460507125451E-2</v>
      </c>
      <c r="HS50" s="78"/>
      <c r="HT50" s="78"/>
      <c r="HU50" s="78"/>
      <c r="HV50" s="78"/>
      <c r="HW50" s="78"/>
      <c r="HX50" s="78"/>
      <c r="HY50" s="78"/>
      <c r="HZ50" s="78"/>
      <c r="IA50" s="78"/>
      <c r="IB50" s="78"/>
      <c r="IC50" s="78"/>
      <c r="ID50" s="78"/>
      <c r="IE50" s="78"/>
      <c r="IF50" s="78"/>
      <c r="IG50" s="78"/>
      <c r="IH50" s="78">
        <f>IF($B50=PO_valitsin!$C$8,100000,'mallin data'!FI50/'mallin data'!CJ$297*PO_valitsin!G$5)</f>
        <v>1.3977528809644717E-2</v>
      </c>
      <c r="II50" s="79">
        <f t="shared" si="0"/>
        <v>0.32044689292830714</v>
      </c>
      <c r="IJ50" s="71">
        <f t="shared" si="1"/>
        <v>17</v>
      </c>
      <c r="IK50" s="80">
        <f t="shared" si="3"/>
        <v>4.8000000000000024E-9</v>
      </c>
      <c r="IL50" s="36" t="str">
        <f t="shared" si="2"/>
        <v>Imatra</v>
      </c>
    </row>
    <row r="51" spans="1:246" x14ac:dyDescent="0.2">
      <c r="A51" s="12">
        <v>2024</v>
      </c>
      <c r="B51" s="88" t="s">
        <v>148</v>
      </c>
      <c r="C51" s="88" t="s">
        <v>460</v>
      </c>
      <c r="J51" s="89">
        <v>46.2</v>
      </c>
      <c r="Q51" s="89">
        <v>77.3</v>
      </c>
      <c r="AV51" s="63"/>
      <c r="AW51" s="63"/>
      <c r="BO51" s="99">
        <v>-1.5381514973314924E-2</v>
      </c>
      <c r="BP51" s="90">
        <v>28937.527755229472</v>
      </c>
      <c r="BT51" s="91">
        <v>4.0000000000000001E-3</v>
      </c>
      <c r="CJ51" s="98">
        <v>1697</v>
      </c>
      <c r="CK51" s="75">
        <f>ABS(J51-PO_valitsin!$D$8)</f>
        <v>0.5</v>
      </c>
      <c r="CR51" s="77">
        <f>ABS(Q51-PO_valitsin!$F$8)</f>
        <v>11.100000000000009</v>
      </c>
      <c r="EN51" s="76">
        <f>ABS(BO51-PO_valitsin!$E$8)</f>
        <v>6.6436347163896028E-3</v>
      </c>
      <c r="EO51" s="76">
        <f>ABS(BP51-PO_valitsin!$H$8)</f>
        <v>1521.0477405837155</v>
      </c>
      <c r="ES51" s="76">
        <f>ABS(BT51-PO_valitsin!$I$8)</f>
        <v>2E-3</v>
      </c>
      <c r="FI51" s="76">
        <f>ABS(CJ51-PO_valitsin!$G$8)</f>
        <v>30</v>
      </c>
      <c r="FJ51" s="78">
        <f>IF($B51=PO_valitsin!$C$8,100000,'mallin data'!CK51/'mallin data'!J$297*PO_valitsin!D$5)</f>
        <v>2.2293350183613201E-2</v>
      </c>
      <c r="FK51" s="78"/>
      <c r="FL51" s="78"/>
      <c r="FM51" s="78"/>
      <c r="FN51" s="78"/>
      <c r="FO51" s="78"/>
      <c r="FP51" s="78"/>
      <c r="FQ51" s="78">
        <f>IF($B51=PO_valitsin!$C$8,100000,'mallin data'!CR51/'mallin data'!Q$297*PO_valitsin!F$5)</f>
        <v>5.0886780480019524E-2</v>
      </c>
      <c r="FR51" s="78"/>
      <c r="FS51" s="78"/>
      <c r="FT51" s="78"/>
      <c r="FU51" s="78"/>
      <c r="FV51" s="78"/>
      <c r="FW51" s="78"/>
      <c r="FX51" s="78"/>
      <c r="FY51" s="78"/>
      <c r="FZ51" s="78"/>
      <c r="GA51" s="78"/>
      <c r="GB51" s="78"/>
      <c r="GC51" s="78"/>
      <c r="GD51" s="78"/>
      <c r="GE51" s="78"/>
      <c r="GF51" s="78"/>
      <c r="GG51" s="78"/>
      <c r="GH51" s="78"/>
      <c r="GI51" s="78"/>
      <c r="GJ51" s="78"/>
      <c r="GK51" s="78"/>
      <c r="GL51" s="78"/>
      <c r="GM51" s="78"/>
      <c r="GN51" s="78"/>
      <c r="GO51" s="78"/>
      <c r="GP51" s="78"/>
      <c r="GQ51" s="78"/>
      <c r="GR51" s="78"/>
      <c r="GS51" s="78"/>
      <c r="GT51" s="78"/>
      <c r="GU51" s="78"/>
      <c r="GV51" s="78"/>
      <c r="GW51" s="78"/>
      <c r="GX51" s="78"/>
      <c r="GY51" s="78"/>
      <c r="GZ51" s="78"/>
      <c r="HA51" s="78"/>
      <c r="HB51" s="78"/>
      <c r="HC51" s="78"/>
      <c r="HD51" s="78"/>
      <c r="HE51" s="78"/>
      <c r="HF51" s="78"/>
      <c r="HG51" s="78"/>
      <c r="HH51" s="78"/>
      <c r="HI51" s="78"/>
      <c r="HJ51" s="78"/>
      <c r="HK51" s="78"/>
      <c r="HL51" s="78"/>
      <c r="HM51" s="78">
        <f>IF($B51=PO_valitsin!$C$8,100000,'mallin data'!EN51/'mallin data'!BO$297*PO_valitsin!E$5)</f>
        <v>6.5764921481558589E-2</v>
      </c>
      <c r="HN51" s="78">
        <f>IF($B51=PO_valitsin!$C$8,100000,'mallin data'!EO51/'mallin data'!BP$297*PO_valitsin!H$5)</f>
        <v>4.683084194301116E-2</v>
      </c>
      <c r="HO51" s="78"/>
      <c r="HP51" s="78"/>
      <c r="HQ51" s="78"/>
      <c r="HR51" s="78">
        <f>IF($B51=PO_valitsin!$C$8,100000,'mallin data'!ES51/'mallin data'!BT$297*PO_valitsin!I$5)</f>
        <v>3.2168921014250902E-2</v>
      </c>
      <c r="HS51" s="78"/>
      <c r="HT51" s="78"/>
      <c r="HU51" s="78"/>
      <c r="HV51" s="78"/>
      <c r="HW51" s="78"/>
      <c r="HX51" s="78"/>
      <c r="HY51" s="78"/>
      <c r="HZ51" s="78"/>
      <c r="IA51" s="78"/>
      <c r="IB51" s="78"/>
      <c r="IC51" s="78"/>
      <c r="ID51" s="78"/>
      <c r="IE51" s="78"/>
      <c r="IF51" s="78"/>
      <c r="IG51" s="78"/>
      <c r="IH51" s="78">
        <f>IF($B51=PO_valitsin!$C$8,100000,'mallin data'!FI51/'mallin data'!CJ$297*PO_valitsin!G$5)</f>
        <v>3.0607727320389891E-3</v>
      </c>
      <c r="II51" s="79">
        <f t="shared" si="0"/>
        <v>0.22100559273449236</v>
      </c>
      <c r="IJ51" s="71">
        <f t="shared" si="1"/>
        <v>6</v>
      </c>
      <c r="IK51" s="80">
        <f t="shared" si="3"/>
        <v>4.9000000000000025E-9</v>
      </c>
      <c r="IL51" s="36" t="str">
        <f t="shared" si="2"/>
        <v>Janakkala</v>
      </c>
    </row>
    <row r="52" spans="1:246" x14ac:dyDescent="0.2">
      <c r="A52" s="12">
        <v>2024</v>
      </c>
      <c r="B52" s="88" t="s">
        <v>125</v>
      </c>
      <c r="C52" s="88" t="s">
        <v>461</v>
      </c>
      <c r="J52" s="89">
        <v>43.2</v>
      </c>
      <c r="Q52" s="89">
        <v>91.1</v>
      </c>
      <c r="AV52" s="63"/>
      <c r="AW52" s="63"/>
      <c r="BO52" s="99">
        <v>3.2658415139286577E-3</v>
      </c>
      <c r="BP52" s="90">
        <v>25221.030428874412</v>
      </c>
      <c r="BT52" s="91">
        <v>1E-3</v>
      </c>
      <c r="CJ52" s="98">
        <v>5427</v>
      </c>
      <c r="CK52" s="75">
        <f>ABS(J52-PO_valitsin!$D$8)</f>
        <v>2.5</v>
      </c>
      <c r="CR52" s="77">
        <f>ABS(Q52-PO_valitsin!$F$8)</f>
        <v>2.6999999999999886</v>
      </c>
      <c r="EN52" s="76">
        <f>ABS(BO52-PO_valitsin!$E$8)</f>
        <v>2.5290991203633185E-2</v>
      </c>
      <c r="EO52" s="76">
        <f>ABS(BP52-PO_valitsin!$H$8)</f>
        <v>2195.4495857713446</v>
      </c>
      <c r="ES52" s="76">
        <f>ABS(BT52-PO_valitsin!$I$8)</f>
        <v>1E-3</v>
      </c>
      <c r="FI52" s="76">
        <f>ABS(CJ52-PO_valitsin!$G$8)</f>
        <v>3700</v>
      </c>
      <c r="FJ52" s="78">
        <f>IF($B52=PO_valitsin!$C$8,100000,'mallin data'!CK52/'mallin data'!J$297*PO_valitsin!D$5)</f>
        <v>0.111466750918066</v>
      </c>
      <c r="FK52" s="78"/>
      <c r="FL52" s="78"/>
      <c r="FM52" s="78"/>
      <c r="FN52" s="78"/>
      <c r="FO52" s="78"/>
      <c r="FP52" s="78"/>
      <c r="FQ52" s="78">
        <f>IF($B52=PO_valitsin!$C$8,100000,'mallin data'!CR52/'mallin data'!Q$297*PO_valitsin!F$5)</f>
        <v>1.237786552216685E-2</v>
      </c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  <c r="GL52" s="78"/>
      <c r="GM52" s="78"/>
      <c r="GN52" s="78"/>
      <c r="GO52" s="78"/>
      <c r="GP52" s="78"/>
      <c r="GQ52" s="78"/>
      <c r="GR52" s="78"/>
      <c r="GS52" s="78"/>
      <c r="GT52" s="78"/>
      <c r="GU52" s="78"/>
      <c r="GV52" s="78"/>
      <c r="GW52" s="78"/>
      <c r="GX52" s="78"/>
      <c r="GY52" s="78"/>
      <c r="GZ52" s="78"/>
      <c r="HA52" s="78"/>
      <c r="HB52" s="78"/>
      <c r="HC52" s="78"/>
      <c r="HD52" s="78"/>
      <c r="HE52" s="78"/>
      <c r="HF52" s="78"/>
      <c r="HG52" s="78"/>
      <c r="HH52" s="78"/>
      <c r="HI52" s="78"/>
      <c r="HJ52" s="78"/>
      <c r="HK52" s="78"/>
      <c r="HL52" s="78"/>
      <c r="HM52" s="78">
        <f>IF($B52=PO_valitsin!$C$8,100000,'mallin data'!EN52/'mallin data'!BO$297*PO_valitsin!E$5)</f>
        <v>0.25035392848955468</v>
      </c>
      <c r="HN52" s="78">
        <f>IF($B52=PO_valitsin!$C$8,100000,'mallin data'!EO52/'mallin data'!BP$297*PO_valitsin!H$5)</f>
        <v>6.7594691344566929E-2</v>
      </c>
      <c r="HO52" s="78"/>
      <c r="HP52" s="78"/>
      <c r="HQ52" s="78"/>
      <c r="HR52" s="78">
        <f>IF($B52=PO_valitsin!$C$8,100000,'mallin data'!ES52/'mallin data'!BT$297*PO_valitsin!I$5)</f>
        <v>1.6084460507125451E-2</v>
      </c>
      <c r="HS52" s="78"/>
      <c r="HT52" s="78"/>
      <c r="HU52" s="78"/>
      <c r="HV52" s="78"/>
      <c r="HW52" s="78"/>
      <c r="HX52" s="78"/>
      <c r="HY52" s="78"/>
      <c r="HZ52" s="78"/>
      <c r="IA52" s="78"/>
      <c r="IB52" s="78"/>
      <c r="IC52" s="78"/>
      <c r="ID52" s="78"/>
      <c r="IE52" s="78"/>
      <c r="IF52" s="78"/>
      <c r="IG52" s="78"/>
      <c r="IH52" s="78">
        <f>IF($B52=PO_valitsin!$C$8,100000,'mallin data'!FI52/'mallin data'!CJ$297*PO_valitsin!G$5)</f>
        <v>0.37749530361814199</v>
      </c>
      <c r="II52" s="79">
        <f t="shared" si="0"/>
        <v>0.83537300539962189</v>
      </c>
      <c r="IJ52" s="71">
        <f t="shared" si="1"/>
        <v>170</v>
      </c>
      <c r="IK52" s="80">
        <f t="shared" si="3"/>
        <v>5.0000000000000026E-9</v>
      </c>
      <c r="IL52" s="36" t="str">
        <f t="shared" si="2"/>
        <v>Joensuu</v>
      </c>
    </row>
    <row r="53" spans="1:246" x14ac:dyDescent="0.2">
      <c r="A53" s="12">
        <v>2024</v>
      </c>
      <c r="B53" s="88" t="s">
        <v>149</v>
      </c>
      <c r="C53" s="88" t="s">
        <v>462</v>
      </c>
      <c r="J53" s="89">
        <v>48.3</v>
      </c>
      <c r="Q53" s="89">
        <v>62</v>
      </c>
      <c r="AV53" s="63"/>
      <c r="AW53" s="63"/>
      <c r="BO53" s="99">
        <v>-3.3705935316759028E-2</v>
      </c>
      <c r="BP53" s="90">
        <v>27712.16357260726</v>
      </c>
      <c r="BT53" s="91">
        <v>4.0000000000000001E-3</v>
      </c>
      <c r="CJ53" s="98">
        <v>473</v>
      </c>
      <c r="CK53" s="75">
        <f>ABS(J53-PO_valitsin!$D$8)</f>
        <v>2.5999999999999943</v>
      </c>
      <c r="CR53" s="77">
        <f>ABS(Q53-PO_valitsin!$F$8)</f>
        <v>26.400000000000006</v>
      </c>
      <c r="EN53" s="76">
        <f>ABS(BO53-PO_valitsin!$E$8)</f>
        <v>1.1680785627054501E-2</v>
      </c>
      <c r="EO53" s="76">
        <f>ABS(BP53-PO_valitsin!$H$8)</f>
        <v>295.68355796150354</v>
      </c>
      <c r="ES53" s="76">
        <f>ABS(BT53-PO_valitsin!$I$8)</f>
        <v>2E-3</v>
      </c>
      <c r="FI53" s="76">
        <f>ABS(CJ53-PO_valitsin!$G$8)</f>
        <v>1254</v>
      </c>
      <c r="FJ53" s="78">
        <f>IF($B53=PO_valitsin!$C$8,100000,'mallin data'!CK53/'mallin data'!J$297*PO_valitsin!D$5)</f>
        <v>0.11592542095478839</v>
      </c>
      <c r="FK53" s="78"/>
      <c r="FL53" s="78"/>
      <c r="FM53" s="78"/>
      <c r="FN53" s="78"/>
      <c r="FO53" s="78"/>
      <c r="FP53" s="78"/>
      <c r="FQ53" s="78">
        <f>IF($B53=PO_valitsin!$C$8,100000,'mallin data'!CR53/'mallin data'!Q$297*PO_valitsin!F$5)</f>
        <v>0.12102801843896531</v>
      </c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>
        <f>IF($B53=PO_valitsin!$C$8,100000,'mallin data'!EN53/'mallin data'!BO$297*PO_valitsin!E$5)</f>
        <v>0.11562736098525568</v>
      </c>
      <c r="HN53" s="78">
        <f>IF($B53=PO_valitsin!$C$8,100000,'mallin data'!EO53/'mallin data'!BP$297*PO_valitsin!H$5)</f>
        <v>9.1036655843086175E-3</v>
      </c>
      <c r="HO53" s="78"/>
      <c r="HP53" s="78"/>
      <c r="HQ53" s="78"/>
      <c r="HR53" s="78">
        <f>IF($B53=PO_valitsin!$C$8,100000,'mallin data'!ES53/'mallin data'!BT$297*PO_valitsin!I$5)</f>
        <v>3.2168921014250902E-2</v>
      </c>
      <c r="HS53" s="78"/>
      <c r="HT53" s="78"/>
      <c r="HU53" s="78"/>
      <c r="HV53" s="78"/>
      <c r="HW53" s="78"/>
      <c r="HX53" s="78"/>
      <c r="HY53" s="78"/>
      <c r="HZ53" s="78"/>
      <c r="IA53" s="78"/>
      <c r="IB53" s="78"/>
      <c r="IC53" s="78"/>
      <c r="ID53" s="78"/>
      <c r="IE53" s="78"/>
      <c r="IF53" s="78"/>
      <c r="IG53" s="78"/>
      <c r="IH53" s="78">
        <f>IF($B53=PO_valitsin!$C$8,100000,'mallin data'!FI53/'mallin data'!CJ$297*PO_valitsin!G$5)</f>
        <v>0.12794030019922975</v>
      </c>
      <c r="II53" s="79">
        <f t="shared" si="0"/>
        <v>0.52179369227679862</v>
      </c>
      <c r="IJ53" s="71">
        <f t="shared" si="1"/>
        <v>68</v>
      </c>
      <c r="IK53" s="80">
        <f t="shared" si="3"/>
        <v>5.1000000000000027E-9</v>
      </c>
      <c r="IL53" s="36" t="str">
        <f t="shared" si="2"/>
        <v>Jokioinen</v>
      </c>
    </row>
    <row r="54" spans="1:246" x14ac:dyDescent="0.2">
      <c r="A54" s="12">
        <v>2024</v>
      </c>
      <c r="B54" s="88" t="s">
        <v>150</v>
      </c>
      <c r="C54" s="88" t="s">
        <v>463</v>
      </c>
      <c r="J54" s="89">
        <v>50.2</v>
      </c>
      <c r="Q54" s="89">
        <v>58.7</v>
      </c>
      <c r="AV54" s="63"/>
      <c r="AW54" s="63"/>
      <c r="BO54" s="99">
        <v>-1.1067199641239367E-2</v>
      </c>
      <c r="BP54" s="90">
        <v>26485.121265377857</v>
      </c>
      <c r="BT54" s="91">
        <v>4.0000000000000001E-3</v>
      </c>
      <c r="CJ54" s="98">
        <v>404</v>
      </c>
      <c r="CK54" s="75">
        <f>ABS(J54-PO_valitsin!$D$8)</f>
        <v>4.5</v>
      </c>
      <c r="CR54" s="77">
        <f>ABS(Q54-PO_valitsin!$F$8)</f>
        <v>29.700000000000003</v>
      </c>
      <c r="EN54" s="76">
        <f>ABS(BO54-PO_valitsin!$E$8)</f>
        <v>1.095795004846516E-2</v>
      </c>
      <c r="EO54" s="76">
        <f>ABS(BP54-PO_valitsin!$H$8)</f>
        <v>931.35874926789984</v>
      </c>
      <c r="ES54" s="76">
        <f>ABS(BT54-PO_valitsin!$I$8)</f>
        <v>2E-3</v>
      </c>
      <c r="FI54" s="76">
        <f>ABS(CJ54-PO_valitsin!$G$8)</f>
        <v>1323</v>
      </c>
      <c r="FJ54" s="78">
        <f>IF($B54=PO_valitsin!$C$8,100000,'mallin data'!CK54/'mallin data'!J$297*PO_valitsin!D$5)</f>
        <v>0.20064015165251881</v>
      </c>
      <c r="FK54" s="78"/>
      <c r="FL54" s="78"/>
      <c r="FM54" s="78"/>
      <c r="FN54" s="78"/>
      <c r="FO54" s="78"/>
      <c r="FP54" s="78"/>
      <c r="FQ54" s="78">
        <f>IF($B54=PO_valitsin!$C$8,100000,'mallin data'!CR54/'mallin data'!Q$297*PO_valitsin!F$5)</f>
        <v>0.13615652074383594</v>
      </c>
      <c r="FR54" s="78"/>
      <c r="FS54" s="78"/>
      <c r="FT54" s="78"/>
      <c r="FU54" s="78"/>
      <c r="FV54" s="78"/>
      <c r="FW54" s="78"/>
      <c r="FX54" s="78"/>
      <c r="FY54" s="78"/>
      <c r="FZ54" s="78"/>
      <c r="GA54" s="78"/>
      <c r="GB54" s="78"/>
      <c r="GC54" s="78"/>
      <c r="GD54" s="78"/>
      <c r="GE54" s="78"/>
      <c r="GF54" s="78"/>
      <c r="GG54" s="78"/>
      <c r="GH54" s="78"/>
      <c r="GI54" s="78"/>
      <c r="GJ54" s="78"/>
      <c r="GK54" s="78"/>
      <c r="GL54" s="78"/>
      <c r="GM54" s="78"/>
      <c r="GN54" s="78"/>
      <c r="GO54" s="78"/>
      <c r="GP54" s="78"/>
      <c r="GQ54" s="78"/>
      <c r="GR54" s="78"/>
      <c r="GS54" s="78"/>
      <c r="GT54" s="78"/>
      <c r="GU54" s="78"/>
      <c r="GV54" s="78"/>
      <c r="GW54" s="78"/>
      <c r="GX54" s="78"/>
      <c r="GY54" s="78"/>
      <c r="GZ54" s="78"/>
      <c r="HA54" s="78"/>
      <c r="HB54" s="78"/>
      <c r="HC54" s="78"/>
      <c r="HD54" s="78"/>
      <c r="HE54" s="78"/>
      <c r="HF54" s="78"/>
      <c r="HG54" s="78"/>
      <c r="HH54" s="78"/>
      <c r="HI54" s="78"/>
      <c r="HJ54" s="78"/>
      <c r="HK54" s="78"/>
      <c r="HL54" s="78"/>
      <c r="HM54" s="78">
        <f>IF($B54=PO_valitsin!$C$8,100000,'mallin data'!EN54/'mallin data'!BO$297*PO_valitsin!E$5)</f>
        <v>0.10847205713437834</v>
      </c>
      <c r="HN54" s="78">
        <f>IF($B54=PO_valitsin!$C$8,100000,'mallin data'!EO54/'mallin data'!BP$297*PO_valitsin!H$5)</f>
        <v>2.8675177784010537E-2</v>
      </c>
      <c r="HO54" s="78"/>
      <c r="HP54" s="78"/>
      <c r="HQ54" s="78"/>
      <c r="HR54" s="78">
        <f>IF($B54=PO_valitsin!$C$8,100000,'mallin data'!ES54/'mallin data'!BT$297*PO_valitsin!I$5)</f>
        <v>3.2168921014250902E-2</v>
      </c>
      <c r="HS54" s="78"/>
      <c r="HT54" s="78"/>
      <c r="HU54" s="78"/>
      <c r="HV54" s="78"/>
      <c r="HW54" s="78"/>
      <c r="HX54" s="78"/>
      <c r="HY54" s="78"/>
      <c r="HZ54" s="78"/>
      <c r="IA54" s="78"/>
      <c r="IB54" s="78"/>
      <c r="IC54" s="78"/>
      <c r="ID54" s="78"/>
      <c r="IE54" s="78"/>
      <c r="IF54" s="78"/>
      <c r="IG54" s="78"/>
      <c r="IH54" s="78">
        <f>IF($B54=PO_valitsin!$C$8,100000,'mallin data'!FI54/'mallin data'!CJ$297*PO_valitsin!G$5)</f>
        <v>0.13498007748291943</v>
      </c>
      <c r="II54" s="79">
        <f t="shared" si="0"/>
        <v>0.6410929110119139</v>
      </c>
      <c r="IJ54" s="71">
        <f t="shared" si="1"/>
        <v>105</v>
      </c>
      <c r="IK54" s="80">
        <f t="shared" si="3"/>
        <v>5.2000000000000027E-9</v>
      </c>
      <c r="IL54" s="36" t="str">
        <f t="shared" si="2"/>
        <v>Joroinen</v>
      </c>
    </row>
    <row r="55" spans="1:246" x14ac:dyDescent="0.2">
      <c r="A55" s="12">
        <v>2024</v>
      </c>
      <c r="B55" s="88" t="s">
        <v>152</v>
      </c>
      <c r="C55" s="88" t="s">
        <v>464</v>
      </c>
      <c r="J55" s="89">
        <v>54.8</v>
      </c>
      <c r="Q55" s="89">
        <v>59.4</v>
      </c>
      <c r="AV55" s="63"/>
      <c r="AW55" s="63"/>
      <c r="BO55" s="99">
        <v>-2.3519506470828566E-2</v>
      </c>
      <c r="BP55" s="90">
        <v>24320.854842644549</v>
      </c>
      <c r="BT55" s="91">
        <v>2E-3</v>
      </c>
      <c r="CJ55" s="98">
        <v>300</v>
      </c>
      <c r="CK55" s="75">
        <f>ABS(J55-PO_valitsin!$D$8)</f>
        <v>9.0999999999999943</v>
      </c>
      <c r="CR55" s="77">
        <f>ABS(Q55-PO_valitsin!$F$8)</f>
        <v>29.000000000000007</v>
      </c>
      <c r="EN55" s="76">
        <f>ABS(BO55-PO_valitsin!$E$8)</f>
        <v>1.4943567811240392E-3</v>
      </c>
      <c r="EO55" s="76">
        <f>ABS(BP55-PO_valitsin!$H$8)</f>
        <v>3095.6251720012078</v>
      </c>
      <c r="ES55" s="76">
        <f>ABS(BT55-PO_valitsin!$I$8)</f>
        <v>0</v>
      </c>
      <c r="FI55" s="76">
        <f>ABS(CJ55-PO_valitsin!$G$8)</f>
        <v>1427</v>
      </c>
      <c r="FJ55" s="78">
        <f>IF($B55=PO_valitsin!$C$8,100000,'mallin data'!CK55/'mallin data'!J$297*PO_valitsin!D$5)</f>
        <v>0.40573897334175996</v>
      </c>
      <c r="FK55" s="78"/>
      <c r="FL55" s="78"/>
      <c r="FM55" s="78"/>
      <c r="FN55" s="78"/>
      <c r="FO55" s="78"/>
      <c r="FP55" s="78"/>
      <c r="FQ55" s="78">
        <f>IF($B55=PO_valitsin!$C$8,100000,'mallin data'!CR55/'mallin data'!Q$297*PO_valitsin!F$5)</f>
        <v>0.13294744449734824</v>
      </c>
      <c r="FR55" s="78"/>
      <c r="FS55" s="78"/>
      <c r="FT55" s="78"/>
      <c r="FU55" s="78"/>
      <c r="FV55" s="78"/>
      <c r="FW55" s="78"/>
      <c r="FX55" s="78"/>
      <c r="FY55" s="78"/>
      <c r="FZ55" s="78"/>
      <c r="GA55" s="78"/>
      <c r="GB55" s="78"/>
      <c r="GC55" s="78"/>
      <c r="GD55" s="78"/>
      <c r="GE55" s="78"/>
      <c r="GF55" s="78"/>
      <c r="GG55" s="78"/>
      <c r="GH55" s="78"/>
      <c r="GI55" s="78"/>
      <c r="GJ55" s="78"/>
      <c r="GK55" s="78"/>
      <c r="GL55" s="78"/>
      <c r="GM55" s="78"/>
      <c r="GN55" s="78"/>
      <c r="GO55" s="78"/>
      <c r="GP55" s="78"/>
      <c r="GQ55" s="78"/>
      <c r="GR55" s="78"/>
      <c r="GS55" s="78"/>
      <c r="GT55" s="78"/>
      <c r="GU55" s="78"/>
      <c r="GV55" s="78"/>
      <c r="GW55" s="78"/>
      <c r="GX55" s="78"/>
      <c r="GY55" s="78"/>
      <c r="GZ55" s="78"/>
      <c r="HA55" s="78"/>
      <c r="HB55" s="78"/>
      <c r="HC55" s="78"/>
      <c r="HD55" s="78"/>
      <c r="HE55" s="78"/>
      <c r="HF55" s="78"/>
      <c r="HG55" s="78"/>
      <c r="HH55" s="78"/>
      <c r="HI55" s="78"/>
      <c r="HJ55" s="78"/>
      <c r="HK55" s="78"/>
      <c r="HL55" s="78"/>
      <c r="HM55" s="78">
        <f>IF($B55=PO_valitsin!$C$8,100000,'mallin data'!EN55/'mallin data'!BO$297*PO_valitsin!E$5)</f>
        <v>1.4792543625797662E-2</v>
      </c>
      <c r="HN55" s="78">
        <f>IF($B55=PO_valitsin!$C$8,100000,'mallin data'!EO55/'mallin data'!BP$297*PO_valitsin!H$5)</f>
        <v>9.5309785009878453E-2</v>
      </c>
      <c r="HO55" s="78"/>
      <c r="HP55" s="78"/>
      <c r="HQ55" s="78"/>
      <c r="HR55" s="78">
        <f>IF($B55=PO_valitsin!$C$8,100000,'mallin data'!ES55/'mallin data'!BT$297*PO_valitsin!I$5)</f>
        <v>0</v>
      </c>
      <c r="HS55" s="78"/>
      <c r="HT55" s="78"/>
      <c r="HU55" s="78"/>
      <c r="HV55" s="78"/>
      <c r="HW55" s="78"/>
      <c r="HX55" s="78"/>
      <c r="HY55" s="78"/>
      <c r="HZ55" s="78"/>
      <c r="IA55" s="78"/>
      <c r="IB55" s="78"/>
      <c r="IC55" s="78"/>
      <c r="ID55" s="78"/>
      <c r="IE55" s="78"/>
      <c r="IF55" s="78"/>
      <c r="IG55" s="78"/>
      <c r="IH55" s="78">
        <f>IF($B55=PO_valitsin!$C$8,100000,'mallin data'!FI55/'mallin data'!CJ$297*PO_valitsin!G$5)</f>
        <v>0.14559075628732124</v>
      </c>
      <c r="II55" s="79">
        <f t="shared" si="0"/>
        <v>0.79437950806210544</v>
      </c>
      <c r="IJ55" s="71">
        <f t="shared" si="1"/>
        <v>156</v>
      </c>
      <c r="IK55" s="80">
        <f t="shared" si="3"/>
        <v>5.3000000000000028E-9</v>
      </c>
      <c r="IL55" s="36" t="str">
        <f t="shared" si="2"/>
        <v>Joutsa</v>
      </c>
    </row>
    <row r="56" spans="1:246" x14ac:dyDescent="0.2">
      <c r="A56" s="12">
        <v>2024</v>
      </c>
      <c r="B56" s="88" t="s">
        <v>153</v>
      </c>
      <c r="C56" s="88" t="s">
        <v>465</v>
      </c>
      <c r="J56" s="89">
        <v>55.2</v>
      </c>
      <c r="Q56" s="89">
        <v>47</v>
      </c>
      <c r="AV56" s="63"/>
      <c r="AW56" s="63"/>
      <c r="BO56" s="99">
        <v>-6.3074116395056709E-2</v>
      </c>
      <c r="BP56" s="90">
        <v>23678.288942307692</v>
      </c>
      <c r="BT56" s="91">
        <v>0</v>
      </c>
      <c r="CJ56" s="98">
        <v>235</v>
      </c>
      <c r="CK56" s="75">
        <f>ABS(J56-PO_valitsin!$D$8)</f>
        <v>9.5</v>
      </c>
      <c r="CR56" s="77">
        <f>ABS(Q56-PO_valitsin!$F$8)</f>
        <v>41.400000000000006</v>
      </c>
      <c r="EN56" s="76">
        <f>ABS(BO56-PO_valitsin!$E$8)</f>
        <v>4.1048966705352186E-2</v>
      </c>
      <c r="EO56" s="76">
        <f>ABS(BP56-PO_valitsin!$H$8)</f>
        <v>3738.1910723380643</v>
      </c>
      <c r="ES56" s="76">
        <f>ABS(BT56-PO_valitsin!$I$8)</f>
        <v>2E-3</v>
      </c>
      <c r="FI56" s="76">
        <f>ABS(CJ56-PO_valitsin!$G$8)</f>
        <v>1492</v>
      </c>
      <c r="FJ56" s="78">
        <f>IF($B56=PO_valitsin!$C$8,100000,'mallin data'!CK56/'mallin data'!J$297*PO_valitsin!D$5)</f>
        <v>0.42357365348865084</v>
      </c>
      <c r="FK56" s="78"/>
      <c r="FL56" s="78"/>
      <c r="FM56" s="78"/>
      <c r="FN56" s="78"/>
      <c r="FO56" s="78"/>
      <c r="FP56" s="78"/>
      <c r="FQ56" s="78">
        <f>IF($B56=PO_valitsin!$C$8,100000,'mallin data'!CR56/'mallin data'!Q$297*PO_valitsin!F$5)</f>
        <v>0.18979393800655919</v>
      </c>
      <c r="FR56" s="78"/>
      <c r="FS56" s="78"/>
      <c r="FT56" s="78"/>
      <c r="FU56" s="78"/>
      <c r="FV56" s="78"/>
      <c r="FW56" s="78"/>
      <c r="FX56" s="78"/>
      <c r="FY56" s="78"/>
      <c r="FZ56" s="78"/>
      <c r="GA56" s="78"/>
      <c r="GB56" s="78"/>
      <c r="GC56" s="78"/>
      <c r="GD56" s="78"/>
      <c r="GE56" s="78"/>
      <c r="GF56" s="78"/>
      <c r="GG56" s="78"/>
      <c r="GH56" s="78"/>
      <c r="GI56" s="78"/>
      <c r="GJ56" s="78"/>
      <c r="GK56" s="78"/>
      <c r="GL56" s="78"/>
      <c r="GM56" s="78"/>
      <c r="GN56" s="78"/>
      <c r="GO56" s="78"/>
      <c r="GP56" s="78"/>
      <c r="GQ56" s="78"/>
      <c r="GR56" s="78"/>
      <c r="GS56" s="78"/>
      <c r="GT56" s="78"/>
      <c r="GU56" s="78"/>
      <c r="GV56" s="78"/>
      <c r="GW56" s="78"/>
      <c r="GX56" s="78"/>
      <c r="GY56" s="78"/>
      <c r="GZ56" s="78"/>
      <c r="HA56" s="78"/>
      <c r="HB56" s="78"/>
      <c r="HC56" s="78"/>
      <c r="HD56" s="78"/>
      <c r="HE56" s="78"/>
      <c r="HF56" s="78"/>
      <c r="HG56" s="78"/>
      <c r="HH56" s="78"/>
      <c r="HI56" s="78"/>
      <c r="HJ56" s="78"/>
      <c r="HK56" s="78"/>
      <c r="HL56" s="78"/>
      <c r="HM56" s="78">
        <f>IF($B56=PO_valitsin!$C$8,100000,'mallin data'!EN56/'mallin data'!BO$297*PO_valitsin!E$5)</f>
        <v>0.40634113516458537</v>
      </c>
      <c r="HN56" s="78">
        <f>IF($B56=PO_valitsin!$C$8,100000,'mallin data'!EO56/'mallin data'!BP$297*PO_valitsin!H$5)</f>
        <v>0.11509345209260656</v>
      </c>
      <c r="HO56" s="78"/>
      <c r="HP56" s="78"/>
      <c r="HQ56" s="78"/>
      <c r="HR56" s="78">
        <f>IF($B56=PO_valitsin!$C$8,100000,'mallin data'!ES56/'mallin data'!BT$297*PO_valitsin!I$5)</f>
        <v>3.2168921014250902E-2</v>
      </c>
      <c r="HS56" s="78"/>
      <c r="HT56" s="78"/>
      <c r="HU56" s="78"/>
      <c r="HV56" s="78"/>
      <c r="HW56" s="78"/>
      <c r="HX56" s="78"/>
      <c r="HY56" s="78"/>
      <c r="HZ56" s="78"/>
      <c r="IA56" s="78"/>
      <c r="IB56" s="78"/>
      <c r="IC56" s="78"/>
      <c r="ID56" s="78"/>
      <c r="IE56" s="78"/>
      <c r="IF56" s="78"/>
      <c r="IG56" s="78"/>
      <c r="IH56" s="78">
        <f>IF($B56=PO_valitsin!$C$8,100000,'mallin data'!FI56/'mallin data'!CJ$297*PO_valitsin!G$5)</f>
        <v>0.15222243054007237</v>
      </c>
      <c r="II56" s="79">
        <f t="shared" si="0"/>
        <v>1.3191935357067253</v>
      </c>
      <c r="IJ56" s="71">
        <f t="shared" si="1"/>
        <v>244</v>
      </c>
      <c r="IK56" s="80">
        <f t="shared" si="3"/>
        <v>5.4000000000000029E-9</v>
      </c>
      <c r="IL56" s="36" t="str">
        <f t="shared" si="2"/>
        <v>Juuka</v>
      </c>
    </row>
    <row r="57" spans="1:246" x14ac:dyDescent="0.2">
      <c r="A57" s="12">
        <v>2024</v>
      </c>
      <c r="B57" s="88" t="s">
        <v>154</v>
      </c>
      <c r="C57" s="88" t="s">
        <v>466</v>
      </c>
      <c r="J57" s="89">
        <v>50.7</v>
      </c>
      <c r="Q57" s="89">
        <v>42.6</v>
      </c>
      <c r="AV57" s="63"/>
      <c r="AW57" s="63"/>
      <c r="BO57" s="99">
        <v>8.097662918142845E-3</v>
      </c>
      <c r="BP57" s="90">
        <v>26108.817745803357</v>
      </c>
      <c r="BT57" s="91">
        <v>2E-3</v>
      </c>
      <c r="CJ57" s="98">
        <v>185</v>
      </c>
      <c r="CK57" s="75">
        <f>ABS(J57-PO_valitsin!$D$8)</f>
        <v>5</v>
      </c>
      <c r="CR57" s="77">
        <f>ABS(Q57-PO_valitsin!$F$8)</f>
        <v>45.800000000000004</v>
      </c>
      <c r="EN57" s="76">
        <f>ABS(BO57-PO_valitsin!$E$8)</f>
        <v>3.0122812607847372E-2</v>
      </c>
      <c r="EO57" s="76">
        <f>ABS(BP57-PO_valitsin!$H$8)</f>
        <v>1307.6622688423995</v>
      </c>
      <c r="ES57" s="76">
        <f>ABS(BT57-PO_valitsin!$I$8)</f>
        <v>0</v>
      </c>
      <c r="FI57" s="76">
        <f>ABS(CJ57-PO_valitsin!$G$8)</f>
        <v>1542</v>
      </c>
      <c r="FJ57" s="78">
        <f>IF($B57=PO_valitsin!$C$8,100000,'mallin data'!CK57/'mallin data'!J$297*PO_valitsin!D$5)</f>
        <v>0.222933501836132</v>
      </c>
      <c r="FK57" s="78"/>
      <c r="FL57" s="78"/>
      <c r="FM57" s="78"/>
      <c r="FN57" s="78"/>
      <c r="FO57" s="78"/>
      <c r="FP57" s="78"/>
      <c r="FQ57" s="78">
        <f>IF($B57=PO_valitsin!$C$8,100000,'mallin data'!CR57/'mallin data'!Q$297*PO_valitsin!F$5)</f>
        <v>0.20996527441305343</v>
      </c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  <c r="GI57" s="78"/>
      <c r="GJ57" s="78"/>
      <c r="GK57" s="78"/>
      <c r="GL57" s="78"/>
      <c r="GM57" s="78"/>
      <c r="GN57" s="78"/>
      <c r="GO57" s="78"/>
      <c r="GP57" s="78"/>
      <c r="GQ57" s="78"/>
      <c r="GR57" s="78"/>
      <c r="GS57" s="78"/>
      <c r="GT57" s="78"/>
      <c r="GU57" s="78"/>
      <c r="GV57" s="78"/>
      <c r="GW57" s="78"/>
      <c r="GX57" s="78"/>
      <c r="GY57" s="78"/>
      <c r="GZ57" s="78"/>
      <c r="HA57" s="78"/>
      <c r="HB57" s="78"/>
      <c r="HC57" s="78"/>
      <c r="HD57" s="78"/>
      <c r="HE57" s="78"/>
      <c r="HF57" s="78"/>
      <c r="HG57" s="78"/>
      <c r="HH57" s="78"/>
      <c r="HI57" s="78"/>
      <c r="HJ57" s="78"/>
      <c r="HK57" s="78"/>
      <c r="HL57" s="78"/>
      <c r="HM57" s="78">
        <f>IF($B57=PO_valitsin!$C$8,100000,'mallin data'!EN57/'mallin data'!BO$297*PO_valitsin!E$5)</f>
        <v>0.29818382414548933</v>
      </c>
      <c r="HN57" s="78">
        <f>IF($B57=PO_valitsin!$C$8,100000,'mallin data'!EO57/'mallin data'!BP$297*PO_valitsin!H$5)</f>
        <v>4.0261014426474735E-2</v>
      </c>
      <c r="HO57" s="78"/>
      <c r="HP57" s="78"/>
      <c r="HQ57" s="78"/>
      <c r="HR57" s="78">
        <f>IF($B57=PO_valitsin!$C$8,100000,'mallin data'!ES57/'mallin data'!BT$297*PO_valitsin!I$5)</f>
        <v>0</v>
      </c>
      <c r="HS57" s="78"/>
      <c r="HT57" s="78"/>
      <c r="HU57" s="78"/>
      <c r="HV57" s="78"/>
      <c r="HW57" s="78"/>
      <c r="HX57" s="78"/>
      <c r="HY57" s="78"/>
      <c r="HZ57" s="78"/>
      <c r="IA57" s="78"/>
      <c r="IB57" s="78"/>
      <c r="IC57" s="78"/>
      <c r="ID57" s="78"/>
      <c r="IE57" s="78"/>
      <c r="IF57" s="78"/>
      <c r="IG57" s="78"/>
      <c r="IH57" s="78">
        <f>IF($B57=PO_valitsin!$C$8,100000,'mallin data'!FI57/'mallin data'!CJ$297*PO_valitsin!G$5)</f>
        <v>0.15732371842680404</v>
      </c>
      <c r="II57" s="79">
        <f t="shared" si="0"/>
        <v>0.9286673387479536</v>
      </c>
      <c r="IJ57" s="71">
        <f t="shared" si="1"/>
        <v>188</v>
      </c>
      <c r="IK57" s="80">
        <f t="shared" si="3"/>
        <v>5.5000000000000029E-9</v>
      </c>
      <c r="IL57" s="36" t="str">
        <f t="shared" si="2"/>
        <v>Juupajoki</v>
      </c>
    </row>
    <row r="58" spans="1:246" x14ac:dyDescent="0.2">
      <c r="A58" s="12">
        <v>2024</v>
      </c>
      <c r="B58" s="88" t="s">
        <v>155</v>
      </c>
      <c r="C58" s="88" t="s">
        <v>467</v>
      </c>
      <c r="J58" s="89">
        <v>53</v>
      </c>
      <c r="Q58" s="89">
        <v>51.9</v>
      </c>
      <c r="AV58" s="63"/>
      <c r="AW58" s="63"/>
      <c r="BO58" s="99">
        <v>-2.3108978954222658E-2</v>
      </c>
      <c r="BP58" s="90">
        <v>25017.116320056397</v>
      </c>
      <c r="BT58" s="91">
        <v>3.0000000000000001E-3</v>
      </c>
      <c r="CJ58" s="98">
        <v>438</v>
      </c>
      <c r="CK58" s="75">
        <f>ABS(J58-PO_valitsin!$D$8)</f>
        <v>7.2999999999999972</v>
      </c>
      <c r="CR58" s="77">
        <f>ABS(Q58-PO_valitsin!$F$8)</f>
        <v>36.500000000000007</v>
      </c>
      <c r="EN58" s="76">
        <f>ABS(BO58-PO_valitsin!$E$8)</f>
        <v>1.0838292645181311E-3</v>
      </c>
      <c r="EO58" s="76">
        <f>ABS(BP58-PO_valitsin!$H$8)</f>
        <v>2399.3636945893595</v>
      </c>
      <c r="ES58" s="76">
        <f>ABS(BT58-PO_valitsin!$I$8)</f>
        <v>1E-3</v>
      </c>
      <c r="FI58" s="76">
        <f>ABS(CJ58-PO_valitsin!$G$8)</f>
        <v>1289</v>
      </c>
      <c r="FJ58" s="78">
        <f>IF($B58=PO_valitsin!$C$8,100000,'mallin data'!CK58/'mallin data'!J$297*PO_valitsin!D$5)</f>
        <v>0.32548291268075263</v>
      </c>
      <c r="FK58" s="78"/>
      <c r="FL58" s="78"/>
      <c r="FM58" s="78"/>
      <c r="FN58" s="78"/>
      <c r="FO58" s="78"/>
      <c r="FP58" s="78"/>
      <c r="FQ58" s="78">
        <f>IF($B58=PO_valitsin!$C$8,100000,'mallin data'!CR58/'mallin data'!Q$297*PO_valitsin!F$5)</f>
        <v>0.16733040428114521</v>
      </c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>
        <f>IF($B58=PO_valitsin!$C$8,100000,'mallin data'!EN58/'mallin data'!BO$297*PO_valitsin!E$5)</f>
        <v>1.0728757603817411E-2</v>
      </c>
      <c r="HN58" s="78">
        <f>IF($B58=PO_valitsin!$C$8,100000,'mallin data'!EO58/'mallin data'!BP$297*PO_valitsin!H$5)</f>
        <v>7.387290940782229E-2</v>
      </c>
      <c r="HO58" s="78"/>
      <c r="HP58" s="78"/>
      <c r="HQ58" s="78"/>
      <c r="HR58" s="78">
        <f>IF($B58=PO_valitsin!$C$8,100000,'mallin data'!ES58/'mallin data'!BT$297*PO_valitsin!I$5)</f>
        <v>1.6084460507125451E-2</v>
      </c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>
        <f>IF($B58=PO_valitsin!$C$8,100000,'mallin data'!FI58/'mallin data'!CJ$297*PO_valitsin!G$5)</f>
        <v>0.13151120171994191</v>
      </c>
      <c r="II58" s="79">
        <f t="shared" si="0"/>
        <v>0.72501065180060487</v>
      </c>
      <c r="IJ58" s="71">
        <f t="shared" si="1"/>
        <v>139</v>
      </c>
      <c r="IK58" s="80">
        <f t="shared" si="3"/>
        <v>5.600000000000003E-9</v>
      </c>
      <c r="IL58" s="36" t="str">
        <f t="shared" si="2"/>
        <v>Juva</v>
      </c>
    </row>
    <row r="59" spans="1:246" x14ac:dyDescent="0.2">
      <c r="A59" s="12">
        <v>2024</v>
      </c>
      <c r="B59" s="88" t="s">
        <v>113</v>
      </c>
      <c r="C59" s="88" t="s">
        <v>468</v>
      </c>
      <c r="J59" s="89">
        <v>41</v>
      </c>
      <c r="Q59" s="89">
        <v>95.6</v>
      </c>
      <c r="AV59" s="63"/>
      <c r="AW59" s="63"/>
      <c r="BO59" s="99">
        <v>1.3700657300711016E-3</v>
      </c>
      <c r="BP59" s="90">
        <v>26633.056557234206</v>
      </c>
      <c r="BT59" s="91">
        <v>2E-3</v>
      </c>
      <c r="CJ59" s="98">
        <v>12466</v>
      </c>
      <c r="CK59" s="75">
        <f>ABS(J59-PO_valitsin!$D$8)</f>
        <v>4.7000000000000028</v>
      </c>
      <c r="CR59" s="77">
        <f>ABS(Q59-PO_valitsin!$F$8)</f>
        <v>7.1999999999999886</v>
      </c>
      <c r="EN59" s="76">
        <f>ABS(BO59-PO_valitsin!$E$8)</f>
        <v>2.3395215419775628E-2</v>
      </c>
      <c r="EO59" s="76">
        <f>ABS(BP59-PO_valitsin!$H$8)</f>
        <v>783.42345741155077</v>
      </c>
      <c r="ES59" s="76">
        <f>ABS(BT59-PO_valitsin!$I$8)</f>
        <v>0</v>
      </c>
      <c r="FI59" s="76">
        <f>ABS(CJ59-PO_valitsin!$G$8)</f>
        <v>10739</v>
      </c>
      <c r="FJ59" s="78">
        <f>IF($B59=PO_valitsin!$C$8,100000,'mallin data'!CK59/'mallin data'!J$297*PO_valitsin!D$5)</f>
        <v>0.20955749172596422</v>
      </c>
      <c r="FK59" s="78"/>
      <c r="FL59" s="78"/>
      <c r="FM59" s="78"/>
      <c r="FN59" s="78"/>
      <c r="FO59" s="78"/>
      <c r="FP59" s="78"/>
      <c r="FQ59" s="78">
        <f>IF($B59=PO_valitsin!$C$8,100000,'mallin data'!CR59/'mallin data'!Q$297*PO_valitsin!F$5)</f>
        <v>3.3007641392445018E-2</v>
      </c>
      <c r="FR59" s="78"/>
      <c r="FS59" s="78"/>
      <c r="FT59" s="78"/>
      <c r="FU59" s="78"/>
      <c r="FV59" s="78"/>
      <c r="FW59" s="78"/>
      <c r="FX59" s="78"/>
      <c r="FY59" s="78"/>
      <c r="FZ59" s="78"/>
      <c r="GA59" s="78"/>
      <c r="GB59" s="78"/>
      <c r="GC59" s="78"/>
      <c r="GD59" s="78"/>
      <c r="GE59" s="78"/>
      <c r="GF59" s="78"/>
      <c r="GG59" s="78"/>
      <c r="GH59" s="78"/>
      <c r="GI59" s="78"/>
      <c r="GJ59" s="78"/>
      <c r="GK59" s="78"/>
      <c r="GL59" s="78"/>
      <c r="GM59" s="78"/>
      <c r="GN59" s="78"/>
      <c r="GO59" s="78"/>
      <c r="GP59" s="78"/>
      <c r="GQ59" s="78"/>
      <c r="GR59" s="78"/>
      <c r="GS59" s="78"/>
      <c r="GT59" s="78"/>
      <c r="GU59" s="78"/>
      <c r="GV59" s="78"/>
      <c r="GW59" s="78"/>
      <c r="GX59" s="78"/>
      <c r="GY59" s="78"/>
      <c r="GZ59" s="78"/>
      <c r="HA59" s="78"/>
      <c r="HB59" s="78"/>
      <c r="HC59" s="78"/>
      <c r="HD59" s="78"/>
      <c r="HE59" s="78"/>
      <c r="HF59" s="78"/>
      <c r="HG59" s="78"/>
      <c r="HH59" s="78"/>
      <c r="HI59" s="78"/>
      <c r="HJ59" s="78"/>
      <c r="HK59" s="78"/>
      <c r="HL59" s="78"/>
      <c r="HM59" s="78">
        <f>IF($B59=PO_valitsin!$C$8,100000,'mallin data'!EN59/'mallin data'!BO$297*PO_valitsin!E$5)</f>
        <v>0.23158776344672616</v>
      </c>
      <c r="HN59" s="78">
        <f>IF($B59=PO_valitsin!$C$8,100000,'mallin data'!EO59/'mallin data'!BP$297*PO_valitsin!H$5)</f>
        <v>2.4120465866776922E-2</v>
      </c>
      <c r="HO59" s="78"/>
      <c r="HP59" s="78"/>
      <c r="HQ59" s="78"/>
      <c r="HR59" s="78">
        <f>IF($B59=PO_valitsin!$C$8,100000,'mallin data'!ES59/'mallin data'!BT$297*PO_valitsin!I$5)</f>
        <v>0</v>
      </c>
      <c r="HS59" s="78"/>
      <c r="HT59" s="78"/>
      <c r="HU59" s="78"/>
      <c r="HV59" s="78"/>
      <c r="HW59" s="78"/>
      <c r="HX59" s="78"/>
      <c r="HY59" s="78"/>
      <c r="HZ59" s="78"/>
      <c r="IA59" s="78"/>
      <c r="IB59" s="78"/>
      <c r="IC59" s="78"/>
      <c r="ID59" s="78"/>
      <c r="IE59" s="78"/>
      <c r="IF59" s="78"/>
      <c r="IG59" s="78"/>
      <c r="IH59" s="78">
        <f>IF($B59=PO_valitsin!$C$8,100000,'mallin data'!FI59/'mallin data'!CJ$297*PO_valitsin!G$5)</f>
        <v>1.0956546123122235</v>
      </c>
      <c r="II59" s="79">
        <f t="shared" si="0"/>
        <v>1.5939279804441358</v>
      </c>
      <c r="IJ59" s="71">
        <f t="shared" si="1"/>
        <v>255</v>
      </c>
      <c r="IK59" s="80">
        <f t="shared" si="3"/>
        <v>5.7000000000000031E-9</v>
      </c>
      <c r="IL59" s="36" t="str">
        <f t="shared" si="2"/>
        <v>Jyväskylä</v>
      </c>
    </row>
    <row r="60" spans="1:246" x14ac:dyDescent="0.2">
      <c r="A60" s="12">
        <v>2024</v>
      </c>
      <c r="B60" s="88" t="s">
        <v>157</v>
      </c>
      <c r="C60" s="88" t="s">
        <v>469</v>
      </c>
      <c r="J60" s="89">
        <v>48.9</v>
      </c>
      <c r="Q60" s="89">
        <v>37</v>
      </c>
      <c r="AV60" s="63"/>
      <c r="AW60" s="63"/>
      <c r="BO60" s="99">
        <v>2.6207972540461054E-2</v>
      </c>
      <c r="BP60" s="90">
        <v>24441.049457177323</v>
      </c>
      <c r="BT60" s="91">
        <v>2E-3</v>
      </c>
      <c r="CJ60" s="98">
        <v>171</v>
      </c>
      <c r="CK60" s="75">
        <f>ABS(J60-PO_valitsin!$D$8)</f>
        <v>3.1999999999999957</v>
      </c>
      <c r="CR60" s="77">
        <f>ABS(Q60-PO_valitsin!$F$8)</f>
        <v>51.400000000000006</v>
      </c>
      <c r="EN60" s="76">
        <f>ABS(BO60-PO_valitsin!$E$8)</f>
        <v>4.8233122230165584E-2</v>
      </c>
      <c r="EO60" s="76">
        <f>ABS(BP60-PO_valitsin!$H$8)</f>
        <v>2975.4305574684331</v>
      </c>
      <c r="ES60" s="76">
        <f>ABS(BT60-PO_valitsin!$I$8)</f>
        <v>0</v>
      </c>
      <c r="FI60" s="76">
        <f>ABS(CJ60-PO_valitsin!$G$8)</f>
        <v>1556</v>
      </c>
      <c r="FJ60" s="78">
        <f>IF($B60=PO_valitsin!$C$8,100000,'mallin data'!CK60/'mallin data'!J$297*PO_valitsin!D$5)</f>
        <v>0.14267744117512429</v>
      </c>
      <c r="FK60" s="78"/>
      <c r="FL60" s="78"/>
      <c r="FM60" s="78"/>
      <c r="FN60" s="78"/>
      <c r="FO60" s="78"/>
      <c r="FP60" s="78"/>
      <c r="FQ60" s="78">
        <f>IF($B60=PO_valitsin!$C$8,100000,'mallin data'!CR60/'mallin data'!Q$297*PO_valitsin!F$5)</f>
        <v>0.23563788438495514</v>
      </c>
      <c r="FR60" s="78"/>
      <c r="FS60" s="78"/>
      <c r="FT60" s="78"/>
      <c r="FU60" s="78"/>
      <c r="FV60" s="78"/>
      <c r="FW60" s="78"/>
      <c r="FX60" s="78"/>
      <c r="FY60" s="78"/>
      <c r="FZ60" s="78"/>
      <c r="GA60" s="78"/>
      <c r="GB60" s="78"/>
      <c r="GC60" s="78"/>
      <c r="GD60" s="78"/>
      <c r="GE60" s="78"/>
      <c r="GF60" s="78"/>
      <c r="GG60" s="78"/>
      <c r="GH60" s="78"/>
      <c r="GI60" s="78"/>
      <c r="GJ60" s="78"/>
      <c r="GK60" s="78"/>
      <c r="GL60" s="78"/>
      <c r="GM60" s="78"/>
      <c r="GN60" s="78"/>
      <c r="GO60" s="78"/>
      <c r="GP60" s="78"/>
      <c r="GQ60" s="78"/>
      <c r="GR60" s="78"/>
      <c r="GS60" s="78"/>
      <c r="GT60" s="78"/>
      <c r="GU60" s="78"/>
      <c r="GV60" s="78"/>
      <c r="GW60" s="78"/>
      <c r="GX60" s="78"/>
      <c r="GY60" s="78"/>
      <c r="GZ60" s="78"/>
      <c r="HA60" s="78"/>
      <c r="HB60" s="78"/>
      <c r="HC60" s="78"/>
      <c r="HD60" s="78"/>
      <c r="HE60" s="78"/>
      <c r="HF60" s="78"/>
      <c r="HG60" s="78"/>
      <c r="HH60" s="78"/>
      <c r="HI60" s="78"/>
      <c r="HJ60" s="78"/>
      <c r="HK60" s="78"/>
      <c r="HL60" s="78"/>
      <c r="HM60" s="78">
        <f>IF($B60=PO_valitsin!$C$8,100000,'mallin data'!EN60/'mallin data'!BO$297*PO_valitsin!E$5)</f>
        <v>0.47745663807372385</v>
      </c>
      <c r="HN60" s="78">
        <f>IF($B60=PO_valitsin!$C$8,100000,'mallin data'!EO60/'mallin data'!BP$297*PO_valitsin!H$5)</f>
        <v>9.1609168096023125E-2</v>
      </c>
      <c r="HO60" s="78"/>
      <c r="HP60" s="78"/>
      <c r="HQ60" s="78"/>
      <c r="HR60" s="78">
        <f>IF($B60=PO_valitsin!$C$8,100000,'mallin data'!ES60/'mallin data'!BT$297*PO_valitsin!I$5)</f>
        <v>0</v>
      </c>
      <c r="HS60" s="78"/>
      <c r="HT60" s="78"/>
      <c r="HU60" s="78"/>
      <c r="HV60" s="78"/>
      <c r="HW60" s="78"/>
      <c r="HX60" s="78"/>
      <c r="HY60" s="78"/>
      <c r="HZ60" s="78"/>
      <c r="IA60" s="78"/>
      <c r="IB60" s="78"/>
      <c r="IC60" s="78"/>
      <c r="ID60" s="78"/>
      <c r="IE60" s="78"/>
      <c r="IF60" s="78"/>
      <c r="IG60" s="78"/>
      <c r="IH60" s="78">
        <f>IF($B60=PO_valitsin!$C$8,100000,'mallin data'!FI60/'mallin data'!CJ$297*PO_valitsin!G$5)</f>
        <v>0.15875207903508892</v>
      </c>
      <c r="II60" s="79">
        <f t="shared" si="0"/>
        <v>1.1061332165649154</v>
      </c>
      <c r="IJ60" s="71">
        <f t="shared" si="1"/>
        <v>224</v>
      </c>
      <c r="IK60" s="80">
        <f t="shared" si="3"/>
        <v>5.8000000000000031E-9</v>
      </c>
      <c r="IL60" s="36" t="str">
        <f t="shared" si="2"/>
        <v>Jämijärvi</v>
      </c>
    </row>
    <row r="61" spans="1:246" x14ac:dyDescent="0.2">
      <c r="A61" s="12">
        <v>2024</v>
      </c>
      <c r="B61" s="88" t="s">
        <v>158</v>
      </c>
      <c r="C61" s="88" t="s">
        <v>470</v>
      </c>
      <c r="J61" s="89">
        <v>51.3</v>
      </c>
      <c r="Q61" s="89">
        <v>74.900000000000006</v>
      </c>
      <c r="AV61" s="63"/>
      <c r="AW61" s="63"/>
      <c r="BO61" s="99">
        <v>-2.8754853689041026E-2</v>
      </c>
      <c r="BP61" s="90">
        <v>27056.706685499059</v>
      </c>
      <c r="BT61" s="91">
        <v>1E-3</v>
      </c>
      <c r="CJ61" s="98">
        <v>1595</v>
      </c>
      <c r="CK61" s="75">
        <f>ABS(J61-PO_valitsin!$D$8)</f>
        <v>5.5999999999999943</v>
      </c>
      <c r="CR61" s="77">
        <f>ABS(Q61-PO_valitsin!$F$8)</f>
        <v>13.5</v>
      </c>
      <c r="EN61" s="76">
        <f>ABS(BO61-PO_valitsin!$E$8)</f>
        <v>6.729703999336499E-3</v>
      </c>
      <c r="EO61" s="76">
        <f>ABS(BP61-PO_valitsin!$H$8)</f>
        <v>359.77332914669751</v>
      </c>
      <c r="ES61" s="76">
        <f>ABS(BT61-PO_valitsin!$I$8)</f>
        <v>1E-3</v>
      </c>
      <c r="FI61" s="76">
        <f>ABS(CJ61-PO_valitsin!$G$8)</f>
        <v>132</v>
      </c>
      <c r="FJ61" s="78">
        <f>IF($B61=PO_valitsin!$C$8,100000,'mallin data'!CK61/'mallin data'!J$297*PO_valitsin!D$5)</f>
        <v>0.2496855220564676</v>
      </c>
      <c r="FK61" s="78"/>
      <c r="FL61" s="78"/>
      <c r="FM61" s="78"/>
      <c r="FN61" s="78"/>
      <c r="FO61" s="78"/>
      <c r="FP61" s="78"/>
      <c r="FQ61" s="78">
        <f>IF($B61=PO_valitsin!$C$8,100000,'mallin data'!CR61/'mallin data'!Q$297*PO_valitsin!F$5)</f>
        <v>6.1889327610834516E-2</v>
      </c>
      <c r="FR61" s="78"/>
      <c r="FS61" s="78"/>
      <c r="FT61" s="78"/>
      <c r="FU61" s="78"/>
      <c r="FV61" s="78"/>
      <c r="FW61" s="78"/>
      <c r="FX61" s="78"/>
      <c r="FY61" s="78"/>
      <c r="FZ61" s="78"/>
      <c r="GA61" s="78"/>
      <c r="GB61" s="78"/>
      <c r="GC61" s="78"/>
      <c r="GD61" s="78"/>
      <c r="GE61" s="78"/>
      <c r="GF61" s="78"/>
      <c r="GG61" s="78"/>
      <c r="GH61" s="78"/>
      <c r="GI61" s="78"/>
      <c r="GJ61" s="78"/>
      <c r="GK61" s="78"/>
      <c r="GL61" s="78"/>
      <c r="GM61" s="78"/>
      <c r="GN61" s="78"/>
      <c r="GO61" s="78"/>
      <c r="GP61" s="78"/>
      <c r="GQ61" s="78"/>
      <c r="GR61" s="78"/>
      <c r="GS61" s="78"/>
      <c r="GT61" s="78"/>
      <c r="GU61" s="78"/>
      <c r="GV61" s="78"/>
      <c r="GW61" s="78"/>
      <c r="GX61" s="78"/>
      <c r="GY61" s="78"/>
      <c r="GZ61" s="78"/>
      <c r="HA61" s="78"/>
      <c r="HB61" s="78"/>
      <c r="HC61" s="78"/>
      <c r="HD61" s="78"/>
      <c r="HE61" s="78"/>
      <c r="HF61" s="78"/>
      <c r="HG61" s="78"/>
      <c r="HH61" s="78"/>
      <c r="HI61" s="78"/>
      <c r="HJ61" s="78"/>
      <c r="HK61" s="78"/>
      <c r="HL61" s="78"/>
      <c r="HM61" s="78">
        <f>IF($B61=PO_valitsin!$C$8,100000,'mallin data'!EN61/'mallin data'!BO$297*PO_valitsin!E$5)</f>
        <v>6.6616915890735359E-2</v>
      </c>
      <c r="HN61" s="78">
        <f>IF($B61=PO_valitsin!$C$8,100000,'mallin data'!EO61/'mallin data'!BP$297*PO_valitsin!H$5)</f>
        <v>1.1076896183491365E-2</v>
      </c>
      <c r="HO61" s="78"/>
      <c r="HP61" s="78"/>
      <c r="HQ61" s="78"/>
      <c r="HR61" s="78">
        <f>IF($B61=PO_valitsin!$C$8,100000,'mallin data'!ES61/'mallin data'!BT$297*PO_valitsin!I$5)</f>
        <v>1.6084460507125451E-2</v>
      </c>
      <c r="HS61" s="78"/>
      <c r="HT61" s="78"/>
      <c r="HU61" s="78"/>
      <c r="HV61" s="78"/>
      <c r="HW61" s="78"/>
      <c r="HX61" s="78"/>
      <c r="HY61" s="78"/>
      <c r="HZ61" s="78"/>
      <c r="IA61" s="78"/>
      <c r="IB61" s="78"/>
      <c r="IC61" s="78"/>
      <c r="ID61" s="78"/>
      <c r="IE61" s="78"/>
      <c r="IF61" s="78"/>
      <c r="IG61" s="78"/>
      <c r="IH61" s="78">
        <f>IF($B61=PO_valitsin!$C$8,100000,'mallin data'!FI61/'mallin data'!CJ$297*PO_valitsin!G$5)</f>
        <v>1.3467400020971554E-2</v>
      </c>
      <c r="II61" s="79">
        <f t="shared" si="0"/>
        <v>0.41882052816962589</v>
      </c>
      <c r="IJ61" s="71">
        <f t="shared" si="1"/>
        <v>28</v>
      </c>
      <c r="IK61" s="80">
        <f t="shared" si="3"/>
        <v>5.9000000000000032E-9</v>
      </c>
      <c r="IL61" s="36" t="str">
        <f t="shared" si="2"/>
        <v>Jämsä</v>
      </c>
    </row>
    <row r="62" spans="1:246" x14ac:dyDescent="0.2">
      <c r="A62" s="12">
        <v>2024</v>
      </c>
      <c r="B62" s="88" t="s">
        <v>159</v>
      </c>
      <c r="C62" s="88" t="s">
        <v>471</v>
      </c>
      <c r="J62" s="89">
        <v>42.2</v>
      </c>
      <c r="Q62" s="89">
        <v>99.9</v>
      </c>
      <c r="AV62" s="63"/>
      <c r="AW62" s="63"/>
      <c r="BO62" s="99">
        <v>5.5050000590839421E-3</v>
      </c>
      <c r="BP62" s="90">
        <v>31489.366004565723</v>
      </c>
      <c r="BT62" s="91">
        <v>0.01</v>
      </c>
      <c r="CJ62" s="98">
        <v>4520</v>
      </c>
      <c r="CK62" s="75">
        <f>ABS(J62-PO_valitsin!$D$8)</f>
        <v>3.5</v>
      </c>
      <c r="CR62" s="77">
        <f>ABS(Q62-PO_valitsin!$F$8)</f>
        <v>11.5</v>
      </c>
      <c r="EN62" s="76">
        <f>ABS(BO62-PO_valitsin!$E$8)</f>
        <v>2.7530149748788469E-2</v>
      </c>
      <c r="EO62" s="76">
        <f>ABS(BP62-PO_valitsin!$H$8)</f>
        <v>4072.885989919967</v>
      </c>
      <c r="ES62" s="76">
        <f>ABS(BT62-PO_valitsin!$I$8)</f>
        <v>8.0000000000000002E-3</v>
      </c>
      <c r="FI62" s="76">
        <f>ABS(CJ62-PO_valitsin!$G$8)</f>
        <v>2793</v>
      </c>
      <c r="FJ62" s="78">
        <f>IF($B62=PO_valitsin!$C$8,100000,'mallin data'!CK62/'mallin data'!J$297*PO_valitsin!D$5)</f>
        <v>0.15605345128529241</v>
      </c>
      <c r="FK62" s="78"/>
      <c r="FL62" s="78"/>
      <c r="FM62" s="78"/>
      <c r="FN62" s="78"/>
      <c r="FO62" s="78"/>
      <c r="FP62" s="78"/>
      <c r="FQ62" s="78">
        <f>IF($B62=PO_valitsin!$C$8,100000,'mallin data'!CR62/'mallin data'!Q$297*PO_valitsin!F$5)</f>
        <v>5.2720538335155324E-2</v>
      </c>
      <c r="FR62" s="78"/>
      <c r="FS62" s="78"/>
      <c r="FT62" s="78"/>
      <c r="FU62" s="78"/>
      <c r="FV62" s="78"/>
      <c r="FW62" s="78"/>
      <c r="FX62" s="78"/>
      <c r="FY62" s="78"/>
      <c r="FZ62" s="78"/>
      <c r="GA62" s="78"/>
      <c r="GB62" s="78"/>
      <c r="GC62" s="78"/>
      <c r="GD62" s="78"/>
      <c r="GE62" s="78"/>
      <c r="GF62" s="78"/>
      <c r="GG62" s="78"/>
      <c r="GH62" s="78"/>
      <c r="GI62" s="78"/>
      <c r="GJ62" s="78"/>
      <c r="GK62" s="78"/>
      <c r="GL62" s="78"/>
      <c r="GM62" s="78"/>
      <c r="GN62" s="78"/>
      <c r="GO62" s="78"/>
      <c r="GP62" s="78"/>
      <c r="GQ62" s="78"/>
      <c r="GR62" s="78"/>
      <c r="GS62" s="78"/>
      <c r="GT62" s="78"/>
      <c r="GU62" s="78"/>
      <c r="GV62" s="78"/>
      <c r="GW62" s="78"/>
      <c r="GX62" s="78"/>
      <c r="GY62" s="78"/>
      <c r="GZ62" s="78"/>
      <c r="HA62" s="78"/>
      <c r="HB62" s="78"/>
      <c r="HC62" s="78"/>
      <c r="HD62" s="78"/>
      <c r="HE62" s="78"/>
      <c r="HF62" s="78"/>
      <c r="HG62" s="78"/>
      <c r="HH62" s="78"/>
      <c r="HI62" s="78"/>
      <c r="HJ62" s="78"/>
      <c r="HK62" s="78"/>
      <c r="HL62" s="78"/>
      <c r="HM62" s="78">
        <f>IF($B62=PO_valitsin!$C$8,100000,'mallin data'!EN62/'mallin data'!BO$297*PO_valitsin!E$5)</f>
        <v>0.27251921785196015</v>
      </c>
      <c r="HN62" s="78">
        <f>IF($B62=PO_valitsin!$C$8,100000,'mallin data'!EO62/'mallin data'!BP$297*PO_valitsin!H$5)</f>
        <v>0.12539822055332045</v>
      </c>
      <c r="HO62" s="78"/>
      <c r="HP62" s="78"/>
      <c r="HQ62" s="78"/>
      <c r="HR62" s="78">
        <f>IF($B62=PO_valitsin!$C$8,100000,'mallin data'!ES62/'mallin data'!BT$297*PO_valitsin!I$5)</f>
        <v>0.12867568405700361</v>
      </c>
      <c r="HS62" s="78"/>
      <c r="HT62" s="78"/>
      <c r="HU62" s="78"/>
      <c r="HV62" s="78"/>
      <c r="HW62" s="78"/>
      <c r="HX62" s="78"/>
      <c r="HY62" s="78"/>
      <c r="HZ62" s="78"/>
      <c r="IA62" s="78"/>
      <c r="IB62" s="78"/>
      <c r="IC62" s="78"/>
      <c r="ID62" s="78"/>
      <c r="IE62" s="78"/>
      <c r="IF62" s="78"/>
      <c r="IG62" s="78"/>
      <c r="IH62" s="78">
        <f>IF($B62=PO_valitsin!$C$8,100000,'mallin data'!FI62/'mallin data'!CJ$297*PO_valitsin!G$5)</f>
        <v>0.28495794135282992</v>
      </c>
      <c r="II62" s="79">
        <f t="shared" si="0"/>
        <v>1.020325059435562</v>
      </c>
      <c r="IJ62" s="71">
        <f t="shared" si="1"/>
        <v>207</v>
      </c>
      <c r="IK62" s="80">
        <f t="shared" si="3"/>
        <v>6.0000000000000033E-9</v>
      </c>
      <c r="IL62" s="36" t="str">
        <f t="shared" si="2"/>
        <v>Järvenpää</v>
      </c>
    </row>
    <row r="63" spans="1:246" x14ac:dyDescent="0.2">
      <c r="A63" s="12">
        <v>2024</v>
      </c>
      <c r="B63" s="88" t="s">
        <v>160</v>
      </c>
      <c r="C63" s="88" t="s">
        <v>472</v>
      </c>
      <c r="J63" s="89">
        <v>42.9</v>
      </c>
      <c r="Q63" s="89">
        <v>96.1</v>
      </c>
      <c r="AV63" s="63"/>
      <c r="AW63" s="63"/>
      <c r="BO63" s="99">
        <v>6.0736931681776071E-3</v>
      </c>
      <c r="BP63" s="90">
        <v>31669.820251155918</v>
      </c>
      <c r="BT63" s="91">
        <v>5.0999999999999997E-2</v>
      </c>
      <c r="CJ63" s="98">
        <v>3919</v>
      </c>
      <c r="CK63" s="75">
        <f>ABS(J63-PO_valitsin!$D$8)</f>
        <v>2.8000000000000043</v>
      </c>
      <c r="CR63" s="77">
        <f>ABS(Q63-PO_valitsin!$F$8)</f>
        <v>7.6999999999999886</v>
      </c>
      <c r="EN63" s="76">
        <f>ABS(BO63-PO_valitsin!$E$8)</f>
        <v>2.8098842857882132E-2</v>
      </c>
      <c r="EO63" s="76">
        <f>ABS(BP63-PO_valitsin!$H$8)</f>
        <v>4253.340236510161</v>
      </c>
      <c r="ES63" s="76">
        <f>ABS(BT63-PO_valitsin!$I$8)</f>
        <v>4.8999999999999995E-2</v>
      </c>
      <c r="FI63" s="76">
        <f>ABS(CJ63-PO_valitsin!$G$8)</f>
        <v>2192</v>
      </c>
      <c r="FJ63" s="78">
        <f>IF($B63=PO_valitsin!$C$8,100000,'mallin data'!CK63/'mallin data'!J$297*PO_valitsin!D$5)</f>
        <v>0.12484276102823412</v>
      </c>
      <c r="FK63" s="78"/>
      <c r="FL63" s="78"/>
      <c r="FM63" s="78"/>
      <c r="FN63" s="78"/>
      <c r="FO63" s="78"/>
      <c r="FP63" s="78"/>
      <c r="FQ63" s="78">
        <f>IF($B63=PO_valitsin!$C$8,100000,'mallin data'!CR63/'mallin data'!Q$297*PO_valitsin!F$5)</f>
        <v>3.5299838711364821E-2</v>
      </c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>
        <f>IF($B63=PO_valitsin!$C$8,100000,'mallin data'!EN63/'mallin data'!BO$297*PO_valitsin!E$5)</f>
        <v>0.27814867510890168</v>
      </c>
      <c r="HN63" s="78">
        <f>IF($B63=PO_valitsin!$C$8,100000,'mallin data'!EO63/'mallin data'!BP$297*PO_valitsin!H$5)</f>
        <v>0.13095414366771754</v>
      </c>
      <c r="HO63" s="78"/>
      <c r="HP63" s="78"/>
      <c r="HQ63" s="78"/>
      <c r="HR63" s="78">
        <f>IF($B63=PO_valitsin!$C$8,100000,'mallin data'!ES63/'mallin data'!BT$297*PO_valitsin!I$5)</f>
        <v>0.78813856484914702</v>
      </c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>
        <f>IF($B63=PO_valitsin!$C$8,100000,'mallin data'!FI63/'mallin data'!CJ$297*PO_valitsin!G$5)</f>
        <v>0.22364046095431547</v>
      </c>
      <c r="II63" s="79">
        <f t="shared" si="0"/>
        <v>1.5810244504196806</v>
      </c>
      <c r="IJ63" s="71">
        <f t="shared" si="1"/>
        <v>253</v>
      </c>
      <c r="IK63" s="80">
        <f t="shared" si="3"/>
        <v>6.1000000000000033E-9</v>
      </c>
      <c r="IL63" s="36" t="str">
        <f t="shared" si="2"/>
        <v>Kaarina</v>
      </c>
    </row>
    <row r="64" spans="1:246" x14ac:dyDescent="0.2">
      <c r="A64" s="12">
        <v>2024</v>
      </c>
      <c r="B64" s="88" t="s">
        <v>162</v>
      </c>
      <c r="C64" s="88" t="s">
        <v>473</v>
      </c>
      <c r="J64" s="89">
        <v>53.7</v>
      </c>
      <c r="Q64" s="89">
        <v>45.4</v>
      </c>
      <c r="AV64" s="63"/>
      <c r="AW64" s="63"/>
      <c r="BO64" s="99">
        <v>-3.7073221945980131E-2</v>
      </c>
      <c r="BP64" s="90">
        <v>24012.517960602549</v>
      </c>
      <c r="BT64" s="91">
        <v>2E-3</v>
      </c>
      <c r="CJ64" s="98">
        <v>121</v>
      </c>
      <c r="CK64" s="75">
        <f>ABS(J64-PO_valitsin!$D$8)</f>
        <v>8</v>
      </c>
      <c r="CR64" s="77">
        <f>ABS(Q64-PO_valitsin!$F$8)</f>
        <v>43.000000000000007</v>
      </c>
      <c r="EN64" s="76">
        <f>ABS(BO64-PO_valitsin!$E$8)</f>
        <v>1.5048072256275604E-2</v>
      </c>
      <c r="EO64" s="76">
        <f>ABS(BP64-PO_valitsin!$H$8)</f>
        <v>3403.9620540432079</v>
      </c>
      <c r="ES64" s="76">
        <f>ABS(BT64-PO_valitsin!$I$8)</f>
        <v>0</v>
      </c>
      <c r="FI64" s="76">
        <f>ABS(CJ64-PO_valitsin!$G$8)</f>
        <v>1606</v>
      </c>
      <c r="FJ64" s="78">
        <f>IF($B64=PO_valitsin!$C$8,100000,'mallin data'!CK64/'mallin data'!J$297*PO_valitsin!D$5)</f>
        <v>0.35669360293781122</v>
      </c>
      <c r="FK64" s="78"/>
      <c r="FL64" s="78"/>
      <c r="FM64" s="78"/>
      <c r="FN64" s="78"/>
      <c r="FO64" s="78"/>
      <c r="FP64" s="78"/>
      <c r="FQ64" s="78">
        <f>IF($B64=PO_valitsin!$C$8,100000,'mallin data'!CR64/'mallin data'!Q$297*PO_valitsin!F$5)</f>
        <v>0.19712896942710254</v>
      </c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  <c r="GC64" s="78"/>
      <c r="GD64" s="78"/>
      <c r="GE64" s="78"/>
      <c r="GF64" s="78"/>
      <c r="GG64" s="78"/>
      <c r="GH64" s="78"/>
      <c r="GI64" s="78"/>
      <c r="GJ64" s="78"/>
      <c r="GK64" s="78"/>
      <c r="GL64" s="78"/>
      <c r="GM64" s="78"/>
      <c r="GN64" s="78"/>
      <c r="GO64" s="78"/>
      <c r="GP64" s="78"/>
      <c r="GQ64" s="78"/>
      <c r="GR64" s="78"/>
      <c r="GS64" s="78"/>
      <c r="GT64" s="78"/>
      <c r="GU64" s="78"/>
      <c r="GV64" s="78"/>
      <c r="GW64" s="78"/>
      <c r="GX64" s="78"/>
      <c r="GY64" s="78"/>
      <c r="GZ64" s="78"/>
      <c r="HA64" s="78"/>
      <c r="HB64" s="78"/>
      <c r="HC64" s="78"/>
      <c r="HD64" s="78"/>
      <c r="HE64" s="78"/>
      <c r="HF64" s="78"/>
      <c r="HG64" s="78"/>
      <c r="HH64" s="78"/>
      <c r="HI64" s="78"/>
      <c r="HJ64" s="78"/>
      <c r="HK64" s="78"/>
      <c r="HL64" s="78"/>
      <c r="HM64" s="78">
        <f>IF($B64=PO_valitsin!$C$8,100000,'mallin data'!EN64/'mallin data'!BO$297*PO_valitsin!E$5)</f>
        <v>0.14895991917517551</v>
      </c>
      <c r="HN64" s="78">
        <f>IF($B64=PO_valitsin!$C$8,100000,'mallin data'!EO64/'mallin data'!BP$297*PO_valitsin!H$5)</f>
        <v>0.10480302799156714</v>
      </c>
      <c r="HO64" s="78"/>
      <c r="HP64" s="78"/>
      <c r="HQ64" s="78"/>
      <c r="HR64" s="78">
        <f>IF($B64=PO_valitsin!$C$8,100000,'mallin data'!ES64/'mallin data'!BT$297*PO_valitsin!I$5)</f>
        <v>0</v>
      </c>
      <c r="HS64" s="78"/>
      <c r="HT64" s="78"/>
      <c r="HU64" s="78"/>
      <c r="HV64" s="78"/>
      <c r="HW64" s="78"/>
      <c r="HX64" s="78"/>
      <c r="HY64" s="78"/>
      <c r="HZ64" s="78"/>
      <c r="IA64" s="78"/>
      <c r="IB64" s="78"/>
      <c r="IC64" s="78"/>
      <c r="ID64" s="78"/>
      <c r="IE64" s="78"/>
      <c r="IF64" s="78"/>
      <c r="IG64" s="78"/>
      <c r="IH64" s="78">
        <f>IF($B64=PO_valitsin!$C$8,100000,'mallin data'!FI64/'mallin data'!CJ$297*PO_valitsin!G$5)</f>
        <v>0.16385336692182054</v>
      </c>
      <c r="II64" s="79">
        <f t="shared" si="0"/>
        <v>0.97143889265347683</v>
      </c>
      <c r="IJ64" s="71">
        <f t="shared" si="1"/>
        <v>195</v>
      </c>
      <c r="IK64" s="80">
        <f t="shared" si="3"/>
        <v>6.2000000000000034E-9</v>
      </c>
      <c r="IL64" s="36" t="str">
        <f t="shared" si="2"/>
        <v>Kaavi</v>
      </c>
    </row>
    <row r="65" spans="1:246" x14ac:dyDescent="0.2">
      <c r="A65" s="12">
        <v>2024</v>
      </c>
      <c r="B65" s="88" t="s">
        <v>163</v>
      </c>
      <c r="C65" s="88" t="s">
        <v>474</v>
      </c>
      <c r="J65" s="89">
        <v>44.3</v>
      </c>
      <c r="Q65" s="89">
        <v>88.7</v>
      </c>
      <c r="AV65" s="63"/>
      <c r="AW65" s="63"/>
      <c r="BO65" s="99">
        <v>-6.2157395177729223E-3</v>
      </c>
      <c r="BP65" s="90">
        <v>26890.627425685503</v>
      </c>
      <c r="BT65" s="91">
        <v>1E-3</v>
      </c>
      <c r="CJ65" s="98">
        <v>3609</v>
      </c>
      <c r="CK65" s="75">
        <f>ABS(J65-PO_valitsin!$D$8)</f>
        <v>1.4000000000000057</v>
      </c>
      <c r="CR65" s="77">
        <f>ABS(Q65-PO_valitsin!$F$8)</f>
        <v>0.29999999999999716</v>
      </c>
      <c r="EN65" s="76">
        <f>ABS(BO65-PO_valitsin!$E$8)</f>
        <v>1.5809410171931604E-2</v>
      </c>
      <c r="EO65" s="76">
        <f>ABS(BP65-PO_valitsin!$H$8)</f>
        <v>525.85258896025334</v>
      </c>
      <c r="ES65" s="76">
        <f>ABS(BT65-PO_valitsin!$I$8)</f>
        <v>1E-3</v>
      </c>
      <c r="FI65" s="76">
        <f>ABS(CJ65-PO_valitsin!$G$8)</f>
        <v>1882</v>
      </c>
      <c r="FJ65" s="78">
        <f>IF($B65=PO_valitsin!$C$8,100000,'mallin data'!CK65/'mallin data'!J$297*PO_valitsin!D$5)</f>
        <v>6.242138051411722E-2</v>
      </c>
      <c r="FK65" s="78"/>
      <c r="FL65" s="78"/>
      <c r="FM65" s="78"/>
      <c r="FN65" s="78"/>
      <c r="FO65" s="78"/>
      <c r="FP65" s="78"/>
      <c r="FQ65" s="78">
        <f>IF($B65=PO_valitsin!$C$8,100000,'mallin data'!CR65/'mallin data'!Q$297*PO_valitsin!F$5)</f>
        <v>1.3753183913518649E-3</v>
      </c>
      <c r="FR65" s="78"/>
      <c r="FS65" s="78"/>
      <c r="FT65" s="78"/>
      <c r="FU65" s="78"/>
      <c r="FV65" s="78"/>
      <c r="FW65" s="78"/>
      <c r="FX65" s="78"/>
      <c r="FY65" s="78"/>
      <c r="FZ65" s="78"/>
      <c r="GA65" s="78"/>
      <c r="GB65" s="78"/>
      <c r="GC65" s="78"/>
      <c r="GD65" s="78"/>
      <c r="GE65" s="78"/>
      <c r="GF65" s="78"/>
      <c r="GG65" s="78"/>
      <c r="GH65" s="78"/>
      <c r="GI65" s="78"/>
      <c r="GJ65" s="78"/>
      <c r="GK65" s="78"/>
      <c r="GL65" s="78"/>
      <c r="GM65" s="78"/>
      <c r="GN65" s="78"/>
      <c r="GO65" s="78"/>
      <c r="GP65" s="78"/>
      <c r="GQ65" s="78"/>
      <c r="GR65" s="78"/>
      <c r="GS65" s="78"/>
      <c r="GT65" s="78"/>
      <c r="GU65" s="78"/>
      <c r="GV65" s="78"/>
      <c r="GW65" s="78"/>
      <c r="GX65" s="78"/>
      <c r="GY65" s="78"/>
      <c r="GZ65" s="78"/>
      <c r="HA65" s="78"/>
      <c r="HB65" s="78"/>
      <c r="HC65" s="78"/>
      <c r="HD65" s="78"/>
      <c r="HE65" s="78"/>
      <c r="HF65" s="78"/>
      <c r="HG65" s="78"/>
      <c r="HH65" s="78"/>
      <c r="HI65" s="78"/>
      <c r="HJ65" s="78"/>
      <c r="HK65" s="78"/>
      <c r="HL65" s="78"/>
      <c r="HM65" s="78">
        <f>IF($B65=PO_valitsin!$C$8,100000,'mallin data'!EN65/'mallin data'!BO$297*PO_valitsin!E$5)</f>
        <v>0.15649635523487201</v>
      </c>
      <c r="HN65" s="78">
        <f>IF($B65=PO_valitsin!$C$8,100000,'mallin data'!EO65/'mallin data'!BP$297*PO_valitsin!H$5)</f>
        <v>1.6190234416620184E-2</v>
      </c>
      <c r="HO65" s="78"/>
      <c r="HP65" s="78"/>
      <c r="HQ65" s="78"/>
      <c r="HR65" s="78">
        <f>IF($B65=PO_valitsin!$C$8,100000,'mallin data'!ES65/'mallin data'!BT$297*PO_valitsin!I$5)</f>
        <v>1.6084460507125451E-2</v>
      </c>
      <c r="HS65" s="78"/>
      <c r="HT65" s="78"/>
      <c r="HU65" s="78"/>
      <c r="HV65" s="78"/>
      <c r="HW65" s="78"/>
      <c r="HX65" s="78"/>
      <c r="HY65" s="78"/>
      <c r="HZ65" s="78"/>
      <c r="IA65" s="78"/>
      <c r="IB65" s="78"/>
      <c r="IC65" s="78"/>
      <c r="ID65" s="78"/>
      <c r="IE65" s="78"/>
      <c r="IF65" s="78"/>
      <c r="IG65" s="78"/>
      <c r="IH65" s="78">
        <f>IF($B65=PO_valitsin!$C$8,100000,'mallin data'!FI65/'mallin data'!CJ$297*PO_valitsin!G$5)</f>
        <v>0.19201247605657926</v>
      </c>
      <c r="II65" s="79">
        <f t="shared" si="0"/>
        <v>0.44458023142066599</v>
      </c>
      <c r="IJ65" s="71">
        <f t="shared" si="1"/>
        <v>36</v>
      </c>
      <c r="IK65" s="80">
        <f t="shared" si="3"/>
        <v>6.3000000000000035E-9</v>
      </c>
      <c r="IL65" s="36" t="str">
        <f t="shared" si="2"/>
        <v>Kajaani</v>
      </c>
    </row>
    <row r="66" spans="1:246" x14ac:dyDescent="0.2">
      <c r="A66" s="12">
        <v>2024</v>
      </c>
      <c r="B66" s="88" t="s">
        <v>164</v>
      </c>
      <c r="C66" s="88" t="s">
        <v>475</v>
      </c>
      <c r="J66" s="89">
        <v>45.7</v>
      </c>
      <c r="Q66" s="89">
        <v>77.8</v>
      </c>
      <c r="AV66" s="63"/>
      <c r="AW66" s="63"/>
      <c r="BO66" s="99">
        <v>-5.9995894082915061E-3</v>
      </c>
      <c r="BP66" s="90">
        <v>24848.531741504361</v>
      </c>
      <c r="BT66" s="91">
        <v>4.0000000000000001E-3</v>
      </c>
      <c r="CJ66" s="98">
        <v>1436</v>
      </c>
      <c r="CK66" s="75">
        <f>ABS(J66-PO_valitsin!$D$8)</f>
        <v>0</v>
      </c>
      <c r="CR66" s="77">
        <f>ABS(Q66-PO_valitsin!$F$8)</f>
        <v>10.600000000000009</v>
      </c>
      <c r="EN66" s="76">
        <f>ABS(BO66-PO_valitsin!$E$8)</f>
        <v>1.6025560281413019E-2</v>
      </c>
      <c r="EO66" s="76">
        <f>ABS(BP66-PO_valitsin!$H$8)</f>
        <v>2567.9482731413955</v>
      </c>
      <c r="ES66" s="76">
        <f>ABS(BT66-PO_valitsin!$I$8)</f>
        <v>2E-3</v>
      </c>
      <c r="FI66" s="76">
        <f>ABS(CJ66-PO_valitsin!$G$8)</f>
        <v>291</v>
      </c>
      <c r="FJ66" s="78">
        <f>IF($B66=PO_valitsin!$C$8,100000,'mallin data'!CK66/'mallin data'!J$297*PO_valitsin!D$5)</f>
        <v>0</v>
      </c>
      <c r="FK66" s="78"/>
      <c r="FL66" s="78"/>
      <c r="FM66" s="78"/>
      <c r="FN66" s="78"/>
      <c r="FO66" s="78"/>
      <c r="FP66" s="78"/>
      <c r="FQ66" s="78">
        <f>IF($B66=PO_valitsin!$C$8,100000,'mallin data'!CR66/'mallin data'!Q$297*PO_valitsin!F$5)</f>
        <v>4.8594583161099728E-2</v>
      </c>
      <c r="FR66" s="78"/>
      <c r="FS66" s="78"/>
      <c r="FT66" s="78"/>
      <c r="FU66" s="78"/>
      <c r="FV66" s="78"/>
      <c r="FW66" s="78"/>
      <c r="FX66" s="78"/>
      <c r="FY66" s="78"/>
      <c r="FZ66" s="78"/>
      <c r="GA66" s="78"/>
      <c r="GB66" s="78"/>
      <c r="GC66" s="78"/>
      <c r="GD66" s="78"/>
      <c r="GE66" s="78"/>
      <c r="GF66" s="78"/>
      <c r="GG66" s="78"/>
      <c r="GH66" s="78"/>
      <c r="GI66" s="78"/>
      <c r="GJ66" s="78"/>
      <c r="GK66" s="78"/>
      <c r="GL66" s="78"/>
      <c r="GM66" s="78"/>
      <c r="GN66" s="78"/>
      <c r="GO66" s="78"/>
      <c r="GP66" s="78"/>
      <c r="GQ66" s="78"/>
      <c r="GR66" s="78"/>
      <c r="GS66" s="78"/>
      <c r="GT66" s="78"/>
      <c r="GU66" s="78"/>
      <c r="GV66" s="78"/>
      <c r="GW66" s="78"/>
      <c r="GX66" s="78"/>
      <c r="GY66" s="78"/>
      <c r="GZ66" s="78"/>
      <c r="HA66" s="78"/>
      <c r="HB66" s="78"/>
      <c r="HC66" s="78"/>
      <c r="HD66" s="78"/>
      <c r="HE66" s="78"/>
      <c r="HF66" s="78"/>
      <c r="HG66" s="78"/>
      <c r="HH66" s="78"/>
      <c r="HI66" s="78"/>
      <c r="HJ66" s="78"/>
      <c r="HK66" s="78"/>
      <c r="HL66" s="78"/>
      <c r="HM66" s="78">
        <f>IF($B66=PO_valitsin!$C$8,100000,'mallin data'!EN66/'mallin data'!BO$297*PO_valitsin!E$5)</f>
        <v>0.15863601155029339</v>
      </c>
      <c r="HN66" s="78">
        <f>IF($B66=PO_valitsin!$C$8,100000,'mallin data'!EO66/'mallin data'!BP$297*PO_valitsin!H$5)</f>
        <v>7.9063382751656849E-2</v>
      </c>
      <c r="HO66" s="78"/>
      <c r="HP66" s="78"/>
      <c r="HQ66" s="78"/>
      <c r="HR66" s="78">
        <f>IF($B66=PO_valitsin!$C$8,100000,'mallin data'!ES66/'mallin data'!BT$297*PO_valitsin!I$5)</f>
        <v>3.2168921014250902E-2</v>
      </c>
      <c r="HS66" s="78"/>
      <c r="HT66" s="78"/>
      <c r="HU66" s="78"/>
      <c r="HV66" s="78"/>
      <c r="HW66" s="78"/>
      <c r="HX66" s="78"/>
      <c r="HY66" s="78"/>
      <c r="HZ66" s="78"/>
      <c r="IA66" s="78"/>
      <c r="IB66" s="78"/>
      <c r="IC66" s="78"/>
      <c r="ID66" s="78"/>
      <c r="IE66" s="78"/>
      <c r="IF66" s="78"/>
      <c r="IG66" s="78"/>
      <c r="IH66" s="78">
        <f>IF($B66=PO_valitsin!$C$8,100000,'mallin data'!FI66/'mallin data'!CJ$297*PO_valitsin!G$5)</f>
        <v>2.9689495500778193E-2</v>
      </c>
      <c r="II66" s="79">
        <f t="shared" si="0"/>
        <v>0.34815240037807904</v>
      </c>
      <c r="IJ66" s="71">
        <f t="shared" si="1"/>
        <v>20</v>
      </c>
      <c r="IK66" s="80">
        <f t="shared" si="3"/>
        <v>6.4000000000000035E-9</v>
      </c>
      <c r="IL66" s="36" t="str">
        <f t="shared" si="2"/>
        <v>Kalajoki</v>
      </c>
    </row>
    <row r="67" spans="1:246" x14ac:dyDescent="0.2">
      <c r="A67" s="12">
        <v>2024</v>
      </c>
      <c r="B67" s="88" t="s">
        <v>165</v>
      </c>
      <c r="C67" s="88" t="s">
        <v>476</v>
      </c>
      <c r="J67" s="89">
        <v>42.7</v>
      </c>
      <c r="Q67" s="89">
        <v>85.9</v>
      </c>
      <c r="AV67" s="63"/>
      <c r="AW67" s="63"/>
      <c r="BO67" s="99">
        <v>-3.4251340582935885E-4</v>
      </c>
      <c r="BP67" s="90">
        <v>29348.33071190834</v>
      </c>
      <c r="BT67" s="91">
        <v>3.0000000000000001E-3</v>
      </c>
      <c r="CJ67" s="98">
        <v>3855</v>
      </c>
      <c r="CK67" s="75">
        <f>ABS(J67-PO_valitsin!$D$8)</f>
        <v>3</v>
      </c>
      <c r="CR67" s="77">
        <f>ABS(Q67-PO_valitsin!$F$8)</f>
        <v>2.5</v>
      </c>
      <c r="EN67" s="76">
        <f>ABS(BO67-PO_valitsin!$E$8)</f>
        <v>2.1682636283875168E-2</v>
      </c>
      <c r="EO67" s="76">
        <f>ABS(BP67-PO_valitsin!$H$8)</f>
        <v>1931.8506972625837</v>
      </c>
      <c r="ES67" s="76">
        <f>ABS(BT67-PO_valitsin!$I$8)</f>
        <v>1E-3</v>
      </c>
      <c r="FI67" s="76">
        <f>ABS(CJ67-PO_valitsin!$G$8)</f>
        <v>2128</v>
      </c>
      <c r="FJ67" s="78">
        <f>IF($B67=PO_valitsin!$C$8,100000,'mallin data'!CK67/'mallin data'!J$297*PO_valitsin!D$5)</f>
        <v>0.13376010110167921</v>
      </c>
      <c r="FK67" s="78"/>
      <c r="FL67" s="78"/>
      <c r="FM67" s="78"/>
      <c r="FN67" s="78"/>
      <c r="FO67" s="78"/>
      <c r="FP67" s="78"/>
      <c r="FQ67" s="78">
        <f>IF($B67=PO_valitsin!$C$8,100000,'mallin data'!CR67/'mallin data'!Q$297*PO_valitsin!F$5)</f>
        <v>1.1460986594598984E-2</v>
      </c>
      <c r="FR67" s="78"/>
      <c r="FS67" s="78"/>
      <c r="FT67" s="78"/>
      <c r="FU67" s="78"/>
      <c r="FV67" s="78"/>
      <c r="FW67" s="78"/>
      <c r="FX67" s="78"/>
      <c r="FY67" s="78"/>
      <c r="FZ67" s="78"/>
      <c r="GA67" s="78"/>
      <c r="GB67" s="78"/>
      <c r="GC67" s="78"/>
      <c r="GD67" s="78"/>
      <c r="GE67" s="78"/>
      <c r="GF67" s="78"/>
      <c r="GG67" s="78"/>
      <c r="GH67" s="78"/>
      <c r="GI67" s="78"/>
      <c r="GJ67" s="78"/>
      <c r="GK67" s="78"/>
      <c r="GL67" s="78"/>
      <c r="GM67" s="78"/>
      <c r="GN67" s="78"/>
      <c r="GO67" s="78"/>
      <c r="GP67" s="78"/>
      <c r="GQ67" s="78"/>
      <c r="GR67" s="78"/>
      <c r="GS67" s="78"/>
      <c r="GT67" s="78"/>
      <c r="GU67" s="78"/>
      <c r="GV67" s="78"/>
      <c r="GW67" s="78"/>
      <c r="GX67" s="78"/>
      <c r="GY67" s="78"/>
      <c r="GZ67" s="78"/>
      <c r="HA67" s="78"/>
      <c r="HB67" s="78"/>
      <c r="HC67" s="78"/>
      <c r="HD67" s="78"/>
      <c r="HE67" s="78"/>
      <c r="HF67" s="78"/>
      <c r="HG67" s="78"/>
      <c r="HH67" s="78"/>
      <c r="HI67" s="78"/>
      <c r="HJ67" s="78"/>
      <c r="HK67" s="78"/>
      <c r="HL67" s="78"/>
      <c r="HM67" s="78">
        <f>IF($B67=PO_valitsin!$C$8,100000,'mallin data'!EN67/'mallin data'!BO$297*PO_valitsin!E$5)</f>
        <v>0.21463505047989176</v>
      </c>
      <c r="HN67" s="78">
        <f>IF($B67=PO_valitsin!$C$8,100000,'mallin data'!EO67/'mallin data'!BP$297*PO_valitsin!H$5)</f>
        <v>5.9478865946890808E-2</v>
      </c>
      <c r="HO67" s="78"/>
      <c r="HP67" s="78"/>
      <c r="HQ67" s="78"/>
      <c r="HR67" s="78">
        <f>IF($B67=PO_valitsin!$C$8,100000,'mallin data'!ES67/'mallin data'!BT$297*PO_valitsin!I$5)</f>
        <v>1.6084460507125451E-2</v>
      </c>
      <c r="HS67" s="78"/>
      <c r="HT67" s="78"/>
      <c r="HU67" s="78"/>
      <c r="HV67" s="78"/>
      <c r="HW67" s="78"/>
      <c r="HX67" s="78"/>
      <c r="HY67" s="78"/>
      <c r="HZ67" s="78"/>
      <c r="IA67" s="78"/>
      <c r="IB67" s="78"/>
      <c r="IC67" s="78"/>
      <c r="ID67" s="78"/>
      <c r="IE67" s="78"/>
      <c r="IF67" s="78"/>
      <c r="IG67" s="78"/>
      <c r="IH67" s="78">
        <f>IF($B67=PO_valitsin!$C$8,100000,'mallin data'!FI67/'mallin data'!CJ$297*PO_valitsin!G$5)</f>
        <v>0.21711081245929897</v>
      </c>
      <c r="II67" s="79">
        <f t="shared" si="0"/>
        <v>0.65253028358948517</v>
      </c>
      <c r="IJ67" s="71">
        <f t="shared" si="1"/>
        <v>107</v>
      </c>
      <c r="IK67" s="80">
        <f t="shared" si="3"/>
        <v>6.5000000000000036E-9</v>
      </c>
      <c r="IL67" s="36" t="str">
        <f t="shared" si="2"/>
        <v>Kangasala</v>
      </c>
    </row>
    <row r="68" spans="1:246" x14ac:dyDescent="0.2">
      <c r="A68" s="12">
        <v>2024</v>
      </c>
      <c r="B68" s="88" t="s">
        <v>166</v>
      </c>
      <c r="C68" s="88" t="s">
        <v>477</v>
      </c>
      <c r="J68" s="89">
        <v>53.4</v>
      </c>
      <c r="Q68" s="89">
        <v>51.2</v>
      </c>
      <c r="AV68" s="63"/>
      <c r="AW68" s="63"/>
      <c r="BO68" s="99">
        <v>-2.4072515734873234E-2</v>
      </c>
      <c r="BP68" s="90">
        <v>24911.843540102727</v>
      </c>
      <c r="BT68" s="91">
        <v>2E-3</v>
      </c>
      <c r="CJ68" s="98">
        <v>382</v>
      </c>
      <c r="CK68" s="75">
        <f>ABS(J68-PO_valitsin!$D$8)</f>
        <v>7.6999999999999957</v>
      </c>
      <c r="CR68" s="77">
        <f>ABS(Q68-PO_valitsin!$F$8)</f>
        <v>37.200000000000003</v>
      </c>
      <c r="EN68" s="76">
        <f>ABS(BO68-PO_valitsin!$E$8)</f>
        <v>2.0473660451687074E-3</v>
      </c>
      <c r="EO68" s="76">
        <f>ABS(BP68-PO_valitsin!$H$8)</f>
        <v>2504.6364745430292</v>
      </c>
      <c r="ES68" s="76">
        <f>ABS(BT68-PO_valitsin!$I$8)</f>
        <v>0</v>
      </c>
      <c r="FI68" s="76">
        <f>ABS(CJ68-PO_valitsin!$G$8)</f>
        <v>1345</v>
      </c>
      <c r="FJ68" s="78">
        <f>IF($B68=PO_valitsin!$C$8,100000,'mallin data'!CK68/'mallin data'!J$297*PO_valitsin!D$5)</f>
        <v>0.34331759282764313</v>
      </c>
      <c r="FK68" s="78"/>
      <c r="FL68" s="78"/>
      <c r="FM68" s="78"/>
      <c r="FN68" s="78"/>
      <c r="FO68" s="78"/>
      <c r="FP68" s="78"/>
      <c r="FQ68" s="78">
        <f>IF($B68=PO_valitsin!$C$8,100000,'mallin data'!CR68/'mallin data'!Q$297*PO_valitsin!F$5)</f>
        <v>0.17053948052763288</v>
      </c>
      <c r="FR68" s="78"/>
      <c r="FS68" s="78"/>
      <c r="FT68" s="78"/>
      <c r="FU68" s="78"/>
      <c r="FV68" s="78"/>
      <c r="FW68" s="78"/>
      <c r="FX68" s="78"/>
      <c r="FY68" s="78"/>
      <c r="FZ68" s="78"/>
      <c r="GA68" s="78"/>
      <c r="GB68" s="78"/>
      <c r="GC68" s="78"/>
      <c r="GD68" s="78"/>
      <c r="GE68" s="78"/>
      <c r="GF68" s="78"/>
      <c r="GG68" s="78"/>
      <c r="GH68" s="78"/>
      <c r="GI68" s="78"/>
      <c r="GJ68" s="78"/>
      <c r="GK68" s="78"/>
      <c r="GL68" s="78"/>
      <c r="GM68" s="78"/>
      <c r="GN68" s="78"/>
      <c r="GO68" s="78"/>
      <c r="GP68" s="78"/>
      <c r="GQ68" s="78"/>
      <c r="GR68" s="78"/>
      <c r="GS68" s="78"/>
      <c r="GT68" s="78"/>
      <c r="GU68" s="78"/>
      <c r="GV68" s="78"/>
      <c r="GW68" s="78"/>
      <c r="GX68" s="78"/>
      <c r="GY68" s="78"/>
      <c r="GZ68" s="78"/>
      <c r="HA68" s="78"/>
      <c r="HB68" s="78"/>
      <c r="HC68" s="78"/>
      <c r="HD68" s="78"/>
      <c r="HE68" s="78"/>
      <c r="HF68" s="78"/>
      <c r="HG68" s="78"/>
      <c r="HH68" s="78"/>
      <c r="HI68" s="78"/>
      <c r="HJ68" s="78"/>
      <c r="HK68" s="78"/>
      <c r="HL68" s="78"/>
      <c r="HM68" s="78">
        <f>IF($B68=PO_valitsin!$C$8,100000,'mallin data'!EN68/'mallin data'!BO$297*PO_valitsin!E$5)</f>
        <v>2.0266747488745167E-2</v>
      </c>
      <c r="HN68" s="78">
        <f>IF($B68=PO_valitsin!$C$8,100000,'mallin data'!EO68/'mallin data'!BP$297*PO_valitsin!H$5)</f>
        <v>7.7114104793984048E-2</v>
      </c>
      <c r="HO68" s="78"/>
      <c r="HP68" s="78"/>
      <c r="HQ68" s="78"/>
      <c r="HR68" s="78">
        <f>IF($B68=PO_valitsin!$C$8,100000,'mallin data'!ES68/'mallin data'!BT$297*PO_valitsin!I$5)</f>
        <v>0</v>
      </c>
      <c r="HS68" s="78"/>
      <c r="HT68" s="78"/>
      <c r="HU68" s="78"/>
      <c r="HV68" s="78"/>
      <c r="HW68" s="78"/>
      <c r="HX68" s="78"/>
      <c r="HY68" s="78"/>
      <c r="HZ68" s="78"/>
      <c r="IA68" s="78"/>
      <c r="IB68" s="78"/>
      <c r="IC68" s="78"/>
      <c r="ID68" s="78"/>
      <c r="IE68" s="78"/>
      <c r="IF68" s="78"/>
      <c r="IG68" s="78"/>
      <c r="IH68" s="78">
        <f>IF($B68=PO_valitsin!$C$8,100000,'mallin data'!FI68/'mallin data'!CJ$297*PO_valitsin!G$5)</f>
        <v>0.13722464415308136</v>
      </c>
      <c r="II68" s="79">
        <f t="shared" ref="II68:II131" si="4">SUM(FJ68:IH68)+IK68</f>
        <v>0.74846257639108649</v>
      </c>
      <c r="IJ68" s="71">
        <f t="shared" ref="IJ68:IJ131" si="5">_xlfn.RANK.EQ(II68,$II$3:$II$295,1)</f>
        <v>143</v>
      </c>
      <c r="IK68" s="80">
        <f t="shared" si="3"/>
        <v>6.6000000000000037E-9</v>
      </c>
      <c r="IL68" s="36" t="str">
        <f t="shared" ref="IL68:IL131" si="6">B68</f>
        <v>Kangasniemi</v>
      </c>
    </row>
    <row r="69" spans="1:246" x14ac:dyDescent="0.2">
      <c r="A69" s="12">
        <v>2024</v>
      </c>
      <c r="B69" s="88" t="s">
        <v>167</v>
      </c>
      <c r="C69" s="88" t="s">
        <v>478</v>
      </c>
      <c r="J69" s="89">
        <v>48.2</v>
      </c>
      <c r="Q69" s="89">
        <v>70.400000000000006</v>
      </c>
      <c r="AV69" s="63"/>
      <c r="AW69" s="63"/>
      <c r="BO69" s="99">
        <v>-4.6987162404976022E-3</v>
      </c>
      <c r="BP69" s="90">
        <v>24853.121173264946</v>
      </c>
      <c r="BT69" s="91">
        <v>1E-3</v>
      </c>
      <c r="CJ69" s="98">
        <v>1204</v>
      </c>
      <c r="CK69" s="75">
        <f>ABS(J69-PO_valitsin!$D$8)</f>
        <v>2.5</v>
      </c>
      <c r="CR69" s="77">
        <f>ABS(Q69-PO_valitsin!$F$8)</f>
        <v>18</v>
      </c>
      <c r="EN69" s="76">
        <f>ABS(BO69-PO_valitsin!$E$8)</f>
        <v>1.7326433449206924E-2</v>
      </c>
      <c r="EO69" s="76">
        <f>ABS(BP69-PO_valitsin!$H$8)</f>
        <v>2563.3588413808102</v>
      </c>
      <c r="ES69" s="76">
        <f>ABS(BT69-PO_valitsin!$I$8)</f>
        <v>1E-3</v>
      </c>
      <c r="FI69" s="76">
        <f>ABS(CJ69-PO_valitsin!$G$8)</f>
        <v>523</v>
      </c>
      <c r="FJ69" s="78">
        <f>IF($B69=PO_valitsin!$C$8,100000,'mallin data'!CK69/'mallin data'!J$297*PO_valitsin!D$5)</f>
        <v>0.111466750918066</v>
      </c>
      <c r="FK69" s="78"/>
      <c r="FL69" s="78"/>
      <c r="FM69" s="78"/>
      <c r="FN69" s="78"/>
      <c r="FO69" s="78"/>
      <c r="FP69" s="78"/>
      <c r="FQ69" s="78">
        <f>IF($B69=PO_valitsin!$C$8,100000,'mallin data'!CR69/'mallin data'!Q$297*PO_valitsin!F$5)</f>
        <v>8.2519103481112674E-2</v>
      </c>
      <c r="FR69" s="78"/>
      <c r="FS69" s="78"/>
      <c r="FT69" s="78"/>
      <c r="FU69" s="78"/>
      <c r="FV69" s="78"/>
      <c r="FW69" s="78"/>
      <c r="FX69" s="78"/>
      <c r="FY69" s="78"/>
      <c r="FZ69" s="78"/>
      <c r="GA69" s="78"/>
      <c r="GB69" s="78"/>
      <c r="GC69" s="78"/>
      <c r="GD69" s="78"/>
      <c r="GE69" s="78"/>
      <c r="GF69" s="78"/>
      <c r="GG69" s="78"/>
      <c r="GH69" s="78"/>
      <c r="GI69" s="78"/>
      <c r="GJ69" s="78"/>
      <c r="GK69" s="78"/>
      <c r="GL69" s="78"/>
      <c r="GM69" s="78"/>
      <c r="GN69" s="78"/>
      <c r="GO69" s="78"/>
      <c r="GP69" s="78"/>
      <c r="GQ69" s="78"/>
      <c r="GR69" s="78"/>
      <c r="GS69" s="78"/>
      <c r="GT69" s="78"/>
      <c r="GU69" s="78"/>
      <c r="GV69" s="78"/>
      <c r="GW69" s="78"/>
      <c r="GX69" s="78"/>
      <c r="GY69" s="78"/>
      <c r="GZ69" s="78"/>
      <c r="HA69" s="78"/>
      <c r="HB69" s="78"/>
      <c r="HC69" s="78"/>
      <c r="HD69" s="78"/>
      <c r="HE69" s="78"/>
      <c r="HF69" s="78"/>
      <c r="HG69" s="78"/>
      <c r="HH69" s="78"/>
      <c r="HI69" s="78"/>
      <c r="HJ69" s="78"/>
      <c r="HK69" s="78"/>
      <c r="HL69" s="78"/>
      <c r="HM69" s="78">
        <f>IF($B69=PO_valitsin!$C$8,100000,'mallin data'!EN69/'mallin data'!BO$297*PO_valitsin!E$5)</f>
        <v>0.17151327307798986</v>
      </c>
      <c r="HN69" s="78">
        <f>IF($B69=PO_valitsin!$C$8,100000,'mallin data'!EO69/'mallin data'!BP$297*PO_valitsin!H$5)</f>
        <v>7.892208084005102E-2</v>
      </c>
      <c r="HO69" s="78"/>
      <c r="HP69" s="78"/>
      <c r="HQ69" s="78"/>
      <c r="HR69" s="78">
        <f>IF($B69=PO_valitsin!$C$8,100000,'mallin data'!ES69/'mallin data'!BT$297*PO_valitsin!I$5)</f>
        <v>1.6084460507125451E-2</v>
      </c>
      <c r="HS69" s="78"/>
      <c r="HT69" s="78"/>
      <c r="HU69" s="78"/>
      <c r="HV69" s="78"/>
      <c r="HW69" s="78"/>
      <c r="HX69" s="78"/>
      <c r="HY69" s="78"/>
      <c r="HZ69" s="78"/>
      <c r="IA69" s="78"/>
      <c r="IB69" s="78"/>
      <c r="IC69" s="78"/>
      <c r="ID69" s="78"/>
      <c r="IE69" s="78"/>
      <c r="IF69" s="78"/>
      <c r="IG69" s="78"/>
      <c r="IH69" s="78">
        <f>IF($B69=PO_valitsin!$C$8,100000,'mallin data'!FI69/'mallin data'!CJ$297*PO_valitsin!G$5)</f>
        <v>5.335947129521304E-2</v>
      </c>
      <c r="II69" s="79">
        <f t="shared" si="4"/>
        <v>0.51386514681955808</v>
      </c>
      <c r="IJ69" s="71">
        <f t="shared" si="5"/>
        <v>65</v>
      </c>
      <c r="IK69" s="80">
        <f t="shared" ref="IK69:IK132" si="7">IK68+0.0000000001</f>
        <v>6.7000000000000037E-9</v>
      </c>
      <c r="IL69" s="36" t="str">
        <f t="shared" si="6"/>
        <v>Kankaanpää</v>
      </c>
    </row>
    <row r="70" spans="1:246" x14ac:dyDescent="0.2">
      <c r="A70" s="12">
        <v>2024</v>
      </c>
      <c r="B70" s="88" t="s">
        <v>168</v>
      </c>
      <c r="C70" s="88" t="s">
        <v>479</v>
      </c>
      <c r="J70" s="89">
        <v>53.1</v>
      </c>
      <c r="Q70" s="89">
        <v>35.6</v>
      </c>
      <c r="AV70" s="63"/>
      <c r="AW70" s="63"/>
      <c r="BO70" s="99">
        <v>-3.3600286947851069E-2</v>
      </c>
      <c r="BP70" s="90">
        <v>23424.345699831367</v>
      </c>
      <c r="BT70" s="91">
        <v>1E-3</v>
      </c>
      <c r="CJ70" s="98">
        <v>94</v>
      </c>
      <c r="CK70" s="75">
        <f>ABS(J70-PO_valitsin!$D$8)</f>
        <v>7.3999999999999986</v>
      </c>
      <c r="CR70" s="77">
        <f>ABS(Q70-PO_valitsin!$F$8)</f>
        <v>52.800000000000004</v>
      </c>
      <c r="EN70" s="76">
        <f>ABS(BO70-PO_valitsin!$E$8)</f>
        <v>1.1575137258146542E-2</v>
      </c>
      <c r="EO70" s="76">
        <f>ABS(BP70-PO_valitsin!$H$8)</f>
        <v>3992.1343148143897</v>
      </c>
      <c r="ES70" s="76">
        <f>ABS(BT70-PO_valitsin!$I$8)</f>
        <v>1E-3</v>
      </c>
      <c r="FI70" s="76">
        <f>ABS(CJ70-PO_valitsin!$G$8)</f>
        <v>1633</v>
      </c>
      <c r="FJ70" s="78">
        <f>IF($B70=PO_valitsin!$C$8,100000,'mallin data'!CK70/'mallin data'!J$297*PO_valitsin!D$5)</f>
        <v>0.32994158271747531</v>
      </c>
      <c r="FK70" s="78"/>
      <c r="FL70" s="78"/>
      <c r="FM70" s="78"/>
      <c r="FN70" s="78"/>
      <c r="FO70" s="78"/>
      <c r="FP70" s="78"/>
      <c r="FQ70" s="78">
        <f>IF($B70=PO_valitsin!$C$8,100000,'mallin data'!CR70/'mallin data'!Q$297*PO_valitsin!F$5)</f>
        <v>0.24205603687793056</v>
      </c>
      <c r="FR70" s="78"/>
      <c r="FS70" s="78"/>
      <c r="FT70" s="78"/>
      <c r="FU70" s="78"/>
      <c r="FV70" s="78"/>
      <c r="FW70" s="78"/>
      <c r="FX70" s="78"/>
      <c r="FY70" s="78"/>
      <c r="FZ70" s="78"/>
      <c r="GA70" s="78"/>
      <c r="GB70" s="78"/>
      <c r="GC70" s="78"/>
      <c r="GD70" s="78"/>
      <c r="GE70" s="78"/>
      <c r="GF70" s="78"/>
      <c r="GG70" s="78"/>
      <c r="GH70" s="78"/>
      <c r="GI70" s="78"/>
      <c r="GJ70" s="78"/>
      <c r="GK70" s="78"/>
      <c r="GL70" s="78"/>
      <c r="GM70" s="78"/>
      <c r="GN70" s="78"/>
      <c r="GO70" s="78"/>
      <c r="GP70" s="78"/>
      <c r="GQ70" s="78"/>
      <c r="GR70" s="78"/>
      <c r="GS70" s="78"/>
      <c r="GT70" s="78"/>
      <c r="GU70" s="78"/>
      <c r="GV70" s="78"/>
      <c r="GW70" s="78"/>
      <c r="GX70" s="78"/>
      <c r="GY70" s="78"/>
      <c r="GZ70" s="78"/>
      <c r="HA70" s="78"/>
      <c r="HB70" s="78"/>
      <c r="HC70" s="78"/>
      <c r="HD70" s="78"/>
      <c r="HE70" s="78"/>
      <c r="HF70" s="78"/>
      <c r="HG70" s="78"/>
      <c r="HH70" s="78"/>
      <c r="HI70" s="78"/>
      <c r="HJ70" s="78"/>
      <c r="HK70" s="78"/>
      <c r="HL70" s="78"/>
      <c r="HM70" s="78">
        <f>IF($B70=PO_valitsin!$C$8,100000,'mallin data'!EN70/'mallin data'!BO$297*PO_valitsin!E$5)</f>
        <v>0.11458155443771231</v>
      </c>
      <c r="HN70" s="78">
        <f>IF($B70=PO_valitsin!$C$8,100000,'mallin data'!EO70/'mallin data'!BP$297*PO_valitsin!H$5)</f>
        <v>0.12291199422879272</v>
      </c>
      <c r="HO70" s="78"/>
      <c r="HP70" s="78"/>
      <c r="HQ70" s="78"/>
      <c r="HR70" s="78">
        <f>IF($B70=PO_valitsin!$C$8,100000,'mallin data'!ES70/'mallin data'!BT$297*PO_valitsin!I$5)</f>
        <v>1.6084460507125451E-2</v>
      </c>
      <c r="HS70" s="78"/>
      <c r="HT70" s="78"/>
      <c r="HU70" s="78"/>
      <c r="HV70" s="78"/>
      <c r="HW70" s="78"/>
      <c r="HX70" s="78"/>
      <c r="HY70" s="78"/>
      <c r="HZ70" s="78"/>
      <c r="IA70" s="78"/>
      <c r="IB70" s="78"/>
      <c r="IC70" s="78"/>
      <c r="ID70" s="78"/>
      <c r="IE70" s="78"/>
      <c r="IF70" s="78"/>
      <c r="IG70" s="78"/>
      <c r="IH70" s="78">
        <f>IF($B70=PO_valitsin!$C$8,100000,'mallin data'!FI70/'mallin data'!CJ$297*PO_valitsin!G$5)</f>
        <v>0.16660806238065562</v>
      </c>
      <c r="II70" s="79">
        <f t="shared" si="4"/>
        <v>0.99218369794969197</v>
      </c>
      <c r="IJ70" s="71">
        <f t="shared" si="5"/>
        <v>199</v>
      </c>
      <c r="IK70" s="80">
        <f t="shared" si="7"/>
        <v>6.8000000000000038E-9</v>
      </c>
      <c r="IL70" s="36" t="str">
        <f t="shared" si="6"/>
        <v>Kannonkoski</v>
      </c>
    </row>
    <row r="71" spans="1:246" x14ac:dyDescent="0.2">
      <c r="A71" s="12">
        <v>2024</v>
      </c>
      <c r="B71" s="88" t="s">
        <v>169</v>
      </c>
      <c r="C71" s="88" t="s">
        <v>480</v>
      </c>
      <c r="J71" s="89">
        <v>44.7</v>
      </c>
      <c r="Q71" s="89">
        <v>76.2</v>
      </c>
      <c r="AV71" s="63"/>
      <c r="AW71" s="63"/>
      <c r="BO71" s="99">
        <v>5.0912929616217188E-3</v>
      </c>
      <c r="BP71" s="90">
        <v>24652.904635258357</v>
      </c>
      <c r="BT71" s="91">
        <v>4.0000000000000001E-3</v>
      </c>
      <c r="CJ71" s="98">
        <v>641</v>
      </c>
      <c r="CK71" s="75">
        <f>ABS(J71-PO_valitsin!$D$8)</f>
        <v>1</v>
      </c>
      <c r="CR71" s="77">
        <f>ABS(Q71-PO_valitsin!$F$8)</f>
        <v>12.200000000000003</v>
      </c>
      <c r="EN71" s="76">
        <f>ABS(BO71-PO_valitsin!$E$8)</f>
        <v>2.7116442651326247E-2</v>
      </c>
      <c r="EO71" s="76">
        <f>ABS(BP71-PO_valitsin!$H$8)</f>
        <v>2763.5753793873992</v>
      </c>
      <c r="ES71" s="76">
        <f>ABS(BT71-PO_valitsin!$I$8)</f>
        <v>2E-3</v>
      </c>
      <c r="FI71" s="76">
        <f>ABS(CJ71-PO_valitsin!$G$8)</f>
        <v>1086</v>
      </c>
      <c r="FJ71" s="78">
        <f>IF($B71=PO_valitsin!$C$8,100000,'mallin data'!CK71/'mallin data'!J$297*PO_valitsin!D$5)</f>
        <v>4.4586700367226402E-2</v>
      </c>
      <c r="FK71" s="78"/>
      <c r="FL71" s="78"/>
      <c r="FM71" s="78"/>
      <c r="FN71" s="78"/>
      <c r="FO71" s="78"/>
      <c r="FP71" s="78"/>
      <c r="FQ71" s="78">
        <f>IF($B71=PO_valitsin!$C$8,100000,'mallin data'!CR71/'mallin data'!Q$297*PO_valitsin!F$5)</f>
        <v>5.5929614581643056E-2</v>
      </c>
      <c r="FR71" s="78"/>
      <c r="FS71" s="78"/>
      <c r="FT71" s="78"/>
      <c r="FU71" s="78"/>
      <c r="FV71" s="78"/>
      <c r="FW71" s="78"/>
      <c r="FX71" s="78"/>
      <c r="FY71" s="78"/>
      <c r="FZ71" s="78"/>
      <c r="GA71" s="78"/>
      <c r="GB71" s="78"/>
      <c r="GC71" s="78"/>
      <c r="GD71" s="78"/>
      <c r="GE71" s="78"/>
      <c r="GF71" s="78"/>
      <c r="GG71" s="78"/>
      <c r="GH71" s="78"/>
      <c r="GI71" s="78"/>
      <c r="GJ71" s="78"/>
      <c r="GK71" s="78"/>
      <c r="GL71" s="78"/>
      <c r="GM71" s="78"/>
      <c r="GN71" s="78"/>
      <c r="GO71" s="78"/>
      <c r="GP71" s="78"/>
      <c r="GQ71" s="78"/>
      <c r="GR71" s="78"/>
      <c r="GS71" s="78"/>
      <c r="GT71" s="78"/>
      <c r="GU71" s="78"/>
      <c r="GV71" s="78"/>
      <c r="GW71" s="78"/>
      <c r="GX71" s="78"/>
      <c r="GY71" s="78"/>
      <c r="GZ71" s="78"/>
      <c r="HA71" s="78"/>
      <c r="HB71" s="78"/>
      <c r="HC71" s="78"/>
      <c r="HD71" s="78"/>
      <c r="HE71" s="78"/>
      <c r="HF71" s="78"/>
      <c r="HG71" s="78"/>
      <c r="HH71" s="78"/>
      <c r="HI71" s="78"/>
      <c r="HJ71" s="78"/>
      <c r="HK71" s="78"/>
      <c r="HL71" s="78"/>
      <c r="HM71" s="78">
        <f>IF($B71=PO_valitsin!$C$8,100000,'mallin data'!EN71/'mallin data'!BO$297*PO_valitsin!E$5)</f>
        <v>0.26842395735940977</v>
      </c>
      <c r="HN71" s="78">
        <f>IF($B71=PO_valitsin!$C$8,100000,'mallin data'!EO71/'mallin data'!BP$297*PO_valitsin!H$5)</f>
        <v>8.5086456089814855E-2</v>
      </c>
      <c r="HO71" s="78"/>
      <c r="HP71" s="78"/>
      <c r="HQ71" s="78"/>
      <c r="HR71" s="78">
        <f>IF($B71=PO_valitsin!$C$8,100000,'mallin data'!ES71/'mallin data'!BT$297*PO_valitsin!I$5)</f>
        <v>3.2168921014250902E-2</v>
      </c>
      <c r="HS71" s="78"/>
      <c r="HT71" s="78"/>
      <c r="HU71" s="78"/>
      <c r="HV71" s="78"/>
      <c r="HW71" s="78"/>
      <c r="HX71" s="78"/>
      <c r="HY71" s="78"/>
      <c r="HZ71" s="78"/>
      <c r="IA71" s="78"/>
      <c r="IB71" s="78"/>
      <c r="IC71" s="78"/>
      <c r="ID71" s="78"/>
      <c r="IE71" s="78"/>
      <c r="IF71" s="78"/>
      <c r="IG71" s="78"/>
      <c r="IH71" s="78">
        <f>IF($B71=PO_valitsin!$C$8,100000,'mallin data'!FI71/'mallin data'!CJ$297*PO_valitsin!G$5)</f>
        <v>0.1107999728998114</v>
      </c>
      <c r="II71" s="79">
        <f t="shared" si="4"/>
        <v>0.59699562921215632</v>
      </c>
      <c r="IJ71" s="71">
        <f t="shared" si="5"/>
        <v>92</v>
      </c>
      <c r="IK71" s="80">
        <f t="shared" si="7"/>
        <v>6.9000000000000039E-9</v>
      </c>
      <c r="IL71" s="36" t="str">
        <f t="shared" si="6"/>
        <v>Kannus</v>
      </c>
    </row>
    <row r="72" spans="1:246" x14ac:dyDescent="0.2">
      <c r="A72" s="12">
        <v>2024</v>
      </c>
      <c r="B72" s="88" t="s">
        <v>171</v>
      </c>
      <c r="C72" s="88" t="s">
        <v>481</v>
      </c>
      <c r="J72" s="89">
        <v>52.9</v>
      </c>
      <c r="Q72" s="89">
        <v>38.700000000000003</v>
      </c>
      <c r="AV72" s="63"/>
      <c r="AW72" s="63"/>
      <c r="BO72" s="99">
        <v>5.6200280680061908E-2</v>
      </c>
      <c r="BP72" s="90">
        <v>24747.785159620362</v>
      </c>
      <c r="BT72" s="91">
        <v>1.9E-2</v>
      </c>
      <c r="CJ72" s="98">
        <v>69</v>
      </c>
      <c r="CK72" s="75">
        <f>ABS(J72-PO_valitsin!$D$8)</f>
        <v>7.1999999999999957</v>
      </c>
      <c r="CR72" s="77">
        <f>ABS(Q72-PO_valitsin!$F$8)</f>
        <v>49.7</v>
      </c>
      <c r="EN72" s="76">
        <f>ABS(BO72-PO_valitsin!$E$8)</f>
        <v>7.8225430369766438E-2</v>
      </c>
      <c r="EO72" s="76">
        <f>ABS(BP72-PO_valitsin!$H$8)</f>
        <v>2668.6948550253946</v>
      </c>
      <c r="ES72" s="76">
        <f>ABS(BT72-PO_valitsin!$I$8)</f>
        <v>1.7000000000000001E-2</v>
      </c>
      <c r="FI72" s="76">
        <f>ABS(CJ72-PO_valitsin!$G$8)</f>
        <v>1658</v>
      </c>
      <c r="FJ72" s="78">
        <f>IF($B72=PO_valitsin!$C$8,100000,'mallin data'!CK72/'mallin data'!J$297*PO_valitsin!D$5)</f>
        <v>0.3210242426440299</v>
      </c>
      <c r="FK72" s="78"/>
      <c r="FL72" s="78"/>
      <c r="FM72" s="78"/>
      <c r="FN72" s="78"/>
      <c r="FO72" s="78"/>
      <c r="FP72" s="78"/>
      <c r="FQ72" s="78">
        <f>IF($B72=PO_valitsin!$C$8,100000,'mallin data'!CR72/'mallin data'!Q$297*PO_valitsin!F$5)</f>
        <v>0.22784441350062784</v>
      </c>
      <c r="FR72" s="78"/>
      <c r="FS72" s="78"/>
      <c r="FT72" s="78"/>
      <c r="FU72" s="78"/>
      <c r="FV72" s="78"/>
      <c r="FW72" s="78"/>
      <c r="FX72" s="78"/>
      <c r="FY72" s="78"/>
      <c r="FZ72" s="78"/>
      <c r="GA72" s="78"/>
      <c r="GB72" s="78"/>
      <c r="GC72" s="78"/>
      <c r="GD72" s="78"/>
      <c r="GE72" s="78"/>
      <c r="GF72" s="78"/>
      <c r="GG72" s="78"/>
      <c r="GH72" s="78"/>
      <c r="GI72" s="78"/>
      <c r="GJ72" s="78"/>
      <c r="GK72" s="78"/>
      <c r="GL72" s="78"/>
      <c r="GM72" s="78"/>
      <c r="GN72" s="78"/>
      <c r="GO72" s="78"/>
      <c r="GP72" s="78"/>
      <c r="GQ72" s="78"/>
      <c r="GR72" s="78"/>
      <c r="GS72" s="78"/>
      <c r="GT72" s="78"/>
      <c r="GU72" s="78"/>
      <c r="GV72" s="78"/>
      <c r="GW72" s="78"/>
      <c r="GX72" s="78"/>
      <c r="GY72" s="78"/>
      <c r="GZ72" s="78"/>
      <c r="HA72" s="78"/>
      <c r="HB72" s="78"/>
      <c r="HC72" s="78"/>
      <c r="HD72" s="78"/>
      <c r="HE72" s="78"/>
      <c r="HF72" s="78"/>
      <c r="HG72" s="78"/>
      <c r="HH72" s="78"/>
      <c r="HI72" s="78"/>
      <c r="HJ72" s="78"/>
      <c r="HK72" s="78"/>
      <c r="HL72" s="78"/>
      <c r="HM72" s="78">
        <f>IF($B72=PO_valitsin!$C$8,100000,'mallin data'!EN72/'mallin data'!BO$297*PO_valitsin!E$5)</f>
        <v>0.77434860671035277</v>
      </c>
      <c r="HN72" s="78">
        <f>IF($B72=PO_valitsin!$C$8,100000,'mallin data'!EO72/'mallin data'!BP$297*PO_valitsin!H$5)</f>
        <v>8.2165223099348761E-2</v>
      </c>
      <c r="HO72" s="78"/>
      <c r="HP72" s="78"/>
      <c r="HQ72" s="78"/>
      <c r="HR72" s="78">
        <f>IF($B72=PO_valitsin!$C$8,100000,'mallin data'!ES72/'mallin data'!BT$297*PO_valitsin!I$5)</f>
        <v>0.27343582862113269</v>
      </c>
      <c r="HS72" s="78"/>
      <c r="HT72" s="78"/>
      <c r="HU72" s="78"/>
      <c r="HV72" s="78"/>
      <c r="HW72" s="78"/>
      <c r="HX72" s="78"/>
      <c r="HY72" s="78"/>
      <c r="HZ72" s="78"/>
      <c r="IA72" s="78"/>
      <c r="IB72" s="78"/>
      <c r="IC72" s="78"/>
      <c r="ID72" s="78"/>
      <c r="IE72" s="78"/>
      <c r="IF72" s="78"/>
      <c r="IG72" s="78"/>
      <c r="IH72" s="78">
        <f>IF($B72=PO_valitsin!$C$8,100000,'mallin data'!FI72/'mallin data'!CJ$297*PO_valitsin!G$5)</f>
        <v>0.16915870632402147</v>
      </c>
      <c r="II72" s="79">
        <f t="shared" si="4"/>
        <v>1.8479770278995133</v>
      </c>
      <c r="IJ72" s="71">
        <f t="shared" si="5"/>
        <v>256</v>
      </c>
      <c r="IK72" s="80">
        <f t="shared" si="7"/>
        <v>7.000000000000004E-9</v>
      </c>
      <c r="IL72" s="36" t="str">
        <f t="shared" si="6"/>
        <v>Karijoki</v>
      </c>
    </row>
    <row r="73" spans="1:246" x14ac:dyDescent="0.2">
      <c r="A73" s="12">
        <v>2024</v>
      </c>
      <c r="B73" s="88" t="s">
        <v>172</v>
      </c>
      <c r="C73" s="88" t="s">
        <v>482</v>
      </c>
      <c r="J73" s="89">
        <v>47.9</v>
      </c>
      <c r="Q73" s="89">
        <v>85.9</v>
      </c>
      <c r="AV73" s="63"/>
      <c r="AW73" s="63"/>
      <c r="BO73" s="99">
        <v>-2.2509495545641411E-2</v>
      </c>
      <c r="BP73" s="90">
        <v>27100.032582938387</v>
      </c>
      <c r="BT73" s="91">
        <v>6.9999999999999993E-3</v>
      </c>
      <c r="CJ73" s="98">
        <v>865</v>
      </c>
      <c r="CK73" s="75">
        <f>ABS(J73-PO_valitsin!$D$8)</f>
        <v>2.1999999999999957</v>
      </c>
      <c r="CR73" s="77">
        <f>ABS(Q73-PO_valitsin!$F$8)</f>
        <v>2.5</v>
      </c>
      <c r="EN73" s="76">
        <f>ABS(BO73-PO_valitsin!$E$8)</f>
        <v>4.8434585593688448E-4</v>
      </c>
      <c r="EO73" s="76">
        <f>ABS(BP73-PO_valitsin!$H$8)</f>
        <v>316.44743170736911</v>
      </c>
      <c r="ES73" s="76">
        <f>ABS(BT73-PO_valitsin!$I$8)</f>
        <v>4.9999999999999992E-3</v>
      </c>
      <c r="FI73" s="76">
        <f>ABS(CJ73-PO_valitsin!$G$8)</f>
        <v>862</v>
      </c>
      <c r="FJ73" s="78">
        <f>IF($B73=PO_valitsin!$C$8,100000,'mallin data'!CK73/'mallin data'!J$297*PO_valitsin!D$5)</f>
        <v>9.8090740807897897E-2</v>
      </c>
      <c r="FK73" s="78"/>
      <c r="FL73" s="78"/>
      <c r="FM73" s="78"/>
      <c r="FN73" s="78"/>
      <c r="FO73" s="78"/>
      <c r="FP73" s="78"/>
      <c r="FQ73" s="78">
        <f>IF($B73=PO_valitsin!$C$8,100000,'mallin data'!CR73/'mallin data'!Q$297*PO_valitsin!F$5)</f>
        <v>1.1460986594598984E-2</v>
      </c>
      <c r="FR73" s="78"/>
      <c r="FS73" s="78"/>
      <c r="FT73" s="78"/>
      <c r="FU73" s="78"/>
      <c r="FV73" s="78"/>
      <c r="FW73" s="78"/>
      <c r="FX73" s="78"/>
      <c r="FY73" s="78"/>
      <c r="FZ73" s="78"/>
      <c r="GA73" s="78"/>
      <c r="GB73" s="78"/>
      <c r="GC73" s="78"/>
      <c r="GD73" s="78"/>
      <c r="GE73" s="78"/>
      <c r="GF73" s="78"/>
      <c r="GG73" s="78"/>
      <c r="GH73" s="78"/>
      <c r="GI73" s="78"/>
      <c r="GJ73" s="78"/>
      <c r="GK73" s="78"/>
      <c r="GL73" s="78"/>
      <c r="GM73" s="78"/>
      <c r="GN73" s="78"/>
      <c r="GO73" s="78"/>
      <c r="GP73" s="78"/>
      <c r="GQ73" s="78"/>
      <c r="GR73" s="78"/>
      <c r="GS73" s="78"/>
      <c r="GT73" s="78"/>
      <c r="GU73" s="78"/>
      <c r="GV73" s="78"/>
      <c r="GW73" s="78"/>
      <c r="GX73" s="78"/>
      <c r="GY73" s="78"/>
      <c r="GZ73" s="78"/>
      <c r="HA73" s="78"/>
      <c r="HB73" s="78"/>
      <c r="HC73" s="78"/>
      <c r="HD73" s="78"/>
      <c r="HE73" s="78"/>
      <c r="HF73" s="78"/>
      <c r="HG73" s="78"/>
      <c r="HH73" s="78"/>
      <c r="HI73" s="78"/>
      <c r="HJ73" s="78"/>
      <c r="HK73" s="78"/>
      <c r="HL73" s="78"/>
      <c r="HM73" s="78">
        <f>IF($B73=PO_valitsin!$C$8,100000,'mallin data'!EN73/'mallin data'!BO$297*PO_valitsin!E$5)</f>
        <v>4.7945091121622619E-3</v>
      </c>
      <c r="HN73" s="78">
        <f>IF($B73=PO_valitsin!$C$8,100000,'mallin data'!EO73/'mallin data'!BP$297*PO_valitsin!H$5)</f>
        <v>9.7429549790938891E-3</v>
      </c>
      <c r="HO73" s="78"/>
      <c r="HP73" s="78"/>
      <c r="HQ73" s="78"/>
      <c r="HR73" s="78">
        <f>IF($B73=PO_valitsin!$C$8,100000,'mallin data'!ES73/'mallin data'!BT$297*PO_valitsin!I$5)</f>
        <v>8.0422302535627238E-2</v>
      </c>
      <c r="HS73" s="78"/>
      <c r="HT73" s="78"/>
      <c r="HU73" s="78"/>
      <c r="HV73" s="78"/>
      <c r="HW73" s="78"/>
      <c r="HX73" s="78"/>
      <c r="HY73" s="78"/>
      <c r="HZ73" s="78"/>
      <c r="IA73" s="78"/>
      <c r="IB73" s="78"/>
      <c r="IC73" s="78"/>
      <c r="ID73" s="78"/>
      <c r="IE73" s="78"/>
      <c r="IF73" s="78"/>
      <c r="IG73" s="78"/>
      <c r="IH73" s="78">
        <f>IF($B73=PO_valitsin!$C$8,100000,'mallin data'!FI73/'mallin data'!CJ$297*PO_valitsin!G$5)</f>
        <v>8.7946203167253614E-2</v>
      </c>
      <c r="II73" s="79">
        <f t="shared" si="4"/>
        <v>0.29245770429663387</v>
      </c>
      <c r="IJ73" s="71">
        <f t="shared" si="5"/>
        <v>12</v>
      </c>
      <c r="IK73" s="80">
        <f t="shared" si="7"/>
        <v>7.100000000000004E-9</v>
      </c>
      <c r="IL73" s="36" t="str">
        <f t="shared" si="6"/>
        <v>Karkkila</v>
      </c>
    </row>
    <row r="74" spans="1:246" x14ac:dyDescent="0.2">
      <c r="A74" s="12">
        <v>2024</v>
      </c>
      <c r="B74" s="88" t="s">
        <v>173</v>
      </c>
      <c r="C74" s="88" t="s">
        <v>483</v>
      </c>
      <c r="J74" s="89">
        <v>52.8</v>
      </c>
      <c r="Q74" s="89">
        <v>51.8</v>
      </c>
      <c r="AV74" s="63"/>
      <c r="AW74" s="63"/>
      <c r="BO74" s="99">
        <v>-0.19678091463702058</v>
      </c>
      <c r="BP74" s="90">
        <v>23930.662748390707</v>
      </c>
      <c r="BT74" s="91">
        <v>1E-3</v>
      </c>
      <c r="CJ74" s="98">
        <v>72</v>
      </c>
      <c r="CK74" s="75">
        <f>ABS(J74-PO_valitsin!$D$8)</f>
        <v>7.0999999999999943</v>
      </c>
      <c r="CR74" s="77">
        <f>ABS(Q74-PO_valitsin!$F$8)</f>
        <v>36.600000000000009</v>
      </c>
      <c r="EN74" s="76">
        <f>ABS(BO74-PO_valitsin!$E$8)</f>
        <v>0.17475576494731604</v>
      </c>
      <c r="EO74" s="76">
        <f>ABS(BP74-PO_valitsin!$H$8)</f>
        <v>3485.8172662550496</v>
      </c>
      <c r="ES74" s="76">
        <f>ABS(BT74-PO_valitsin!$I$8)</f>
        <v>1E-3</v>
      </c>
      <c r="FI74" s="76">
        <f>ABS(CJ74-PO_valitsin!$G$8)</f>
        <v>1655</v>
      </c>
      <c r="FJ74" s="78">
        <f>IF($B74=PO_valitsin!$C$8,100000,'mallin data'!CK74/'mallin data'!J$297*PO_valitsin!D$5)</f>
        <v>0.31656557260730717</v>
      </c>
      <c r="FK74" s="78"/>
      <c r="FL74" s="78"/>
      <c r="FM74" s="78"/>
      <c r="FN74" s="78"/>
      <c r="FO74" s="78"/>
      <c r="FP74" s="78"/>
      <c r="FQ74" s="78">
        <f>IF($B74=PO_valitsin!$C$8,100000,'mallin data'!CR74/'mallin data'!Q$297*PO_valitsin!F$5)</f>
        <v>0.16778884374492917</v>
      </c>
      <c r="FR74" s="78"/>
      <c r="FS74" s="78"/>
      <c r="FT74" s="78"/>
      <c r="FU74" s="78"/>
      <c r="FV74" s="78"/>
      <c r="FW74" s="78"/>
      <c r="FX74" s="78"/>
      <c r="FY74" s="78"/>
      <c r="FZ74" s="78"/>
      <c r="GA74" s="78"/>
      <c r="GB74" s="78"/>
      <c r="GC74" s="78"/>
      <c r="GD74" s="78"/>
      <c r="GE74" s="78"/>
      <c r="GF74" s="78"/>
      <c r="GG74" s="78"/>
      <c r="GH74" s="78"/>
      <c r="GI74" s="78"/>
      <c r="GJ74" s="78"/>
      <c r="GK74" s="78"/>
      <c r="GL74" s="78"/>
      <c r="GM74" s="78"/>
      <c r="GN74" s="78"/>
      <c r="GO74" s="78"/>
      <c r="GP74" s="78"/>
      <c r="GQ74" s="78"/>
      <c r="GR74" s="78"/>
      <c r="GS74" s="78"/>
      <c r="GT74" s="78"/>
      <c r="GU74" s="78"/>
      <c r="GV74" s="78"/>
      <c r="GW74" s="78"/>
      <c r="GX74" s="78"/>
      <c r="GY74" s="78"/>
      <c r="GZ74" s="78"/>
      <c r="HA74" s="78"/>
      <c r="HB74" s="78"/>
      <c r="HC74" s="78"/>
      <c r="HD74" s="78"/>
      <c r="HE74" s="78"/>
      <c r="HF74" s="78"/>
      <c r="HG74" s="78"/>
      <c r="HH74" s="78"/>
      <c r="HI74" s="78"/>
      <c r="HJ74" s="78"/>
      <c r="HK74" s="78"/>
      <c r="HL74" s="78"/>
      <c r="HM74" s="78">
        <f>IF($B74=PO_valitsin!$C$8,100000,'mallin data'!EN74/'mallin data'!BO$297*PO_valitsin!E$5)</f>
        <v>1.729896306890208</v>
      </c>
      <c r="HN74" s="78">
        <f>IF($B74=PO_valitsin!$C$8,100000,'mallin data'!EO74/'mallin data'!BP$297*PO_valitsin!H$5)</f>
        <v>0.10732323061442059</v>
      </c>
      <c r="HO74" s="78"/>
      <c r="HP74" s="78"/>
      <c r="HQ74" s="78"/>
      <c r="HR74" s="78">
        <f>IF($B74=PO_valitsin!$C$8,100000,'mallin data'!ES74/'mallin data'!BT$297*PO_valitsin!I$5)</f>
        <v>1.6084460507125451E-2</v>
      </c>
      <c r="HS74" s="78"/>
      <c r="HT74" s="78"/>
      <c r="HU74" s="78"/>
      <c r="HV74" s="78"/>
      <c r="HW74" s="78"/>
      <c r="HX74" s="78"/>
      <c r="HY74" s="78"/>
      <c r="HZ74" s="78"/>
      <c r="IA74" s="78"/>
      <c r="IB74" s="78"/>
      <c r="IC74" s="78"/>
      <c r="ID74" s="78"/>
      <c r="IE74" s="78"/>
      <c r="IF74" s="78"/>
      <c r="IG74" s="78"/>
      <c r="IH74" s="78">
        <f>IF($B74=PO_valitsin!$C$8,100000,'mallin data'!FI74/'mallin data'!CJ$297*PO_valitsin!G$5)</f>
        <v>0.16885262905081755</v>
      </c>
      <c r="II74" s="79">
        <f t="shared" si="4"/>
        <v>2.5065110506148081</v>
      </c>
      <c r="IJ74" s="71">
        <f t="shared" si="5"/>
        <v>260</v>
      </c>
      <c r="IK74" s="80">
        <f t="shared" si="7"/>
        <v>7.2000000000000041E-9</v>
      </c>
      <c r="IL74" s="36" t="str">
        <f t="shared" si="6"/>
        <v>Karstula</v>
      </c>
    </row>
    <row r="75" spans="1:246" x14ac:dyDescent="0.2">
      <c r="A75" s="12">
        <v>2024</v>
      </c>
      <c r="B75" s="88" t="s">
        <v>174</v>
      </c>
      <c r="C75" s="88" t="s">
        <v>484</v>
      </c>
      <c r="J75" s="89">
        <v>51.3</v>
      </c>
      <c r="Q75" s="89">
        <v>34.5</v>
      </c>
      <c r="AV75" s="63"/>
      <c r="AW75" s="63"/>
      <c r="BO75" s="99">
        <v>5.9569171864928498E-3</v>
      </c>
      <c r="BP75" s="90">
        <v>24228.865898617511</v>
      </c>
      <c r="BT75" s="91">
        <v>0</v>
      </c>
      <c r="CJ75" s="98">
        <v>186</v>
      </c>
      <c r="CK75" s="75">
        <f>ABS(J75-PO_valitsin!$D$8)</f>
        <v>5.5999999999999943</v>
      </c>
      <c r="CR75" s="77">
        <f>ABS(Q75-PO_valitsin!$F$8)</f>
        <v>53.900000000000006</v>
      </c>
      <c r="EN75" s="76">
        <f>ABS(BO75-PO_valitsin!$E$8)</f>
        <v>2.7982066876197378E-2</v>
      </c>
      <c r="EO75" s="76">
        <f>ABS(BP75-PO_valitsin!$H$8)</f>
        <v>3187.6141160282459</v>
      </c>
      <c r="ES75" s="76">
        <f>ABS(BT75-PO_valitsin!$I$8)</f>
        <v>2E-3</v>
      </c>
      <c r="FI75" s="76">
        <f>ABS(CJ75-PO_valitsin!$G$8)</f>
        <v>1541</v>
      </c>
      <c r="FJ75" s="78">
        <f>IF($B75=PO_valitsin!$C$8,100000,'mallin data'!CK75/'mallin data'!J$297*PO_valitsin!D$5)</f>
        <v>0.2496855220564676</v>
      </c>
      <c r="FK75" s="78"/>
      <c r="FL75" s="78"/>
      <c r="FM75" s="78"/>
      <c r="FN75" s="78"/>
      <c r="FO75" s="78"/>
      <c r="FP75" s="78"/>
      <c r="FQ75" s="78">
        <f>IF($B75=PO_valitsin!$C$8,100000,'mallin data'!CR75/'mallin data'!Q$297*PO_valitsin!F$5)</f>
        <v>0.2470988709795541</v>
      </c>
      <c r="FR75" s="78"/>
      <c r="FS75" s="78"/>
      <c r="FT75" s="78"/>
      <c r="FU75" s="78"/>
      <c r="FV75" s="78"/>
      <c r="FW75" s="78"/>
      <c r="FX75" s="78"/>
      <c r="FY75" s="78"/>
      <c r="FZ75" s="78"/>
      <c r="GA75" s="78"/>
      <c r="GB75" s="78"/>
      <c r="GC75" s="78"/>
      <c r="GD75" s="78"/>
      <c r="GE75" s="78"/>
      <c r="GF75" s="78"/>
      <c r="GG75" s="78"/>
      <c r="GH75" s="78"/>
      <c r="GI75" s="78"/>
      <c r="GJ75" s="78"/>
      <c r="GK75" s="78"/>
      <c r="GL75" s="78"/>
      <c r="GM75" s="78"/>
      <c r="GN75" s="78"/>
      <c r="GO75" s="78"/>
      <c r="GP75" s="78"/>
      <c r="GQ75" s="78"/>
      <c r="GR75" s="78"/>
      <c r="GS75" s="78"/>
      <c r="GT75" s="78"/>
      <c r="GU75" s="78"/>
      <c r="GV75" s="78"/>
      <c r="GW75" s="78"/>
      <c r="GX75" s="78"/>
      <c r="GY75" s="78"/>
      <c r="GZ75" s="78"/>
      <c r="HA75" s="78"/>
      <c r="HB75" s="78"/>
      <c r="HC75" s="78"/>
      <c r="HD75" s="78"/>
      <c r="HE75" s="78"/>
      <c r="HF75" s="78"/>
      <c r="HG75" s="78"/>
      <c r="HH75" s="78"/>
      <c r="HI75" s="78"/>
      <c r="HJ75" s="78"/>
      <c r="HK75" s="78"/>
      <c r="HL75" s="78"/>
      <c r="HM75" s="78">
        <f>IF($B75=PO_valitsin!$C$8,100000,'mallin data'!EN75/'mallin data'!BO$297*PO_valitsin!E$5)</f>
        <v>0.27699271702356565</v>
      </c>
      <c r="HN75" s="78">
        <f>IF($B75=PO_valitsin!$C$8,100000,'mallin data'!EO75/'mallin data'!BP$297*PO_valitsin!H$5)</f>
        <v>9.8141990458329095E-2</v>
      </c>
      <c r="HO75" s="78"/>
      <c r="HP75" s="78"/>
      <c r="HQ75" s="78"/>
      <c r="HR75" s="78">
        <f>IF($B75=PO_valitsin!$C$8,100000,'mallin data'!ES75/'mallin data'!BT$297*PO_valitsin!I$5)</f>
        <v>3.2168921014250902E-2</v>
      </c>
      <c r="HS75" s="78"/>
      <c r="HT75" s="78"/>
      <c r="HU75" s="78"/>
      <c r="HV75" s="78"/>
      <c r="HW75" s="78"/>
      <c r="HX75" s="78"/>
      <c r="HY75" s="78"/>
      <c r="HZ75" s="78"/>
      <c r="IA75" s="78"/>
      <c r="IB75" s="78"/>
      <c r="IC75" s="78"/>
      <c r="ID75" s="78"/>
      <c r="IE75" s="78"/>
      <c r="IF75" s="78"/>
      <c r="IG75" s="78"/>
      <c r="IH75" s="78">
        <f>IF($B75=PO_valitsin!$C$8,100000,'mallin data'!FI75/'mallin data'!CJ$297*PO_valitsin!G$5)</f>
        <v>0.15722169266906941</v>
      </c>
      <c r="II75" s="79">
        <f t="shared" si="4"/>
        <v>1.0613097215012368</v>
      </c>
      <c r="IJ75" s="71">
        <f t="shared" si="5"/>
        <v>217</v>
      </c>
      <c r="IK75" s="80">
        <f t="shared" si="7"/>
        <v>7.3000000000000042E-9</v>
      </c>
      <c r="IL75" s="36" t="str">
        <f t="shared" si="6"/>
        <v>Karvia</v>
      </c>
    </row>
    <row r="76" spans="1:246" x14ac:dyDescent="0.2">
      <c r="A76" s="12">
        <v>2024</v>
      </c>
      <c r="B76" s="88" t="s">
        <v>175</v>
      </c>
      <c r="C76" s="88" t="s">
        <v>485</v>
      </c>
      <c r="J76" s="89">
        <v>52.4</v>
      </c>
      <c r="Q76" s="89">
        <v>99.8</v>
      </c>
      <c r="AV76" s="63"/>
      <c r="AW76" s="63"/>
      <c r="BO76" s="99">
        <v>6.3841781696191188E-2</v>
      </c>
      <c r="BP76" s="90">
        <v>27716.992747784047</v>
      </c>
      <c r="BT76" s="91">
        <v>0.27600000000000002</v>
      </c>
      <c r="CJ76" s="98">
        <v>77</v>
      </c>
      <c r="CK76" s="75">
        <f>ABS(J76-PO_valitsin!$D$8)</f>
        <v>6.6999999999999957</v>
      </c>
      <c r="CR76" s="77">
        <f>ABS(Q76-PO_valitsin!$F$8)</f>
        <v>11.399999999999991</v>
      </c>
      <c r="EN76" s="76">
        <f>ABS(BO76-PO_valitsin!$E$8)</f>
        <v>8.5866931385895712E-2</v>
      </c>
      <c r="EO76" s="76">
        <f>ABS(BP76-PO_valitsin!$H$8)</f>
        <v>300.51273313829006</v>
      </c>
      <c r="ES76" s="76">
        <f>ABS(BT76-PO_valitsin!$I$8)</f>
        <v>0.27400000000000002</v>
      </c>
      <c r="FI76" s="76">
        <f>ABS(CJ76-PO_valitsin!$G$8)</f>
        <v>1650</v>
      </c>
      <c r="FJ76" s="78">
        <f>IF($B76=PO_valitsin!$C$8,100000,'mallin data'!CK76/'mallin data'!J$297*PO_valitsin!D$5)</f>
        <v>0.29873089246041673</v>
      </c>
      <c r="FK76" s="78"/>
      <c r="FL76" s="78"/>
      <c r="FM76" s="78"/>
      <c r="FN76" s="78"/>
      <c r="FO76" s="78"/>
      <c r="FP76" s="78"/>
      <c r="FQ76" s="78">
        <f>IF($B76=PO_valitsin!$C$8,100000,'mallin data'!CR76/'mallin data'!Q$297*PO_valitsin!F$5)</f>
        <v>5.2262098871371329E-2</v>
      </c>
      <c r="FR76" s="78"/>
      <c r="FS76" s="78"/>
      <c r="FT76" s="78"/>
      <c r="FU76" s="78"/>
      <c r="FV76" s="78"/>
      <c r="FW76" s="78"/>
      <c r="FX76" s="78"/>
      <c r="FY76" s="78"/>
      <c r="FZ76" s="78"/>
      <c r="GA76" s="78"/>
      <c r="GB76" s="78"/>
      <c r="GC76" s="78"/>
      <c r="GD76" s="78"/>
      <c r="GE76" s="78"/>
      <c r="GF76" s="78"/>
      <c r="GG76" s="78"/>
      <c r="GH76" s="78"/>
      <c r="GI76" s="78"/>
      <c r="GJ76" s="78"/>
      <c r="GK76" s="78"/>
      <c r="GL76" s="78"/>
      <c r="GM76" s="78"/>
      <c r="GN76" s="78"/>
      <c r="GO76" s="78"/>
      <c r="GP76" s="78"/>
      <c r="GQ76" s="78"/>
      <c r="GR76" s="78"/>
      <c r="GS76" s="78"/>
      <c r="GT76" s="78"/>
      <c r="GU76" s="78"/>
      <c r="GV76" s="78"/>
      <c r="GW76" s="78"/>
      <c r="GX76" s="78"/>
      <c r="GY76" s="78"/>
      <c r="GZ76" s="78"/>
      <c r="HA76" s="78"/>
      <c r="HB76" s="78"/>
      <c r="HC76" s="78"/>
      <c r="HD76" s="78"/>
      <c r="HE76" s="78"/>
      <c r="HF76" s="78"/>
      <c r="HG76" s="78"/>
      <c r="HH76" s="78"/>
      <c r="HI76" s="78"/>
      <c r="HJ76" s="78"/>
      <c r="HK76" s="78"/>
      <c r="HL76" s="78"/>
      <c r="HM76" s="78">
        <f>IF($B76=PO_valitsin!$C$8,100000,'mallin data'!EN76/'mallin data'!BO$297*PO_valitsin!E$5)</f>
        <v>0.84999134382340291</v>
      </c>
      <c r="HN76" s="78">
        <f>IF($B76=PO_valitsin!$C$8,100000,'mallin data'!EO76/'mallin data'!BP$297*PO_valitsin!H$5)</f>
        <v>9.2523488461057866E-3</v>
      </c>
      <c r="HO76" s="78"/>
      <c r="HP76" s="78"/>
      <c r="HQ76" s="78"/>
      <c r="HR76" s="78">
        <f>IF($B76=PO_valitsin!$C$8,100000,'mallin data'!ES76/'mallin data'!BT$297*PO_valitsin!I$5)</f>
        <v>4.4071421789523741</v>
      </c>
      <c r="HS76" s="78"/>
      <c r="HT76" s="78"/>
      <c r="HU76" s="78"/>
      <c r="HV76" s="78"/>
      <c r="HW76" s="78"/>
      <c r="HX76" s="78"/>
      <c r="HY76" s="78"/>
      <c r="HZ76" s="78"/>
      <c r="IA76" s="78"/>
      <c r="IB76" s="78"/>
      <c r="IC76" s="78"/>
      <c r="ID76" s="78"/>
      <c r="IE76" s="78"/>
      <c r="IF76" s="78"/>
      <c r="IG76" s="78"/>
      <c r="IH76" s="78">
        <f>IF($B76=PO_valitsin!$C$8,100000,'mallin data'!FI76/'mallin data'!CJ$297*PO_valitsin!G$5)</f>
        <v>0.16834250026214442</v>
      </c>
      <c r="II76" s="79">
        <f t="shared" si="4"/>
        <v>5.785721370615815</v>
      </c>
      <c r="IJ76" s="71">
        <f t="shared" si="5"/>
        <v>271</v>
      </c>
      <c r="IK76" s="80">
        <f t="shared" si="7"/>
        <v>7.4000000000000042E-9</v>
      </c>
      <c r="IL76" s="36" t="str">
        <f t="shared" si="6"/>
        <v>Kaskinen</v>
      </c>
    </row>
    <row r="77" spans="1:246" x14ac:dyDescent="0.2">
      <c r="A77" s="12">
        <v>2024</v>
      </c>
      <c r="B77" s="88" t="s">
        <v>176</v>
      </c>
      <c r="C77" s="88" t="s">
        <v>486</v>
      </c>
      <c r="J77" s="89">
        <v>47.8</v>
      </c>
      <c r="Q77" s="89">
        <v>67.7</v>
      </c>
      <c r="AV77" s="63"/>
      <c r="AW77" s="63"/>
      <c r="BO77" s="99">
        <v>-1.0468427559252346E-2</v>
      </c>
      <c r="BP77" s="90">
        <v>24369.320738137081</v>
      </c>
      <c r="BT77" s="91">
        <v>4.0000000000000001E-3</v>
      </c>
      <c r="CJ77" s="98">
        <v>1280</v>
      </c>
      <c r="CK77" s="75">
        <f>ABS(J77-PO_valitsin!$D$8)</f>
        <v>2.0999999999999943</v>
      </c>
      <c r="CR77" s="77">
        <f>ABS(Q77-PO_valitsin!$F$8)</f>
        <v>20.700000000000003</v>
      </c>
      <c r="EN77" s="76">
        <f>ABS(BO77-PO_valitsin!$E$8)</f>
        <v>1.155672213045218E-2</v>
      </c>
      <c r="EO77" s="76">
        <f>ABS(BP77-PO_valitsin!$H$8)</f>
        <v>3047.1592765086752</v>
      </c>
      <c r="ES77" s="76">
        <f>ABS(BT77-PO_valitsin!$I$8)</f>
        <v>2E-3</v>
      </c>
      <c r="FI77" s="76">
        <f>ABS(CJ77-PO_valitsin!$G$8)</f>
        <v>447</v>
      </c>
      <c r="FJ77" s="78">
        <f>IF($B77=PO_valitsin!$C$8,100000,'mallin data'!CK77/'mallin data'!J$297*PO_valitsin!D$5)</f>
        <v>9.3632070771175191E-2</v>
      </c>
      <c r="FK77" s="78"/>
      <c r="FL77" s="78"/>
      <c r="FM77" s="78"/>
      <c r="FN77" s="78"/>
      <c r="FO77" s="78"/>
      <c r="FP77" s="78"/>
      <c r="FQ77" s="78">
        <f>IF($B77=PO_valitsin!$C$8,100000,'mallin data'!CR77/'mallin data'!Q$297*PO_valitsin!F$5)</f>
        <v>9.4896969003279596E-2</v>
      </c>
      <c r="FR77" s="78"/>
      <c r="FS77" s="78"/>
      <c r="FT77" s="78"/>
      <c r="FU77" s="78"/>
      <c r="FV77" s="78"/>
      <c r="FW77" s="78"/>
      <c r="FX77" s="78"/>
      <c r="FY77" s="78"/>
      <c r="FZ77" s="78"/>
      <c r="GA77" s="78"/>
      <c r="GB77" s="78"/>
      <c r="GC77" s="78"/>
      <c r="GD77" s="78"/>
      <c r="GE77" s="78"/>
      <c r="GF77" s="78"/>
      <c r="GG77" s="78"/>
      <c r="GH77" s="78"/>
      <c r="GI77" s="78"/>
      <c r="GJ77" s="78"/>
      <c r="GK77" s="78"/>
      <c r="GL77" s="78"/>
      <c r="GM77" s="78"/>
      <c r="GN77" s="78"/>
      <c r="GO77" s="78"/>
      <c r="GP77" s="78"/>
      <c r="GQ77" s="78"/>
      <c r="GR77" s="78"/>
      <c r="GS77" s="78"/>
      <c r="GT77" s="78"/>
      <c r="GU77" s="78"/>
      <c r="GV77" s="78"/>
      <c r="GW77" s="78"/>
      <c r="GX77" s="78"/>
      <c r="GY77" s="78"/>
      <c r="GZ77" s="78"/>
      <c r="HA77" s="78"/>
      <c r="HB77" s="78"/>
      <c r="HC77" s="78"/>
      <c r="HD77" s="78"/>
      <c r="HE77" s="78"/>
      <c r="HF77" s="78"/>
      <c r="HG77" s="78"/>
      <c r="HH77" s="78"/>
      <c r="HI77" s="78"/>
      <c r="HJ77" s="78"/>
      <c r="HK77" s="78"/>
      <c r="HL77" s="78"/>
      <c r="HM77" s="78">
        <f>IF($B77=PO_valitsin!$C$8,100000,'mallin data'!EN77/'mallin data'!BO$297*PO_valitsin!E$5)</f>
        <v>0.11439926424889371</v>
      </c>
      <c r="HN77" s="78">
        <f>IF($B77=PO_valitsin!$C$8,100000,'mallin data'!EO77/'mallin data'!BP$297*PO_valitsin!H$5)</f>
        <v>9.3817590760560371E-2</v>
      </c>
      <c r="HO77" s="78"/>
      <c r="HP77" s="78"/>
      <c r="HQ77" s="78"/>
      <c r="HR77" s="78">
        <f>IF($B77=PO_valitsin!$C$8,100000,'mallin data'!ES77/'mallin data'!BT$297*PO_valitsin!I$5)</f>
        <v>3.2168921014250902E-2</v>
      </c>
      <c r="HS77" s="78"/>
      <c r="HT77" s="78"/>
      <c r="HU77" s="78"/>
      <c r="HV77" s="78"/>
      <c r="HW77" s="78"/>
      <c r="HX77" s="78"/>
      <c r="HY77" s="78"/>
      <c r="HZ77" s="78"/>
      <c r="IA77" s="78"/>
      <c r="IB77" s="78"/>
      <c r="IC77" s="78"/>
      <c r="ID77" s="78"/>
      <c r="IE77" s="78"/>
      <c r="IF77" s="78"/>
      <c r="IG77" s="78"/>
      <c r="IH77" s="78">
        <f>IF($B77=PO_valitsin!$C$8,100000,'mallin data'!FI77/'mallin data'!CJ$297*PO_valitsin!G$5)</f>
        <v>4.5605513707380939E-2</v>
      </c>
      <c r="II77" s="79">
        <f t="shared" si="4"/>
        <v>0.47452033700554069</v>
      </c>
      <c r="IJ77" s="71">
        <f t="shared" si="5"/>
        <v>48</v>
      </c>
      <c r="IK77" s="80">
        <f t="shared" si="7"/>
        <v>7.5000000000000043E-9</v>
      </c>
      <c r="IL77" s="36" t="str">
        <f t="shared" si="6"/>
        <v>Kauhajoki</v>
      </c>
    </row>
    <row r="78" spans="1:246" x14ac:dyDescent="0.2">
      <c r="A78" s="12">
        <v>2024</v>
      </c>
      <c r="B78" s="88" t="s">
        <v>177</v>
      </c>
      <c r="C78" s="88" t="s">
        <v>487</v>
      </c>
      <c r="J78" s="89">
        <v>48.4</v>
      </c>
      <c r="Q78" s="89">
        <v>67.599999999999994</v>
      </c>
      <c r="AV78" s="63"/>
      <c r="AW78" s="63"/>
      <c r="BO78" s="99">
        <v>-3.0913254350575924E-2</v>
      </c>
      <c r="BP78" s="90">
        <v>25068.693156146179</v>
      </c>
      <c r="BT78" s="91">
        <v>6.9999999999999993E-3</v>
      </c>
      <c r="CJ78" s="98">
        <v>1492</v>
      </c>
      <c r="CK78" s="75">
        <f>ABS(J78-PO_valitsin!$D$8)</f>
        <v>2.6999999999999957</v>
      </c>
      <c r="CR78" s="77">
        <f>ABS(Q78-PO_valitsin!$F$8)</f>
        <v>20.800000000000011</v>
      </c>
      <c r="EN78" s="76">
        <f>ABS(BO78-PO_valitsin!$E$8)</f>
        <v>8.8881046608713966E-3</v>
      </c>
      <c r="EO78" s="76">
        <f>ABS(BP78-PO_valitsin!$H$8)</f>
        <v>2347.7868584995776</v>
      </c>
      <c r="ES78" s="76">
        <f>ABS(BT78-PO_valitsin!$I$8)</f>
        <v>4.9999999999999992E-3</v>
      </c>
      <c r="FI78" s="76">
        <f>ABS(CJ78-PO_valitsin!$G$8)</f>
        <v>235</v>
      </c>
      <c r="FJ78" s="78">
        <f>IF($B78=PO_valitsin!$C$8,100000,'mallin data'!CK78/'mallin data'!J$297*PO_valitsin!D$5)</f>
        <v>0.12038409099151109</v>
      </c>
      <c r="FK78" s="78"/>
      <c r="FL78" s="78"/>
      <c r="FM78" s="78"/>
      <c r="FN78" s="78"/>
      <c r="FO78" s="78"/>
      <c r="FP78" s="78"/>
      <c r="FQ78" s="78">
        <f>IF($B78=PO_valitsin!$C$8,100000,'mallin data'!CR78/'mallin data'!Q$297*PO_valitsin!F$5)</f>
        <v>9.5355408467063599E-2</v>
      </c>
      <c r="FR78" s="78"/>
      <c r="FS78" s="78"/>
      <c r="FT78" s="78"/>
      <c r="FU78" s="78"/>
      <c r="FV78" s="78"/>
      <c r="FW78" s="78"/>
      <c r="FX78" s="78"/>
      <c r="FY78" s="78"/>
      <c r="FZ78" s="78"/>
      <c r="GA78" s="78"/>
      <c r="GB78" s="78"/>
      <c r="GC78" s="78"/>
      <c r="GD78" s="78"/>
      <c r="GE78" s="78"/>
      <c r="GF78" s="78"/>
      <c r="GG78" s="78"/>
      <c r="GH78" s="78"/>
      <c r="GI78" s="78"/>
      <c r="GJ78" s="78"/>
      <c r="GK78" s="78"/>
      <c r="GL78" s="78"/>
      <c r="GM78" s="78"/>
      <c r="GN78" s="78"/>
      <c r="GO78" s="78"/>
      <c r="GP78" s="78"/>
      <c r="GQ78" s="78"/>
      <c r="GR78" s="78"/>
      <c r="GS78" s="78"/>
      <c r="GT78" s="78"/>
      <c r="GU78" s="78"/>
      <c r="GV78" s="78"/>
      <c r="GW78" s="78"/>
      <c r="GX78" s="78"/>
      <c r="GY78" s="78"/>
      <c r="GZ78" s="78"/>
      <c r="HA78" s="78"/>
      <c r="HB78" s="78"/>
      <c r="HC78" s="78"/>
      <c r="HD78" s="78"/>
      <c r="HE78" s="78"/>
      <c r="HF78" s="78"/>
      <c r="HG78" s="78"/>
      <c r="HH78" s="78"/>
      <c r="HI78" s="78"/>
      <c r="HJ78" s="78"/>
      <c r="HK78" s="78"/>
      <c r="HL78" s="78"/>
      <c r="HM78" s="78">
        <f>IF($B78=PO_valitsin!$C$8,100000,'mallin data'!EN78/'mallin data'!BO$297*PO_valitsin!E$5)</f>
        <v>8.7982788051257449E-2</v>
      </c>
      <c r="HN78" s="78">
        <f>IF($B78=PO_valitsin!$C$8,100000,'mallin data'!EO78/'mallin data'!BP$297*PO_valitsin!H$5)</f>
        <v>7.2284933833883874E-2</v>
      </c>
      <c r="HO78" s="78"/>
      <c r="HP78" s="78"/>
      <c r="HQ78" s="78"/>
      <c r="HR78" s="78">
        <f>IF($B78=PO_valitsin!$C$8,100000,'mallin data'!ES78/'mallin data'!BT$297*PO_valitsin!I$5)</f>
        <v>8.0422302535627238E-2</v>
      </c>
      <c r="HS78" s="78"/>
      <c r="HT78" s="78"/>
      <c r="HU78" s="78"/>
      <c r="HV78" s="78"/>
      <c r="HW78" s="78"/>
      <c r="HX78" s="78"/>
      <c r="HY78" s="78"/>
      <c r="HZ78" s="78"/>
      <c r="IA78" s="78"/>
      <c r="IB78" s="78"/>
      <c r="IC78" s="78"/>
      <c r="ID78" s="78"/>
      <c r="IE78" s="78"/>
      <c r="IF78" s="78"/>
      <c r="IG78" s="78"/>
      <c r="IH78" s="78">
        <f>IF($B78=PO_valitsin!$C$8,100000,'mallin data'!FI78/'mallin data'!CJ$297*PO_valitsin!G$5)</f>
        <v>2.3976053067638749E-2</v>
      </c>
      <c r="II78" s="79">
        <f t="shared" si="4"/>
        <v>0.48040558454698196</v>
      </c>
      <c r="IJ78" s="71">
        <f t="shared" si="5"/>
        <v>53</v>
      </c>
      <c r="IK78" s="80">
        <f t="shared" si="7"/>
        <v>7.6000000000000035E-9</v>
      </c>
      <c r="IL78" s="36" t="str">
        <f t="shared" si="6"/>
        <v>Kauhava</v>
      </c>
    </row>
    <row r="79" spans="1:246" x14ac:dyDescent="0.2">
      <c r="A79" s="12">
        <v>2024</v>
      </c>
      <c r="B79" s="88" t="s">
        <v>178</v>
      </c>
      <c r="C79" s="88" t="s">
        <v>488</v>
      </c>
      <c r="J79" s="89">
        <v>44</v>
      </c>
      <c r="Q79" s="89">
        <v>100</v>
      </c>
      <c r="AV79" s="63"/>
      <c r="AW79" s="63"/>
      <c r="BO79" s="99">
        <v>-9.5923667197380658E-3</v>
      </c>
      <c r="BP79" s="90">
        <v>51026.25095094119</v>
      </c>
      <c r="BT79" s="91">
        <v>0.30599999999999999</v>
      </c>
      <c r="CJ79" s="98">
        <v>1417</v>
      </c>
      <c r="CK79" s="75">
        <f>ABS(J79-PO_valitsin!$D$8)</f>
        <v>1.7000000000000028</v>
      </c>
      <c r="CR79" s="77">
        <f>ABS(Q79-PO_valitsin!$F$8)</f>
        <v>11.599999999999994</v>
      </c>
      <c r="EN79" s="76">
        <f>ABS(BO79-PO_valitsin!$E$8)</f>
        <v>1.2432782969966461E-2</v>
      </c>
      <c r="EO79" s="76">
        <f>ABS(BP79-PO_valitsin!$H$8)</f>
        <v>23609.770936295434</v>
      </c>
      <c r="ES79" s="76">
        <f>ABS(BT79-PO_valitsin!$I$8)</f>
        <v>0.30399999999999999</v>
      </c>
      <c r="FI79" s="76">
        <f>ABS(CJ79-PO_valitsin!$G$8)</f>
        <v>310</v>
      </c>
      <c r="FJ79" s="78">
        <f>IF($B79=PO_valitsin!$C$8,100000,'mallin data'!CK79/'mallin data'!J$297*PO_valitsin!D$5)</f>
        <v>7.5797390624285019E-2</v>
      </c>
      <c r="FK79" s="78"/>
      <c r="FL79" s="78"/>
      <c r="FM79" s="78"/>
      <c r="FN79" s="78"/>
      <c r="FO79" s="78"/>
      <c r="FP79" s="78"/>
      <c r="FQ79" s="78">
        <f>IF($B79=PO_valitsin!$C$8,100000,'mallin data'!CR79/'mallin data'!Q$297*PO_valitsin!F$5)</f>
        <v>5.3178977798939257E-2</v>
      </c>
      <c r="FR79" s="78"/>
      <c r="FS79" s="78"/>
      <c r="FT79" s="78"/>
      <c r="FU79" s="78"/>
      <c r="FV79" s="78"/>
      <c r="FW79" s="78"/>
      <c r="FX79" s="78"/>
      <c r="FY79" s="78"/>
      <c r="FZ79" s="78"/>
      <c r="GA79" s="78"/>
      <c r="GB79" s="78"/>
      <c r="GC79" s="78"/>
      <c r="GD79" s="78"/>
      <c r="GE79" s="78"/>
      <c r="GF79" s="78"/>
      <c r="GG79" s="78"/>
      <c r="GH79" s="78"/>
      <c r="GI79" s="78"/>
      <c r="GJ79" s="78"/>
      <c r="GK79" s="78"/>
      <c r="GL79" s="78"/>
      <c r="GM79" s="78"/>
      <c r="GN79" s="78"/>
      <c r="GO79" s="78"/>
      <c r="GP79" s="78"/>
      <c r="GQ79" s="78"/>
      <c r="GR79" s="78"/>
      <c r="GS79" s="78"/>
      <c r="GT79" s="78"/>
      <c r="GU79" s="78"/>
      <c r="GV79" s="78"/>
      <c r="GW79" s="78"/>
      <c r="GX79" s="78"/>
      <c r="GY79" s="78"/>
      <c r="GZ79" s="78"/>
      <c r="HA79" s="78"/>
      <c r="HB79" s="78"/>
      <c r="HC79" s="78"/>
      <c r="HD79" s="78"/>
      <c r="HE79" s="78"/>
      <c r="HF79" s="78"/>
      <c r="HG79" s="78"/>
      <c r="HH79" s="78"/>
      <c r="HI79" s="78"/>
      <c r="HJ79" s="78"/>
      <c r="HK79" s="78"/>
      <c r="HL79" s="78"/>
      <c r="HM79" s="78">
        <f>IF($B79=PO_valitsin!$C$8,100000,'mallin data'!EN79/'mallin data'!BO$297*PO_valitsin!E$5)</f>
        <v>0.123071335303853</v>
      </c>
      <c r="HN79" s="78">
        <f>IF($B79=PO_valitsin!$C$8,100000,'mallin data'!EO79/'mallin data'!BP$297*PO_valitsin!H$5)</f>
        <v>0.72691041939554191</v>
      </c>
      <c r="HO79" s="78"/>
      <c r="HP79" s="78"/>
      <c r="HQ79" s="78"/>
      <c r="HR79" s="78">
        <f>IF($B79=PO_valitsin!$C$8,100000,'mallin data'!ES79/'mallin data'!BT$297*PO_valitsin!I$5)</f>
        <v>4.8896759941661365</v>
      </c>
      <c r="HS79" s="78"/>
      <c r="HT79" s="78"/>
      <c r="HU79" s="78"/>
      <c r="HV79" s="78"/>
      <c r="HW79" s="78"/>
      <c r="HX79" s="78"/>
      <c r="HY79" s="78"/>
      <c r="HZ79" s="78"/>
      <c r="IA79" s="78"/>
      <c r="IB79" s="78"/>
      <c r="IC79" s="78"/>
      <c r="ID79" s="78"/>
      <c r="IE79" s="78"/>
      <c r="IF79" s="78"/>
      <c r="IG79" s="78"/>
      <c r="IH79" s="78">
        <f>IF($B79=PO_valitsin!$C$8,100000,'mallin data'!FI79/'mallin data'!CJ$297*PO_valitsin!G$5)</f>
        <v>3.1627984897736224E-2</v>
      </c>
      <c r="II79" s="79">
        <f t="shared" si="4"/>
        <v>5.9002621098864916</v>
      </c>
      <c r="IJ79" s="71">
        <f t="shared" si="5"/>
        <v>272</v>
      </c>
      <c r="IK79" s="80">
        <f t="shared" si="7"/>
        <v>7.7000000000000028E-9</v>
      </c>
      <c r="IL79" s="36" t="str">
        <f t="shared" si="6"/>
        <v>Kauniainen</v>
      </c>
    </row>
    <row r="80" spans="1:246" x14ac:dyDescent="0.2">
      <c r="A80" s="12">
        <v>2024</v>
      </c>
      <c r="B80" s="88" t="s">
        <v>109</v>
      </c>
      <c r="C80" s="88" t="s">
        <v>489</v>
      </c>
      <c r="J80" s="89">
        <v>44.7</v>
      </c>
      <c r="Q80" s="89">
        <v>67.2</v>
      </c>
      <c r="AV80" s="63"/>
      <c r="AW80" s="63"/>
      <c r="BO80" s="99">
        <v>4.9908151831474564E-3</v>
      </c>
      <c r="BP80" s="90">
        <v>24551.28800388538</v>
      </c>
      <c r="BT80" s="91">
        <v>0.02</v>
      </c>
      <c r="CJ80" s="98">
        <v>540</v>
      </c>
      <c r="CK80" s="75">
        <f>ABS(J80-PO_valitsin!$D$8)</f>
        <v>1</v>
      </c>
      <c r="CR80" s="77">
        <f>ABS(Q80-PO_valitsin!$F$8)</f>
        <v>21.200000000000003</v>
      </c>
      <c r="EN80" s="76">
        <f>ABS(BO80-PO_valitsin!$E$8)</f>
        <v>2.7015964872851982E-2</v>
      </c>
      <c r="EO80" s="76">
        <f>ABS(BP80-PO_valitsin!$H$8)</f>
        <v>2865.1920107603764</v>
      </c>
      <c r="ES80" s="76">
        <f>ABS(BT80-PO_valitsin!$I$8)</f>
        <v>1.8000000000000002E-2</v>
      </c>
      <c r="FI80" s="76">
        <f>ABS(CJ80-PO_valitsin!$G$8)</f>
        <v>1187</v>
      </c>
      <c r="FJ80" s="78">
        <f>IF($B80=PO_valitsin!$C$8,100000,'mallin data'!CK80/'mallin data'!J$297*PO_valitsin!D$5)</f>
        <v>4.4586700367226402E-2</v>
      </c>
      <c r="FK80" s="78"/>
      <c r="FL80" s="78"/>
      <c r="FM80" s="78"/>
      <c r="FN80" s="78"/>
      <c r="FO80" s="78"/>
      <c r="FP80" s="78"/>
      <c r="FQ80" s="78">
        <f>IF($B80=PO_valitsin!$C$8,100000,'mallin data'!CR80/'mallin data'!Q$297*PO_valitsin!F$5)</f>
        <v>9.71891663221994E-2</v>
      </c>
      <c r="FR80" s="78"/>
      <c r="FS80" s="78"/>
      <c r="FT80" s="78"/>
      <c r="FU80" s="78"/>
      <c r="FV80" s="78"/>
      <c r="FW80" s="78"/>
      <c r="FX80" s="78"/>
      <c r="FY80" s="78"/>
      <c r="FZ80" s="78"/>
      <c r="GA80" s="78"/>
      <c r="GB80" s="78"/>
      <c r="GC80" s="78"/>
      <c r="GD80" s="78"/>
      <c r="GE80" s="78"/>
      <c r="GF80" s="78"/>
      <c r="GG80" s="78"/>
      <c r="GH80" s="78"/>
      <c r="GI80" s="78"/>
      <c r="GJ80" s="78"/>
      <c r="GK80" s="78"/>
      <c r="GL80" s="78"/>
      <c r="GM80" s="78"/>
      <c r="GN80" s="78"/>
      <c r="GO80" s="78"/>
      <c r="GP80" s="78"/>
      <c r="GQ80" s="78"/>
      <c r="GR80" s="78"/>
      <c r="GS80" s="78"/>
      <c r="GT80" s="78"/>
      <c r="GU80" s="78"/>
      <c r="GV80" s="78"/>
      <c r="GW80" s="78"/>
      <c r="GX80" s="78"/>
      <c r="GY80" s="78"/>
      <c r="GZ80" s="78"/>
      <c r="HA80" s="78"/>
      <c r="HB80" s="78"/>
      <c r="HC80" s="78"/>
      <c r="HD80" s="78"/>
      <c r="HE80" s="78"/>
      <c r="HF80" s="78"/>
      <c r="HG80" s="78"/>
      <c r="HH80" s="78"/>
      <c r="HI80" s="78"/>
      <c r="HJ80" s="78"/>
      <c r="HK80" s="78"/>
      <c r="HL80" s="78"/>
      <c r="HM80" s="78">
        <f>IF($B80=PO_valitsin!$C$8,100000,'mallin data'!EN80/'mallin data'!BO$297*PO_valitsin!E$5)</f>
        <v>0.26742933416080128</v>
      </c>
      <c r="HN80" s="78">
        <f>IF($B80=PO_valitsin!$C$8,100000,'mallin data'!EO80/'mallin data'!BP$297*PO_valitsin!H$5)</f>
        <v>8.8215083992567528E-2</v>
      </c>
      <c r="HO80" s="78"/>
      <c r="HP80" s="78"/>
      <c r="HQ80" s="78"/>
      <c r="HR80" s="78">
        <f>IF($B80=PO_valitsin!$C$8,100000,'mallin data'!ES80/'mallin data'!BT$297*PO_valitsin!I$5)</f>
        <v>0.28952028912825817</v>
      </c>
      <c r="HS80" s="78"/>
      <c r="HT80" s="78"/>
      <c r="HU80" s="78"/>
      <c r="HV80" s="78"/>
      <c r="HW80" s="78"/>
      <c r="HX80" s="78"/>
      <c r="HY80" s="78"/>
      <c r="HZ80" s="78"/>
      <c r="IA80" s="78"/>
      <c r="IB80" s="78"/>
      <c r="IC80" s="78"/>
      <c r="ID80" s="78"/>
      <c r="IE80" s="78"/>
      <c r="IF80" s="78"/>
      <c r="IG80" s="78"/>
      <c r="IH80" s="78">
        <f>IF($B80=PO_valitsin!$C$8,100000,'mallin data'!FI80/'mallin data'!CJ$297*PO_valitsin!G$5)</f>
        <v>0.12110457443100933</v>
      </c>
      <c r="II80" s="79">
        <f t="shared" si="4"/>
        <v>0.90804515620206194</v>
      </c>
      <c r="IJ80" s="71">
        <f t="shared" si="5"/>
        <v>182</v>
      </c>
      <c r="IK80" s="80">
        <f t="shared" si="7"/>
        <v>7.800000000000002E-9</v>
      </c>
      <c r="IL80" s="36" t="str">
        <f t="shared" si="6"/>
        <v>Kaustinen</v>
      </c>
    </row>
    <row r="81" spans="1:246" x14ac:dyDescent="0.2">
      <c r="A81" s="12">
        <v>2024</v>
      </c>
      <c r="B81" s="88" t="s">
        <v>179</v>
      </c>
      <c r="C81" s="88" t="s">
        <v>490</v>
      </c>
      <c r="J81" s="89">
        <v>54.2</v>
      </c>
      <c r="Q81" s="89">
        <v>49.4</v>
      </c>
      <c r="AV81" s="63"/>
      <c r="AW81" s="63"/>
      <c r="BO81" s="99">
        <v>-2.1541575813694803E-2</v>
      </c>
      <c r="BP81" s="90">
        <v>24975.410579345087</v>
      </c>
      <c r="BT81" s="91">
        <v>2E-3</v>
      </c>
      <c r="CJ81" s="98">
        <v>149</v>
      </c>
      <c r="CK81" s="75">
        <f>ABS(J81-PO_valitsin!$D$8)</f>
        <v>8.5</v>
      </c>
      <c r="CR81" s="77">
        <f>ABS(Q81-PO_valitsin!$F$8)</f>
        <v>39.000000000000007</v>
      </c>
      <c r="EN81" s="76">
        <f>ABS(BO81-PO_valitsin!$E$8)</f>
        <v>4.8357387600972412E-4</v>
      </c>
      <c r="EO81" s="76">
        <f>ABS(BP81-PO_valitsin!$H$8)</f>
        <v>2441.0694353006693</v>
      </c>
      <c r="ES81" s="76">
        <f>ABS(BT81-PO_valitsin!$I$8)</f>
        <v>0</v>
      </c>
      <c r="FI81" s="76">
        <f>ABS(CJ81-PO_valitsin!$G$8)</f>
        <v>1578</v>
      </c>
      <c r="FJ81" s="78">
        <f>IF($B81=PO_valitsin!$C$8,100000,'mallin data'!CK81/'mallin data'!J$297*PO_valitsin!D$5)</f>
        <v>0.37898695312142444</v>
      </c>
      <c r="FK81" s="78"/>
      <c r="FL81" s="78"/>
      <c r="FM81" s="78"/>
      <c r="FN81" s="78"/>
      <c r="FO81" s="78"/>
      <c r="FP81" s="78"/>
      <c r="FQ81" s="78">
        <f>IF($B81=PO_valitsin!$C$8,100000,'mallin data'!CR81/'mallin data'!Q$297*PO_valitsin!F$5)</f>
        <v>0.17879139087574417</v>
      </c>
      <c r="FR81" s="78"/>
      <c r="FS81" s="78"/>
      <c r="FT81" s="78"/>
      <c r="FU81" s="78"/>
      <c r="FV81" s="78"/>
      <c r="FW81" s="78"/>
      <c r="FX81" s="78"/>
      <c r="FY81" s="78"/>
      <c r="FZ81" s="78"/>
      <c r="GA81" s="78"/>
      <c r="GB81" s="78"/>
      <c r="GC81" s="78"/>
      <c r="GD81" s="78"/>
      <c r="GE81" s="78"/>
      <c r="GF81" s="78"/>
      <c r="GG81" s="78"/>
      <c r="GH81" s="78"/>
      <c r="GI81" s="78"/>
      <c r="GJ81" s="78"/>
      <c r="GK81" s="78"/>
      <c r="GL81" s="78"/>
      <c r="GM81" s="78"/>
      <c r="GN81" s="78"/>
      <c r="GO81" s="78"/>
      <c r="GP81" s="78"/>
      <c r="GQ81" s="78"/>
      <c r="GR81" s="78"/>
      <c r="GS81" s="78"/>
      <c r="GT81" s="78"/>
      <c r="GU81" s="78"/>
      <c r="GV81" s="78"/>
      <c r="GW81" s="78"/>
      <c r="GX81" s="78"/>
      <c r="GY81" s="78"/>
      <c r="GZ81" s="78"/>
      <c r="HA81" s="78"/>
      <c r="HB81" s="78"/>
      <c r="HC81" s="78"/>
      <c r="HD81" s="78"/>
      <c r="HE81" s="78"/>
      <c r="HF81" s="78"/>
      <c r="HG81" s="78"/>
      <c r="HH81" s="78"/>
      <c r="HI81" s="78"/>
      <c r="HJ81" s="78"/>
      <c r="HK81" s="78"/>
      <c r="HL81" s="78"/>
      <c r="HM81" s="78">
        <f>IF($B81=PO_valitsin!$C$8,100000,'mallin data'!EN81/'mallin data'!BO$297*PO_valitsin!E$5)</f>
        <v>4.7868673315011739E-3</v>
      </c>
      <c r="HN81" s="78">
        <f>IF($B81=PO_valitsin!$C$8,100000,'mallin data'!EO81/'mallin data'!BP$297*PO_valitsin!H$5)</f>
        <v>7.5156968349074219E-2</v>
      </c>
      <c r="HO81" s="78"/>
      <c r="HP81" s="78"/>
      <c r="HQ81" s="78"/>
      <c r="HR81" s="78">
        <f>IF($B81=PO_valitsin!$C$8,100000,'mallin data'!ES81/'mallin data'!BT$297*PO_valitsin!I$5)</f>
        <v>0</v>
      </c>
      <c r="HS81" s="78"/>
      <c r="HT81" s="78"/>
      <c r="HU81" s="78"/>
      <c r="HV81" s="78"/>
      <c r="HW81" s="78"/>
      <c r="HX81" s="78"/>
      <c r="HY81" s="78"/>
      <c r="HZ81" s="78"/>
      <c r="IA81" s="78"/>
      <c r="IB81" s="78"/>
      <c r="IC81" s="78"/>
      <c r="ID81" s="78"/>
      <c r="IE81" s="78"/>
      <c r="IF81" s="78"/>
      <c r="IG81" s="78"/>
      <c r="IH81" s="78">
        <f>IF($B81=PO_valitsin!$C$8,100000,'mallin data'!FI81/'mallin data'!CJ$297*PO_valitsin!G$5)</f>
        <v>0.16099664570525082</v>
      </c>
      <c r="II81" s="79">
        <f t="shared" si="4"/>
        <v>0.79871883328299487</v>
      </c>
      <c r="IJ81" s="71">
        <f t="shared" si="5"/>
        <v>160</v>
      </c>
      <c r="IK81" s="80">
        <f t="shared" si="7"/>
        <v>7.9000000000000013E-9</v>
      </c>
      <c r="IL81" s="36" t="str">
        <f t="shared" si="6"/>
        <v>Keitele</v>
      </c>
    </row>
    <row r="82" spans="1:246" x14ac:dyDescent="0.2">
      <c r="A82" s="12">
        <v>2024</v>
      </c>
      <c r="B82" s="88" t="s">
        <v>180</v>
      </c>
      <c r="C82" s="88" t="s">
        <v>491</v>
      </c>
      <c r="J82" s="89">
        <v>47.9</v>
      </c>
      <c r="Q82" s="89">
        <v>99.5</v>
      </c>
      <c r="AV82" s="63"/>
      <c r="AW82" s="63"/>
      <c r="BO82" s="99">
        <v>-2.4341386314624392E-2</v>
      </c>
      <c r="BP82" s="90">
        <v>27260.838521801878</v>
      </c>
      <c r="BT82" s="91">
        <v>2E-3</v>
      </c>
      <c r="CJ82" s="98">
        <v>1764</v>
      </c>
      <c r="CK82" s="75">
        <f>ABS(J82-PO_valitsin!$D$8)</f>
        <v>2.1999999999999957</v>
      </c>
      <c r="CR82" s="77">
        <f>ABS(Q82-PO_valitsin!$F$8)</f>
        <v>11.099999999999994</v>
      </c>
      <c r="EN82" s="76">
        <f>ABS(BO82-PO_valitsin!$E$8)</f>
        <v>2.3162366249198652E-3</v>
      </c>
      <c r="EO82" s="76">
        <f>ABS(BP82-PO_valitsin!$H$8)</f>
        <v>155.64149284387895</v>
      </c>
      <c r="ES82" s="76">
        <f>ABS(BT82-PO_valitsin!$I$8)</f>
        <v>0</v>
      </c>
      <c r="FI82" s="76">
        <f>ABS(CJ82-PO_valitsin!$G$8)</f>
        <v>37</v>
      </c>
      <c r="FJ82" s="78">
        <f>IF($B82=PO_valitsin!$C$8,100000,'mallin data'!CK82/'mallin data'!J$297*PO_valitsin!D$5)</f>
        <v>9.8090740807897897E-2</v>
      </c>
      <c r="FK82" s="78"/>
      <c r="FL82" s="78"/>
      <c r="FM82" s="78"/>
      <c r="FN82" s="78"/>
      <c r="FO82" s="78"/>
      <c r="FP82" s="78"/>
      <c r="FQ82" s="78">
        <f>IF($B82=PO_valitsin!$C$8,100000,'mallin data'!CR82/'mallin data'!Q$297*PO_valitsin!F$5)</f>
        <v>5.0886780480019468E-2</v>
      </c>
      <c r="FR82" s="78"/>
      <c r="FS82" s="78"/>
      <c r="FT82" s="78"/>
      <c r="FU82" s="78"/>
      <c r="FV82" s="78"/>
      <c r="FW82" s="78"/>
      <c r="FX82" s="78"/>
      <c r="FY82" s="78"/>
      <c r="FZ82" s="78"/>
      <c r="GA82" s="78"/>
      <c r="GB82" s="78"/>
      <c r="GC82" s="78"/>
      <c r="GD82" s="78"/>
      <c r="GE82" s="78"/>
      <c r="GF82" s="78"/>
      <c r="GG82" s="78"/>
      <c r="GH82" s="78"/>
      <c r="GI82" s="78"/>
      <c r="GJ82" s="78"/>
      <c r="GK82" s="78"/>
      <c r="GL82" s="78"/>
      <c r="GM82" s="78"/>
      <c r="GN82" s="78"/>
      <c r="GO82" s="78"/>
      <c r="GP82" s="78"/>
      <c r="GQ82" s="78"/>
      <c r="GR82" s="78"/>
      <c r="GS82" s="78"/>
      <c r="GT82" s="78"/>
      <c r="GU82" s="78"/>
      <c r="GV82" s="78"/>
      <c r="GW82" s="78"/>
      <c r="GX82" s="78"/>
      <c r="GY82" s="78"/>
      <c r="GZ82" s="78"/>
      <c r="HA82" s="78"/>
      <c r="HB82" s="78"/>
      <c r="HC82" s="78"/>
      <c r="HD82" s="78"/>
      <c r="HE82" s="78"/>
      <c r="HF82" s="78"/>
      <c r="HG82" s="78"/>
      <c r="HH82" s="78"/>
      <c r="HI82" s="78"/>
      <c r="HJ82" s="78"/>
      <c r="HK82" s="78"/>
      <c r="HL82" s="78"/>
      <c r="HM82" s="78">
        <f>IF($B82=PO_valitsin!$C$8,100000,'mallin data'!EN82/'mallin data'!BO$297*PO_valitsin!E$5)</f>
        <v>2.2928280417762854E-2</v>
      </c>
      <c r="HN82" s="78">
        <f>IF($B82=PO_valitsin!$C$8,100000,'mallin data'!EO82/'mallin data'!BP$297*PO_valitsin!H$5)</f>
        <v>4.7919746084687962E-3</v>
      </c>
      <c r="HO82" s="78"/>
      <c r="HP82" s="78"/>
      <c r="HQ82" s="78"/>
      <c r="HR82" s="78">
        <f>IF($B82=PO_valitsin!$C$8,100000,'mallin data'!ES82/'mallin data'!BT$297*PO_valitsin!I$5)</f>
        <v>0</v>
      </c>
      <c r="HS82" s="78"/>
      <c r="HT82" s="78"/>
      <c r="HU82" s="78"/>
      <c r="HV82" s="78"/>
      <c r="HW82" s="78"/>
      <c r="HX82" s="78"/>
      <c r="HY82" s="78"/>
      <c r="HZ82" s="78"/>
      <c r="IA82" s="78"/>
      <c r="IB82" s="78"/>
      <c r="IC82" s="78"/>
      <c r="ID82" s="78"/>
      <c r="IE82" s="78"/>
      <c r="IF82" s="78"/>
      <c r="IG82" s="78"/>
      <c r="IH82" s="78">
        <f>IF($B82=PO_valitsin!$C$8,100000,'mallin data'!FI82/'mallin data'!CJ$297*PO_valitsin!G$5)</f>
        <v>3.77495303618142E-3</v>
      </c>
      <c r="II82" s="79">
        <f t="shared" si="4"/>
        <v>0.18047273735033043</v>
      </c>
      <c r="IJ82" s="71">
        <f t="shared" si="5"/>
        <v>2</v>
      </c>
      <c r="IK82" s="80">
        <f t="shared" si="7"/>
        <v>8.0000000000000005E-9</v>
      </c>
      <c r="IL82" s="36" t="str">
        <f t="shared" si="6"/>
        <v>Kemi</v>
      </c>
    </row>
    <row r="83" spans="1:246" x14ac:dyDescent="0.2">
      <c r="A83" s="12">
        <v>2024</v>
      </c>
      <c r="B83" s="88" t="s">
        <v>182</v>
      </c>
      <c r="C83" s="88" t="s">
        <v>492</v>
      </c>
      <c r="J83" s="89">
        <v>46.5</v>
      </c>
      <c r="Q83" s="89">
        <v>89.1</v>
      </c>
      <c r="AV83" s="63"/>
      <c r="AW83" s="63"/>
      <c r="BO83" s="99">
        <v>-1.2745946827564225E-2</v>
      </c>
      <c r="BP83" s="90">
        <v>29850.007890583904</v>
      </c>
      <c r="BT83" s="91">
        <v>1E-3</v>
      </c>
      <c r="CJ83" s="98">
        <v>849</v>
      </c>
      <c r="CK83" s="75">
        <f>ABS(J83-PO_valitsin!$D$8)</f>
        <v>0.79999999999999716</v>
      </c>
      <c r="CR83" s="77">
        <f>ABS(Q83-PO_valitsin!$F$8)</f>
        <v>0.69999999999998863</v>
      </c>
      <c r="EN83" s="76">
        <f>ABS(BO83-PO_valitsin!$E$8)</f>
        <v>9.2792028621403021E-3</v>
      </c>
      <c r="EO83" s="76">
        <f>ABS(BP83-PO_valitsin!$H$8)</f>
        <v>2433.5278759381472</v>
      </c>
      <c r="ES83" s="76">
        <f>ABS(BT83-PO_valitsin!$I$8)</f>
        <v>1E-3</v>
      </c>
      <c r="FI83" s="76">
        <f>ABS(CJ83-PO_valitsin!$G$8)</f>
        <v>878</v>
      </c>
      <c r="FJ83" s="78">
        <f>IF($B83=PO_valitsin!$C$8,100000,'mallin data'!CK83/'mallin data'!J$297*PO_valitsin!D$5)</f>
        <v>3.5669360293780997E-2</v>
      </c>
      <c r="FK83" s="78"/>
      <c r="FL83" s="78"/>
      <c r="FM83" s="78"/>
      <c r="FN83" s="78"/>
      <c r="FO83" s="78"/>
      <c r="FP83" s="78"/>
      <c r="FQ83" s="78">
        <f>IF($B83=PO_valitsin!$C$8,100000,'mallin data'!CR83/'mallin data'!Q$297*PO_valitsin!F$5)</f>
        <v>3.2090762464876636E-3</v>
      </c>
      <c r="FR83" s="78"/>
      <c r="FS83" s="78"/>
      <c r="FT83" s="78"/>
      <c r="FU83" s="78"/>
      <c r="FV83" s="78"/>
      <c r="FW83" s="78"/>
      <c r="FX83" s="78"/>
      <c r="FY83" s="78"/>
      <c r="FZ83" s="78"/>
      <c r="GA83" s="78"/>
      <c r="GB83" s="78"/>
      <c r="GC83" s="78"/>
      <c r="GD83" s="78"/>
      <c r="GE83" s="78"/>
      <c r="GF83" s="78"/>
      <c r="GG83" s="78"/>
      <c r="GH83" s="78"/>
      <c r="GI83" s="78"/>
      <c r="GJ83" s="78"/>
      <c r="GK83" s="78"/>
      <c r="GL83" s="78"/>
      <c r="GM83" s="78"/>
      <c r="GN83" s="78"/>
      <c r="GO83" s="78"/>
      <c r="GP83" s="78"/>
      <c r="GQ83" s="78"/>
      <c r="GR83" s="78"/>
      <c r="GS83" s="78"/>
      <c r="GT83" s="78"/>
      <c r="GU83" s="78"/>
      <c r="GV83" s="78"/>
      <c r="GW83" s="78"/>
      <c r="GX83" s="78"/>
      <c r="GY83" s="78"/>
      <c r="GZ83" s="78"/>
      <c r="HA83" s="78"/>
      <c r="HB83" s="78"/>
      <c r="HC83" s="78"/>
      <c r="HD83" s="78"/>
      <c r="HE83" s="78"/>
      <c r="HF83" s="78"/>
      <c r="HG83" s="78"/>
      <c r="HH83" s="78"/>
      <c r="HI83" s="78"/>
      <c r="HJ83" s="78"/>
      <c r="HK83" s="78"/>
      <c r="HL83" s="78"/>
      <c r="HM83" s="78">
        <f>IF($B83=PO_valitsin!$C$8,100000,'mallin data'!EN83/'mallin data'!BO$297*PO_valitsin!E$5)</f>
        <v>9.185424450484253E-2</v>
      </c>
      <c r="HN83" s="78">
        <f>IF($B83=PO_valitsin!$C$8,100000,'mallin data'!EO83/'mallin data'!BP$297*PO_valitsin!H$5)</f>
        <v>7.4924774733392846E-2</v>
      </c>
      <c r="HO83" s="78"/>
      <c r="HP83" s="78"/>
      <c r="HQ83" s="78"/>
      <c r="HR83" s="78">
        <f>IF($B83=PO_valitsin!$C$8,100000,'mallin data'!ES83/'mallin data'!BT$297*PO_valitsin!I$5)</f>
        <v>1.6084460507125451E-2</v>
      </c>
      <c r="HS83" s="78"/>
      <c r="HT83" s="78"/>
      <c r="HU83" s="78"/>
      <c r="HV83" s="78"/>
      <c r="HW83" s="78"/>
      <c r="HX83" s="78"/>
      <c r="HY83" s="78"/>
      <c r="HZ83" s="78"/>
      <c r="IA83" s="78"/>
      <c r="IB83" s="78"/>
      <c r="IC83" s="78"/>
      <c r="ID83" s="78"/>
      <c r="IE83" s="78"/>
      <c r="IF83" s="78"/>
      <c r="IG83" s="78"/>
      <c r="IH83" s="78">
        <f>IF($B83=PO_valitsin!$C$8,100000,'mallin data'!FI83/'mallin data'!CJ$297*PO_valitsin!G$5)</f>
        <v>8.9578615291007746E-2</v>
      </c>
      <c r="II83" s="79">
        <f t="shared" si="4"/>
        <v>0.3113205396766372</v>
      </c>
      <c r="IJ83" s="71">
        <f t="shared" si="5"/>
        <v>16</v>
      </c>
      <c r="IK83" s="80">
        <f t="shared" si="7"/>
        <v>8.0999999999999997E-9</v>
      </c>
      <c r="IL83" s="36" t="str">
        <f t="shared" si="6"/>
        <v>Keminmaa</v>
      </c>
    </row>
    <row r="84" spans="1:246" x14ac:dyDescent="0.2">
      <c r="A84" s="12">
        <v>2024</v>
      </c>
      <c r="B84" s="88" t="s">
        <v>184</v>
      </c>
      <c r="C84" s="88" t="s">
        <v>493</v>
      </c>
      <c r="J84" s="89">
        <v>38.9</v>
      </c>
      <c r="Q84" s="89">
        <v>96.3</v>
      </c>
      <c r="AV84" s="63"/>
      <c r="AW84" s="63"/>
      <c r="BO84" s="99">
        <v>1.1225713089341349E-2</v>
      </c>
      <c r="BP84" s="90">
        <v>28392.186447575928</v>
      </c>
      <c r="BT84" s="91">
        <v>2E-3</v>
      </c>
      <c r="CJ84" s="98">
        <v>2945</v>
      </c>
      <c r="CK84" s="75">
        <f>ABS(J84-PO_valitsin!$D$8)</f>
        <v>6.8000000000000043</v>
      </c>
      <c r="CR84" s="77">
        <f>ABS(Q84-PO_valitsin!$F$8)</f>
        <v>7.8999999999999915</v>
      </c>
      <c r="EN84" s="76">
        <f>ABS(BO84-PO_valitsin!$E$8)</f>
        <v>3.3250862779045876E-2</v>
      </c>
      <c r="EO84" s="76">
        <f>ABS(BP84-PO_valitsin!$H$8)</f>
        <v>975.70643293017201</v>
      </c>
      <c r="ES84" s="76">
        <f>ABS(BT84-PO_valitsin!$I$8)</f>
        <v>0</v>
      </c>
      <c r="FI84" s="76">
        <f>ABS(CJ84-PO_valitsin!$G$8)</f>
        <v>1218</v>
      </c>
      <c r="FJ84" s="78">
        <f>IF($B84=PO_valitsin!$C$8,100000,'mallin data'!CK84/'mallin data'!J$297*PO_valitsin!D$5)</f>
        <v>0.30318956249713974</v>
      </c>
      <c r="FK84" s="78"/>
      <c r="FL84" s="78"/>
      <c r="FM84" s="78"/>
      <c r="FN84" s="78"/>
      <c r="FO84" s="78"/>
      <c r="FP84" s="78"/>
      <c r="FQ84" s="78">
        <f>IF($B84=PO_valitsin!$C$8,100000,'mallin data'!CR84/'mallin data'!Q$297*PO_valitsin!F$5)</f>
        <v>3.6216717638932749E-2</v>
      </c>
      <c r="FR84" s="78"/>
      <c r="FS84" s="78"/>
      <c r="FT84" s="78"/>
      <c r="FU84" s="78"/>
      <c r="FV84" s="78"/>
      <c r="FW84" s="78"/>
      <c r="FX84" s="78"/>
      <c r="FY84" s="78"/>
      <c r="FZ84" s="78"/>
      <c r="GA84" s="78"/>
      <c r="GB84" s="78"/>
      <c r="GC84" s="78"/>
      <c r="GD84" s="78"/>
      <c r="GE84" s="78"/>
      <c r="GF84" s="78"/>
      <c r="GG84" s="78"/>
      <c r="GH84" s="78"/>
      <c r="GI84" s="78"/>
      <c r="GJ84" s="78"/>
      <c r="GK84" s="78"/>
      <c r="GL84" s="78"/>
      <c r="GM84" s="78"/>
      <c r="GN84" s="78"/>
      <c r="GO84" s="78"/>
      <c r="GP84" s="78"/>
      <c r="GQ84" s="78"/>
      <c r="GR84" s="78"/>
      <c r="GS84" s="78"/>
      <c r="GT84" s="78"/>
      <c r="GU84" s="78"/>
      <c r="GV84" s="78"/>
      <c r="GW84" s="78"/>
      <c r="GX84" s="78"/>
      <c r="GY84" s="78"/>
      <c r="GZ84" s="78"/>
      <c r="HA84" s="78"/>
      <c r="HB84" s="78"/>
      <c r="HC84" s="78"/>
      <c r="HD84" s="78"/>
      <c r="HE84" s="78"/>
      <c r="HF84" s="78"/>
      <c r="HG84" s="78"/>
      <c r="HH84" s="78"/>
      <c r="HI84" s="78"/>
      <c r="HJ84" s="78"/>
      <c r="HK84" s="78"/>
      <c r="HL84" s="78"/>
      <c r="HM84" s="78">
        <f>IF($B84=PO_valitsin!$C$8,100000,'mallin data'!EN84/'mallin data'!BO$297*PO_valitsin!E$5)</f>
        <v>0.32914819571031245</v>
      </c>
      <c r="HN84" s="78">
        <f>IF($B84=PO_valitsin!$C$8,100000,'mallin data'!EO84/'mallin data'!BP$297*PO_valitsin!H$5)</f>
        <v>3.0040578296245291E-2</v>
      </c>
      <c r="HO84" s="78"/>
      <c r="HP84" s="78"/>
      <c r="HQ84" s="78"/>
      <c r="HR84" s="78">
        <f>IF($B84=PO_valitsin!$C$8,100000,'mallin data'!ES84/'mallin data'!BT$297*PO_valitsin!I$5)</f>
        <v>0</v>
      </c>
      <c r="HS84" s="78"/>
      <c r="HT84" s="78"/>
      <c r="HU84" s="78"/>
      <c r="HV84" s="78"/>
      <c r="HW84" s="78"/>
      <c r="HX84" s="78"/>
      <c r="HY84" s="78"/>
      <c r="HZ84" s="78"/>
      <c r="IA84" s="78"/>
      <c r="IB84" s="78"/>
      <c r="IC84" s="78"/>
      <c r="ID84" s="78"/>
      <c r="IE84" s="78"/>
      <c r="IF84" s="78"/>
      <c r="IG84" s="78"/>
      <c r="IH84" s="78">
        <f>IF($B84=PO_valitsin!$C$8,100000,'mallin data'!FI84/'mallin data'!CJ$297*PO_valitsin!G$5)</f>
        <v>0.12426737292078296</v>
      </c>
      <c r="II84" s="79">
        <f t="shared" si="4"/>
        <v>0.82286243526341318</v>
      </c>
      <c r="IJ84" s="71">
        <f t="shared" si="5"/>
        <v>167</v>
      </c>
      <c r="IK84" s="80">
        <f t="shared" si="7"/>
        <v>8.199999999999999E-9</v>
      </c>
      <c r="IL84" s="36" t="str">
        <f t="shared" si="6"/>
        <v>Kempele</v>
      </c>
    </row>
    <row r="85" spans="1:246" x14ac:dyDescent="0.2">
      <c r="A85" s="12">
        <v>2024</v>
      </c>
      <c r="B85" s="88" t="s">
        <v>185</v>
      </c>
      <c r="C85" s="88" t="s">
        <v>494</v>
      </c>
      <c r="J85" s="89">
        <v>42.7</v>
      </c>
      <c r="Q85" s="89">
        <v>99.7</v>
      </c>
      <c r="AV85" s="63"/>
      <c r="AW85" s="63"/>
      <c r="BO85" s="99">
        <v>2.9100517537797854E-3</v>
      </c>
      <c r="BP85" s="90">
        <v>30253.444320220482</v>
      </c>
      <c r="BT85" s="91">
        <v>1.2E-2</v>
      </c>
      <c r="CJ85" s="98">
        <v>3681</v>
      </c>
      <c r="CK85" s="75">
        <f>ABS(J85-PO_valitsin!$D$8)</f>
        <v>3</v>
      </c>
      <c r="CR85" s="77">
        <f>ABS(Q85-PO_valitsin!$F$8)</f>
        <v>11.299999999999997</v>
      </c>
      <c r="EN85" s="76">
        <f>ABS(BO85-PO_valitsin!$E$8)</f>
        <v>2.4935201443484312E-2</v>
      </c>
      <c r="EO85" s="76">
        <f>ABS(BP85-PO_valitsin!$H$8)</f>
        <v>2836.9643055747256</v>
      </c>
      <c r="ES85" s="76">
        <f>ABS(BT85-PO_valitsin!$I$8)</f>
        <v>0.01</v>
      </c>
      <c r="FI85" s="76">
        <f>ABS(CJ85-PO_valitsin!$G$8)</f>
        <v>1954</v>
      </c>
      <c r="FJ85" s="78">
        <f>IF($B85=PO_valitsin!$C$8,100000,'mallin data'!CK85/'mallin data'!J$297*PO_valitsin!D$5)</f>
        <v>0.13376010110167921</v>
      </c>
      <c r="FK85" s="78"/>
      <c r="FL85" s="78"/>
      <c r="FM85" s="78"/>
      <c r="FN85" s="78"/>
      <c r="FO85" s="78"/>
      <c r="FP85" s="78"/>
      <c r="FQ85" s="78">
        <f>IF($B85=PO_valitsin!$C$8,100000,'mallin data'!CR85/'mallin data'!Q$297*PO_valitsin!F$5)</f>
        <v>5.1803659407587396E-2</v>
      </c>
      <c r="FR85" s="78"/>
      <c r="FS85" s="78"/>
      <c r="FT85" s="78"/>
      <c r="FU85" s="78"/>
      <c r="FV85" s="78"/>
      <c r="FW85" s="78"/>
      <c r="FX85" s="78"/>
      <c r="FY85" s="78"/>
      <c r="FZ85" s="78"/>
      <c r="GA85" s="78"/>
      <c r="GB85" s="78"/>
      <c r="GC85" s="78"/>
      <c r="GD85" s="78"/>
      <c r="GE85" s="78"/>
      <c r="GF85" s="78"/>
      <c r="GG85" s="78"/>
      <c r="GH85" s="78"/>
      <c r="GI85" s="78"/>
      <c r="GJ85" s="78"/>
      <c r="GK85" s="78"/>
      <c r="GL85" s="78"/>
      <c r="GM85" s="78"/>
      <c r="GN85" s="78"/>
      <c r="GO85" s="78"/>
      <c r="GP85" s="78"/>
      <c r="GQ85" s="78"/>
      <c r="GR85" s="78"/>
      <c r="GS85" s="78"/>
      <c r="GT85" s="78"/>
      <c r="GU85" s="78"/>
      <c r="GV85" s="78"/>
      <c r="GW85" s="78"/>
      <c r="GX85" s="78"/>
      <c r="GY85" s="78"/>
      <c r="GZ85" s="78"/>
      <c r="HA85" s="78"/>
      <c r="HB85" s="78"/>
      <c r="HC85" s="78"/>
      <c r="HD85" s="78"/>
      <c r="HE85" s="78"/>
      <c r="HF85" s="78"/>
      <c r="HG85" s="78"/>
      <c r="HH85" s="78"/>
      <c r="HI85" s="78"/>
      <c r="HJ85" s="78"/>
      <c r="HK85" s="78"/>
      <c r="HL85" s="78"/>
      <c r="HM85" s="78">
        <f>IF($B85=PO_valitsin!$C$8,100000,'mallin data'!EN85/'mallin data'!BO$297*PO_valitsin!E$5)</f>
        <v>0.24683198807004153</v>
      </c>
      <c r="HN85" s="78">
        <f>IF($B85=PO_valitsin!$C$8,100000,'mallin data'!EO85/'mallin data'!BP$297*PO_valitsin!H$5)</f>
        <v>8.7345994111499209E-2</v>
      </c>
      <c r="HO85" s="78"/>
      <c r="HP85" s="78"/>
      <c r="HQ85" s="78"/>
      <c r="HR85" s="78">
        <f>IF($B85=PO_valitsin!$C$8,100000,'mallin data'!ES85/'mallin data'!BT$297*PO_valitsin!I$5)</f>
        <v>0.1608446050712545</v>
      </c>
      <c r="HS85" s="78"/>
      <c r="HT85" s="78"/>
      <c r="HU85" s="78"/>
      <c r="HV85" s="78"/>
      <c r="HW85" s="78"/>
      <c r="HX85" s="78"/>
      <c r="HY85" s="78"/>
      <c r="HZ85" s="78"/>
      <c r="IA85" s="78"/>
      <c r="IB85" s="78"/>
      <c r="IC85" s="78"/>
      <c r="ID85" s="78"/>
      <c r="IE85" s="78"/>
      <c r="IF85" s="78"/>
      <c r="IG85" s="78"/>
      <c r="IH85" s="78">
        <f>IF($B85=PO_valitsin!$C$8,100000,'mallin data'!FI85/'mallin data'!CJ$297*PO_valitsin!G$5)</f>
        <v>0.1993583306134728</v>
      </c>
      <c r="II85" s="79">
        <f t="shared" si="4"/>
        <v>0.87994468667553472</v>
      </c>
      <c r="IJ85" s="71">
        <f t="shared" si="5"/>
        <v>177</v>
      </c>
      <c r="IK85" s="80">
        <f t="shared" si="7"/>
        <v>8.2999999999999982E-9</v>
      </c>
      <c r="IL85" s="36" t="str">
        <f t="shared" si="6"/>
        <v>Kerava</v>
      </c>
    </row>
    <row r="86" spans="1:246" x14ac:dyDescent="0.2">
      <c r="A86" s="12">
        <v>2024</v>
      </c>
      <c r="B86" s="88" t="s">
        <v>186</v>
      </c>
      <c r="C86" s="88" t="s">
        <v>495</v>
      </c>
      <c r="J86" s="89">
        <v>51.4</v>
      </c>
      <c r="Q86" s="89">
        <v>71.599999999999994</v>
      </c>
      <c r="AV86" s="63"/>
      <c r="AW86" s="63"/>
      <c r="BO86" s="99">
        <v>-1.4879237075748009E-2</v>
      </c>
      <c r="BP86" s="90">
        <v>25236.282756354074</v>
      </c>
      <c r="BT86" s="91">
        <v>1E-3</v>
      </c>
      <c r="CJ86" s="98">
        <v>827</v>
      </c>
      <c r="CK86" s="75">
        <f>ABS(J86-PO_valitsin!$D$8)</f>
        <v>5.6999999999999957</v>
      </c>
      <c r="CR86" s="77">
        <f>ABS(Q86-PO_valitsin!$F$8)</f>
        <v>16.800000000000011</v>
      </c>
      <c r="EN86" s="76">
        <f>ABS(BO86-PO_valitsin!$E$8)</f>
        <v>7.1459126139565184E-3</v>
      </c>
      <c r="EO86" s="76">
        <f>ABS(BP86-PO_valitsin!$H$8)</f>
        <v>2180.1972582916824</v>
      </c>
      <c r="ES86" s="76">
        <f>ABS(BT86-PO_valitsin!$I$8)</f>
        <v>1E-3</v>
      </c>
      <c r="FI86" s="76">
        <f>ABS(CJ86-PO_valitsin!$G$8)</f>
        <v>900</v>
      </c>
      <c r="FJ86" s="78">
        <f>IF($B86=PO_valitsin!$C$8,100000,'mallin data'!CK86/'mallin data'!J$297*PO_valitsin!D$5)</f>
        <v>0.25414419209319034</v>
      </c>
      <c r="FK86" s="78"/>
      <c r="FL86" s="78"/>
      <c r="FM86" s="78"/>
      <c r="FN86" s="78"/>
      <c r="FO86" s="78"/>
      <c r="FP86" s="78"/>
      <c r="FQ86" s="78">
        <f>IF($B86=PO_valitsin!$C$8,100000,'mallin data'!CR86/'mallin data'!Q$297*PO_valitsin!F$5)</f>
        <v>7.7017829915705216E-2</v>
      </c>
      <c r="FR86" s="78"/>
      <c r="FS86" s="78"/>
      <c r="FT86" s="78"/>
      <c r="FU86" s="78"/>
      <c r="FV86" s="78"/>
      <c r="FW86" s="78"/>
      <c r="FX86" s="78"/>
      <c r="FY86" s="78"/>
      <c r="FZ86" s="78"/>
      <c r="GA86" s="78"/>
      <c r="GB86" s="78"/>
      <c r="GC86" s="78"/>
      <c r="GD86" s="78"/>
      <c r="GE86" s="78"/>
      <c r="GF86" s="78"/>
      <c r="GG86" s="78"/>
      <c r="GH86" s="78"/>
      <c r="GI86" s="78"/>
      <c r="GJ86" s="78"/>
      <c r="GK86" s="78"/>
      <c r="GL86" s="78"/>
      <c r="GM86" s="78"/>
      <c r="GN86" s="78"/>
      <c r="GO86" s="78"/>
      <c r="GP86" s="78"/>
      <c r="GQ86" s="78"/>
      <c r="GR86" s="78"/>
      <c r="GS86" s="78"/>
      <c r="GT86" s="78"/>
      <c r="GU86" s="78"/>
      <c r="GV86" s="78"/>
      <c r="GW86" s="78"/>
      <c r="GX86" s="78"/>
      <c r="GY86" s="78"/>
      <c r="GZ86" s="78"/>
      <c r="HA86" s="78"/>
      <c r="HB86" s="78"/>
      <c r="HC86" s="78"/>
      <c r="HD86" s="78"/>
      <c r="HE86" s="78"/>
      <c r="HF86" s="78"/>
      <c r="HG86" s="78"/>
      <c r="HH86" s="78"/>
      <c r="HI86" s="78"/>
      <c r="HJ86" s="78"/>
      <c r="HK86" s="78"/>
      <c r="HL86" s="78"/>
      <c r="HM86" s="78">
        <f>IF($B86=PO_valitsin!$C$8,100000,'mallin data'!EN86/'mallin data'!BO$297*PO_valitsin!E$5)</f>
        <v>7.0736938744025035E-2</v>
      </c>
      <c r="HN86" s="78">
        <f>IF($B86=PO_valitsin!$C$8,100000,'mallin data'!EO86/'mallin data'!BP$297*PO_valitsin!H$5)</f>
        <v>6.7125094422389467E-2</v>
      </c>
      <c r="HO86" s="78"/>
      <c r="HP86" s="78"/>
      <c r="HQ86" s="78"/>
      <c r="HR86" s="78">
        <f>IF($B86=PO_valitsin!$C$8,100000,'mallin data'!ES86/'mallin data'!BT$297*PO_valitsin!I$5)</f>
        <v>1.6084460507125451E-2</v>
      </c>
      <c r="HS86" s="78"/>
      <c r="HT86" s="78"/>
      <c r="HU86" s="78"/>
      <c r="HV86" s="78"/>
      <c r="HW86" s="78"/>
      <c r="HX86" s="78"/>
      <c r="HY86" s="78"/>
      <c r="HZ86" s="78"/>
      <c r="IA86" s="78"/>
      <c r="IB86" s="78"/>
      <c r="IC86" s="78"/>
      <c r="ID86" s="78"/>
      <c r="IE86" s="78"/>
      <c r="IF86" s="78"/>
      <c r="IG86" s="78"/>
      <c r="IH86" s="78">
        <f>IF($B86=PO_valitsin!$C$8,100000,'mallin data'!FI86/'mallin data'!CJ$297*PO_valitsin!G$5)</f>
        <v>9.1823181961169675E-2</v>
      </c>
      <c r="II86" s="79">
        <f t="shared" si="4"/>
        <v>0.57693170604360522</v>
      </c>
      <c r="IJ86" s="71">
        <f t="shared" si="5"/>
        <v>81</v>
      </c>
      <c r="IK86" s="80">
        <f t="shared" si="7"/>
        <v>8.3999999999999975E-9</v>
      </c>
      <c r="IL86" s="36" t="str">
        <f t="shared" si="6"/>
        <v>Keuruu</v>
      </c>
    </row>
    <row r="87" spans="1:246" x14ac:dyDescent="0.2">
      <c r="A87" s="12">
        <v>2024</v>
      </c>
      <c r="B87" s="88" t="s">
        <v>187</v>
      </c>
      <c r="C87" s="88" t="s">
        <v>496</v>
      </c>
      <c r="J87" s="89">
        <v>52.7</v>
      </c>
      <c r="Q87" s="89">
        <v>34.9</v>
      </c>
      <c r="AV87" s="63"/>
      <c r="AW87" s="63"/>
      <c r="BO87" s="99">
        <v>-6.3805721595438843E-3</v>
      </c>
      <c r="BP87" s="90">
        <v>23871.96535525543</v>
      </c>
      <c r="BT87" s="91">
        <v>0</v>
      </c>
      <c r="CJ87" s="98">
        <v>156</v>
      </c>
      <c r="CK87" s="75">
        <f>ABS(J87-PO_valitsin!$D$8)</f>
        <v>7</v>
      </c>
      <c r="CR87" s="77">
        <f>ABS(Q87-PO_valitsin!$F$8)</f>
        <v>53.500000000000007</v>
      </c>
      <c r="EN87" s="76">
        <f>ABS(BO87-PO_valitsin!$E$8)</f>
        <v>1.5644577530160644E-2</v>
      </c>
      <c r="EO87" s="76">
        <f>ABS(BP87-PO_valitsin!$H$8)</f>
        <v>3544.5146593903264</v>
      </c>
      <c r="ES87" s="76">
        <f>ABS(BT87-PO_valitsin!$I$8)</f>
        <v>2E-3</v>
      </c>
      <c r="FI87" s="76">
        <f>ABS(CJ87-PO_valitsin!$G$8)</f>
        <v>1571</v>
      </c>
      <c r="FJ87" s="78">
        <f>IF($B87=PO_valitsin!$C$8,100000,'mallin data'!CK87/'mallin data'!J$297*PO_valitsin!D$5)</f>
        <v>0.31210690257058482</v>
      </c>
      <c r="FK87" s="78"/>
      <c r="FL87" s="78"/>
      <c r="FM87" s="78"/>
      <c r="FN87" s="78"/>
      <c r="FO87" s="78"/>
      <c r="FP87" s="78"/>
      <c r="FQ87" s="78">
        <f>IF($B87=PO_valitsin!$C$8,100000,'mallin data'!CR87/'mallin data'!Q$297*PO_valitsin!F$5)</f>
        <v>0.24526511312441829</v>
      </c>
      <c r="FR87" s="78"/>
      <c r="FS87" s="78"/>
      <c r="FT87" s="78"/>
      <c r="FU87" s="78"/>
      <c r="FV87" s="78"/>
      <c r="FW87" s="78"/>
      <c r="FX87" s="78"/>
      <c r="FY87" s="78"/>
      <c r="FZ87" s="78"/>
      <c r="GA87" s="78"/>
      <c r="GB87" s="78"/>
      <c r="GC87" s="78"/>
      <c r="GD87" s="78"/>
      <c r="GE87" s="78"/>
      <c r="GF87" s="78"/>
      <c r="GG87" s="78"/>
      <c r="GH87" s="78"/>
      <c r="GI87" s="78"/>
      <c r="GJ87" s="78"/>
      <c r="GK87" s="78"/>
      <c r="GL87" s="78"/>
      <c r="GM87" s="78"/>
      <c r="GN87" s="78"/>
      <c r="GO87" s="78"/>
      <c r="GP87" s="78"/>
      <c r="GQ87" s="78"/>
      <c r="GR87" s="78"/>
      <c r="GS87" s="78"/>
      <c r="GT87" s="78"/>
      <c r="GU87" s="78"/>
      <c r="GV87" s="78"/>
      <c r="GW87" s="78"/>
      <c r="GX87" s="78"/>
      <c r="GY87" s="78"/>
      <c r="GZ87" s="78"/>
      <c r="HA87" s="78"/>
      <c r="HB87" s="78"/>
      <c r="HC87" s="78"/>
      <c r="HD87" s="78"/>
      <c r="HE87" s="78"/>
      <c r="HF87" s="78"/>
      <c r="HG87" s="78"/>
      <c r="HH87" s="78"/>
      <c r="HI87" s="78"/>
      <c r="HJ87" s="78"/>
      <c r="HK87" s="78"/>
      <c r="HL87" s="78"/>
      <c r="HM87" s="78">
        <f>IF($B87=PO_valitsin!$C$8,100000,'mallin data'!EN87/'mallin data'!BO$297*PO_valitsin!E$5)</f>
        <v>0.15486468729910749</v>
      </c>
      <c r="HN87" s="78">
        <f>IF($B87=PO_valitsin!$C$8,100000,'mallin data'!EO87/'mallin data'!BP$297*PO_valitsin!H$5)</f>
        <v>0.10913043775660407</v>
      </c>
      <c r="HO87" s="78"/>
      <c r="HP87" s="78"/>
      <c r="HQ87" s="78"/>
      <c r="HR87" s="78">
        <f>IF($B87=PO_valitsin!$C$8,100000,'mallin data'!ES87/'mallin data'!BT$297*PO_valitsin!I$5)</f>
        <v>3.2168921014250902E-2</v>
      </c>
      <c r="HS87" s="78"/>
      <c r="HT87" s="78"/>
      <c r="HU87" s="78"/>
      <c r="HV87" s="78"/>
      <c r="HW87" s="78"/>
      <c r="HX87" s="78"/>
      <c r="HY87" s="78"/>
      <c r="HZ87" s="78"/>
      <c r="IA87" s="78"/>
      <c r="IB87" s="78"/>
      <c r="IC87" s="78"/>
      <c r="ID87" s="78"/>
      <c r="IE87" s="78"/>
      <c r="IF87" s="78"/>
      <c r="IG87" s="78"/>
      <c r="IH87" s="78">
        <f>IF($B87=PO_valitsin!$C$8,100000,'mallin data'!FI87/'mallin data'!CJ$297*PO_valitsin!G$5)</f>
        <v>0.16028246540110841</v>
      </c>
      <c r="II87" s="79">
        <f t="shared" si="4"/>
        <v>1.013818535666074</v>
      </c>
      <c r="IJ87" s="71">
        <f t="shared" si="5"/>
        <v>205</v>
      </c>
      <c r="IK87" s="80">
        <f t="shared" si="7"/>
        <v>8.4999999999999967E-9</v>
      </c>
      <c r="IL87" s="36" t="str">
        <f t="shared" si="6"/>
        <v>Kihniö</v>
      </c>
    </row>
    <row r="88" spans="1:246" x14ac:dyDescent="0.2">
      <c r="A88" s="12">
        <v>2024</v>
      </c>
      <c r="B88" s="88" t="s">
        <v>188</v>
      </c>
      <c r="C88" s="88" t="s">
        <v>497</v>
      </c>
      <c r="J88" s="89">
        <v>49.2</v>
      </c>
      <c r="Q88" s="89">
        <v>53.4</v>
      </c>
      <c r="AV88" s="63"/>
      <c r="AW88" s="63"/>
      <c r="BO88" s="99">
        <v>1.3741867240797933E-2</v>
      </c>
      <c r="BP88" s="90">
        <v>22267.758042895442</v>
      </c>
      <c r="BT88" s="91">
        <v>1E-3</v>
      </c>
      <c r="CJ88" s="98">
        <v>185</v>
      </c>
      <c r="CK88" s="75">
        <f>ABS(J88-PO_valitsin!$D$8)</f>
        <v>3.5</v>
      </c>
      <c r="CR88" s="77">
        <f>ABS(Q88-PO_valitsin!$F$8)</f>
        <v>35.000000000000007</v>
      </c>
      <c r="EN88" s="76">
        <f>ABS(BO88-PO_valitsin!$E$8)</f>
        <v>3.5767016930502459E-2</v>
      </c>
      <c r="EO88" s="76">
        <f>ABS(BP88-PO_valitsin!$H$8)</f>
        <v>5148.721971750314</v>
      </c>
      <c r="ES88" s="76">
        <f>ABS(BT88-PO_valitsin!$I$8)</f>
        <v>1E-3</v>
      </c>
      <c r="FI88" s="76">
        <f>ABS(CJ88-PO_valitsin!$G$8)</f>
        <v>1542</v>
      </c>
      <c r="FJ88" s="78">
        <f>IF($B88=PO_valitsin!$C$8,100000,'mallin data'!CK88/'mallin data'!J$297*PO_valitsin!D$5)</f>
        <v>0.15605345128529241</v>
      </c>
      <c r="FK88" s="78"/>
      <c r="FL88" s="78"/>
      <c r="FM88" s="78"/>
      <c r="FN88" s="78"/>
      <c r="FO88" s="78"/>
      <c r="FP88" s="78"/>
      <c r="FQ88" s="78">
        <f>IF($B88=PO_valitsin!$C$8,100000,'mallin data'!CR88/'mallin data'!Q$297*PO_valitsin!F$5)</f>
        <v>0.16045381232438582</v>
      </c>
      <c r="FR88" s="78"/>
      <c r="FS88" s="78"/>
      <c r="FT88" s="78"/>
      <c r="FU88" s="78"/>
      <c r="FV88" s="78"/>
      <c r="FW88" s="78"/>
      <c r="FX88" s="78"/>
      <c r="FY88" s="78"/>
      <c r="FZ88" s="78"/>
      <c r="GA88" s="78"/>
      <c r="GB88" s="78"/>
      <c r="GC88" s="78"/>
      <c r="GD88" s="78"/>
      <c r="GE88" s="78"/>
      <c r="GF88" s="78"/>
      <c r="GG88" s="78"/>
      <c r="GH88" s="78"/>
      <c r="GI88" s="78"/>
      <c r="GJ88" s="78"/>
      <c r="GK88" s="78"/>
      <c r="GL88" s="78"/>
      <c r="GM88" s="78"/>
      <c r="GN88" s="78"/>
      <c r="GO88" s="78"/>
      <c r="GP88" s="78"/>
      <c r="GQ88" s="78"/>
      <c r="GR88" s="78"/>
      <c r="GS88" s="78"/>
      <c r="GT88" s="78"/>
      <c r="GU88" s="78"/>
      <c r="GV88" s="78"/>
      <c r="GW88" s="78"/>
      <c r="GX88" s="78"/>
      <c r="GY88" s="78"/>
      <c r="GZ88" s="78"/>
      <c r="HA88" s="78"/>
      <c r="HB88" s="78"/>
      <c r="HC88" s="78"/>
      <c r="HD88" s="78"/>
      <c r="HE88" s="78"/>
      <c r="HF88" s="78"/>
      <c r="HG88" s="78"/>
      <c r="HH88" s="78"/>
      <c r="HI88" s="78"/>
      <c r="HJ88" s="78"/>
      <c r="HK88" s="78"/>
      <c r="HL88" s="78"/>
      <c r="HM88" s="78">
        <f>IF($B88=PO_valitsin!$C$8,100000,'mallin data'!EN88/'mallin data'!BO$297*PO_valitsin!E$5)</f>
        <v>0.35405544712764575</v>
      </c>
      <c r="HN88" s="78">
        <f>IF($B88=PO_valitsin!$C$8,100000,'mallin data'!EO88/'mallin data'!BP$297*PO_valitsin!H$5)</f>
        <v>0.15852164165144231</v>
      </c>
      <c r="HO88" s="78"/>
      <c r="HP88" s="78"/>
      <c r="HQ88" s="78"/>
      <c r="HR88" s="78">
        <f>IF($B88=PO_valitsin!$C$8,100000,'mallin data'!ES88/'mallin data'!BT$297*PO_valitsin!I$5)</f>
        <v>1.6084460507125451E-2</v>
      </c>
      <c r="HS88" s="78"/>
      <c r="HT88" s="78"/>
      <c r="HU88" s="78"/>
      <c r="HV88" s="78"/>
      <c r="HW88" s="78"/>
      <c r="HX88" s="78"/>
      <c r="HY88" s="78"/>
      <c r="HZ88" s="78"/>
      <c r="IA88" s="78"/>
      <c r="IB88" s="78"/>
      <c r="IC88" s="78"/>
      <c r="ID88" s="78"/>
      <c r="IE88" s="78"/>
      <c r="IF88" s="78"/>
      <c r="IG88" s="78"/>
      <c r="IH88" s="78">
        <f>IF($B88=PO_valitsin!$C$8,100000,'mallin data'!FI88/'mallin data'!CJ$297*PO_valitsin!G$5)</f>
        <v>0.15732371842680404</v>
      </c>
      <c r="II88" s="79">
        <f t="shared" si="4"/>
        <v>1.0024925399226958</v>
      </c>
      <c r="IJ88" s="71">
        <f t="shared" si="5"/>
        <v>203</v>
      </c>
      <c r="IK88" s="80">
        <f t="shared" si="7"/>
        <v>8.5999999999999959E-9</v>
      </c>
      <c r="IL88" s="36" t="str">
        <f t="shared" si="6"/>
        <v>Kinnula</v>
      </c>
    </row>
    <row r="89" spans="1:246" x14ac:dyDescent="0.2">
      <c r="A89" s="12">
        <v>2024</v>
      </c>
      <c r="B89" s="88" t="s">
        <v>189</v>
      </c>
      <c r="C89" s="88" t="s">
        <v>498</v>
      </c>
      <c r="J89" s="89">
        <v>41.9</v>
      </c>
      <c r="Q89" s="89">
        <v>91.8</v>
      </c>
      <c r="AV89" s="63"/>
      <c r="AW89" s="63"/>
      <c r="BO89" s="99">
        <v>-1.8013063723787949E-2</v>
      </c>
      <c r="BP89" s="90">
        <v>34374.739858292305</v>
      </c>
      <c r="BT89" s="91">
        <v>0.14599999999999999</v>
      </c>
      <c r="CJ89" s="98">
        <v>4713</v>
      </c>
      <c r="CK89" s="75">
        <f>ABS(J89-PO_valitsin!$D$8)</f>
        <v>3.8000000000000043</v>
      </c>
      <c r="CR89" s="77">
        <f>ABS(Q89-PO_valitsin!$F$8)</f>
        <v>3.3999999999999915</v>
      </c>
      <c r="EN89" s="76">
        <f>ABS(BO89-PO_valitsin!$E$8)</f>
        <v>4.0120859659165779E-3</v>
      </c>
      <c r="EO89" s="76">
        <f>ABS(BP89-PO_valitsin!$H$8)</f>
        <v>6958.2598436465487</v>
      </c>
      <c r="ES89" s="76">
        <f>ABS(BT89-PO_valitsin!$I$8)</f>
        <v>0.14399999999999999</v>
      </c>
      <c r="FI89" s="76">
        <f>ABS(CJ89-PO_valitsin!$G$8)</f>
        <v>2986</v>
      </c>
      <c r="FJ89" s="78">
        <f>IF($B89=PO_valitsin!$C$8,100000,'mallin data'!CK89/'mallin data'!J$297*PO_valitsin!D$5)</f>
        <v>0.1694294613954605</v>
      </c>
      <c r="FK89" s="78"/>
      <c r="FL89" s="78"/>
      <c r="FM89" s="78"/>
      <c r="FN89" s="78"/>
      <c r="FO89" s="78"/>
      <c r="FP89" s="78"/>
      <c r="FQ89" s="78">
        <f>IF($B89=PO_valitsin!$C$8,100000,'mallin data'!CR89/'mallin data'!Q$297*PO_valitsin!F$5)</f>
        <v>1.5586941768654577E-2</v>
      </c>
      <c r="FR89" s="78"/>
      <c r="FS89" s="78"/>
      <c r="FT89" s="78"/>
      <c r="FU89" s="78"/>
      <c r="FV89" s="78"/>
      <c r="FW89" s="78"/>
      <c r="FX89" s="78"/>
      <c r="FY89" s="78"/>
      <c r="FZ89" s="78"/>
      <c r="GA89" s="78"/>
      <c r="GB89" s="78"/>
      <c r="GC89" s="78"/>
      <c r="GD89" s="78"/>
      <c r="GE89" s="78"/>
      <c r="GF89" s="78"/>
      <c r="GG89" s="78"/>
      <c r="GH89" s="78"/>
      <c r="GI89" s="78"/>
      <c r="GJ89" s="78"/>
      <c r="GK89" s="78"/>
      <c r="GL89" s="78"/>
      <c r="GM89" s="78"/>
      <c r="GN89" s="78"/>
      <c r="GO89" s="78"/>
      <c r="GP89" s="78"/>
      <c r="GQ89" s="78"/>
      <c r="GR89" s="78"/>
      <c r="GS89" s="78"/>
      <c r="GT89" s="78"/>
      <c r="GU89" s="78"/>
      <c r="GV89" s="78"/>
      <c r="GW89" s="78"/>
      <c r="GX89" s="78"/>
      <c r="GY89" s="78"/>
      <c r="GZ89" s="78"/>
      <c r="HA89" s="78"/>
      <c r="HB89" s="78"/>
      <c r="HC89" s="78"/>
      <c r="HD89" s="78"/>
      <c r="HE89" s="78"/>
      <c r="HF89" s="78"/>
      <c r="HG89" s="78"/>
      <c r="HH89" s="78"/>
      <c r="HI89" s="78"/>
      <c r="HJ89" s="78"/>
      <c r="HK89" s="78"/>
      <c r="HL89" s="78"/>
      <c r="HM89" s="78">
        <f>IF($B89=PO_valitsin!$C$8,100000,'mallin data'!EN89/'mallin data'!BO$297*PO_valitsin!E$5)</f>
        <v>3.9715386198890118E-2</v>
      </c>
      <c r="HN89" s="78">
        <f>IF($B89=PO_valitsin!$C$8,100000,'mallin data'!EO89/'mallin data'!BP$297*PO_valitsin!H$5)</f>
        <v>0.21423467406168395</v>
      </c>
      <c r="HO89" s="78"/>
      <c r="HP89" s="78"/>
      <c r="HQ89" s="78"/>
      <c r="HR89" s="78">
        <f>IF($B89=PO_valitsin!$C$8,100000,'mallin data'!ES89/'mallin data'!BT$297*PO_valitsin!I$5)</f>
        <v>2.3161623130260645</v>
      </c>
      <c r="HS89" s="78"/>
      <c r="HT89" s="78"/>
      <c r="HU89" s="78"/>
      <c r="HV89" s="78"/>
      <c r="HW89" s="78"/>
      <c r="HX89" s="78"/>
      <c r="HY89" s="78"/>
      <c r="HZ89" s="78"/>
      <c r="IA89" s="78"/>
      <c r="IB89" s="78"/>
      <c r="IC89" s="78"/>
      <c r="ID89" s="78"/>
      <c r="IE89" s="78"/>
      <c r="IF89" s="78"/>
      <c r="IG89" s="78"/>
      <c r="IH89" s="78">
        <f>IF($B89=PO_valitsin!$C$8,100000,'mallin data'!FI89/'mallin data'!CJ$297*PO_valitsin!G$5)</f>
        <v>0.30464891259561405</v>
      </c>
      <c r="II89" s="79">
        <f t="shared" si="4"/>
        <v>3.0597776977463673</v>
      </c>
      <c r="IJ89" s="71">
        <f t="shared" si="5"/>
        <v>263</v>
      </c>
      <c r="IK89" s="80">
        <f t="shared" si="7"/>
        <v>8.6999999999999952E-9</v>
      </c>
      <c r="IL89" s="36" t="str">
        <f t="shared" si="6"/>
        <v>Kirkkonummi</v>
      </c>
    </row>
    <row r="90" spans="1:246" x14ac:dyDescent="0.2">
      <c r="A90" s="12">
        <v>2024</v>
      </c>
      <c r="B90" s="88" t="s">
        <v>190</v>
      </c>
      <c r="C90" s="88" t="s">
        <v>499</v>
      </c>
      <c r="J90" s="89">
        <v>53.8</v>
      </c>
      <c r="Q90" s="89">
        <v>55.4</v>
      </c>
      <c r="AV90" s="63"/>
      <c r="AW90" s="63"/>
      <c r="BO90" s="99">
        <v>-1.9490660374323253E-2</v>
      </c>
      <c r="BP90" s="90">
        <v>23685.948985992054</v>
      </c>
      <c r="BT90" s="91">
        <v>0</v>
      </c>
      <c r="CJ90" s="98">
        <v>709</v>
      </c>
      <c r="CK90" s="75">
        <f>ABS(J90-PO_valitsin!$D$8)</f>
        <v>8.0999999999999943</v>
      </c>
      <c r="CR90" s="77">
        <f>ABS(Q90-PO_valitsin!$F$8)</f>
        <v>33.000000000000007</v>
      </c>
      <c r="EN90" s="76">
        <f>ABS(BO90-PO_valitsin!$E$8)</f>
        <v>2.5344893153812741E-3</v>
      </c>
      <c r="EO90" s="76">
        <f>ABS(BP90-PO_valitsin!$H$8)</f>
        <v>3730.5310286537024</v>
      </c>
      <c r="ES90" s="76">
        <f>ABS(BT90-PO_valitsin!$I$8)</f>
        <v>2E-3</v>
      </c>
      <c r="FI90" s="76">
        <f>ABS(CJ90-PO_valitsin!$G$8)</f>
        <v>1018</v>
      </c>
      <c r="FJ90" s="78">
        <f>IF($B90=PO_valitsin!$C$8,100000,'mallin data'!CK90/'mallin data'!J$297*PO_valitsin!D$5)</f>
        <v>0.36115227297453356</v>
      </c>
      <c r="FK90" s="78"/>
      <c r="FL90" s="78"/>
      <c r="FM90" s="78"/>
      <c r="FN90" s="78"/>
      <c r="FO90" s="78"/>
      <c r="FP90" s="78"/>
      <c r="FQ90" s="78">
        <f>IF($B90=PO_valitsin!$C$8,100000,'mallin data'!CR90/'mallin data'!Q$297*PO_valitsin!F$5)</f>
        <v>0.15128502304870664</v>
      </c>
      <c r="FR90" s="78"/>
      <c r="FS90" s="78"/>
      <c r="FT90" s="78"/>
      <c r="FU90" s="78"/>
      <c r="FV90" s="78"/>
      <c r="FW90" s="78"/>
      <c r="FX90" s="78"/>
      <c r="FY90" s="78"/>
      <c r="FZ90" s="78"/>
      <c r="GA90" s="78"/>
      <c r="GB90" s="78"/>
      <c r="GC90" s="78"/>
      <c r="GD90" s="78"/>
      <c r="GE90" s="78"/>
      <c r="GF90" s="78"/>
      <c r="GG90" s="78"/>
      <c r="GH90" s="78"/>
      <c r="GI90" s="78"/>
      <c r="GJ90" s="78"/>
      <c r="GK90" s="78"/>
      <c r="GL90" s="78"/>
      <c r="GM90" s="78"/>
      <c r="GN90" s="78"/>
      <c r="GO90" s="78"/>
      <c r="GP90" s="78"/>
      <c r="GQ90" s="78"/>
      <c r="GR90" s="78"/>
      <c r="GS90" s="78"/>
      <c r="GT90" s="78"/>
      <c r="GU90" s="78"/>
      <c r="GV90" s="78"/>
      <c r="GW90" s="78"/>
      <c r="GX90" s="78"/>
      <c r="GY90" s="78"/>
      <c r="GZ90" s="78"/>
      <c r="HA90" s="78"/>
      <c r="HB90" s="78"/>
      <c r="HC90" s="78"/>
      <c r="HD90" s="78"/>
      <c r="HE90" s="78"/>
      <c r="HF90" s="78"/>
      <c r="HG90" s="78"/>
      <c r="HH90" s="78"/>
      <c r="HI90" s="78"/>
      <c r="HJ90" s="78"/>
      <c r="HK90" s="78"/>
      <c r="HL90" s="78"/>
      <c r="HM90" s="78">
        <f>IF($B90=PO_valitsin!$C$8,100000,'mallin data'!EN90/'mallin data'!BO$297*PO_valitsin!E$5)</f>
        <v>2.5088750049834022E-2</v>
      </c>
      <c r="HN90" s="78">
        <f>IF($B90=PO_valitsin!$C$8,100000,'mallin data'!EO90/'mallin data'!BP$297*PO_valitsin!H$5)</f>
        <v>0.11485761051742938</v>
      </c>
      <c r="HO90" s="78"/>
      <c r="HP90" s="78"/>
      <c r="HQ90" s="78"/>
      <c r="HR90" s="78">
        <f>IF($B90=PO_valitsin!$C$8,100000,'mallin data'!ES90/'mallin data'!BT$297*PO_valitsin!I$5)</f>
        <v>3.2168921014250902E-2</v>
      </c>
      <c r="HS90" s="78"/>
      <c r="HT90" s="78"/>
      <c r="HU90" s="78"/>
      <c r="HV90" s="78"/>
      <c r="HW90" s="78"/>
      <c r="HX90" s="78"/>
      <c r="HY90" s="78"/>
      <c r="HZ90" s="78"/>
      <c r="IA90" s="78"/>
      <c r="IB90" s="78"/>
      <c r="IC90" s="78"/>
      <c r="ID90" s="78"/>
      <c r="IE90" s="78"/>
      <c r="IF90" s="78"/>
      <c r="IG90" s="78"/>
      <c r="IH90" s="78">
        <f>IF($B90=PO_valitsin!$C$8,100000,'mallin data'!FI90/'mallin data'!CJ$297*PO_valitsin!G$5)</f>
        <v>0.10386222137385637</v>
      </c>
      <c r="II90" s="79">
        <f t="shared" si="4"/>
        <v>0.78841480777861084</v>
      </c>
      <c r="IJ90" s="71">
        <f t="shared" si="5"/>
        <v>154</v>
      </c>
      <c r="IK90" s="80">
        <f t="shared" si="7"/>
        <v>8.7999999999999944E-9</v>
      </c>
      <c r="IL90" s="36" t="str">
        <f t="shared" si="6"/>
        <v>Kitee</v>
      </c>
    </row>
    <row r="91" spans="1:246" x14ac:dyDescent="0.2">
      <c r="A91" s="12">
        <v>2024</v>
      </c>
      <c r="B91" s="88" t="s">
        <v>191</v>
      </c>
      <c r="C91" s="88" t="s">
        <v>500</v>
      </c>
      <c r="J91" s="89">
        <v>44</v>
      </c>
      <c r="Q91" s="89">
        <v>58.3</v>
      </c>
      <c r="AV91" s="63"/>
      <c r="AW91" s="63"/>
      <c r="BO91" s="99">
        <v>3.852981381666276E-3</v>
      </c>
      <c r="BP91" s="90">
        <v>29442.402661986252</v>
      </c>
      <c r="BT91" s="91">
        <v>4.0000000000000001E-3</v>
      </c>
      <c r="CJ91" s="98">
        <v>616</v>
      </c>
      <c r="CK91" s="75">
        <f>ABS(J91-PO_valitsin!$D$8)</f>
        <v>1.7000000000000028</v>
      </c>
      <c r="CR91" s="77">
        <f>ABS(Q91-PO_valitsin!$F$8)</f>
        <v>30.100000000000009</v>
      </c>
      <c r="EN91" s="76">
        <f>ABS(BO91-PO_valitsin!$E$8)</f>
        <v>2.5878131071370804E-2</v>
      </c>
      <c r="EO91" s="76">
        <f>ABS(BP91-PO_valitsin!$H$8)</f>
        <v>2025.922647340496</v>
      </c>
      <c r="ES91" s="76">
        <f>ABS(BT91-PO_valitsin!$I$8)</f>
        <v>2E-3</v>
      </c>
      <c r="FI91" s="76">
        <f>ABS(CJ91-PO_valitsin!$G$8)</f>
        <v>1111</v>
      </c>
      <c r="FJ91" s="78">
        <f>IF($B91=PO_valitsin!$C$8,100000,'mallin data'!CK91/'mallin data'!J$297*PO_valitsin!D$5)</f>
        <v>7.5797390624285019E-2</v>
      </c>
      <c r="FK91" s="78"/>
      <c r="FL91" s="78"/>
      <c r="FM91" s="78"/>
      <c r="FN91" s="78"/>
      <c r="FO91" s="78"/>
      <c r="FP91" s="78"/>
      <c r="FQ91" s="78">
        <f>IF($B91=PO_valitsin!$C$8,100000,'mallin data'!CR91/'mallin data'!Q$297*PO_valitsin!F$5)</f>
        <v>0.13799027859897181</v>
      </c>
      <c r="FR91" s="78"/>
      <c r="FS91" s="78"/>
      <c r="FT91" s="78"/>
      <c r="FU91" s="78"/>
      <c r="FV91" s="78"/>
      <c r="FW91" s="78"/>
      <c r="FX91" s="78"/>
      <c r="FY91" s="78"/>
      <c r="FZ91" s="78"/>
      <c r="GA91" s="78"/>
      <c r="GB91" s="78"/>
      <c r="GC91" s="78"/>
      <c r="GD91" s="78"/>
      <c r="GE91" s="78"/>
      <c r="GF91" s="78"/>
      <c r="GG91" s="78"/>
      <c r="GH91" s="78"/>
      <c r="GI91" s="78"/>
      <c r="GJ91" s="78"/>
      <c r="GK91" s="78"/>
      <c r="GL91" s="78"/>
      <c r="GM91" s="78"/>
      <c r="GN91" s="78"/>
      <c r="GO91" s="78"/>
      <c r="GP91" s="78"/>
      <c r="GQ91" s="78"/>
      <c r="GR91" s="78"/>
      <c r="GS91" s="78"/>
      <c r="GT91" s="78"/>
      <c r="GU91" s="78"/>
      <c r="GV91" s="78"/>
      <c r="GW91" s="78"/>
      <c r="GX91" s="78"/>
      <c r="GY91" s="78"/>
      <c r="GZ91" s="78"/>
      <c r="HA91" s="78"/>
      <c r="HB91" s="78"/>
      <c r="HC91" s="78"/>
      <c r="HD91" s="78"/>
      <c r="HE91" s="78"/>
      <c r="HF91" s="78"/>
      <c r="HG91" s="78"/>
      <c r="HH91" s="78"/>
      <c r="HI91" s="78"/>
      <c r="HJ91" s="78"/>
      <c r="HK91" s="78"/>
      <c r="HL91" s="78"/>
      <c r="HM91" s="78">
        <f>IF($B91=PO_valitsin!$C$8,100000,'mallin data'!EN91/'mallin data'!BO$297*PO_valitsin!E$5)</f>
        <v>0.25616598904809201</v>
      </c>
      <c r="HN91" s="78">
        <f>IF($B91=PO_valitsin!$C$8,100000,'mallin data'!EO91/'mallin data'!BP$297*PO_valitsin!H$5)</f>
        <v>6.2375204114211519E-2</v>
      </c>
      <c r="HO91" s="78"/>
      <c r="HP91" s="78"/>
      <c r="HQ91" s="78"/>
      <c r="HR91" s="78">
        <f>IF($B91=PO_valitsin!$C$8,100000,'mallin data'!ES91/'mallin data'!BT$297*PO_valitsin!I$5)</f>
        <v>3.2168921014250902E-2</v>
      </c>
      <c r="HS91" s="78"/>
      <c r="HT91" s="78"/>
      <c r="HU91" s="78"/>
      <c r="HV91" s="78"/>
      <c r="HW91" s="78"/>
      <c r="HX91" s="78"/>
      <c r="HY91" s="78"/>
      <c r="HZ91" s="78"/>
      <c r="IA91" s="78"/>
      <c r="IB91" s="78"/>
      <c r="IC91" s="78"/>
      <c r="ID91" s="78"/>
      <c r="IE91" s="78"/>
      <c r="IF91" s="78"/>
      <c r="IG91" s="78"/>
      <c r="IH91" s="78">
        <f>IF($B91=PO_valitsin!$C$8,100000,'mallin data'!FI91/'mallin data'!CJ$297*PO_valitsin!G$5)</f>
        <v>0.11335061684317724</v>
      </c>
      <c r="II91" s="79">
        <f t="shared" si="4"/>
        <v>0.6778484091429885</v>
      </c>
      <c r="IJ91" s="71">
        <f t="shared" si="5"/>
        <v>120</v>
      </c>
      <c r="IK91" s="80">
        <f t="shared" si="7"/>
        <v>8.8999999999999937E-9</v>
      </c>
      <c r="IL91" s="36" t="str">
        <f t="shared" si="6"/>
        <v>Kittilä</v>
      </c>
    </row>
    <row r="92" spans="1:246" x14ac:dyDescent="0.2">
      <c r="A92" s="12">
        <v>2024</v>
      </c>
      <c r="B92" s="88" t="s">
        <v>192</v>
      </c>
      <c r="C92" s="88" t="s">
        <v>501</v>
      </c>
      <c r="J92" s="89">
        <v>49.4</v>
      </c>
      <c r="Q92" s="89">
        <v>50.6</v>
      </c>
      <c r="AV92" s="63"/>
      <c r="AW92" s="63"/>
      <c r="BO92" s="99">
        <v>-1.2693950778567231E-2</v>
      </c>
      <c r="BP92" s="90">
        <v>23470.584851781343</v>
      </c>
      <c r="BT92" s="91">
        <v>0</v>
      </c>
      <c r="CJ92" s="98">
        <v>720</v>
      </c>
      <c r="CK92" s="75">
        <f>ABS(J92-PO_valitsin!$D$8)</f>
        <v>3.6999999999999957</v>
      </c>
      <c r="CR92" s="77">
        <f>ABS(Q92-PO_valitsin!$F$8)</f>
        <v>37.800000000000004</v>
      </c>
      <c r="EN92" s="76">
        <f>ABS(BO92-PO_valitsin!$E$8)</f>
        <v>9.3311989111372964E-3</v>
      </c>
      <c r="EO92" s="76">
        <f>ABS(BP92-PO_valitsin!$H$8)</f>
        <v>3945.8951628644136</v>
      </c>
      <c r="ES92" s="76">
        <f>ABS(BT92-PO_valitsin!$I$8)</f>
        <v>2E-3</v>
      </c>
      <c r="FI92" s="76">
        <f>ABS(CJ92-PO_valitsin!$G$8)</f>
        <v>1007</v>
      </c>
      <c r="FJ92" s="78">
        <f>IF($B92=PO_valitsin!$C$8,100000,'mallin data'!CK92/'mallin data'!J$297*PO_valitsin!D$5)</f>
        <v>0.16497079135873749</v>
      </c>
      <c r="FK92" s="78"/>
      <c r="FL92" s="78"/>
      <c r="FM92" s="78"/>
      <c r="FN92" s="78"/>
      <c r="FO92" s="78"/>
      <c r="FP92" s="78"/>
      <c r="FQ92" s="78">
        <f>IF($B92=PO_valitsin!$C$8,100000,'mallin data'!CR92/'mallin data'!Q$297*PO_valitsin!F$5)</f>
        <v>0.17329011731033667</v>
      </c>
      <c r="FR92" s="78"/>
      <c r="FS92" s="78"/>
      <c r="FT92" s="78"/>
      <c r="FU92" s="78"/>
      <c r="FV92" s="78"/>
      <c r="FW92" s="78"/>
      <c r="FX92" s="78"/>
      <c r="FY92" s="78"/>
      <c r="FZ92" s="78"/>
      <c r="GA92" s="78"/>
      <c r="GB92" s="78"/>
      <c r="GC92" s="78"/>
      <c r="GD92" s="78"/>
      <c r="GE92" s="78"/>
      <c r="GF92" s="78"/>
      <c r="GG92" s="78"/>
      <c r="GH92" s="78"/>
      <c r="GI92" s="78"/>
      <c r="GJ92" s="78"/>
      <c r="GK92" s="78"/>
      <c r="GL92" s="78"/>
      <c r="GM92" s="78"/>
      <c r="GN92" s="78"/>
      <c r="GO92" s="78"/>
      <c r="GP92" s="78"/>
      <c r="GQ92" s="78"/>
      <c r="GR92" s="78"/>
      <c r="GS92" s="78"/>
      <c r="GT92" s="78"/>
      <c r="GU92" s="78"/>
      <c r="GV92" s="78"/>
      <c r="GW92" s="78"/>
      <c r="GX92" s="78"/>
      <c r="GY92" s="78"/>
      <c r="GZ92" s="78"/>
      <c r="HA92" s="78"/>
      <c r="HB92" s="78"/>
      <c r="HC92" s="78"/>
      <c r="HD92" s="78"/>
      <c r="HE92" s="78"/>
      <c r="HF92" s="78"/>
      <c r="HG92" s="78"/>
      <c r="HH92" s="78"/>
      <c r="HI92" s="78"/>
      <c r="HJ92" s="78"/>
      <c r="HK92" s="78"/>
      <c r="HL92" s="78"/>
      <c r="HM92" s="78">
        <f>IF($B92=PO_valitsin!$C$8,100000,'mallin data'!EN92/'mallin data'!BO$297*PO_valitsin!E$5)</f>
        <v>9.2368950117901402E-2</v>
      </c>
      <c r="HN92" s="78">
        <f>IF($B92=PO_valitsin!$C$8,100000,'mallin data'!EO92/'mallin data'!BP$297*PO_valitsin!H$5)</f>
        <v>0.12148835816611579</v>
      </c>
      <c r="HO92" s="78"/>
      <c r="HP92" s="78"/>
      <c r="HQ92" s="78"/>
      <c r="HR92" s="78">
        <f>IF($B92=PO_valitsin!$C$8,100000,'mallin data'!ES92/'mallin data'!BT$297*PO_valitsin!I$5)</f>
        <v>3.2168921014250902E-2</v>
      </c>
      <c r="HS92" s="78"/>
      <c r="HT92" s="78"/>
      <c r="HU92" s="78"/>
      <c r="HV92" s="78"/>
      <c r="HW92" s="78"/>
      <c r="HX92" s="78"/>
      <c r="HY92" s="78"/>
      <c r="HZ92" s="78"/>
      <c r="IA92" s="78"/>
      <c r="IB92" s="78"/>
      <c r="IC92" s="78"/>
      <c r="ID92" s="78"/>
      <c r="IE92" s="78"/>
      <c r="IF92" s="78"/>
      <c r="IG92" s="78"/>
      <c r="IH92" s="78">
        <f>IF($B92=PO_valitsin!$C$8,100000,'mallin data'!FI92/'mallin data'!CJ$297*PO_valitsin!G$5)</f>
        <v>0.1027399380387754</v>
      </c>
      <c r="II92" s="79">
        <f t="shared" si="4"/>
        <v>0.68702708500611764</v>
      </c>
      <c r="IJ92" s="71">
        <f t="shared" si="5"/>
        <v>125</v>
      </c>
      <c r="IK92" s="80">
        <f t="shared" si="7"/>
        <v>8.9999999999999929E-9</v>
      </c>
      <c r="IL92" s="36" t="str">
        <f t="shared" si="6"/>
        <v>Kiuruvesi</v>
      </c>
    </row>
    <row r="93" spans="1:246" x14ac:dyDescent="0.2">
      <c r="A93" s="12">
        <v>2024</v>
      </c>
      <c r="B93" s="88" t="s">
        <v>193</v>
      </c>
      <c r="C93" s="88" t="s">
        <v>502</v>
      </c>
      <c r="J93" s="89">
        <v>53</v>
      </c>
      <c r="Q93" s="89">
        <v>50.9</v>
      </c>
      <c r="AV93" s="63"/>
      <c r="AW93" s="63"/>
      <c r="BO93" s="99">
        <v>-5.1510413406318768E-2</v>
      </c>
      <c r="BP93" s="90">
        <v>22353.380811078139</v>
      </c>
      <c r="BT93" s="91">
        <v>0</v>
      </c>
      <c r="CJ93" s="98">
        <v>72</v>
      </c>
      <c r="CK93" s="75">
        <f>ABS(J93-PO_valitsin!$D$8)</f>
        <v>7.2999999999999972</v>
      </c>
      <c r="CR93" s="77">
        <f>ABS(Q93-PO_valitsin!$F$8)</f>
        <v>37.500000000000007</v>
      </c>
      <c r="EN93" s="76">
        <f>ABS(BO93-PO_valitsin!$E$8)</f>
        <v>2.9485263716614241E-2</v>
      </c>
      <c r="EO93" s="76">
        <f>ABS(BP93-PO_valitsin!$H$8)</f>
        <v>5063.0992035676172</v>
      </c>
      <c r="ES93" s="76">
        <f>ABS(BT93-PO_valitsin!$I$8)</f>
        <v>2E-3</v>
      </c>
      <c r="FI93" s="76">
        <f>ABS(CJ93-PO_valitsin!$G$8)</f>
        <v>1655</v>
      </c>
      <c r="FJ93" s="78">
        <f>IF($B93=PO_valitsin!$C$8,100000,'mallin data'!CK93/'mallin data'!J$297*PO_valitsin!D$5)</f>
        <v>0.32548291268075263</v>
      </c>
      <c r="FK93" s="78"/>
      <c r="FL93" s="78"/>
      <c r="FM93" s="78"/>
      <c r="FN93" s="78"/>
      <c r="FO93" s="78"/>
      <c r="FP93" s="78"/>
      <c r="FQ93" s="78">
        <f>IF($B93=PO_valitsin!$C$8,100000,'mallin data'!CR93/'mallin data'!Q$297*PO_valitsin!F$5)</f>
        <v>0.17191479891898478</v>
      </c>
      <c r="FR93" s="78"/>
      <c r="FS93" s="78"/>
      <c r="FT93" s="78"/>
      <c r="FU93" s="78"/>
      <c r="FV93" s="78"/>
      <c r="FW93" s="78"/>
      <c r="FX93" s="78"/>
      <c r="FY93" s="78"/>
      <c r="FZ93" s="78"/>
      <c r="GA93" s="78"/>
      <c r="GB93" s="78"/>
      <c r="GC93" s="78"/>
      <c r="GD93" s="78"/>
      <c r="GE93" s="78"/>
      <c r="GF93" s="78"/>
      <c r="GG93" s="78"/>
      <c r="GH93" s="78"/>
      <c r="GI93" s="78"/>
      <c r="GJ93" s="78"/>
      <c r="GK93" s="78"/>
      <c r="GL93" s="78"/>
      <c r="GM93" s="78"/>
      <c r="GN93" s="78"/>
      <c r="GO93" s="78"/>
      <c r="GP93" s="78"/>
      <c r="GQ93" s="78"/>
      <c r="GR93" s="78"/>
      <c r="GS93" s="78"/>
      <c r="GT93" s="78"/>
      <c r="GU93" s="78"/>
      <c r="GV93" s="78"/>
      <c r="GW93" s="78"/>
      <c r="GX93" s="78"/>
      <c r="GY93" s="78"/>
      <c r="GZ93" s="78"/>
      <c r="HA93" s="78"/>
      <c r="HB93" s="78"/>
      <c r="HC93" s="78"/>
      <c r="HD93" s="78"/>
      <c r="HE93" s="78"/>
      <c r="HF93" s="78"/>
      <c r="HG93" s="78"/>
      <c r="HH93" s="78"/>
      <c r="HI93" s="78"/>
      <c r="HJ93" s="78"/>
      <c r="HK93" s="78"/>
      <c r="HL93" s="78"/>
      <c r="HM93" s="78">
        <f>IF($B93=PO_valitsin!$C$8,100000,'mallin data'!EN93/'mallin data'!BO$297*PO_valitsin!E$5)</f>
        <v>0.29187276783934329</v>
      </c>
      <c r="HN93" s="78">
        <f>IF($B93=PO_valitsin!$C$8,100000,'mallin data'!EO93/'mallin data'!BP$297*PO_valitsin!H$5)</f>
        <v>0.15588544147409075</v>
      </c>
      <c r="HO93" s="78"/>
      <c r="HP93" s="78"/>
      <c r="HQ93" s="78"/>
      <c r="HR93" s="78">
        <f>IF($B93=PO_valitsin!$C$8,100000,'mallin data'!ES93/'mallin data'!BT$297*PO_valitsin!I$5)</f>
        <v>3.2168921014250902E-2</v>
      </c>
      <c r="HS93" s="78"/>
      <c r="HT93" s="78"/>
      <c r="HU93" s="78"/>
      <c r="HV93" s="78"/>
      <c r="HW93" s="78"/>
      <c r="HX93" s="78"/>
      <c r="HY93" s="78"/>
      <c r="HZ93" s="78"/>
      <c r="IA93" s="78"/>
      <c r="IB93" s="78"/>
      <c r="IC93" s="78"/>
      <c r="ID93" s="78"/>
      <c r="IE93" s="78"/>
      <c r="IF93" s="78"/>
      <c r="IG93" s="78"/>
      <c r="IH93" s="78">
        <f>IF($B93=PO_valitsin!$C$8,100000,'mallin data'!FI93/'mallin data'!CJ$297*PO_valitsin!G$5)</f>
        <v>0.16885262905081755</v>
      </c>
      <c r="II93" s="79">
        <f t="shared" si="4"/>
        <v>1.1461774800782403</v>
      </c>
      <c r="IJ93" s="71">
        <f t="shared" si="5"/>
        <v>228</v>
      </c>
      <c r="IK93" s="80">
        <f t="shared" si="7"/>
        <v>9.0999999999999922E-9</v>
      </c>
      <c r="IL93" s="36" t="str">
        <f t="shared" si="6"/>
        <v>Kivijärvi</v>
      </c>
    </row>
    <row r="94" spans="1:246" x14ac:dyDescent="0.2">
      <c r="A94" s="12">
        <v>2024</v>
      </c>
      <c r="B94" s="88" t="s">
        <v>194</v>
      </c>
      <c r="C94" s="88" t="s">
        <v>503</v>
      </c>
      <c r="J94" s="89">
        <v>50</v>
      </c>
      <c r="Q94" s="89">
        <v>59.6</v>
      </c>
      <c r="AV94" s="63"/>
      <c r="AW94" s="63"/>
      <c r="BO94" s="99">
        <v>-2.6049940153268714E-2</v>
      </c>
      <c r="BP94" s="90">
        <v>26153.883023395319</v>
      </c>
      <c r="BT94" s="91">
        <v>3.0000000000000001E-3</v>
      </c>
      <c r="CJ94" s="98">
        <v>570</v>
      </c>
      <c r="CK94" s="75">
        <f>ABS(J94-PO_valitsin!$D$8)</f>
        <v>4.2999999999999972</v>
      </c>
      <c r="CR94" s="77">
        <f>ABS(Q94-PO_valitsin!$F$8)</f>
        <v>28.800000000000004</v>
      </c>
      <c r="EN94" s="76">
        <f>ABS(BO94-PO_valitsin!$E$8)</f>
        <v>4.0247904635641873E-3</v>
      </c>
      <c r="EO94" s="76">
        <f>ABS(BP94-PO_valitsin!$H$8)</f>
        <v>1262.596991250437</v>
      </c>
      <c r="ES94" s="76">
        <f>ABS(BT94-PO_valitsin!$I$8)</f>
        <v>1E-3</v>
      </c>
      <c r="FI94" s="76">
        <f>ABS(CJ94-PO_valitsin!$G$8)</f>
        <v>1157</v>
      </c>
      <c r="FJ94" s="78">
        <f>IF($B94=PO_valitsin!$C$8,100000,'mallin data'!CK94/'mallin data'!J$297*PO_valitsin!D$5)</f>
        <v>0.19172281157907339</v>
      </c>
      <c r="FK94" s="78"/>
      <c r="FL94" s="78"/>
      <c r="FM94" s="78"/>
      <c r="FN94" s="78"/>
      <c r="FO94" s="78"/>
      <c r="FP94" s="78"/>
      <c r="FQ94" s="78">
        <f>IF($B94=PO_valitsin!$C$8,100000,'mallin data'!CR94/'mallin data'!Q$297*PO_valitsin!F$5)</f>
        <v>0.13203056556978032</v>
      </c>
      <c r="FR94" s="78"/>
      <c r="FS94" s="78"/>
      <c r="FT94" s="78"/>
      <c r="FU94" s="78"/>
      <c r="FV94" s="78"/>
      <c r="FW94" s="78"/>
      <c r="FX94" s="78"/>
      <c r="FY94" s="78"/>
      <c r="FZ94" s="78"/>
      <c r="GA94" s="78"/>
      <c r="GB94" s="78"/>
      <c r="GC94" s="78"/>
      <c r="GD94" s="78"/>
      <c r="GE94" s="78"/>
      <c r="GF94" s="78"/>
      <c r="GG94" s="78"/>
      <c r="GH94" s="78"/>
      <c r="GI94" s="78"/>
      <c r="GJ94" s="78"/>
      <c r="GK94" s="78"/>
      <c r="GL94" s="78"/>
      <c r="GM94" s="78"/>
      <c r="GN94" s="78"/>
      <c r="GO94" s="78"/>
      <c r="GP94" s="78"/>
      <c r="GQ94" s="78"/>
      <c r="GR94" s="78"/>
      <c r="GS94" s="78"/>
      <c r="GT94" s="78"/>
      <c r="GU94" s="78"/>
      <c r="GV94" s="78"/>
      <c r="GW94" s="78"/>
      <c r="GX94" s="78"/>
      <c r="GY94" s="78"/>
      <c r="GZ94" s="78"/>
      <c r="HA94" s="78"/>
      <c r="HB94" s="78"/>
      <c r="HC94" s="78"/>
      <c r="HD94" s="78"/>
      <c r="HE94" s="78"/>
      <c r="HF94" s="78"/>
      <c r="HG94" s="78"/>
      <c r="HH94" s="78"/>
      <c r="HI94" s="78"/>
      <c r="HJ94" s="78"/>
      <c r="HK94" s="78"/>
      <c r="HL94" s="78"/>
      <c r="HM94" s="78">
        <f>IF($B94=PO_valitsin!$C$8,100000,'mallin data'!EN94/'mallin data'!BO$297*PO_valitsin!E$5)</f>
        <v>3.9841147220668831E-2</v>
      </c>
      <c r="HN94" s="78">
        <f>IF($B94=PO_valitsin!$C$8,100000,'mallin data'!EO94/'mallin data'!BP$297*PO_valitsin!H$5)</f>
        <v>3.8873520243539218E-2</v>
      </c>
      <c r="HO94" s="78"/>
      <c r="HP94" s="78"/>
      <c r="HQ94" s="78"/>
      <c r="HR94" s="78">
        <f>IF($B94=PO_valitsin!$C$8,100000,'mallin data'!ES94/'mallin data'!BT$297*PO_valitsin!I$5)</f>
        <v>1.6084460507125451E-2</v>
      </c>
      <c r="HS94" s="78"/>
      <c r="HT94" s="78"/>
      <c r="HU94" s="78"/>
      <c r="HV94" s="78"/>
      <c r="HW94" s="78"/>
      <c r="HX94" s="78"/>
      <c r="HY94" s="78"/>
      <c r="HZ94" s="78"/>
      <c r="IA94" s="78"/>
      <c r="IB94" s="78"/>
      <c r="IC94" s="78"/>
      <c r="ID94" s="78"/>
      <c r="IE94" s="78"/>
      <c r="IF94" s="78"/>
      <c r="IG94" s="78"/>
      <c r="IH94" s="78">
        <f>IF($B94=PO_valitsin!$C$8,100000,'mallin data'!FI94/'mallin data'!CJ$297*PO_valitsin!G$5)</f>
        <v>0.11804380169897034</v>
      </c>
      <c r="II94" s="79">
        <f t="shared" si="4"/>
        <v>0.53659631601915758</v>
      </c>
      <c r="IJ94" s="71">
        <f t="shared" si="5"/>
        <v>71</v>
      </c>
      <c r="IK94" s="80">
        <f t="shared" si="7"/>
        <v>9.1999999999999914E-9</v>
      </c>
      <c r="IL94" s="36" t="str">
        <f t="shared" si="6"/>
        <v>Kokemäki</v>
      </c>
    </row>
    <row r="95" spans="1:246" x14ac:dyDescent="0.2">
      <c r="A95" s="12">
        <v>2024</v>
      </c>
      <c r="B95" s="88" t="s">
        <v>170</v>
      </c>
      <c r="C95" s="88" t="s">
        <v>504</v>
      </c>
      <c r="J95" s="89">
        <v>42.7</v>
      </c>
      <c r="Q95" s="89">
        <v>89.1</v>
      </c>
      <c r="AV95" s="63"/>
      <c r="AW95" s="63"/>
      <c r="BO95" s="99">
        <v>4.7378282810464963E-3</v>
      </c>
      <c r="BP95" s="90">
        <v>26619.600740174086</v>
      </c>
      <c r="BT95" s="91">
        <v>0.11800000000000001</v>
      </c>
      <c r="CJ95" s="98">
        <v>5646</v>
      </c>
      <c r="CK95" s="75">
        <f>ABS(J95-PO_valitsin!$D$8)</f>
        <v>3</v>
      </c>
      <c r="CR95" s="77">
        <f>ABS(Q95-PO_valitsin!$F$8)</f>
        <v>0.69999999999998863</v>
      </c>
      <c r="EN95" s="76">
        <f>ABS(BO95-PO_valitsin!$E$8)</f>
        <v>2.6762977970751022E-2</v>
      </c>
      <c r="EO95" s="76">
        <f>ABS(BP95-PO_valitsin!$H$8)</f>
        <v>796.87927447167021</v>
      </c>
      <c r="ES95" s="76">
        <f>ABS(BT95-PO_valitsin!$I$8)</f>
        <v>0.11600000000000001</v>
      </c>
      <c r="FI95" s="76">
        <f>ABS(CJ95-PO_valitsin!$G$8)</f>
        <v>3919</v>
      </c>
      <c r="FJ95" s="78">
        <f>IF($B95=PO_valitsin!$C$8,100000,'mallin data'!CK95/'mallin data'!J$297*PO_valitsin!D$5)</f>
        <v>0.13376010110167921</v>
      </c>
      <c r="FK95" s="78"/>
      <c r="FL95" s="78"/>
      <c r="FM95" s="78"/>
      <c r="FN95" s="78"/>
      <c r="FO95" s="78"/>
      <c r="FP95" s="78"/>
      <c r="FQ95" s="78">
        <f>IF($B95=PO_valitsin!$C$8,100000,'mallin data'!CR95/'mallin data'!Q$297*PO_valitsin!F$5)</f>
        <v>3.2090762464876636E-3</v>
      </c>
      <c r="FR95" s="78"/>
      <c r="FS95" s="78"/>
      <c r="FT95" s="78"/>
      <c r="FU95" s="78"/>
      <c r="FV95" s="78"/>
      <c r="FW95" s="78"/>
      <c r="FX95" s="78"/>
      <c r="FY95" s="78"/>
      <c r="FZ95" s="78"/>
      <c r="GA95" s="78"/>
      <c r="GB95" s="78"/>
      <c r="GC95" s="78"/>
      <c r="GD95" s="78"/>
      <c r="GE95" s="78"/>
      <c r="GF95" s="78"/>
      <c r="GG95" s="78"/>
      <c r="GH95" s="78"/>
      <c r="GI95" s="78"/>
      <c r="GJ95" s="78"/>
      <c r="GK95" s="78"/>
      <c r="GL95" s="78"/>
      <c r="GM95" s="78"/>
      <c r="GN95" s="78"/>
      <c r="GO95" s="78"/>
      <c r="GP95" s="78"/>
      <c r="GQ95" s="78"/>
      <c r="GR95" s="78"/>
      <c r="GS95" s="78"/>
      <c r="GT95" s="78"/>
      <c r="GU95" s="78"/>
      <c r="GV95" s="78"/>
      <c r="GW95" s="78"/>
      <c r="GX95" s="78"/>
      <c r="GY95" s="78"/>
      <c r="GZ95" s="78"/>
      <c r="HA95" s="78"/>
      <c r="HB95" s="78"/>
      <c r="HC95" s="78"/>
      <c r="HD95" s="78"/>
      <c r="HE95" s="78"/>
      <c r="HF95" s="78"/>
      <c r="HG95" s="78"/>
      <c r="HH95" s="78"/>
      <c r="HI95" s="78"/>
      <c r="HJ95" s="78"/>
      <c r="HK95" s="78"/>
      <c r="HL95" s="78"/>
      <c r="HM95" s="78">
        <f>IF($B95=PO_valitsin!$C$8,100000,'mallin data'!EN95/'mallin data'!BO$297*PO_valitsin!E$5)</f>
        <v>0.26492503275610668</v>
      </c>
      <c r="HN95" s="78">
        <f>IF($B95=PO_valitsin!$C$8,100000,'mallin data'!EO95/'mallin data'!BP$297*PO_valitsin!H$5)</f>
        <v>2.4534750852805501E-2</v>
      </c>
      <c r="HO95" s="78"/>
      <c r="HP95" s="78"/>
      <c r="HQ95" s="78"/>
      <c r="HR95" s="78">
        <f>IF($B95=PO_valitsin!$C$8,100000,'mallin data'!ES95/'mallin data'!BT$297*PO_valitsin!I$5)</f>
        <v>1.8657974188265523</v>
      </c>
      <c r="HS95" s="78"/>
      <c r="HT95" s="78"/>
      <c r="HU95" s="78"/>
      <c r="HV95" s="78"/>
      <c r="HW95" s="78"/>
      <c r="HX95" s="78"/>
      <c r="HY95" s="78"/>
      <c r="HZ95" s="78"/>
      <c r="IA95" s="78"/>
      <c r="IB95" s="78"/>
      <c r="IC95" s="78"/>
      <c r="ID95" s="78"/>
      <c r="IE95" s="78"/>
      <c r="IF95" s="78"/>
      <c r="IG95" s="78"/>
      <c r="IH95" s="78">
        <f>IF($B95=PO_valitsin!$C$8,100000,'mallin data'!FI95/'mallin data'!CJ$297*PO_valitsin!G$5)</f>
        <v>0.39983894456202662</v>
      </c>
      <c r="II95" s="79">
        <f t="shared" si="4"/>
        <v>2.6920653336456581</v>
      </c>
      <c r="IJ95" s="71">
        <f t="shared" si="5"/>
        <v>261</v>
      </c>
      <c r="IK95" s="80">
        <f t="shared" si="7"/>
        <v>9.2999999999999906E-9</v>
      </c>
      <c r="IL95" s="36" t="str">
        <f t="shared" si="6"/>
        <v>Kokkola</v>
      </c>
    </row>
    <row r="96" spans="1:246" x14ac:dyDescent="0.2">
      <c r="A96" s="12">
        <v>2024</v>
      </c>
      <c r="B96" s="88" t="s">
        <v>195</v>
      </c>
      <c r="C96" s="88" t="s">
        <v>505</v>
      </c>
      <c r="J96" s="89">
        <v>46.6</v>
      </c>
      <c r="Q96" s="89">
        <v>50.7</v>
      </c>
      <c r="AV96" s="63"/>
      <c r="AW96" s="63"/>
      <c r="BO96" s="99">
        <v>3.7349247538602651E-2</v>
      </c>
      <c r="BP96" s="90">
        <v>26824.234261349386</v>
      </c>
      <c r="BT96" s="91">
        <v>6.9999999999999993E-3</v>
      </c>
      <c r="CJ96" s="98">
        <v>434</v>
      </c>
      <c r="CK96" s="75">
        <f>ABS(J96-PO_valitsin!$D$8)</f>
        <v>0.89999999999999858</v>
      </c>
      <c r="CR96" s="77">
        <f>ABS(Q96-PO_valitsin!$F$8)</f>
        <v>37.700000000000003</v>
      </c>
      <c r="EN96" s="76">
        <f>ABS(BO96-PO_valitsin!$E$8)</f>
        <v>5.9374397228307174E-2</v>
      </c>
      <c r="EO96" s="76">
        <f>ABS(BP96-PO_valitsin!$H$8)</f>
        <v>592.24575329637082</v>
      </c>
      <c r="ES96" s="76">
        <f>ABS(BT96-PO_valitsin!$I$8)</f>
        <v>4.9999999999999992E-3</v>
      </c>
      <c r="FI96" s="76">
        <f>ABS(CJ96-PO_valitsin!$G$8)</f>
        <v>1293</v>
      </c>
      <c r="FJ96" s="78">
        <f>IF($B96=PO_valitsin!$C$8,100000,'mallin data'!CK96/'mallin data'!J$297*PO_valitsin!D$5)</f>
        <v>4.0128030330503696E-2</v>
      </c>
      <c r="FK96" s="78"/>
      <c r="FL96" s="78"/>
      <c r="FM96" s="78"/>
      <c r="FN96" s="78"/>
      <c r="FO96" s="78"/>
      <c r="FP96" s="78"/>
      <c r="FQ96" s="78">
        <f>IF($B96=PO_valitsin!$C$8,100000,'mallin data'!CR96/'mallin data'!Q$297*PO_valitsin!F$5)</f>
        <v>0.17283167784655271</v>
      </c>
      <c r="FR96" s="78"/>
      <c r="FS96" s="78"/>
      <c r="FT96" s="78"/>
      <c r="FU96" s="78"/>
      <c r="FV96" s="78"/>
      <c r="FW96" s="78"/>
      <c r="FX96" s="78"/>
      <c r="FY96" s="78"/>
      <c r="FZ96" s="78"/>
      <c r="GA96" s="78"/>
      <c r="GB96" s="78"/>
      <c r="GC96" s="78"/>
      <c r="GD96" s="78"/>
      <c r="GE96" s="78"/>
      <c r="GF96" s="78"/>
      <c r="GG96" s="78"/>
      <c r="GH96" s="78"/>
      <c r="GI96" s="78"/>
      <c r="GJ96" s="78"/>
      <c r="GK96" s="78"/>
      <c r="GL96" s="78"/>
      <c r="GM96" s="78"/>
      <c r="GN96" s="78"/>
      <c r="GO96" s="78"/>
      <c r="GP96" s="78"/>
      <c r="GQ96" s="78"/>
      <c r="GR96" s="78"/>
      <c r="GS96" s="78"/>
      <c r="GT96" s="78"/>
      <c r="GU96" s="78"/>
      <c r="GV96" s="78"/>
      <c r="GW96" s="78"/>
      <c r="GX96" s="78"/>
      <c r="GY96" s="78"/>
      <c r="GZ96" s="78"/>
      <c r="HA96" s="78"/>
      <c r="HB96" s="78"/>
      <c r="HC96" s="78"/>
      <c r="HD96" s="78"/>
      <c r="HE96" s="78"/>
      <c r="HF96" s="78"/>
      <c r="HG96" s="78"/>
      <c r="HH96" s="78"/>
      <c r="HI96" s="78"/>
      <c r="HJ96" s="78"/>
      <c r="HK96" s="78"/>
      <c r="HL96" s="78"/>
      <c r="HM96" s="78">
        <f>IF($B96=PO_valitsin!$C$8,100000,'mallin data'!EN96/'mallin data'!BO$297*PO_valitsin!E$5)</f>
        <v>0.58774341733473245</v>
      </c>
      <c r="HN96" s="78">
        <f>IF($B96=PO_valitsin!$C$8,100000,'mallin data'!EO96/'mallin data'!BP$297*PO_valitsin!H$5)</f>
        <v>1.8234383132115388E-2</v>
      </c>
      <c r="HO96" s="78"/>
      <c r="HP96" s="78"/>
      <c r="HQ96" s="78"/>
      <c r="HR96" s="78">
        <f>IF($B96=PO_valitsin!$C$8,100000,'mallin data'!ES96/'mallin data'!BT$297*PO_valitsin!I$5)</f>
        <v>8.0422302535627238E-2</v>
      </c>
      <c r="HS96" s="78"/>
      <c r="HT96" s="78"/>
      <c r="HU96" s="78"/>
      <c r="HV96" s="78"/>
      <c r="HW96" s="78"/>
      <c r="HX96" s="78"/>
      <c r="HY96" s="78"/>
      <c r="HZ96" s="78"/>
      <c r="IA96" s="78"/>
      <c r="IB96" s="78"/>
      <c r="IC96" s="78"/>
      <c r="ID96" s="78"/>
      <c r="IE96" s="78"/>
      <c r="IF96" s="78"/>
      <c r="IG96" s="78"/>
      <c r="IH96" s="78">
        <f>IF($B96=PO_valitsin!$C$8,100000,'mallin data'!FI96/'mallin data'!CJ$297*PO_valitsin!G$5)</f>
        <v>0.13191930475088043</v>
      </c>
      <c r="II96" s="79">
        <f t="shared" si="4"/>
        <v>1.0312791253304119</v>
      </c>
      <c r="IJ96" s="71">
        <f t="shared" si="5"/>
        <v>209</v>
      </c>
      <c r="IK96" s="80">
        <f t="shared" si="7"/>
        <v>9.3999999999999899E-9</v>
      </c>
      <c r="IL96" s="36" t="str">
        <f t="shared" si="6"/>
        <v>Kolari</v>
      </c>
    </row>
    <row r="97" spans="1:246" x14ac:dyDescent="0.2">
      <c r="A97" s="12">
        <v>2024</v>
      </c>
      <c r="B97" s="88" t="s">
        <v>196</v>
      </c>
      <c r="C97" s="88" t="s">
        <v>506</v>
      </c>
      <c r="J97" s="89">
        <v>51.6</v>
      </c>
      <c r="Q97" s="89">
        <v>39.799999999999997</v>
      </c>
      <c r="AV97" s="63"/>
      <c r="AW97" s="63"/>
      <c r="BO97" s="99">
        <v>-2.7467543731917E-2</v>
      </c>
      <c r="BP97" s="90">
        <v>24453.347808275295</v>
      </c>
      <c r="BT97" s="91">
        <v>0</v>
      </c>
      <c r="CJ97" s="98">
        <v>220</v>
      </c>
      <c r="CK97" s="75">
        <f>ABS(J97-PO_valitsin!$D$8)</f>
        <v>5.8999999999999986</v>
      </c>
      <c r="CR97" s="77">
        <f>ABS(Q97-PO_valitsin!$F$8)</f>
        <v>48.600000000000009</v>
      </c>
      <c r="EN97" s="76">
        <f>ABS(BO97-PO_valitsin!$E$8)</f>
        <v>5.4423940422124728E-3</v>
      </c>
      <c r="EO97" s="76">
        <f>ABS(BP97-PO_valitsin!$H$8)</f>
        <v>2963.1322063704611</v>
      </c>
      <c r="ES97" s="76">
        <f>ABS(BT97-PO_valitsin!$I$8)</f>
        <v>2E-3</v>
      </c>
      <c r="FI97" s="76">
        <f>ABS(CJ97-PO_valitsin!$G$8)</f>
        <v>1507</v>
      </c>
      <c r="FJ97" s="78">
        <f>IF($B97=PO_valitsin!$C$8,100000,'mallin data'!CK97/'mallin data'!J$297*PO_valitsin!D$5)</f>
        <v>0.26306153216663569</v>
      </c>
      <c r="FK97" s="78"/>
      <c r="FL97" s="78"/>
      <c r="FM97" s="78"/>
      <c r="FN97" s="78"/>
      <c r="FO97" s="78"/>
      <c r="FP97" s="78"/>
      <c r="FQ97" s="78">
        <f>IF($B97=PO_valitsin!$C$8,100000,'mallin data'!CR97/'mallin data'!Q$297*PO_valitsin!F$5)</f>
        <v>0.2228015793990043</v>
      </c>
      <c r="FR97" s="78"/>
      <c r="FS97" s="78"/>
      <c r="FT97" s="78"/>
      <c r="FU97" s="78"/>
      <c r="FV97" s="78"/>
      <c r="FW97" s="78"/>
      <c r="FX97" s="78"/>
      <c r="FY97" s="78"/>
      <c r="FZ97" s="78"/>
      <c r="GA97" s="78"/>
      <c r="GB97" s="78"/>
      <c r="GC97" s="78"/>
      <c r="GD97" s="78"/>
      <c r="GE97" s="78"/>
      <c r="GF97" s="78"/>
      <c r="GG97" s="78"/>
      <c r="GH97" s="78"/>
      <c r="GI97" s="78"/>
      <c r="GJ97" s="78"/>
      <c r="GK97" s="78"/>
      <c r="GL97" s="78"/>
      <c r="GM97" s="78"/>
      <c r="GN97" s="78"/>
      <c r="GO97" s="78"/>
      <c r="GP97" s="78"/>
      <c r="GQ97" s="78"/>
      <c r="GR97" s="78"/>
      <c r="GS97" s="78"/>
      <c r="GT97" s="78"/>
      <c r="GU97" s="78"/>
      <c r="GV97" s="78"/>
      <c r="GW97" s="78"/>
      <c r="GX97" s="78"/>
      <c r="GY97" s="78"/>
      <c r="GZ97" s="78"/>
      <c r="HA97" s="78"/>
      <c r="HB97" s="78"/>
      <c r="HC97" s="78"/>
      <c r="HD97" s="78"/>
      <c r="HE97" s="78"/>
      <c r="HF97" s="78"/>
      <c r="HG97" s="78"/>
      <c r="HH97" s="78"/>
      <c r="HI97" s="78"/>
      <c r="HJ97" s="78"/>
      <c r="HK97" s="78"/>
      <c r="HL97" s="78"/>
      <c r="HM97" s="78">
        <f>IF($B97=PO_valitsin!$C$8,100000,'mallin data'!EN97/'mallin data'!BO$297*PO_valitsin!E$5)</f>
        <v>5.3873915730922629E-2</v>
      </c>
      <c r="HN97" s="78">
        <f>IF($B97=PO_valitsin!$C$8,100000,'mallin data'!EO97/'mallin data'!BP$297*PO_valitsin!H$5)</f>
        <v>9.123051979915392E-2</v>
      </c>
      <c r="HO97" s="78"/>
      <c r="HP97" s="78"/>
      <c r="HQ97" s="78"/>
      <c r="HR97" s="78">
        <f>IF($B97=PO_valitsin!$C$8,100000,'mallin data'!ES97/'mallin data'!BT$297*PO_valitsin!I$5)</f>
        <v>3.2168921014250902E-2</v>
      </c>
      <c r="HS97" s="78"/>
      <c r="HT97" s="78"/>
      <c r="HU97" s="78"/>
      <c r="HV97" s="78"/>
      <c r="HW97" s="78"/>
      <c r="HX97" s="78"/>
      <c r="HY97" s="78"/>
      <c r="HZ97" s="78"/>
      <c r="IA97" s="78"/>
      <c r="IB97" s="78"/>
      <c r="IC97" s="78"/>
      <c r="ID97" s="78"/>
      <c r="IE97" s="78"/>
      <c r="IF97" s="78"/>
      <c r="IG97" s="78"/>
      <c r="IH97" s="78">
        <f>IF($B97=PO_valitsin!$C$8,100000,'mallin data'!FI97/'mallin data'!CJ$297*PO_valitsin!G$5)</f>
        <v>0.15375281690609188</v>
      </c>
      <c r="II97" s="79">
        <f t="shared" si="4"/>
        <v>0.81688929451605941</v>
      </c>
      <c r="IJ97" s="71">
        <f t="shared" si="5"/>
        <v>162</v>
      </c>
      <c r="IK97" s="80">
        <f t="shared" si="7"/>
        <v>9.4999999999999891E-9</v>
      </c>
      <c r="IL97" s="36" t="str">
        <f t="shared" si="6"/>
        <v>Konnevesi</v>
      </c>
    </row>
    <row r="98" spans="1:246" x14ac:dyDescent="0.2">
      <c r="A98" s="12">
        <v>2024</v>
      </c>
      <c r="B98" s="88" t="s">
        <v>198</v>
      </c>
      <c r="C98" s="88" t="s">
        <v>507</v>
      </c>
      <c r="J98" s="89">
        <v>41.2</v>
      </c>
      <c r="Q98" s="89">
        <v>73.900000000000006</v>
      </c>
      <c r="AV98" s="63"/>
      <c r="AW98" s="63"/>
      <c r="BO98" s="99">
        <v>-1.7290938095558595E-3</v>
      </c>
      <c r="BP98" s="90">
        <v>27261.621193019706</v>
      </c>
      <c r="BT98" s="91">
        <v>1E-3</v>
      </c>
      <c r="CJ98" s="98">
        <v>2001</v>
      </c>
      <c r="CK98" s="75">
        <f>ABS(J98-PO_valitsin!$D$8)</f>
        <v>4.5</v>
      </c>
      <c r="CR98" s="77">
        <f>ABS(Q98-PO_valitsin!$F$8)</f>
        <v>14.5</v>
      </c>
      <c r="EN98" s="76">
        <f>ABS(BO98-PO_valitsin!$E$8)</f>
        <v>2.0296055880148666E-2</v>
      </c>
      <c r="EO98" s="76">
        <f>ABS(BP98-PO_valitsin!$H$8)</f>
        <v>154.85882162605049</v>
      </c>
      <c r="ES98" s="76">
        <f>ABS(BT98-PO_valitsin!$I$8)</f>
        <v>1E-3</v>
      </c>
      <c r="FI98" s="76">
        <f>ABS(CJ98-PO_valitsin!$G$8)</f>
        <v>274</v>
      </c>
      <c r="FJ98" s="78">
        <f>IF($B98=PO_valitsin!$C$8,100000,'mallin data'!CK98/'mallin data'!J$297*PO_valitsin!D$5)</f>
        <v>0.20064015165251881</v>
      </c>
      <c r="FK98" s="78"/>
      <c r="FL98" s="78"/>
      <c r="FM98" s="78"/>
      <c r="FN98" s="78"/>
      <c r="FO98" s="78"/>
      <c r="FP98" s="78"/>
      <c r="FQ98" s="78">
        <f>IF($B98=PO_valitsin!$C$8,100000,'mallin data'!CR98/'mallin data'!Q$297*PO_valitsin!F$5)</f>
        <v>6.6473722248674108E-2</v>
      </c>
      <c r="FR98" s="78"/>
      <c r="FS98" s="78"/>
      <c r="FT98" s="78"/>
      <c r="FU98" s="78"/>
      <c r="FV98" s="78"/>
      <c r="FW98" s="78"/>
      <c r="FX98" s="78"/>
      <c r="FY98" s="78"/>
      <c r="FZ98" s="78"/>
      <c r="GA98" s="78"/>
      <c r="GB98" s="78"/>
      <c r="GC98" s="78"/>
      <c r="GD98" s="78"/>
      <c r="GE98" s="78"/>
      <c r="GF98" s="78"/>
      <c r="GG98" s="78"/>
      <c r="GH98" s="78"/>
      <c r="GI98" s="78"/>
      <c r="GJ98" s="78"/>
      <c r="GK98" s="78"/>
      <c r="GL98" s="78"/>
      <c r="GM98" s="78"/>
      <c r="GN98" s="78"/>
      <c r="GO98" s="78"/>
      <c r="GP98" s="78"/>
      <c r="GQ98" s="78"/>
      <c r="GR98" s="78"/>
      <c r="GS98" s="78"/>
      <c r="GT98" s="78"/>
      <c r="GU98" s="78"/>
      <c r="GV98" s="78"/>
      <c r="GW98" s="78"/>
      <c r="GX98" s="78"/>
      <c r="GY98" s="78"/>
      <c r="GZ98" s="78"/>
      <c r="HA98" s="78"/>
      <c r="HB98" s="78"/>
      <c r="HC98" s="78"/>
      <c r="HD98" s="78"/>
      <c r="HE98" s="78"/>
      <c r="HF98" s="78"/>
      <c r="HG98" s="78"/>
      <c r="HH98" s="78"/>
      <c r="HI98" s="78"/>
      <c r="HJ98" s="78"/>
      <c r="HK98" s="78"/>
      <c r="HL98" s="78"/>
      <c r="HM98" s="78">
        <f>IF($B98=PO_valitsin!$C$8,100000,'mallin data'!EN98/'mallin data'!BO$297*PO_valitsin!E$5)</f>
        <v>0.20090937842360262</v>
      </c>
      <c r="HN98" s="78">
        <f>IF($B98=PO_valitsin!$C$8,100000,'mallin data'!EO98/'mallin data'!BP$297*PO_valitsin!H$5)</f>
        <v>4.7678773029618685E-3</v>
      </c>
      <c r="HO98" s="78"/>
      <c r="HP98" s="78"/>
      <c r="HQ98" s="78"/>
      <c r="HR98" s="78">
        <f>IF($B98=PO_valitsin!$C$8,100000,'mallin data'!ES98/'mallin data'!BT$297*PO_valitsin!I$5)</f>
        <v>1.6084460507125451E-2</v>
      </c>
      <c r="HS98" s="78"/>
      <c r="HT98" s="78"/>
      <c r="HU98" s="78"/>
      <c r="HV98" s="78"/>
      <c r="HW98" s="78"/>
      <c r="HX98" s="78"/>
      <c r="HY98" s="78"/>
      <c r="HZ98" s="78"/>
      <c r="IA98" s="78"/>
      <c r="IB98" s="78"/>
      <c r="IC98" s="78"/>
      <c r="ID98" s="78"/>
      <c r="IE98" s="78"/>
      <c r="IF98" s="78"/>
      <c r="IG98" s="78"/>
      <c r="IH98" s="78">
        <f>IF($B98=PO_valitsin!$C$8,100000,'mallin data'!FI98/'mallin data'!CJ$297*PO_valitsin!G$5)</f>
        <v>2.7955057619289434E-2</v>
      </c>
      <c r="II98" s="79">
        <f t="shared" si="4"/>
        <v>0.51683065735417233</v>
      </c>
      <c r="IJ98" s="71">
        <f t="shared" si="5"/>
        <v>66</v>
      </c>
      <c r="IK98" s="80">
        <f t="shared" si="7"/>
        <v>9.5999999999999884E-9</v>
      </c>
      <c r="IL98" s="36" t="str">
        <f t="shared" si="6"/>
        <v>Kontiolahti</v>
      </c>
    </row>
    <row r="99" spans="1:246" x14ac:dyDescent="0.2">
      <c r="A99" s="12">
        <v>2024</v>
      </c>
      <c r="B99" s="88" t="s">
        <v>199</v>
      </c>
      <c r="C99" s="88" t="s">
        <v>508</v>
      </c>
      <c r="J99" s="89">
        <v>48.2</v>
      </c>
      <c r="Q99" s="89">
        <v>55</v>
      </c>
      <c r="AV99" s="63"/>
      <c r="AW99" s="63"/>
      <c r="BO99" s="99">
        <v>-4.2361503979118087E-3</v>
      </c>
      <c r="BP99" s="90">
        <v>24913.657099697884</v>
      </c>
      <c r="BT99" s="91">
        <v>0.83400000000000007</v>
      </c>
      <c r="CJ99" s="98">
        <v>134</v>
      </c>
      <c r="CK99" s="75">
        <f>ABS(J99-PO_valitsin!$D$8)</f>
        <v>2.5</v>
      </c>
      <c r="CR99" s="77">
        <f>ABS(Q99-PO_valitsin!$F$8)</f>
        <v>33.400000000000006</v>
      </c>
      <c r="EN99" s="76">
        <f>ABS(BO99-PO_valitsin!$E$8)</f>
        <v>1.7788999291792718E-2</v>
      </c>
      <c r="EO99" s="76">
        <f>ABS(BP99-PO_valitsin!$H$8)</f>
        <v>2502.8229149478721</v>
      </c>
      <c r="ES99" s="76">
        <f>ABS(BT99-PO_valitsin!$I$8)</f>
        <v>0.83200000000000007</v>
      </c>
      <c r="FI99" s="76">
        <f>ABS(CJ99-PO_valitsin!$G$8)</f>
        <v>1593</v>
      </c>
      <c r="FJ99" s="78">
        <f>IF($B99=PO_valitsin!$C$8,100000,'mallin data'!CK99/'mallin data'!J$297*PO_valitsin!D$5)</f>
        <v>0.111466750918066</v>
      </c>
      <c r="FK99" s="78"/>
      <c r="FL99" s="78"/>
      <c r="FM99" s="78"/>
      <c r="FN99" s="78"/>
      <c r="FO99" s="78"/>
      <c r="FP99" s="78"/>
      <c r="FQ99" s="78">
        <f>IF($B99=PO_valitsin!$C$8,100000,'mallin data'!CR99/'mallin data'!Q$297*PO_valitsin!F$5)</f>
        <v>0.15311878090384246</v>
      </c>
      <c r="FR99" s="78"/>
      <c r="FS99" s="78"/>
      <c r="FT99" s="78"/>
      <c r="FU99" s="78"/>
      <c r="FV99" s="78"/>
      <c r="FW99" s="78"/>
      <c r="FX99" s="78"/>
      <c r="FY99" s="78"/>
      <c r="FZ99" s="78"/>
      <c r="GA99" s="78"/>
      <c r="GB99" s="78"/>
      <c r="GC99" s="78"/>
      <c r="GD99" s="78"/>
      <c r="GE99" s="78"/>
      <c r="GF99" s="78"/>
      <c r="GG99" s="78"/>
      <c r="GH99" s="78"/>
      <c r="GI99" s="78"/>
      <c r="GJ99" s="78"/>
      <c r="GK99" s="78"/>
      <c r="GL99" s="78"/>
      <c r="GM99" s="78"/>
      <c r="GN99" s="78"/>
      <c r="GO99" s="78"/>
      <c r="GP99" s="78"/>
      <c r="GQ99" s="78"/>
      <c r="GR99" s="78"/>
      <c r="GS99" s="78"/>
      <c r="GT99" s="78"/>
      <c r="GU99" s="78"/>
      <c r="GV99" s="78"/>
      <c r="GW99" s="78"/>
      <c r="GX99" s="78"/>
      <c r="GY99" s="78"/>
      <c r="GZ99" s="78"/>
      <c r="HA99" s="78"/>
      <c r="HB99" s="78"/>
      <c r="HC99" s="78"/>
      <c r="HD99" s="78"/>
      <c r="HE99" s="78"/>
      <c r="HF99" s="78"/>
      <c r="HG99" s="78"/>
      <c r="HH99" s="78"/>
      <c r="HI99" s="78"/>
      <c r="HJ99" s="78"/>
      <c r="HK99" s="78"/>
      <c r="HL99" s="78"/>
      <c r="HM99" s="78">
        <f>IF($B99=PO_valitsin!$C$8,100000,'mallin data'!EN99/'mallin data'!BO$297*PO_valitsin!E$5)</f>
        <v>0.17609218321021905</v>
      </c>
      <c r="HN99" s="78">
        <f>IF($B99=PO_valitsin!$C$8,100000,'mallin data'!EO99/'mallin data'!BP$297*PO_valitsin!H$5)</f>
        <v>7.7058267938579061E-2</v>
      </c>
      <c r="HO99" s="78"/>
      <c r="HP99" s="78"/>
      <c r="HQ99" s="78"/>
      <c r="HR99" s="78">
        <f>IF($B99=PO_valitsin!$C$8,100000,'mallin data'!ES99/'mallin data'!BT$297*PO_valitsin!I$5)</f>
        <v>13.382271141928376</v>
      </c>
      <c r="HS99" s="78"/>
      <c r="HT99" s="78"/>
      <c r="HU99" s="78"/>
      <c r="HV99" s="78"/>
      <c r="HW99" s="78"/>
      <c r="HX99" s="78"/>
      <c r="HY99" s="78"/>
      <c r="HZ99" s="78"/>
      <c r="IA99" s="78"/>
      <c r="IB99" s="78"/>
      <c r="IC99" s="78"/>
      <c r="ID99" s="78"/>
      <c r="IE99" s="78"/>
      <c r="IF99" s="78"/>
      <c r="IG99" s="78"/>
      <c r="IH99" s="78">
        <f>IF($B99=PO_valitsin!$C$8,100000,'mallin data'!FI99/'mallin data'!CJ$297*PO_valitsin!G$5)</f>
        <v>0.16252703207127031</v>
      </c>
      <c r="II99" s="79">
        <f t="shared" si="4"/>
        <v>14.062534166670353</v>
      </c>
      <c r="IJ99" s="71">
        <f t="shared" si="5"/>
        <v>287</v>
      </c>
      <c r="IK99" s="80">
        <f t="shared" si="7"/>
        <v>9.6999999999999876E-9</v>
      </c>
      <c r="IL99" s="36" t="str">
        <f t="shared" si="6"/>
        <v>Korsnäs</v>
      </c>
    </row>
    <row r="100" spans="1:246" x14ac:dyDescent="0.2">
      <c r="A100" s="12">
        <v>2024</v>
      </c>
      <c r="B100" s="88" t="s">
        <v>201</v>
      </c>
      <c r="C100" s="88" t="s">
        <v>509</v>
      </c>
      <c r="J100" s="89">
        <v>50.3</v>
      </c>
      <c r="Q100" s="89">
        <v>53.3</v>
      </c>
      <c r="AV100" s="63"/>
      <c r="AW100" s="63"/>
      <c r="BO100" s="99">
        <v>2.8604035838172281E-3</v>
      </c>
      <c r="BP100" s="90">
        <v>25278.137236962488</v>
      </c>
      <c r="BT100" s="91">
        <v>4.0000000000000001E-3</v>
      </c>
      <c r="CJ100" s="98">
        <v>298</v>
      </c>
      <c r="CK100" s="75">
        <f>ABS(J100-PO_valitsin!$D$8)</f>
        <v>4.5999999999999943</v>
      </c>
      <c r="CR100" s="77">
        <f>ABS(Q100-PO_valitsin!$F$8)</f>
        <v>35.100000000000009</v>
      </c>
      <c r="EN100" s="76">
        <f>ABS(BO100-PO_valitsin!$E$8)</f>
        <v>2.4885553273521755E-2</v>
      </c>
      <c r="EO100" s="76">
        <f>ABS(BP100-PO_valitsin!$H$8)</f>
        <v>2138.3427776832687</v>
      </c>
      <c r="ES100" s="76">
        <f>ABS(BT100-PO_valitsin!$I$8)</f>
        <v>2E-3</v>
      </c>
      <c r="FI100" s="76">
        <f>ABS(CJ100-PO_valitsin!$G$8)</f>
        <v>1429</v>
      </c>
      <c r="FJ100" s="78">
        <f>IF($B100=PO_valitsin!$C$8,100000,'mallin data'!CK100/'mallin data'!J$297*PO_valitsin!D$5)</f>
        <v>0.20509882168924121</v>
      </c>
      <c r="FK100" s="78"/>
      <c r="FL100" s="78"/>
      <c r="FM100" s="78"/>
      <c r="FN100" s="78"/>
      <c r="FO100" s="78"/>
      <c r="FP100" s="78"/>
      <c r="FQ100" s="78">
        <f>IF($B100=PO_valitsin!$C$8,100000,'mallin data'!CR100/'mallin data'!Q$297*PO_valitsin!F$5)</f>
        <v>0.16091225178816976</v>
      </c>
      <c r="FR100" s="78"/>
      <c r="FS100" s="78"/>
      <c r="FT100" s="78"/>
      <c r="FU100" s="78"/>
      <c r="FV100" s="78"/>
      <c r="FW100" s="78"/>
      <c r="FX100" s="78"/>
      <c r="FY100" s="78"/>
      <c r="FZ100" s="78"/>
      <c r="GA100" s="78"/>
      <c r="GB100" s="78"/>
      <c r="GC100" s="78"/>
      <c r="GD100" s="78"/>
      <c r="GE100" s="78"/>
      <c r="GF100" s="78"/>
      <c r="GG100" s="78"/>
      <c r="GH100" s="78"/>
      <c r="GI100" s="78"/>
      <c r="GJ100" s="78"/>
      <c r="GK100" s="78"/>
      <c r="GL100" s="78"/>
      <c r="GM100" s="78"/>
      <c r="GN100" s="78"/>
      <c r="GO100" s="78"/>
      <c r="GP100" s="78"/>
      <c r="GQ100" s="78"/>
      <c r="GR100" s="78"/>
      <c r="GS100" s="78"/>
      <c r="GT100" s="78"/>
      <c r="GU100" s="78"/>
      <c r="GV100" s="78"/>
      <c r="GW100" s="78"/>
      <c r="GX100" s="78"/>
      <c r="GY100" s="78"/>
      <c r="GZ100" s="78"/>
      <c r="HA100" s="78"/>
      <c r="HB100" s="78"/>
      <c r="HC100" s="78"/>
      <c r="HD100" s="78"/>
      <c r="HE100" s="78"/>
      <c r="HF100" s="78"/>
      <c r="HG100" s="78"/>
      <c r="HH100" s="78"/>
      <c r="HI100" s="78"/>
      <c r="HJ100" s="78"/>
      <c r="HK100" s="78"/>
      <c r="HL100" s="78"/>
      <c r="HM100" s="78">
        <f>IF($B100=PO_valitsin!$C$8,100000,'mallin data'!EN100/'mallin data'!BO$297*PO_valitsin!E$5)</f>
        <v>0.24634052396361861</v>
      </c>
      <c r="HN100" s="78">
        <f>IF($B100=PO_valitsin!$C$8,100000,'mallin data'!EO100/'mallin data'!BP$297*PO_valitsin!H$5)</f>
        <v>6.5836455996598001E-2</v>
      </c>
      <c r="HO100" s="78"/>
      <c r="HP100" s="78"/>
      <c r="HQ100" s="78"/>
      <c r="HR100" s="78">
        <f>IF($B100=PO_valitsin!$C$8,100000,'mallin data'!ES100/'mallin data'!BT$297*PO_valitsin!I$5)</f>
        <v>3.2168921014250902E-2</v>
      </c>
      <c r="HS100" s="78"/>
      <c r="HT100" s="78"/>
      <c r="HU100" s="78"/>
      <c r="HV100" s="78"/>
      <c r="HW100" s="78"/>
      <c r="HX100" s="78"/>
      <c r="HY100" s="78"/>
      <c r="HZ100" s="78"/>
      <c r="IA100" s="78"/>
      <c r="IB100" s="78"/>
      <c r="IC100" s="78"/>
      <c r="ID100" s="78"/>
      <c r="IE100" s="78"/>
      <c r="IF100" s="78"/>
      <c r="IG100" s="78"/>
      <c r="IH100" s="78">
        <f>IF($B100=PO_valitsin!$C$8,100000,'mallin data'!FI100/'mallin data'!CJ$297*PO_valitsin!G$5)</f>
        <v>0.1457948078027905</v>
      </c>
      <c r="II100" s="79">
        <f t="shared" si="4"/>
        <v>0.85615179205466918</v>
      </c>
      <c r="IJ100" s="71">
        <f t="shared" si="5"/>
        <v>173</v>
      </c>
      <c r="IK100" s="80">
        <f t="shared" si="7"/>
        <v>9.7999999999999868E-9</v>
      </c>
      <c r="IL100" s="36" t="str">
        <f t="shared" si="6"/>
        <v>Koski Tl</v>
      </c>
    </row>
    <row r="101" spans="1:246" x14ac:dyDescent="0.2">
      <c r="A101" s="12">
        <v>2024</v>
      </c>
      <c r="B101" s="88" t="s">
        <v>202</v>
      </c>
      <c r="C101" s="88" t="s">
        <v>510</v>
      </c>
      <c r="J101" s="89">
        <v>47.9</v>
      </c>
      <c r="Q101" s="89">
        <v>98.3</v>
      </c>
      <c r="AV101" s="63"/>
      <c r="AW101" s="63"/>
      <c r="BO101" s="99">
        <v>-1.9305666095884754E-2</v>
      </c>
      <c r="BP101" s="90">
        <v>28453.056940848437</v>
      </c>
      <c r="BT101" s="91">
        <v>0.01</v>
      </c>
      <c r="CJ101" s="98">
        <v>4133</v>
      </c>
      <c r="CK101" s="75">
        <f>ABS(J101-PO_valitsin!$D$8)</f>
        <v>2.1999999999999957</v>
      </c>
      <c r="CR101" s="77">
        <f>ABS(Q101-PO_valitsin!$F$8)</f>
        <v>9.8999999999999915</v>
      </c>
      <c r="EN101" s="76">
        <f>ABS(BO101-PO_valitsin!$E$8)</f>
        <v>2.7194835938197728E-3</v>
      </c>
      <c r="EO101" s="76">
        <f>ABS(BP101-PO_valitsin!$H$8)</f>
        <v>1036.5769262026806</v>
      </c>
      <c r="ES101" s="76">
        <f>ABS(BT101-PO_valitsin!$I$8)</f>
        <v>8.0000000000000002E-3</v>
      </c>
      <c r="FI101" s="76">
        <f>ABS(CJ101-PO_valitsin!$G$8)</f>
        <v>2406</v>
      </c>
      <c r="FJ101" s="78">
        <f>IF($B101=PO_valitsin!$C$8,100000,'mallin data'!CK101/'mallin data'!J$297*PO_valitsin!D$5)</f>
        <v>9.8090740807897897E-2</v>
      </c>
      <c r="FK101" s="78"/>
      <c r="FL101" s="78"/>
      <c r="FM101" s="78"/>
      <c r="FN101" s="78"/>
      <c r="FO101" s="78"/>
      <c r="FP101" s="78"/>
      <c r="FQ101" s="78">
        <f>IF($B101=PO_valitsin!$C$8,100000,'mallin data'!CR101/'mallin data'!Q$297*PO_valitsin!F$5)</f>
        <v>4.5385506914611934E-2</v>
      </c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78"/>
      <c r="GT101" s="78"/>
      <c r="GU101" s="78"/>
      <c r="GV101" s="78"/>
      <c r="GW101" s="78"/>
      <c r="GX101" s="78"/>
      <c r="GY101" s="78"/>
      <c r="GZ101" s="78"/>
      <c r="HA101" s="78"/>
      <c r="HB101" s="78"/>
      <c r="HC101" s="78"/>
      <c r="HD101" s="78"/>
      <c r="HE101" s="78"/>
      <c r="HF101" s="78"/>
      <c r="HG101" s="78"/>
      <c r="HH101" s="78"/>
      <c r="HI101" s="78"/>
      <c r="HJ101" s="78"/>
      <c r="HK101" s="78"/>
      <c r="HL101" s="78"/>
      <c r="HM101" s="78">
        <f>IF($B101=PO_valitsin!$C$8,100000,'mallin data'!EN101/'mallin data'!BO$297*PO_valitsin!E$5)</f>
        <v>2.6919996756705495E-2</v>
      </c>
      <c r="HN101" s="78">
        <f>IF($B101=PO_valitsin!$C$8,100000,'mallin data'!EO101/'mallin data'!BP$297*PO_valitsin!H$5)</f>
        <v>3.1914692022842743E-2</v>
      </c>
      <c r="HO101" s="78"/>
      <c r="HP101" s="78"/>
      <c r="HQ101" s="78"/>
      <c r="HR101" s="78">
        <f>IF($B101=PO_valitsin!$C$8,100000,'mallin data'!ES101/'mallin data'!BT$297*PO_valitsin!I$5)</f>
        <v>0.12867568405700361</v>
      </c>
      <c r="HS101" s="78"/>
      <c r="HT101" s="78"/>
      <c r="HU101" s="78"/>
      <c r="HV101" s="78"/>
      <c r="HW101" s="78"/>
      <c r="HX101" s="78"/>
      <c r="HY101" s="78"/>
      <c r="HZ101" s="78"/>
      <c r="IA101" s="78"/>
      <c r="IB101" s="78"/>
      <c r="IC101" s="78"/>
      <c r="ID101" s="78"/>
      <c r="IE101" s="78"/>
      <c r="IF101" s="78"/>
      <c r="IG101" s="78"/>
      <c r="IH101" s="78">
        <f>IF($B101=PO_valitsin!$C$8,100000,'mallin data'!FI101/'mallin data'!CJ$297*PO_valitsin!G$5)</f>
        <v>0.24547397310952693</v>
      </c>
      <c r="II101" s="79">
        <f t="shared" si="4"/>
        <v>0.57646060356858864</v>
      </c>
      <c r="IJ101" s="71">
        <f t="shared" si="5"/>
        <v>80</v>
      </c>
      <c r="IK101" s="80">
        <f t="shared" si="7"/>
        <v>9.8999999999999861E-9</v>
      </c>
      <c r="IL101" s="36" t="str">
        <f t="shared" si="6"/>
        <v>Kotka</v>
      </c>
    </row>
    <row r="102" spans="1:246" x14ac:dyDescent="0.2">
      <c r="A102" s="12">
        <v>2024</v>
      </c>
      <c r="B102" s="88" t="s">
        <v>203</v>
      </c>
      <c r="C102" s="88" t="s">
        <v>511</v>
      </c>
      <c r="J102" s="89">
        <v>48.5</v>
      </c>
      <c r="Q102" s="89">
        <v>86.2</v>
      </c>
      <c r="AV102" s="63"/>
      <c r="AW102" s="63"/>
      <c r="BO102" s="99">
        <v>-1.7903969605979973E-2</v>
      </c>
      <c r="BP102" s="90">
        <v>28338.132306789477</v>
      </c>
      <c r="BT102" s="91">
        <v>4.0000000000000001E-3</v>
      </c>
      <c r="CJ102" s="98">
        <v>6650</v>
      </c>
      <c r="CK102" s="75">
        <f>ABS(J102-PO_valitsin!$D$8)</f>
        <v>2.7999999999999972</v>
      </c>
      <c r="CR102" s="77">
        <f>ABS(Q102-PO_valitsin!$F$8)</f>
        <v>2.2000000000000028</v>
      </c>
      <c r="EN102" s="76">
        <f>ABS(BO102-PO_valitsin!$E$8)</f>
        <v>4.1211800837245537E-3</v>
      </c>
      <c r="EO102" s="76">
        <f>ABS(BP102-PO_valitsin!$H$8)</f>
        <v>921.65229214372084</v>
      </c>
      <c r="ES102" s="76">
        <f>ABS(BT102-PO_valitsin!$I$8)</f>
        <v>2E-3</v>
      </c>
      <c r="FI102" s="76">
        <f>ABS(CJ102-PO_valitsin!$G$8)</f>
        <v>4923</v>
      </c>
      <c r="FJ102" s="78">
        <f>IF($B102=PO_valitsin!$C$8,100000,'mallin data'!CK102/'mallin data'!J$297*PO_valitsin!D$5)</f>
        <v>0.1248427610282338</v>
      </c>
      <c r="FK102" s="78"/>
      <c r="FL102" s="78"/>
      <c r="FM102" s="78"/>
      <c r="FN102" s="78"/>
      <c r="FO102" s="78"/>
      <c r="FP102" s="78"/>
      <c r="FQ102" s="78">
        <f>IF($B102=PO_valitsin!$C$8,100000,'mallin data'!CR102/'mallin data'!Q$297*PO_valitsin!F$5)</f>
        <v>1.008566820324712E-2</v>
      </c>
      <c r="FR102" s="78"/>
      <c r="FS102" s="78"/>
      <c r="FT102" s="78"/>
      <c r="FU102" s="78"/>
      <c r="FV102" s="78"/>
      <c r="FW102" s="78"/>
      <c r="FX102" s="78"/>
      <c r="FY102" s="78"/>
      <c r="FZ102" s="78"/>
      <c r="GA102" s="78"/>
      <c r="GB102" s="78"/>
      <c r="GC102" s="78"/>
      <c r="GD102" s="78"/>
      <c r="GE102" s="78"/>
      <c r="GF102" s="78"/>
      <c r="GG102" s="78"/>
      <c r="GH102" s="78"/>
      <c r="GI102" s="78"/>
      <c r="GJ102" s="78"/>
      <c r="GK102" s="78"/>
      <c r="GL102" s="78"/>
      <c r="GM102" s="78"/>
      <c r="GN102" s="78"/>
      <c r="GO102" s="78"/>
      <c r="GP102" s="78"/>
      <c r="GQ102" s="78"/>
      <c r="GR102" s="78"/>
      <c r="GS102" s="78"/>
      <c r="GT102" s="78"/>
      <c r="GU102" s="78"/>
      <c r="GV102" s="78"/>
      <c r="GW102" s="78"/>
      <c r="GX102" s="78"/>
      <c r="GY102" s="78"/>
      <c r="GZ102" s="78"/>
      <c r="HA102" s="78"/>
      <c r="HB102" s="78"/>
      <c r="HC102" s="78"/>
      <c r="HD102" s="78"/>
      <c r="HE102" s="78"/>
      <c r="HF102" s="78"/>
      <c r="HG102" s="78"/>
      <c r="HH102" s="78"/>
      <c r="HI102" s="78"/>
      <c r="HJ102" s="78"/>
      <c r="HK102" s="78"/>
      <c r="HL102" s="78"/>
      <c r="HM102" s="78">
        <f>IF($B102=PO_valitsin!$C$8,100000,'mallin data'!EN102/'mallin data'!BO$297*PO_valitsin!E$5)</f>
        <v>4.0795301997698569E-2</v>
      </c>
      <c r="HN102" s="78">
        <f>IF($B102=PO_valitsin!$C$8,100000,'mallin data'!EO102/'mallin data'!BP$297*PO_valitsin!H$5)</f>
        <v>2.837633012309846E-2</v>
      </c>
      <c r="HO102" s="78"/>
      <c r="HP102" s="78"/>
      <c r="HQ102" s="78"/>
      <c r="HR102" s="78">
        <f>IF($B102=PO_valitsin!$C$8,100000,'mallin data'!ES102/'mallin data'!BT$297*PO_valitsin!I$5)</f>
        <v>3.2168921014250902E-2</v>
      </c>
      <c r="HS102" s="78"/>
      <c r="HT102" s="78"/>
      <c r="HU102" s="78"/>
      <c r="HV102" s="78"/>
      <c r="HW102" s="78"/>
      <c r="HX102" s="78"/>
      <c r="HY102" s="78"/>
      <c r="HZ102" s="78"/>
      <c r="IA102" s="78"/>
      <c r="IB102" s="78"/>
      <c r="IC102" s="78"/>
      <c r="ID102" s="78"/>
      <c r="IE102" s="78"/>
      <c r="IF102" s="78"/>
      <c r="IG102" s="78"/>
      <c r="IH102" s="78">
        <f>IF($B102=PO_valitsin!$C$8,100000,'mallin data'!FI102/'mallin data'!CJ$297*PO_valitsin!G$5)</f>
        <v>0.5022728053275981</v>
      </c>
      <c r="II102" s="79">
        <f t="shared" si="4"/>
        <v>0.73854179769412698</v>
      </c>
      <c r="IJ102" s="71">
        <f t="shared" si="5"/>
        <v>141</v>
      </c>
      <c r="IK102" s="80">
        <f t="shared" si="7"/>
        <v>9.9999999999999853E-9</v>
      </c>
      <c r="IL102" s="36" t="str">
        <f t="shared" si="6"/>
        <v>Kouvola</v>
      </c>
    </row>
    <row r="103" spans="1:246" x14ac:dyDescent="0.2">
      <c r="A103" s="12">
        <v>2024</v>
      </c>
      <c r="B103" s="88" t="s">
        <v>204</v>
      </c>
      <c r="C103" s="88" t="s">
        <v>512</v>
      </c>
      <c r="J103" s="89">
        <v>52</v>
      </c>
      <c r="Q103" s="89">
        <v>69.599999999999994</v>
      </c>
      <c r="AV103" s="63"/>
      <c r="AW103" s="63"/>
      <c r="BO103" s="99">
        <v>1.2879392008826818E-2</v>
      </c>
      <c r="BP103" s="90">
        <v>27131.395033491259</v>
      </c>
      <c r="BT103" s="91">
        <v>0.52600000000000002</v>
      </c>
      <c r="CJ103" s="98">
        <v>602</v>
      </c>
      <c r="CK103" s="75">
        <f>ABS(J103-PO_valitsin!$D$8)</f>
        <v>6.2999999999999972</v>
      </c>
      <c r="CR103" s="77">
        <f>ABS(Q103-PO_valitsin!$F$8)</f>
        <v>18.800000000000011</v>
      </c>
      <c r="EN103" s="76">
        <f>ABS(BO103-PO_valitsin!$E$8)</f>
        <v>3.4904541698531341E-2</v>
      </c>
      <c r="EO103" s="76">
        <f>ABS(BP103-PO_valitsin!$H$8)</f>
        <v>285.08498115449765</v>
      </c>
      <c r="ES103" s="76">
        <f>ABS(BT103-PO_valitsin!$I$8)</f>
        <v>0.52400000000000002</v>
      </c>
      <c r="FI103" s="76">
        <f>ABS(CJ103-PO_valitsin!$G$8)</f>
        <v>1125</v>
      </c>
      <c r="FJ103" s="78">
        <f>IF($B103=PO_valitsin!$C$8,100000,'mallin data'!CK103/'mallin data'!J$297*PO_valitsin!D$5)</f>
        <v>0.28089621231352618</v>
      </c>
      <c r="FK103" s="78"/>
      <c r="FL103" s="78"/>
      <c r="FM103" s="78"/>
      <c r="FN103" s="78"/>
      <c r="FO103" s="78"/>
      <c r="FP103" s="78"/>
      <c r="FQ103" s="78">
        <f>IF($B103=PO_valitsin!$C$8,100000,'mallin data'!CR103/'mallin data'!Q$297*PO_valitsin!F$5)</f>
        <v>8.6186619191384414E-2</v>
      </c>
      <c r="FR103" s="78"/>
      <c r="FS103" s="78"/>
      <c r="FT103" s="78"/>
      <c r="FU103" s="78"/>
      <c r="FV103" s="78"/>
      <c r="FW103" s="78"/>
      <c r="FX103" s="78"/>
      <c r="FY103" s="78"/>
      <c r="FZ103" s="78"/>
      <c r="GA103" s="78"/>
      <c r="GB103" s="78"/>
      <c r="GC103" s="78"/>
      <c r="GD103" s="78"/>
      <c r="GE103" s="78"/>
      <c r="GF103" s="78"/>
      <c r="GG103" s="78"/>
      <c r="GH103" s="78"/>
      <c r="GI103" s="78"/>
      <c r="GJ103" s="78"/>
      <c r="GK103" s="78"/>
      <c r="GL103" s="78"/>
      <c r="GM103" s="78"/>
      <c r="GN103" s="78"/>
      <c r="GO103" s="78"/>
      <c r="GP103" s="78"/>
      <c r="GQ103" s="78"/>
      <c r="GR103" s="78"/>
      <c r="GS103" s="78"/>
      <c r="GT103" s="78"/>
      <c r="GU103" s="78"/>
      <c r="GV103" s="78"/>
      <c r="GW103" s="78"/>
      <c r="GX103" s="78"/>
      <c r="GY103" s="78"/>
      <c r="GZ103" s="78"/>
      <c r="HA103" s="78"/>
      <c r="HB103" s="78"/>
      <c r="HC103" s="78"/>
      <c r="HD103" s="78"/>
      <c r="HE103" s="78"/>
      <c r="HF103" s="78"/>
      <c r="HG103" s="78"/>
      <c r="HH103" s="78"/>
      <c r="HI103" s="78"/>
      <c r="HJ103" s="78"/>
      <c r="HK103" s="78"/>
      <c r="HL103" s="78"/>
      <c r="HM103" s="78">
        <f>IF($B103=PO_valitsin!$C$8,100000,'mallin data'!EN103/'mallin data'!BO$297*PO_valitsin!E$5)</f>
        <v>0.34551785914580774</v>
      </c>
      <c r="HN103" s="78">
        <f>IF($B103=PO_valitsin!$C$8,100000,'mallin data'!EO103/'mallin data'!BP$297*PO_valitsin!H$5)</f>
        <v>8.7773508592499001E-3</v>
      </c>
      <c r="HO103" s="78"/>
      <c r="HP103" s="78"/>
      <c r="HQ103" s="78"/>
      <c r="HR103" s="78">
        <f>IF($B103=PO_valitsin!$C$8,100000,'mallin data'!ES103/'mallin data'!BT$297*PO_valitsin!I$5)</f>
        <v>8.4282573057337355</v>
      </c>
      <c r="HS103" s="78"/>
      <c r="HT103" s="78"/>
      <c r="HU103" s="78"/>
      <c r="HV103" s="78"/>
      <c r="HW103" s="78"/>
      <c r="HX103" s="78"/>
      <c r="HY103" s="78"/>
      <c r="HZ103" s="78"/>
      <c r="IA103" s="78"/>
      <c r="IB103" s="78"/>
      <c r="IC103" s="78"/>
      <c r="ID103" s="78"/>
      <c r="IE103" s="78"/>
      <c r="IF103" s="78"/>
      <c r="IG103" s="78"/>
      <c r="IH103" s="78">
        <f>IF($B103=PO_valitsin!$C$8,100000,'mallin data'!FI103/'mallin data'!CJ$297*PO_valitsin!G$5)</f>
        <v>0.11477897745146209</v>
      </c>
      <c r="II103" s="79">
        <f t="shared" si="4"/>
        <v>9.2644143347951662</v>
      </c>
      <c r="IJ103" s="71">
        <f t="shared" si="5"/>
        <v>279</v>
      </c>
      <c r="IK103" s="80">
        <f t="shared" si="7"/>
        <v>1.0099999999999985E-8</v>
      </c>
      <c r="IL103" s="36" t="str">
        <f t="shared" si="6"/>
        <v>Kristiinankaupunki</v>
      </c>
    </row>
    <row r="104" spans="1:246" x14ac:dyDescent="0.2">
      <c r="A104" s="12">
        <v>2024</v>
      </c>
      <c r="B104" s="88" t="s">
        <v>205</v>
      </c>
      <c r="C104" s="88" t="s">
        <v>513</v>
      </c>
      <c r="J104" s="89">
        <v>45.4</v>
      </c>
      <c r="Q104" s="89">
        <v>59</v>
      </c>
      <c r="AV104" s="63"/>
      <c r="AW104" s="63"/>
      <c r="BO104" s="99">
        <v>-1.7235855590287376E-2</v>
      </c>
      <c r="BP104" s="90">
        <v>25699.73967202775</v>
      </c>
      <c r="BT104" s="91">
        <v>0.754</v>
      </c>
      <c r="CJ104" s="98">
        <v>635</v>
      </c>
      <c r="CK104" s="75">
        <f>ABS(J104-PO_valitsin!$D$8)</f>
        <v>0.30000000000000426</v>
      </c>
      <c r="CR104" s="77">
        <f>ABS(Q104-PO_valitsin!$F$8)</f>
        <v>29.400000000000006</v>
      </c>
      <c r="EN104" s="76">
        <f>ABS(BO104-PO_valitsin!$E$8)</f>
        <v>4.7892940994171511E-3</v>
      </c>
      <c r="EO104" s="76">
        <f>ABS(BP104-PO_valitsin!$H$8)</f>
        <v>1716.7403426180063</v>
      </c>
      <c r="ES104" s="76">
        <f>ABS(BT104-PO_valitsin!$I$8)</f>
        <v>0.752</v>
      </c>
      <c r="FI104" s="76">
        <f>ABS(CJ104-PO_valitsin!$G$8)</f>
        <v>1092</v>
      </c>
      <c r="FJ104" s="78">
        <f>IF($B104=PO_valitsin!$C$8,100000,'mallin data'!CK104/'mallin data'!J$297*PO_valitsin!D$5)</f>
        <v>1.337601011016811E-2</v>
      </c>
      <c r="FK104" s="78"/>
      <c r="FL104" s="78"/>
      <c r="FM104" s="78"/>
      <c r="FN104" s="78"/>
      <c r="FO104" s="78"/>
      <c r="FP104" s="78"/>
      <c r="FQ104" s="78">
        <f>IF($B104=PO_valitsin!$C$8,100000,'mallin data'!CR104/'mallin data'!Q$297*PO_valitsin!F$5)</f>
        <v>0.13478120235248409</v>
      </c>
      <c r="FR104" s="78"/>
      <c r="FS104" s="78"/>
      <c r="FT104" s="78"/>
      <c r="FU104" s="78"/>
      <c r="FV104" s="78"/>
      <c r="FW104" s="78"/>
      <c r="FX104" s="78"/>
      <c r="FY104" s="78"/>
      <c r="FZ104" s="78"/>
      <c r="GA104" s="78"/>
      <c r="GB104" s="78"/>
      <c r="GC104" s="78"/>
      <c r="GD104" s="78"/>
      <c r="GE104" s="78"/>
      <c r="GF104" s="78"/>
      <c r="GG104" s="78"/>
      <c r="GH104" s="78"/>
      <c r="GI104" s="78"/>
      <c r="GJ104" s="78"/>
      <c r="GK104" s="78"/>
      <c r="GL104" s="78"/>
      <c r="GM104" s="78"/>
      <c r="GN104" s="78"/>
      <c r="GO104" s="78"/>
      <c r="GP104" s="78"/>
      <c r="GQ104" s="78"/>
      <c r="GR104" s="78"/>
      <c r="GS104" s="78"/>
      <c r="GT104" s="78"/>
      <c r="GU104" s="78"/>
      <c r="GV104" s="78"/>
      <c r="GW104" s="78"/>
      <c r="GX104" s="78"/>
      <c r="GY104" s="78"/>
      <c r="GZ104" s="78"/>
      <c r="HA104" s="78"/>
      <c r="HB104" s="78"/>
      <c r="HC104" s="78"/>
      <c r="HD104" s="78"/>
      <c r="HE104" s="78"/>
      <c r="HF104" s="78"/>
      <c r="HG104" s="78"/>
      <c r="HH104" s="78"/>
      <c r="HI104" s="78"/>
      <c r="HJ104" s="78"/>
      <c r="HK104" s="78"/>
      <c r="HL104" s="78"/>
      <c r="HM104" s="78">
        <f>IF($B104=PO_valitsin!$C$8,100000,'mallin data'!EN104/'mallin data'!BO$297*PO_valitsin!E$5)</f>
        <v>4.7408920545141869E-2</v>
      </c>
      <c r="HN104" s="78">
        <f>IF($B104=PO_valitsin!$C$8,100000,'mallin data'!EO104/'mallin data'!BP$297*PO_valitsin!H$5)</f>
        <v>5.2855931800984662E-2</v>
      </c>
      <c r="HO104" s="78"/>
      <c r="HP104" s="78"/>
      <c r="HQ104" s="78"/>
      <c r="HR104" s="78">
        <f>IF($B104=PO_valitsin!$C$8,100000,'mallin data'!ES104/'mallin data'!BT$297*PO_valitsin!I$5)</f>
        <v>12.095514301358339</v>
      </c>
      <c r="HS104" s="78"/>
      <c r="HT104" s="78"/>
      <c r="HU104" s="78"/>
      <c r="HV104" s="78"/>
      <c r="HW104" s="78"/>
      <c r="HX104" s="78"/>
      <c r="HY104" s="78"/>
      <c r="HZ104" s="78"/>
      <c r="IA104" s="78"/>
      <c r="IB104" s="78"/>
      <c r="IC104" s="78"/>
      <c r="ID104" s="78"/>
      <c r="IE104" s="78"/>
      <c r="IF104" s="78"/>
      <c r="IG104" s="78"/>
      <c r="IH104" s="78">
        <f>IF($B104=PO_valitsin!$C$8,100000,'mallin data'!FI104/'mallin data'!CJ$297*PO_valitsin!G$5)</f>
        <v>0.1114121274462192</v>
      </c>
      <c r="II104" s="79">
        <f t="shared" si="4"/>
        <v>12.455348503813337</v>
      </c>
      <c r="IJ104" s="71">
        <f t="shared" si="5"/>
        <v>283</v>
      </c>
      <c r="IK104" s="80">
        <f t="shared" si="7"/>
        <v>1.0199999999999984E-8</v>
      </c>
      <c r="IL104" s="36" t="str">
        <f t="shared" si="6"/>
        <v>Kruunupyy</v>
      </c>
    </row>
    <row r="105" spans="1:246" x14ac:dyDescent="0.2">
      <c r="A105" s="12">
        <v>2024</v>
      </c>
      <c r="B105" s="88" t="s">
        <v>206</v>
      </c>
      <c r="C105" s="88" t="s">
        <v>514</v>
      </c>
      <c r="J105" s="89">
        <v>54.1</v>
      </c>
      <c r="Q105" s="89">
        <v>64.599999999999994</v>
      </c>
      <c r="AV105" s="63"/>
      <c r="AW105" s="63"/>
      <c r="BO105" s="99">
        <v>-3.8399257970050858E-2</v>
      </c>
      <c r="BP105" s="90">
        <v>24759.440465054122</v>
      </c>
      <c r="BT105" s="91">
        <v>1E-3</v>
      </c>
      <c r="CJ105" s="98">
        <v>541</v>
      </c>
      <c r="CK105" s="75">
        <f>ABS(J105-PO_valitsin!$D$8)</f>
        <v>8.3999999999999986</v>
      </c>
      <c r="CR105" s="77">
        <f>ABS(Q105-PO_valitsin!$F$8)</f>
        <v>23.800000000000011</v>
      </c>
      <c r="EN105" s="76">
        <f>ABS(BO105-PO_valitsin!$E$8)</f>
        <v>1.6374108280346331E-2</v>
      </c>
      <c r="EO105" s="76">
        <f>ABS(BP105-PO_valitsin!$H$8)</f>
        <v>2657.0395495916346</v>
      </c>
      <c r="ES105" s="76">
        <f>ABS(BT105-PO_valitsin!$I$8)</f>
        <v>1E-3</v>
      </c>
      <c r="FI105" s="76">
        <f>ABS(CJ105-PO_valitsin!$G$8)</f>
        <v>1186</v>
      </c>
      <c r="FJ105" s="78">
        <f>IF($B105=PO_valitsin!$C$8,100000,'mallin data'!CK105/'mallin data'!J$297*PO_valitsin!D$5)</f>
        <v>0.37452828308470171</v>
      </c>
      <c r="FK105" s="78"/>
      <c r="FL105" s="78"/>
      <c r="FM105" s="78"/>
      <c r="FN105" s="78"/>
      <c r="FO105" s="78"/>
      <c r="FP105" s="78"/>
      <c r="FQ105" s="78">
        <f>IF($B105=PO_valitsin!$C$8,100000,'mallin data'!CR105/'mallin data'!Q$297*PO_valitsin!F$5)</f>
        <v>0.10910859238058238</v>
      </c>
      <c r="FR105" s="78"/>
      <c r="FS105" s="78"/>
      <c r="FT105" s="78"/>
      <c r="FU105" s="78"/>
      <c r="FV105" s="78"/>
      <c r="FW105" s="78"/>
      <c r="FX105" s="78"/>
      <c r="FY105" s="78"/>
      <c r="FZ105" s="78"/>
      <c r="GA105" s="78"/>
      <c r="GB105" s="78"/>
      <c r="GC105" s="78"/>
      <c r="GD105" s="78"/>
      <c r="GE105" s="78"/>
      <c r="GF105" s="78"/>
      <c r="GG105" s="78"/>
      <c r="GH105" s="78"/>
      <c r="GI105" s="78"/>
      <c r="GJ105" s="78"/>
      <c r="GK105" s="78"/>
      <c r="GL105" s="78"/>
      <c r="GM105" s="78"/>
      <c r="GN105" s="78"/>
      <c r="GO105" s="78"/>
      <c r="GP105" s="78"/>
      <c r="GQ105" s="78"/>
      <c r="GR105" s="78"/>
      <c r="GS105" s="78"/>
      <c r="GT105" s="78"/>
      <c r="GU105" s="78"/>
      <c r="GV105" s="78"/>
      <c r="GW105" s="78"/>
      <c r="GX105" s="78"/>
      <c r="GY105" s="78"/>
      <c r="GZ105" s="78"/>
      <c r="HA105" s="78"/>
      <c r="HB105" s="78"/>
      <c r="HC105" s="78"/>
      <c r="HD105" s="78"/>
      <c r="HE105" s="78"/>
      <c r="HF105" s="78"/>
      <c r="HG105" s="78"/>
      <c r="HH105" s="78"/>
      <c r="HI105" s="78"/>
      <c r="HJ105" s="78"/>
      <c r="HK105" s="78"/>
      <c r="HL105" s="78"/>
      <c r="HM105" s="78">
        <f>IF($B105=PO_valitsin!$C$8,100000,'mallin data'!EN105/'mallin data'!BO$297*PO_valitsin!E$5)</f>
        <v>0.16208626623179406</v>
      </c>
      <c r="HN105" s="78">
        <f>IF($B105=PO_valitsin!$C$8,100000,'mallin data'!EO105/'mallin data'!BP$297*PO_valitsin!H$5)</f>
        <v>8.1806373240792402E-2</v>
      </c>
      <c r="HO105" s="78"/>
      <c r="HP105" s="78"/>
      <c r="HQ105" s="78"/>
      <c r="HR105" s="78">
        <f>IF($B105=PO_valitsin!$C$8,100000,'mallin data'!ES105/'mallin data'!BT$297*PO_valitsin!I$5)</f>
        <v>1.6084460507125451E-2</v>
      </c>
      <c r="HS105" s="78"/>
      <c r="HT105" s="78"/>
      <c r="HU105" s="78"/>
      <c r="HV105" s="78"/>
      <c r="HW105" s="78"/>
      <c r="HX105" s="78"/>
      <c r="HY105" s="78"/>
      <c r="HZ105" s="78"/>
      <c r="IA105" s="78"/>
      <c r="IB105" s="78"/>
      <c r="IC105" s="78"/>
      <c r="ID105" s="78"/>
      <c r="IE105" s="78"/>
      <c r="IF105" s="78"/>
      <c r="IG105" s="78"/>
      <c r="IH105" s="78">
        <f>IF($B105=PO_valitsin!$C$8,100000,'mallin data'!FI105/'mallin data'!CJ$297*PO_valitsin!G$5)</f>
        <v>0.1210025486732747</v>
      </c>
      <c r="II105" s="79">
        <f t="shared" si="4"/>
        <v>0.86461653441827058</v>
      </c>
      <c r="IJ105" s="71">
        <f t="shared" si="5"/>
        <v>174</v>
      </c>
      <c r="IK105" s="80">
        <f t="shared" si="7"/>
        <v>1.0299999999999983E-8</v>
      </c>
      <c r="IL105" s="36" t="str">
        <f t="shared" si="6"/>
        <v>Kuhmo</v>
      </c>
    </row>
    <row r="106" spans="1:246" x14ac:dyDescent="0.2">
      <c r="A106" s="12">
        <v>2024</v>
      </c>
      <c r="B106" s="88" t="s">
        <v>207</v>
      </c>
      <c r="C106" s="88" t="s">
        <v>515</v>
      </c>
      <c r="J106" s="89">
        <v>57.4</v>
      </c>
      <c r="Q106" s="89">
        <v>55.6</v>
      </c>
      <c r="AV106" s="63"/>
      <c r="AW106" s="63"/>
      <c r="BO106" s="99">
        <v>7.9968683947806204E-3</v>
      </c>
      <c r="BP106" s="90">
        <v>25156.436211972523</v>
      </c>
      <c r="BT106" s="91">
        <v>5.0000000000000001E-3</v>
      </c>
      <c r="CJ106" s="98">
        <v>116</v>
      </c>
      <c r="CK106" s="75">
        <f>ABS(J106-PO_valitsin!$D$8)</f>
        <v>11.699999999999996</v>
      </c>
      <c r="CR106" s="77">
        <f>ABS(Q106-PO_valitsin!$F$8)</f>
        <v>32.800000000000004</v>
      </c>
      <c r="EN106" s="76">
        <f>ABS(BO106-PO_valitsin!$E$8)</f>
        <v>3.0022018084485146E-2</v>
      </c>
      <c r="EO106" s="76">
        <f>ABS(BP106-PO_valitsin!$H$8)</f>
        <v>2260.0438026732336</v>
      </c>
      <c r="ES106" s="76">
        <f>ABS(BT106-PO_valitsin!$I$8)</f>
        <v>3.0000000000000001E-3</v>
      </c>
      <c r="FI106" s="76">
        <f>ABS(CJ106-PO_valitsin!$G$8)</f>
        <v>1611</v>
      </c>
      <c r="FJ106" s="78">
        <f>IF($B106=PO_valitsin!$C$8,100000,'mallin data'!CK106/'mallin data'!J$297*PO_valitsin!D$5)</f>
        <v>0.52166439429654865</v>
      </c>
      <c r="FK106" s="78"/>
      <c r="FL106" s="78"/>
      <c r="FM106" s="78"/>
      <c r="FN106" s="78"/>
      <c r="FO106" s="78"/>
      <c r="FP106" s="78"/>
      <c r="FQ106" s="78">
        <f>IF($B106=PO_valitsin!$C$8,100000,'mallin data'!CR106/'mallin data'!Q$297*PO_valitsin!F$5)</f>
        <v>0.15036814412113869</v>
      </c>
      <c r="FR106" s="78"/>
      <c r="FS106" s="78"/>
      <c r="FT106" s="78"/>
      <c r="FU106" s="78"/>
      <c r="FV106" s="78"/>
      <c r="FW106" s="78"/>
      <c r="FX106" s="78"/>
      <c r="FY106" s="78"/>
      <c r="FZ106" s="78"/>
      <c r="GA106" s="78"/>
      <c r="GB106" s="78"/>
      <c r="GC106" s="78"/>
      <c r="GD106" s="78"/>
      <c r="GE106" s="78"/>
      <c r="GF106" s="78"/>
      <c r="GG106" s="78"/>
      <c r="GH106" s="78"/>
      <c r="GI106" s="78"/>
      <c r="GJ106" s="78"/>
      <c r="GK106" s="78"/>
      <c r="GL106" s="78"/>
      <c r="GM106" s="78"/>
      <c r="GN106" s="78"/>
      <c r="GO106" s="78"/>
      <c r="GP106" s="78"/>
      <c r="GQ106" s="78"/>
      <c r="GR106" s="78"/>
      <c r="GS106" s="78"/>
      <c r="GT106" s="78"/>
      <c r="GU106" s="78"/>
      <c r="GV106" s="78"/>
      <c r="GW106" s="78"/>
      <c r="GX106" s="78"/>
      <c r="GY106" s="78"/>
      <c r="GZ106" s="78"/>
      <c r="HA106" s="78"/>
      <c r="HB106" s="78"/>
      <c r="HC106" s="78"/>
      <c r="HD106" s="78"/>
      <c r="HE106" s="78"/>
      <c r="HF106" s="78"/>
      <c r="HG106" s="78"/>
      <c r="HH106" s="78"/>
      <c r="HI106" s="78"/>
      <c r="HJ106" s="78"/>
      <c r="HK106" s="78"/>
      <c r="HL106" s="78"/>
      <c r="HM106" s="78">
        <f>IF($B106=PO_valitsin!$C$8,100000,'mallin data'!EN106/'mallin data'!BO$297*PO_valitsin!E$5)</f>
        <v>0.29718606550919124</v>
      </c>
      <c r="HN106" s="78">
        <f>IF($B106=PO_valitsin!$C$8,100000,'mallin data'!EO106/'mallin data'!BP$297*PO_valitsin!H$5)</f>
        <v>6.9583453091784722E-2</v>
      </c>
      <c r="HO106" s="78"/>
      <c r="HP106" s="78"/>
      <c r="HQ106" s="78"/>
      <c r="HR106" s="78">
        <f>IF($B106=PO_valitsin!$C$8,100000,'mallin data'!ES106/'mallin data'!BT$297*PO_valitsin!I$5)</f>
        <v>4.825338152137635E-2</v>
      </c>
      <c r="HS106" s="78"/>
      <c r="HT106" s="78"/>
      <c r="HU106" s="78"/>
      <c r="HV106" s="78"/>
      <c r="HW106" s="78"/>
      <c r="HX106" s="78"/>
      <c r="HY106" s="78"/>
      <c r="HZ106" s="78"/>
      <c r="IA106" s="78"/>
      <c r="IB106" s="78"/>
      <c r="IC106" s="78"/>
      <c r="ID106" s="78"/>
      <c r="IE106" s="78"/>
      <c r="IF106" s="78"/>
      <c r="IG106" s="78"/>
      <c r="IH106" s="78">
        <f>IF($B106=PO_valitsin!$C$8,100000,'mallin data'!FI106/'mallin data'!CJ$297*PO_valitsin!G$5)</f>
        <v>0.16436349571049372</v>
      </c>
      <c r="II106" s="79">
        <f t="shared" si="4"/>
        <v>1.2514189446505335</v>
      </c>
      <c r="IJ106" s="71">
        <f t="shared" si="5"/>
        <v>242</v>
      </c>
      <c r="IK106" s="80">
        <f t="shared" si="7"/>
        <v>1.0399999999999982E-8</v>
      </c>
      <c r="IL106" s="36" t="str">
        <f t="shared" si="6"/>
        <v>Kuhmoinen</v>
      </c>
    </row>
    <row r="107" spans="1:246" x14ac:dyDescent="0.2">
      <c r="A107" s="12">
        <v>2024</v>
      </c>
      <c r="B107" s="88" t="s">
        <v>208</v>
      </c>
      <c r="C107" s="88" t="s">
        <v>516</v>
      </c>
      <c r="J107" s="89">
        <v>43</v>
      </c>
      <c r="Q107" s="89">
        <v>87.7</v>
      </c>
      <c r="AV107" s="63"/>
      <c r="AW107" s="63"/>
      <c r="BO107" s="99">
        <v>5.9359257708075487E-3</v>
      </c>
      <c r="BP107" s="90">
        <v>27809.213876466187</v>
      </c>
      <c r="BT107" s="91">
        <v>1E-3</v>
      </c>
      <c r="CJ107" s="98">
        <v>10853</v>
      </c>
      <c r="CK107" s="75">
        <f>ABS(J107-PO_valitsin!$D$8)</f>
        <v>2.7000000000000028</v>
      </c>
      <c r="CR107" s="77">
        <f>ABS(Q107-PO_valitsin!$F$8)</f>
        <v>0.70000000000000284</v>
      </c>
      <c r="EN107" s="76">
        <f>ABS(BO107-PO_valitsin!$E$8)</f>
        <v>2.7961075460512075E-2</v>
      </c>
      <c r="EO107" s="76">
        <f>ABS(BP107-PO_valitsin!$H$8)</f>
        <v>392.73386182043032</v>
      </c>
      <c r="ES107" s="76">
        <f>ABS(BT107-PO_valitsin!$I$8)</f>
        <v>1E-3</v>
      </c>
      <c r="FI107" s="76">
        <f>ABS(CJ107-PO_valitsin!$G$8)</f>
        <v>9126</v>
      </c>
      <c r="FJ107" s="78">
        <f>IF($B107=PO_valitsin!$C$8,100000,'mallin data'!CK107/'mallin data'!J$297*PO_valitsin!D$5)</f>
        <v>0.1203840909915114</v>
      </c>
      <c r="FK107" s="78"/>
      <c r="FL107" s="78"/>
      <c r="FM107" s="78"/>
      <c r="FN107" s="78"/>
      <c r="FO107" s="78"/>
      <c r="FP107" s="78"/>
      <c r="FQ107" s="78">
        <f>IF($B107=PO_valitsin!$C$8,100000,'mallin data'!CR107/'mallin data'!Q$297*PO_valitsin!F$5)</f>
        <v>3.2090762464877286E-3</v>
      </c>
      <c r="FR107" s="78"/>
      <c r="FS107" s="78"/>
      <c r="FT107" s="78"/>
      <c r="FU107" s="78"/>
      <c r="FV107" s="78"/>
      <c r="FW107" s="78"/>
      <c r="FX107" s="78"/>
      <c r="FY107" s="78"/>
      <c r="FZ107" s="78"/>
      <c r="GA107" s="78"/>
      <c r="GB107" s="78"/>
      <c r="GC107" s="78"/>
      <c r="GD107" s="78"/>
      <c r="GE107" s="78"/>
      <c r="GF107" s="78"/>
      <c r="GG107" s="78"/>
      <c r="GH107" s="78"/>
      <c r="GI107" s="78"/>
      <c r="GJ107" s="78"/>
      <c r="GK107" s="78"/>
      <c r="GL107" s="78"/>
      <c r="GM107" s="78"/>
      <c r="GN107" s="78"/>
      <c r="GO107" s="78"/>
      <c r="GP107" s="78"/>
      <c r="GQ107" s="78"/>
      <c r="GR107" s="78"/>
      <c r="GS107" s="78"/>
      <c r="GT107" s="78"/>
      <c r="GU107" s="78"/>
      <c r="GV107" s="78"/>
      <c r="GW107" s="78"/>
      <c r="GX107" s="78"/>
      <c r="GY107" s="78"/>
      <c r="GZ107" s="78"/>
      <c r="HA107" s="78"/>
      <c r="HB107" s="78"/>
      <c r="HC107" s="78"/>
      <c r="HD107" s="78"/>
      <c r="HE107" s="78"/>
      <c r="HF107" s="78"/>
      <c r="HG107" s="78"/>
      <c r="HH107" s="78"/>
      <c r="HI107" s="78"/>
      <c r="HJ107" s="78"/>
      <c r="HK107" s="78"/>
      <c r="HL107" s="78"/>
      <c r="HM107" s="78">
        <f>IF($B107=PO_valitsin!$C$8,100000,'mallin data'!EN107/'mallin data'!BO$297*PO_valitsin!E$5)</f>
        <v>0.27678492432224128</v>
      </c>
      <c r="HN107" s="78">
        <f>IF($B107=PO_valitsin!$C$8,100000,'mallin data'!EO107/'mallin data'!BP$297*PO_valitsin!H$5)</f>
        <v>1.2091702921515693E-2</v>
      </c>
      <c r="HO107" s="78"/>
      <c r="HP107" s="78"/>
      <c r="HQ107" s="78"/>
      <c r="HR107" s="78">
        <f>IF($B107=PO_valitsin!$C$8,100000,'mallin data'!ES107/'mallin data'!BT$297*PO_valitsin!I$5)</f>
        <v>1.6084460507125451E-2</v>
      </c>
      <c r="HS107" s="78"/>
      <c r="HT107" s="78"/>
      <c r="HU107" s="78"/>
      <c r="HV107" s="78"/>
      <c r="HW107" s="78"/>
      <c r="HX107" s="78"/>
      <c r="HY107" s="78"/>
      <c r="HZ107" s="78"/>
      <c r="IA107" s="78"/>
      <c r="IB107" s="78"/>
      <c r="IC107" s="78"/>
      <c r="ID107" s="78"/>
      <c r="IE107" s="78"/>
      <c r="IF107" s="78"/>
      <c r="IG107" s="78"/>
      <c r="IH107" s="78">
        <f>IF($B107=PO_valitsin!$C$8,100000,'mallin data'!FI107/'mallin data'!CJ$297*PO_valitsin!G$5)</f>
        <v>0.93108706508626049</v>
      </c>
      <c r="II107" s="79">
        <f t="shared" si="4"/>
        <v>1.359641330575142</v>
      </c>
      <c r="IJ107" s="71">
        <f t="shared" si="5"/>
        <v>245</v>
      </c>
      <c r="IK107" s="80">
        <f t="shared" si="7"/>
        <v>1.0499999999999982E-8</v>
      </c>
      <c r="IL107" s="36" t="str">
        <f t="shared" si="6"/>
        <v>Kuopio</v>
      </c>
    </row>
    <row r="108" spans="1:246" x14ac:dyDescent="0.2">
      <c r="A108" s="12">
        <v>2024</v>
      </c>
      <c r="B108" s="88" t="s">
        <v>209</v>
      </c>
      <c r="C108" s="88" t="s">
        <v>517</v>
      </c>
      <c r="J108" s="89">
        <v>50.1</v>
      </c>
      <c r="Q108" s="89">
        <v>36.6</v>
      </c>
      <c r="AV108" s="63"/>
      <c r="AW108" s="63"/>
      <c r="BO108" s="99">
        <v>-2.9065843033205453E-2</v>
      </c>
      <c r="BP108" s="90">
        <v>25152.867766116942</v>
      </c>
      <c r="BT108" s="91">
        <v>2E-3</v>
      </c>
      <c r="CJ108" s="98">
        <v>332</v>
      </c>
      <c r="CK108" s="75">
        <f>ABS(J108-PO_valitsin!$D$8)</f>
        <v>4.3999999999999986</v>
      </c>
      <c r="CR108" s="77">
        <f>ABS(Q108-PO_valitsin!$F$8)</f>
        <v>51.800000000000004</v>
      </c>
      <c r="EN108" s="76">
        <f>ABS(BO108-PO_valitsin!$E$8)</f>
        <v>7.0406933435009263E-3</v>
      </c>
      <c r="EO108" s="76">
        <f>ABS(BP108-PO_valitsin!$H$8)</f>
        <v>2263.6122485288142</v>
      </c>
      <c r="ES108" s="76">
        <f>ABS(BT108-PO_valitsin!$I$8)</f>
        <v>0</v>
      </c>
      <c r="FI108" s="76">
        <f>ABS(CJ108-PO_valitsin!$G$8)</f>
        <v>1395</v>
      </c>
      <c r="FJ108" s="78">
        <f>IF($B108=PO_valitsin!$C$8,100000,'mallin data'!CK108/'mallin data'!J$297*PO_valitsin!D$5)</f>
        <v>0.19618148161579613</v>
      </c>
      <c r="FK108" s="78"/>
      <c r="FL108" s="78"/>
      <c r="FM108" s="78"/>
      <c r="FN108" s="78"/>
      <c r="FO108" s="78"/>
      <c r="FP108" s="78"/>
      <c r="FQ108" s="78">
        <f>IF($B108=PO_valitsin!$C$8,100000,'mallin data'!CR108/'mallin data'!Q$297*PO_valitsin!F$5)</f>
        <v>0.23747164224009096</v>
      </c>
      <c r="FR108" s="78"/>
      <c r="FS108" s="78"/>
      <c r="FT108" s="78"/>
      <c r="FU108" s="78"/>
      <c r="FV108" s="78"/>
      <c r="FW108" s="78"/>
      <c r="FX108" s="78"/>
      <c r="FY108" s="78"/>
      <c r="FZ108" s="78"/>
      <c r="GA108" s="78"/>
      <c r="GB108" s="78"/>
      <c r="GC108" s="78"/>
      <c r="GD108" s="78"/>
      <c r="GE108" s="78"/>
      <c r="GF108" s="78"/>
      <c r="GG108" s="78"/>
      <c r="GH108" s="78"/>
      <c r="GI108" s="78"/>
      <c r="GJ108" s="78"/>
      <c r="GK108" s="78"/>
      <c r="GL108" s="78"/>
      <c r="GM108" s="78"/>
      <c r="GN108" s="78"/>
      <c r="GO108" s="78"/>
      <c r="GP108" s="78"/>
      <c r="GQ108" s="78"/>
      <c r="GR108" s="78"/>
      <c r="GS108" s="78"/>
      <c r="GT108" s="78"/>
      <c r="GU108" s="78"/>
      <c r="GV108" s="78"/>
      <c r="GW108" s="78"/>
      <c r="GX108" s="78"/>
      <c r="GY108" s="78"/>
      <c r="GZ108" s="78"/>
      <c r="HA108" s="78"/>
      <c r="HB108" s="78"/>
      <c r="HC108" s="78"/>
      <c r="HD108" s="78"/>
      <c r="HE108" s="78"/>
      <c r="HF108" s="78"/>
      <c r="HG108" s="78"/>
      <c r="HH108" s="78"/>
      <c r="HI108" s="78"/>
      <c r="HJ108" s="78"/>
      <c r="HK108" s="78"/>
      <c r="HL108" s="78"/>
      <c r="HM108" s="78">
        <f>IF($B108=PO_valitsin!$C$8,100000,'mallin data'!EN108/'mallin data'!BO$297*PO_valitsin!E$5)</f>
        <v>6.9695379815026715E-2</v>
      </c>
      <c r="HN108" s="78">
        <f>IF($B108=PO_valitsin!$C$8,100000,'mallin data'!EO108/'mallin data'!BP$297*PO_valitsin!H$5)</f>
        <v>6.969332033617559E-2</v>
      </c>
      <c r="HO108" s="78"/>
      <c r="HP108" s="78"/>
      <c r="HQ108" s="78"/>
      <c r="HR108" s="78">
        <f>IF($B108=PO_valitsin!$C$8,100000,'mallin data'!ES108/'mallin data'!BT$297*PO_valitsin!I$5)</f>
        <v>0</v>
      </c>
      <c r="HS108" s="78"/>
      <c r="HT108" s="78"/>
      <c r="HU108" s="78"/>
      <c r="HV108" s="78"/>
      <c r="HW108" s="78"/>
      <c r="HX108" s="78"/>
      <c r="HY108" s="78"/>
      <c r="HZ108" s="78"/>
      <c r="IA108" s="78"/>
      <c r="IB108" s="78"/>
      <c r="IC108" s="78"/>
      <c r="ID108" s="78"/>
      <c r="IE108" s="78"/>
      <c r="IF108" s="78"/>
      <c r="IG108" s="78"/>
      <c r="IH108" s="78">
        <f>IF($B108=PO_valitsin!$C$8,100000,'mallin data'!FI108/'mallin data'!CJ$297*PO_valitsin!G$5)</f>
        <v>0.142325932039813</v>
      </c>
      <c r="II108" s="79">
        <f t="shared" si="4"/>
        <v>0.71536776664690238</v>
      </c>
      <c r="IJ108" s="71">
        <f t="shared" si="5"/>
        <v>132</v>
      </c>
      <c r="IK108" s="80">
        <f t="shared" si="7"/>
        <v>1.0599999999999981E-8</v>
      </c>
      <c r="IL108" s="36" t="str">
        <f t="shared" si="6"/>
        <v>Kuortane</v>
      </c>
    </row>
    <row r="109" spans="1:246" x14ac:dyDescent="0.2">
      <c r="A109" s="12">
        <v>2024</v>
      </c>
      <c r="B109" s="88" t="s">
        <v>210</v>
      </c>
      <c r="C109" s="88" t="s">
        <v>518</v>
      </c>
      <c r="J109" s="89">
        <v>48.6</v>
      </c>
      <c r="Q109" s="89">
        <v>62.6</v>
      </c>
      <c r="AV109" s="63"/>
      <c r="AW109" s="63"/>
      <c r="BO109" s="99">
        <v>-1.1326540612695491E-2</v>
      </c>
      <c r="BP109" s="90">
        <v>25223.677789738071</v>
      </c>
      <c r="BT109" s="91">
        <v>4.0000000000000001E-3</v>
      </c>
      <c r="CJ109" s="98">
        <v>1990</v>
      </c>
      <c r="CK109" s="75">
        <f>ABS(J109-PO_valitsin!$D$8)</f>
        <v>2.8999999999999986</v>
      </c>
      <c r="CR109" s="77">
        <f>ABS(Q109-PO_valitsin!$F$8)</f>
        <v>25.800000000000004</v>
      </c>
      <c r="EN109" s="76">
        <f>ABS(BO109-PO_valitsin!$E$8)</f>
        <v>1.0698609077009036E-2</v>
      </c>
      <c r="EO109" s="76">
        <f>ABS(BP109-PO_valitsin!$H$8)</f>
        <v>2192.8022249076857</v>
      </c>
      <c r="ES109" s="76">
        <f>ABS(BT109-PO_valitsin!$I$8)</f>
        <v>2E-3</v>
      </c>
      <c r="FI109" s="76">
        <f>ABS(CJ109-PO_valitsin!$G$8)</f>
        <v>263</v>
      </c>
      <c r="FJ109" s="78">
        <f>IF($B109=PO_valitsin!$C$8,100000,'mallin data'!CK109/'mallin data'!J$297*PO_valitsin!D$5)</f>
        <v>0.12930143106495651</v>
      </c>
      <c r="FK109" s="78"/>
      <c r="FL109" s="78"/>
      <c r="FM109" s="78"/>
      <c r="FN109" s="78"/>
      <c r="FO109" s="78"/>
      <c r="FP109" s="78"/>
      <c r="FQ109" s="78">
        <f>IF($B109=PO_valitsin!$C$8,100000,'mallin data'!CR109/'mallin data'!Q$297*PO_valitsin!F$5)</f>
        <v>0.11827738165626153</v>
      </c>
      <c r="FR109" s="78"/>
      <c r="FS109" s="78"/>
      <c r="FT109" s="78"/>
      <c r="FU109" s="78"/>
      <c r="FV109" s="78"/>
      <c r="FW109" s="78"/>
      <c r="FX109" s="78"/>
      <c r="FY109" s="78"/>
      <c r="FZ109" s="78"/>
      <c r="GA109" s="78"/>
      <c r="GB109" s="78"/>
      <c r="GC109" s="78"/>
      <c r="GD109" s="78"/>
      <c r="GE109" s="78"/>
      <c r="GF109" s="78"/>
      <c r="GG109" s="78"/>
      <c r="GH109" s="78"/>
      <c r="GI109" s="78"/>
      <c r="GJ109" s="78"/>
      <c r="GK109" s="78"/>
      <c r="GL109" s="78"/>
      <c r="GM109" s="78"/>
      <c r="GN109" s="78"/>
      <c r="GO109" s="78"/>
      <c r="GP109" s="78"/>
      <c r="GQ109" s="78"/>
      <c r="GR109" s="78"/>
      <c r="GS109" s="78"/>
      <c r="GT109" s="78"/>
      <c r="GU109" s="78"/>
      <c r="GV109" s="78"/>
      <c r="GW109" s="78"/>
      <c r="GX109" s="78"/>
      <c r="GY109" s="78"/>
      <c r="GZ109" s="78"/>
      <c r="HA109" s="78"/>
      <c r="HB109" s="78"/>
      <c r="HC109" s="78"/>
      <c r="HD109" s="78"/>
      <c r="HE109" s="78"/>
      <c r="HF109" s="78"/>
      <c r="HG109" s="78"/>
      <c r="HH109" s="78"/>
      <c r="HI109" s="78"/>
      <c r="HJ109" s="78"/>
      <c r="HK109" s="78"/>
      <c r="HL109" s="78"/>
      <c r="HM109" s="78">
        <f>IF($B109=PO_valitsin!$C$8,100000,'mallin data'!EN109/'mallin data'!BO$297*PO_valitsin!E$5)</f>
        <v>0.10590485719746914</v>
      </c>
      <c r="HN109" s="78">
        <f>IF($B109=PO_valitsin!$C$8,100000,'mallin data'!EO109/'mallin data'!BP$297*PO_valitsin!H$5)</f>
        <v>6.7513182963952575E-2</v>
      </c>
      <c r="HO109" s="78"/>
      <c r="HP109" s="78"/>
      <c r="HQ109" s="78"/>
      <c r="HR109" s="78">
        <f>IF($B109=PO_valitsin!$C$8,100000,'mallin data'!ES109/'mallin data'!BT$297*PO_valitsin!I$5)</f>
        <v>3.2168921014250902E-2</v>
      </c>
      <c r="HS109" s="78"/>
      <c r="HT109" s="78"/>
      <c r="HU109" s="78"/>
      <c r="HV109" s="78"/>
      <c r="HW109" s="78"/>
      <c r="HX109" s="78"/>
      <c r="HY109" s="78"/>
      <c r="HZ109" s="78"/>
      <c r="IA109" s="78"/>
      <c r="IB109" s="78"/>
      <c r="IC109" s="78"/>
      <c r="ID109" s="78"/>
      <c r="IE109" s="78"/>
      <c r="IF109" s="78"/>
      <c r="IG109" s="78"/>
      <c r="IH109" s="78">
        <f>IF($B109=PO_valitsin!$C$8,100000,'mallin data'!FI109/'mallin data'!CJ$297*PO_valitsin!G$5)</f>
        <v>2.6832774284208473E-2</v>
      </c>
      <c r="II109" s="79">
        <f t="shared" si="4"/>
        <v>0.47999855888109916</v>
      </c>
      <c r="IJ109" s="71">
        <f t="shared" si="5"/>
        <v>52</v>
      </c>
      <c r="IK109" s="80">
        <f t="shared" si="7"/>
        <v>1.069999999999998E-8</v>
      </c>
      <c r="IL109" s="36" t="str">
        <f t="shared" si="6"/>
        <v>Kurikka</v>
      </c>
    </row>
    <row r="110" spans="1:246" x14ac:dyDescent="0.2">
      <c r="A110" s="12">
        <v>2024</v>
      </c>
      <c r="B110" s="88" t="s">
        <v>211</v>
      </c>
      <c r="C110" s="88" t="s">
        <v>519</v>
      </c>
      <c r="J110" s="89">
        <v>56.4</v>
      </c>
      <c r="Q110" s="89">
        <v>36.700000000000003</v>
      </c>
      <c r="AV110" s="63"/>
      <c r="AW110" s="63"/>
      <c r="BO110" s="99">
        <v>-5.538372597196117E-3</v>
      </c>
      <c r="BP110" s="90">
        <v>31549.271134020619</v>
      </c>
      <c r="BT110" s="91">
        <v>1.9E-2</v>
      </c>
      <c r="CJ110" s="98">
        <v>32</v>
      </c>
      <c r="CK110" s="75">
        <f>ABS(J110-PO_valitsin!$D$8)</f>
        <v>10.699999999999996</v>
      </c>
      <c r="CR110" s="77">
        <f>ABS(Q110-PO_valitsin!$F$8)</f>
        <v>51.7</v>
      </c>
      <c r="EN110" s="76">
        <f>ABS(BO110-PO_valitsin!$E$8)</f>
        <v>1.6486777092508412E-2</v>
      </c>
      <c r="EO110" s="76">
        <f>ABS(BP110-PO_valitsin!$H$8)</f>
        <v>4132.7911193748623</v>
      </c>
      <c r="ES110" s="76">
        <f>ABS(BT110-PO_valitsin!$I$8)</f>
        <v>1.7000000000000001E-2</v>
      </c>
      <c r="FI110" s="76">
        <f>ABS(CJ110-PO_valitsin!$G$8)</f>
        <v>1695</v>
      </c>
      <c r="FJ110" s="78">
        <f>IF($B110=PO_valitsin!$C$8,100000,'mallin data'!CK110/'mallin data'!J$297*PO_valitsin!D$5)</f>
        <v>0.47707769392932231</v>
      </c>
      <c r="FK110" s="78"/>
      <c r="FL110" s="78"/>
      <c r="FM110" s="78"/>
      <c r="FN110" s="78"/>
      <c r="FO110" s="78"/>
      <c r="FP110" s="78"/>
      <c r="FQ110" s="78">
        <f>IF($B110=PO_valitsin!$C$8,100000,'mallin data'!CR110/'mallin data'!Q$297*PO_valitsin!F$5)</f>
        <v>0.237013202776307</v>
      </c>
      <c r="FR110" s="78"/>
      <c r="FS110" s="78"/>
      <c r="FT110" s="78"/>
      <c r="FU110" s="78"/>
      <c r="FV110" s="78"/>
      <c r="FW110" s="78"/>
      <c r="FX110" s="78"/>
      <c r="FY110" s="78"/>
      <c r="FZ110" s="78"/>
      <c r="GA110" s="78"/>
      <c r="GB110" s="78"/>
      <c r="GC110" s="78"/>
      <c r="GD110" s="78"/>
      <c r="GE110" s="78"/>
      <c r="GF110" s="78"/>
      <c r="GG110" s="78"/>
      <c r="GH110" s="78"/>
      <c r="GI110" s="78"/>
      <c r="GJ110" s="78"/>
      <c r="GK110" s="78"/>
      <c r="GL110" s="78"/>
      <c r="GM110" s="78"/>
      <c r="GN110" s="78"/>
      <c r="GO110" s="78"/>
      <c r="GP110" s="78"/>
      <c r="GQ110" s="78"/>
      <c r="GR110" s="78"/>
      <c r="GS110" s="78"/>
      <c r="GT110" s="78"/>
      <c r="GU110" s="78"/>
      <c r="GV110" s="78"/>
      <c r="GW110" s="78"/>
      <c r="GX110" s="78"/>
      <c r="GY110" s="78"/>
      <c r="GZ110" s="78"/>
      <c r="HA110" s="78"/>
      <c r="HB110" s="78"/>
      <c r="HC110" s="78"/>
      <c r="HD110" s="78"/>
      <c r="HE110" s="78"/>
      <c r="HF110" s="78"/>
      <c r="HG110" s="78"/>
      <c r="HH110" s="78"/>
      <c r="HI110" s="78"/>
      <c r="HJ110" s="78"/>
      <c r="HK110" s="78"/>
      <c r="HL110" s="78"/>
      <c r="HM110" s="78">
        <f>IF($B110=PO_valitsin!$C$8,100000,'mallin data'!EN110/'mallin data'!BO$297*PO_valitsin!E$5)</f>
        <v>0.16320156770479352</v>
      </c>
      <c r="HN110" s="78">
        <f>IF($B110=PO_valitsin!$C$8,100000,'mallin data'!EO110/'mallin data'!BP$297*PO_valitsin!H$5)</f>
        <v>0.12724261213566568</v>
      </c>
      <c r="HO110" s="78"/>
      <c r="HP110" s="78"/>
      <c r="HQ110" s="78"/>
      <c r="HR110" s="78">
        <f>IF($B110=PO_valitsin!$C$8,100000,'mallin data'!ES110/'mallin data'!BT$297*PO_valitsin!I$5)</f>
        <v>0.27343582862113269</v>
      </c>
      <c r="HS110" s="78"/>
      <c r="HT110" s="78"/>
      <c r="HU110" s="78"/>
      <c r="HV110" s="78"/>
      <c r="HW110" s="78"/>
      <c r="HX110" s="78"/>
      <c r="HY110" s="78"/>
      <c r="HZ110" s="78"/>
      <c r="IA110" s="78"/>
      <c r="IB110" s="78"/>
      <c r="IC110" s="78"/>
      <c r="ID110" s="78"/>
      <c r="IE110" s="78"/>
      <c r="IF110" s="78"/>
      <c r="IG110" s="78"/>
      <c r="IH110" s="78">
        <f>IF($B110=PO_valitsin!$C$8,100000,'mallin data'!FI110/'mallin data'!CJ$297*PO_valitsin!G$5)</f>
        <v>0.17293365936020288</v>
      </c>
      <c r="II110" s="79">
        <f t="shared" si="4"/>
        <v>1.4509045753274241</v>
      </c>
      <c r="IJ110" s="71">
        <f t="shared" si="5"/>
        <v>250</v>
      </c>
      <c r="IK110" s="80">
        <f t="shared" si="7"/>
        <v>1.0799999999999979E-8</v>
      </c>
      <c r="IL110" s="36" t="str">
        <f t="shared" si="6"/>
        <v>Kustavi</v>
      </c>
    </row>
    <row r="111" spans="1:246" x14ac:dyDescent="0.2">
      <c r="A111" s="12">
        <v>2024</v>
      </c>
      <c r="B111" s="88" t="s">
        <v>212</v>
      </c>
      <c r="C111" s="88" t="s">
        <v>520</v>
      </c>
      <c r="J111" s="89">
        <v>48.4</v>
      </c>
      <c r="Q111" s="89">
        <v>65.400000000000006</v>
      </c>
      <c r="AV111" s="63"/>
      <c r="AW111" s="63"/>
      <c r="BO111" s="99">
        <v>-6.1853190358861273E-3</v>
      </c>
      <c r="BP111" s="90">
        <v>25373.682508738908</v>
      </c>
      <c r="BT111" s="91">
        <v>3.0000000000000001E-3</v>
      </c>
      <c r="CJ111" s="98">
        <v>1491</v>
      </c>
      <c r="CK111" s="75">
        <f>ABS(J111-PO_valitsin!$D$8)</f>
        <v>2.6999999999999957</v>
      </c>
      <c r="CR111" s="77">
        <f>ABS(Q111-PO_valitsin!$F$8)</f>
        <v>23</v>
      </c>
      <c r="EN111" s="76">
        <f>ABS(BO111-PO_valitsin!$E$8)</f>
        <v>1.5839830653818401E-2</v>
      </c>
      <c r="EO111" s="76">
        <f>ABS(BP111-PO_valitsin!$H$8)</f>
        <v>2042.7975059068485</v>
      </c>
      <c r="ES111" s="76">
        <f>ABS(BT111-PO_valitsin!$I$8)</f>
        <v>1E-3</v>
      </c>
      <c r="FI111" s="76">
        <f>ABS(CJ111-PO_valitsin!$G$8)</f>
        <v>236</v>
      </c>
      <c r="FJ111" s="78">
        <f>IF($B111=PO_valitsin!$C$8,100000,'mallin data'!CK111/'mallin data'!J$297*PO_valitsin!D$5)</f>
        <v>0.12038409099151109</v>
      </c>
      <c r="FK111" s="78"/>
      <c r="FL111" s="78"/>
      <c r="FM111" s="78"/>
      <c r="FN111" s="78"/>
      <c r="FO111" s="78"/>
      <c r="FP111" s="78"/>
      <c r="FQ111" s="78">
        <f>IF($B111=PO_valitsin!$C$8,100000,'mallin data'!CR111/'mallin data'!Q$297*PO_valitsin!F$5)</f>
        <v>0.10544107667031065</v>
      </c>
      <c r="FR111" s="78"/>
      <c r="FS111" s="78"/>
      <c r="FT111" s="78"/>
      <c r="FU111" s="78"/>
      <c r="FV111" s="78"/>
      <c r="FW111" s="78"/>
      <c r="FX111" s="78"/>
      <c r="FY111" s="78"/>
      <c r="FZ111" s="78"/>
      <c r="GA111" s="78"/>
      <c r="GB111" s="78"/>
      <c r="GC111" s="78"/>
      <c r="GD111" s="78"/>
      <c r="GE111" s="78"/>
      <c r="GF111" s="78"/>
      <c r="GG111" s="78"/>
      <c r="GH111" s="78"/>
      <c r="GI111" s="78"/>
      <c r="GJ111" s="78"/>
      <c r="GK111" s="78"/>
      <c r="GL111" s="78"/>
      <c r="GM111" s="78"/>
      <c r="GN111" s="78"/>
      <c r="GO111" s="78"/>
      <c r="GP111" s="78"/>
      <c r="GQ111" s="78"/>
      <c r="GR111" s="78"/>
      <c r="GS111" s="78"/>
      <c r="GT111" s="78"/>
      <c r="GU111" s="78"/>
      <c r="GV111" s="78"/>
      <c r="GW111" s="78"/>
      <c r="GX111" s="78"/>
      <c r="GY111" s="78"/>
      <c r="GZ111" s="78"/>
      <c r="HA111" s="78"/>
      <c r="HB111" s="78"/>
      <c r="HC111" s="78"/>
      <c r="HD111" s="78"/>
      <c r="HE111" s="78"/>
      <c r="HF111" s="78"/>
      <c r="HG111" s="78"/>
      <c r="HH111" s="78"/>
      <c r="HI111" s="78"/>
      <c r="HJ111" s="78"/>
      <c r="HK111" s="78"/>
      <c r="HL111" s="78"/>
      <c r="HM111" s="78">
        <f>IF($B111=PO_valitsin!$C$8,100000,'mallin data'!EN111/'mallin data'!BO$297*PO_valitsin!E$5)</f>
        <v>0.1567974856684555</v>
      </c>
      <c r="HN111" s="78">
        <f>IF($B111=PO_valitsin!$C$8,100000,'mallin data'!EO111/'mallin data'!BP$297*PO_valitsin!H$5)</f>
        <v>6.2894756402575761E-2</v>
      </c>
      <c r="HO111" s="78"/>
      <c r="HP111" s="78"/>
      <c r="HQ111" s="78"/>
      <c r="HR111" s="78">
        <f>IF($B111=PO_valitsin!$C$8,100000,'mallin data'!ES111/'mallin data'!BT$297*PO_valitsin!I$5)</f>
        <v>1.6084460507125451E-2</v>
      </c>
      <c r="HS111" s="78"/>
      <c r="HT111" s="78"/>
      <c r="HU111" s="78"/>
      <c r="HV111" s="78"/>
      <c r="HW111" s="78"/>
      <c r="HX111" s="78"/>
      <c r="HY111" s="78"/>
      <c r="HZ111" s="78"/>
      <c r="IA111" s="78"/>
      <c r="IB111" s="78"/>
      <c r="IC111" s="78"/>
      <c r="ID111" s="78"/>
      <c r="IE111" s="78"/>
      <c r="IF111" s="78"/>
      <c r="IG111" s="78"/>
      <c r="IH111" s="78">
        <f>IF($B111=PO_valitsin!$C$8,100000,'mallin data'!FI111/'mallin data'!CJ$297*PO_valitsin!G$5)</f>
        <v>2.407807882537338E-2</v>
      </c>
      <c r="II111" s="79">
        <f t="shared" si="4"/>
        <v>0.48567995996535185</v>
      </c>
      <c r="IJ111" s="71">
        <f t="shared" si="5"/>
        <v>57</v>
      </c>
      <c r="IK111" s="80">
        <f t="shared" si="7"/>
        <v>1.0899999999999978E-8</v>
      </c>
      <c r="IL111" s="36" t="str">
        <f t="shared" si="6"/>
        <v>Kuusamo</v>
      </c>
    </row>
    <row r="112" spans="1:246" x14ac:dyDescent="0.2">
      <c r="A112" s="12">
        <v>2024</v>
      </c>
      <c r="B112" s="88" t="s">
        <v>267</v>
      </c>
      <c r="C112" s="88" t="s">
        <v>521</v>
      </c>
      <c r="J112" s="89">
        <v>49.7</v>
      </c>
      <c r="Q112" s="89">
        <v>72.2</v>
      </c>
      <c r="AV112" s="63"/>
      <c r="AW112" s="63"/>
      <c r="BO112" s="99">
        <v>-7.1141116914069883E-3</v>
      </c>
      <c r="BP112" s="90">
        <v>23486.03522656735</v>
      </c>
      <c r="BT112" s="91">
        <v>1E-3</v>
      </c>
      <c r="CJ112" s="98">
        <v>620</v>
      </c>
      <c r="CK112" s="75">
        <f>ABS(J112-PO_valitsin!$D$8)</f>
        <v>4</v>
      </c>
      <c r="CR112" s="77">
        <f>ABS(Q112-PO_valitsin!$F$8)</f>
        <v>16.200000000000003</v>
      </c>
      <c r="EN112" s="76">
        <f>ABS(BO112-PO_valitsin!$E$8)</f>
        <v>1.4911037998297539E-2</v>
      </c>
      <c r="EO112" s="76">
        <f>ABS(BP112-PO_valitsin!$H$8)</f>
        <v>3930.4447880784064</v>
      </c>
      <c r="ES112" s="76">
        <f>ABS(BT112-PO_valitsin!$I$8)</f>
        <v>1E-3</v>
      </c>
      <c r="FI112" s="76">
        <f>ABS(CJ112-PO_valitsin!$G$8)</f>
        <v>1107</v>
      </c>
      <c r="FJ112" s="78">
        <f>IF($B112=PO_valitsin!$C$8,100000,'mallin data'!CK112/'mallin data'!J$297*PO_valitsin!D$5)</f>
        <v>0.17834680146890561</v>
      </c>
      <c r="FK112" s="78"/>
      <c r="FL112" s="78"/>
      <c r="FM112" s="78"/>
      <c r="FN112" s="78"/>
      <c r="FO112" s="78"/>
      <c r="FP112" s="78"/>
      <c r="FQ112" s="78">
        <f>IF($B112=PO_valitsin!$C$8,100000,'mallin data'!CR112/'mallin data'!Q$297*PO_valitsin!F$5)</f>
        <v>7.4267193133001425E-2</v>
      </c>
      <c r="FR112" s="78"/>
      <c r="FS112" s="78"/>
      <c r="FT112" s="78"/>
      <c r="FU112" s="78"/>
      <c r="FV112" s="78"/>
      <c r="FW112" s="78"/>
      <c r="FX112" s="78"/>
      <c r="FY112" s="78"/>
      <c r="FZ112" s="78"/>
      <c r="GA112" s="78"/>
      <c r="GB112" s="78"/>
      <c r="GC112" s="78"/>
      <c r="GD112" s="78"/>
      <c r="GE112" s="78"/>
      <c r="GF112" s="78"/>
      <c r="GG112" s="78"/>
      <c r="GH112" s="78"/>
      <c r="GI112" s="78"/>
      <c r="GJ112" s="78"/>
      <c r="GK112" s="78"/>
      <c r="GL112" s="78"/>
      <c r="GM112" s="78"/>
      <c r="GN112" s="78"/>
      <c r="GO112" s="78"/>
      <c r="GP112" s="78"/>
      <c r="GQ112" s="78"/>
      <c r="GR112" s="78"/>
      <c r="GS112" s="78"/>
      <c r="GT112" s="78"/>
      <c r="GU112" s="78"/>
      <c r="GV112" s="78"/>
      <c r="GW112" s="78"/>
      <c r="GX112" s="78"/>
      <c r="GY112" s="78"/>
      <c r="GZ112" s="78"/>
      <c r="HA112" s="78"/>
      <c r="HB112" s="78"/>
      <c r="HC112" s="78"/>
      <c r="HD112" s="78"/>
      <c r="HE112" s="78"/>
      <c r="HF112" s="78"/>
      <c r="HG112" s="78"/>
      <c r="HH112" s="78"/>
      <c r="HI112" s="78"/>
      <c r="HJ112" s="78"/>
      <c r="HK112" s="78"/>
      <c r="HL112" s="78"/>
      <c r="HM112" s="78">
        <f>IF($B112=PO_valitsin!$C$8,100000,'mallin data'!EN112/'mallin data'!BO$297*PO_valitsin!E$5)</f>
        <v>0.14760342568916571</v>
      </c>
      <c r="HN112" s="78">
        <f>IF($B112=PO_valitsin!$C$8,100000,'mallin data'!EO112/'mallin data'!BP$297*PO_valitsin!H$5)</f>
        <v>0.12101266365616828</v>
      </c>
      <c r="HO112" s="78"/>
      <c r="HP112" s="78"/>
      <c r="HQ112" s="78"/>
      <c r="HR112" s="78">
        <f>IF($B112=PO_valitsin!$C$8,100000,'mallin data'!ES112/'mallin data'!BT$297*PO_valitsin!I$5)</f>
        <v>1.6084460507125451E-2</v>
      </c>
      <c r="HS112" s="78"/>
      <c r="HT112" s="78"/>
      <c r="HU112" s="78"/>
      <c r="HV112" s="78"/>
      <c r="HW112" s="78"/>
      <c r="HX112" s="78"/>
      <c r="HY112" s="78"/>
      <c r="HZ112" s="78"/>
      <c r="IA112" s="78"/>
      <c r="IB112" s="78"/>
      <c r="IC112" s="78"/>
      <c r="ID112" s="78"/>
      <c r="IE112" s="78"/>
      <c r="IF112" s="78"/>
      <c r="IG112" s="78"/>
      <c r="IH112" s="78">
        <f>IF($B112=PO_valitsin!$C$8,100000,'mallin data'!FI112/'mallin data'!CJ$297*PO_valitsin!G$5)</f>
        <v>0.1129425138122387</v>
      </c>
      <c r="II112" s="79">
        <f t="shared" si="4"/>
        <v>0.6502570692666052</v>
      </c>
      <c r="IJ112" s="71">
        <f t="shared" si="5"/>
        <v>106</v>
      </c>
      <c r="IK112" s="80">
        <f t="shared" si="7"/>
        <v>1.0999999999999978E-8</v>
      </c>
      <c r="IL112" s="36" t="str">
        <f t="shared" si="6"/>
        <v>Outokumpu</v>
      </c>
    </row>
    <row r="113" spans="1:246" x14ac:dyDescent="0.2">
      <c r="A113" s="12">
        <v>2024</v>
      </c>
      <c r="B113" s="88" t="s">
        <v>213</v>
      </c>
      <c r="C113" s="88" t="s">
        <v>522</v>
      </c>
      <c r="J113" s="89">
        <v>52.3</v>
      </c>
      <c r="Q113" s="89">
        <v>56.8</v>
      </c>
      <c r="AV113" s="63"/>
      <c r="AW113" s="63"/>
      <c r="BO113" s="99">
        <v>1.7183643978385676E-3</v>
      </c>
      <c r="BP113" s="90">
        <v>23063.587012987013</v>
      </c>
      <c r="BT113" s="91">
        <v>1E-3</v>
      </c>
      <c r="CJ113" s="98">
        <v>135</v>
      </c>
      <c r="CK113" s="75">
        <f>ABS(J113-PO_valitsin!$D$8)</f>
        <v>6.5999999999999943</v>
      </c>
      <c r="CR113" s="77">
        <f>ABS(Q113-PO_valitsin!$F$8)</f>
        <v>31.600000000000009</v>
      </c>
      <c r="EN113" s="76">
        <f>ABS(BO113-PO_valitsin!$E$8)</f>
        <v>2.3743514087543095E-2</v>
      </c>
      <c r="EO113" s="76">
        <f>ABS(BP113-PO_valitsin!$H$8)</f>
        <v>4352.8930016587437</v>
      </c>
      <c r="ES113" s="76">
        <f>ABS(BT113-PO_valitsin!$I$8)</f>
        <v>1E-3</v>
      </c>
      <c r="FI113" s="76">
        <f>ABS(CJ113-PO_valitsin!$G$8)</f>
        <v>1592</v>
      </c>
      <c r="FJ113" s="78">
        <f>IF($B113=PO_valitsin!$C$8,100000,'mallin data'!CK113/'mallin data'!J$297*PO_valitsin!D$5)</f>
        <v>0.294272222423694</v>
      </c>
      <c r="FK113" s="78"/>
      <c r="FL113" s="78"/>
      <c r="FM113" s="78"/>
      <c r="FN113" s="78"/>
      <c r="FO113" s="78"/>
      <c r="FP113" s="78"/>
      <c r="FQ113" s="78">
        <f>IF($B113=PO_valitsin!$C$8,100000,'mallin data'!CR113/'mallin data'!Q$297*PO_valitsin!F$5)</f>
        <v>0.14486687055573119</v>
      </c>
      <c r="FR113" s="78"/>
      <c r="FS113" s="78"/>
      <c r="FT113" s="78"/>
      <c r="FU113" s="78"/>
      <c r="FV113" s="78"/>
      <c r="FW113" s="78"/>
      <c r="FX113" s="78"/>
      <c r="FY113" s="78"/>
      <c r="FZ113" s="78"/>
      <c r="GA113" s="78"/>
      <c r="GB113" s="78"/>
      <c r="GC113" s="78"/>
      <c r="GD113" s="78"/>
      <c r="GE113" s="78"/>
      <c r="GF113" s="78"/>
      <c r="GG113" s="78"/>
      <c r="GH113" s="78"/>
      <c r="GI113" s="78"/>
      <c r="GJ113" s="78"/>
      <c r="GK113" s="78"/>
      <c r="GL113" s="78"/>
      <c r="GM113" s="78"/>
      <c r="GN113" s="78"/>
      <c r="GO113" s="78"/>
      <c r="GP113" s="78"/>
      <c r="GQ113" s="78"/>
      <c r="GR113" s="78"/>
      <c r="GS113" s="78"/>
      <c r="GT113" s="78"/>
      <c r="GU113" s="78"/>
      <c r="GV113" s="78"/>
      <c r="GW113" s="78"/>
      <c r="GX113" s="78"/>
      <c r="GY113" s="78"/>
      <c r="GZ113" s="78"/>
      <c r="HA113" s="78"/>
      <c r="HB113" s="78"/>
      <c r="HC113" s="78"/>
      <c r="HD113" s="78"/>
      <c r="HE113" s="78"/>
      <c r="HF113" s="78"/>
      <c r="HG113" s="78"/>
      <c r="HH113" s="78"/>
      <c r="HI113" s="78"/>
      <c r="HJ113" s="78"/>
      <c r="HK113" s="78"/>
      <c r="HL113" s="78"/>
      <c r="HM113" s="78">
        <f>IF($B113=PO_valitsin!$C$8,100000,'mallin data'!EN113/'mallin data'!BO$297*PO_valitsin!E$5)</f>
        <v>0.23503555001472501</v>
      </c>
      <c r="HN113" s="78">
        <f>IF($B113=PO_valitsin!$C$8,100000,'mallin data'!EO113/'mallin data'!BP$297*PO_valitsin!H$5)</f>
        <v>0.13401922813894779</v>
      </c>
      <c r="HO113" s="78"/>
      <c r="HP113" s="78"/>
      <c r="HQ113" s="78"/>
      <c r="HR113" s="78">
        <f>IF($B113=PO_valitsin!$C$8,100000,'mallin data'!ES113/'mallin data'!BT$297*PO_valitsin!I$5)</f>
        <v>1.6084460507125451E-2</v>
      </c>
      <c r="HS113" s="78"/>
      <c r="HT113" s="78"/>
      <c r="HU113" s="78"/>
      <c r="HV113" s="78"/>
      <c r="HW113" s="78"/>
      <c r="HX113" s="78"/>
      <c r="HY113" s="78"/>
      <c r="HZ113" s="78"/>
      <c r="IA113" s="78"/>
      <c r="IB113" s="78"/>
      <c r="IC113" s="78"/>
      <c r="ID113" s="78"/>
      <c r="IE113" s="78"/>
      <c r="IF113" s="78"/>
      <c r="IG113" s="78"/>
      <c r="IH113" s="78">
        <f>IF($B113=PO_valitsin!$C$8,100000,'mallin data'!FI113/'mallin data'!CJ$297*PO_valitsin!G$5)</f>
        <v>0.16242500631353568</v>
      </c>
      <c r="II113" s="79">
        <f t="shared" si="4"/>
        <v>0.98670334905375912</v>
      </c>
      <c r="IJ113" s="71">
        <f t="shared" si="5"/>
        <v>198</v>
      </c>
      <c r="IK113" s="80">
        <f t="shared" si="7"/>
        <v>1.1099999999999977E-8</v>
      </c>
      <c r="IL113" s="36" t="str">
        <f t="shared" si="6"/>
        <v>Kyyjärvi</v>
      </c>
    </row>
    <row r="114" spans="1:246" x14ac:dyDescent="0.2">
      <c r="A114" s="12">
        <v>2024</v>
      </c>
      <c r="B114" s="88" t="s">
        <v>214</v>
      </c>
      <c r="C114" s="88" t="s">
        <v>523</v>
      </c>
      <c r="J114" s="89">
        <v>49.4</v>
      </c>
      <c r="Q114" s="89">
        <v>66.8</v>
      </c>
      <c r="AV114" s="63"/>
      <c r="AW114" s="63"/>
      <c r="BO114" s="99">
        <v>-1.9162041911775972E-2</v>
      </c>
      <c r="BP114" s="90">
        <v>26506.719521133644</v>
      </c>
      <c r="BT114" s="91">
        <v>5.0000000000000001E-3</v>
      </c>
      <c r="CJ114" s="98">
        <v>366</v>
      </c>
      <c r="CK114" s="75">
        <f>ABS(J114-PO_valitsin!$D$8)</f>
        <v>3.6999999999999957</v>
      </c>
      <c r="CR114" s="77">
        <f>ABS(Q114-PO_valitsin!$F$8)</f>
        <v>21.600000000000009</v>
      </c>
      <c r="EN114" s="76">
        <f>ABS(BO114-PO_valitsin!$E$8)</f>
        <v>2.8631077779285551E-3</v>
      </c>
      <c r="EO114" s="76">
        <f>ABS(BP114-PO_valitsin!$H$8)</f>
        <v>909.76049351211259</v>
      </c>
      <c r="ES114" s="76">
        <f>ABS(BT114-PO_valitsin!$I$8)</f>
        <v>3.0000000000000001E-3</v>
      </c>
      <c r="FI114" s="76">
        <f>ABS(CJ114-PO_valitsin!$G$8)</f>
        <v>1361</v>
      </c>
      <c r="FJ114" s="78">
        <f>IF($B114=PO_valitsin!$C$8,100000,'mallin data'!CK114/'mallin data'!J$297*PO_valitsin!D$5)</f>
        <v>0.16497079135873749</v>
      </c>
      <c r="FK114" s="78"/>
      <c r="FL114" s="78"/>
      <c r="FM114" s="78"/>
      <c r="FN114" s="78"/>
      <c r="FO114" s="78"/>
      <c r="FP114" s="78"/>
      <c r="FQ114" s="78">
        <f>IF($B114=PO_valitsin!$C$8,100000,'mallin data'!CR114/'mallin data'!Q$297*PO_valitsin!F$5)</f>
        <v>9.9022924177335256E-2</v>
      </c>
      <c r="FR114" s="78"/>
      <c r="FS114" s="78"/>
      <c r="FT114" s="78"/>
      <c r="FU114" s="78"/>
      <c r="FV114" s="78"/>
      <c r="FW114" s="78"/>
      <c r="FX114" s="78"/>
      <c r="FY114" s="78"/>
      <c r="FZ114" s="78"/>
      <c r="GA114" s="78"/>
      <c r="GB114" s="78"/>
      <c r="GC114" s="78"/>
      <c r="GD114" s="78"/>
      <c r="GE114" s="78"/>
      <c r="GF114" s="78"/>
      <c r="GG114" s="78"/>
      <c r="GH114" s="78"/>
      <c r="GI114" s="78"/>
      <c r="GJ114" s="78"/>
      <c r="GK114" s="78"/>
      <c r="GL114" s="78"/>
      <c r="GM114" s="78"/>
      <c r="GN114" s="78"/>
      <c r="GO114" s="78"/>
      <c r="GP114" s="78"/>
      <c r="GQ114" s="78"/>
      <c r="GR114" s="78"/>
      <c r="GS114" s="78"/>
      <c r="GT114" s="78"/>
      <c r="GU114" s="78"/>
      <c r="GV114" s="78"/>
      <c r="GW114" s="78"/>
      <c r="GX114" s="78"/>
      <c r="GY114" s="78"/>
      <c r="GZ114" s="78"/>
      <c r="HA114" s="78"/>
      <c r="HB114" s="78"/>
      <c r="HC114" s="78"/>
      <c r="HD114" s="78"/>
      <c r="HE114" s="78"/>
      <c r="HF114" s="78"/>
      <c r="HG114" s="78"/>
      <c r="HH114" s="78"/>
      <c r="HI114" s="78"/>
      <c r="HJ114" s="78"/>
      <c r="HK114" s="78"/>
      <c r="HL114" s="78"/>
      <c r="HM114" s="78">
        <f>IF($B114=PO_valitsin!$C$8,100000,'mallin data'!EN114/'mallin data'!BO$297*PO_valitsin!E$5)</f>
        <v>2.8341723506291147E-2</v>
      </c>
      <c r="HN114" s="78">
        <f>IF($B114=PO_valitsin!$C$8,100000,'mallin data'!EO114/'mallin data'!BP$297*PO_valitsin!H$5)</f>
        <v>2.8010198983834386E-2</v>
      </c>
      <c r="HO114" s="78"/>
      <c r="HP114" s="78"/>
      <c r="HQ114" s="78"/>
      <c r="HR114" s="78">
        <f>IF($B114=PO_valitsin!$C$8,100000,'mallin data'!ES114/'mallin data'!BT$297*PO_valitsin!I$5)</f>
        <v>4.825338152137635E-2</v>
      </c>
      <c r="HS114" s="78"/>
      <c r="HT114" s="78"/>
      <c r="HU114" s="78"/>
      <c r="HV114" s="78"/>
      <c r="HW114" s="78"/>
      <c r="HX114" s="78"/>
      <c r="HY114" s="78"/>
      <c r="HZ114" s="78"/>
      <c r="IA114" s="78"/>
      <c r="IB114" s="78"/>
      <c r="IC114" s="78"/>
      <c r="ID114" s="78"/>
      <c r="IE114" s="78"/>
      <c r="IF114" s="78"/>
      <c r="IG114" s="78"/>
      <c r="IH114" s="78">
        <f>IF($B114=PO_valitsin!$C$8,100000,'mallin data'!FI114/'mallin data'!CJ$297*PO_valitsin!G$5)</f>
        <v>0.13885705627683548</v>
      </c>
      <c r="II114" s="79">
        <f t="shared" si="4"/>
        <v>0.50745608702441025</v>
      </c>
      <c r="IJ114" s="71">
        <f t="shared" si="5"/>
        <v>62</v>
      </c>
      <c r="IK114" s="80">
        <f t="shared" si="7"/>
        <v>1.1199999999999976E-8</v>
      </c>
      <c r="IL114" s="36" t="str">
        <f t="shared" si="6"/>
        <v>Kärkölä</v>
      </c>
    </row>
    <row r="115" spans="1:246" x14ac:dyDescent="0.2">
      <c r="A115" s="12">
        <v>2024</v>
      </c>
      <c r="B115" s="88" t="s">
        <v>215</v>
      </c>
      <c r="C115" s="88" t="s">
        <v>524</v>
      </c>
      <c r="J115" s="89">
        <v>47</v>
      </c>
      <c r="Q115" s="89">
        <v>45.6</v>
      </c>
      <c r="AV115" s="63"/>
      <c r="AW115" s="63"/>
      <c r="BO115" s="99">
        <v>-1.7717433950940699E-2</v>
      </c>
      <c r="BP115" s="90">
        <v>22409.053518752633</v>
      </c>
      <c r="BT115" s="91">
        <v>1E-3</v>
      </c>
      <c r="CJ115" s="98">
        <v>287</v>
      </c>
      <c r="CK115" s="75">
        <f>ABS(J115-PO_valitsin!$D$8)</f>
        <v>1.2999999999999972</v>
      </c>
      <c r="CR115" s="77">
        <f>ABS(Q115-PO_valitsin!$F$8)</f>
        <v>42.800000000000004</v>
      </c>
      <c r="EN115" s="76">
        <f>ABS(BO115-PO_valitsin!$E$8)</f>
        <v>4.307715738763828E-3</v>
      </c>
      <c r="EO115" s="76">
        <f>ABS(BP115-PO_valitsin!$H$8)</f>
        <v>5007.4264958931235</v>
      </c>
      <c r="ES115" s="76">
        <f>ABS(BT115-PO_valitsin!$I$8)</f>
        <v>1E-3</v>
      </c>
      <c r="FI115" s="76">
        <f>ABS(CJ115-PO_valitsin!$G$8)</f>
        <v>1440</v>
      </c>
      <c r="FJ115" s="78">
        <f>IF($B115=PO_valitsin!$C$8,100000,'mallin data'!CK115/'mallin data'!J$297*PO_valitsin!D$5)</f>
        <v>5.7962710477394194E-2</v>
      </c>
      <c r="FK115" s="78"/>
      <c r="FL115" s="78"/>
      <c r="FM115" s="78"/>
      <c r="FN115" s="78"/>
      <c r="FO115" s="78"/>
      <c r="FP115" s="78"/>
      <c r="FQ115" s="78">
        <f>IF($B115=PO_valitsin!$C$8,100000,'mallin data'!CR115/'mallin data'!Q$297*PO_valitsin!F$5)</f>
        <v>0.19621209049953464</v>
      </c>
      <c r="FR115" s="78"/>
      <c r="FS115" s="78"/>
      <c r="FT115" s="78"/>
      <c r="FU115" s="78"/>
      <c r="FV115" s="78"/>
      <c r="FW115" s="78"/>
      <c r="FX115" s="78"/>
      <c r="FY115" s="78"/>
      <c r="FZ115" s="78"/>
      <c r="GA115" s="78"/>
      <c r="GB115" s="78"/>
      <c r="GC115" s="78"/>
      <c r="GD115" s="78"/>
      <c r="GE115" s="78"/>
      <c r="GF115" s="78"/>
      <c r="GG115" s="78"/>
      <c r="GH115" s="78"/>
      <c r="GI115" s="78"/>
      <c r="GJ115" s="78"/>
      <c r="GK115" s="78"/>
      <c r="GL115" s="78"/>
      <c r="GM115" s="78"/>
      <c r="GN115" s="78"/>
      <c r="GO115" s="78"/>
      <c r="GP115" s="78"/>
      <c r="GQ115" s="78"/>
      <c r="GR115" s="78"/>
      <c r="GS115" s="78"/>
      <c r="GT115" s="78"/>
      <c r="GU115" s="78"/>
      <c r="GV115" s="78"/>
      <c r="GW115" s="78"/>
      <c r="GX115" s="78"/>
      <c r="GY115" s="78"/>
      <c r="GZ115" s="78"/>
      <c r="HA115" s="78"/>
      <c r="HB115" s="78"/>
      <c r="HC115" s="78"/>
      <c r="HD115" s="78"/>
      <c r="HE115" s="78"/>
      <c r="HF115" s="78"/>
      <c r="HG115" s="78"/>
      <c r="HH115" s="78"/>
      <c r="HI115" s="78"/>
      <c r="HJ115" s="78"/>
      <c r="HK115" s="78"/>
      <c r="HL115" s="78"/>
      <c r="HM115" s="78">
        <f>IF($B115=PO_valitsin!$C$8,100000,'mallin data'!EN115/'mallin data'!BO$297*PO_valitsin!E$5)</f>
        <v>4.264180669442813E-2</v>
      </c>
      <c r="HN115" s="78">
        <f>IF($B115=PO_valitsin!$C$8,100000,'mallin data'!EO115/'mallin data'!BP$297*PO_valitsin!H$5)</f>
        <v>0.15417135998665293</v>
      </c>
      <c r="HO115" s="78"/>
      <c r="HP115" s="78"/>
      <c r="HQ115" s="78"/>
      <c r="HR115" s="78">
        <f>IF($B115=PO_valitsin!$C$8,100000,'mallin data'!ES115/'mallin data'!BT$297*PO_valitsin!I$5)</f>
        <v>1.6084460507125451E-2</v>
      </c>
      <c r="HS115" s="78"/>
      <c r="HT115" s="78"/>
      <c r="HU115" s="78"/>
      <c r="HV115" s="78"/>
      <c r="HW115" s="78"/>
      <c r="HX115" s="78"/>
      <c r="HY115" s="78"/>
      <c r="HZ115" s="78"/>
      <c r="IA115" s="78"/>
      <c r="IB115" s="78"/>
      <c r="IC115" s="78"/>
      <c r="ID115" s="78"/>
      <c r="IE115" s="78"/>
      <c r="IF115" s="78"/>
      <c r="IG115" s="78"/>
      <c r="IH115" s="78">
        <f>IF($B115=PO_valitsin!$C$8,100000,'mallin data'!FI115/'mallin data'!CJ$297*PO_valitsin!G$5)</f>
        <v>0.14691709113787149</v>
      </c>
      <c r="II115" s="79">
        <f t="shared" si="4"/>
        <v>0.61398953060300698</v>
      </c>
      <c r="IJ115" s="71">
        <f t="shared" si="5"/>
        <v>99</v>
      </c>
      <c r="IK115" s="80">
        <f t="shared" si="7"/>
        <v>1.1299999999999975E-8</v>
      </c>
      <c r="IL115" s="36" t="str">
        <f t="shared" si="6"/>
        <v>Kärsämäki</v>
      </c>
    </row>
    <row r="116" spans="1:246" x14ac:dyDescent="0.2">
      <c r="A116" s="12">
        <v>2024</v>
      </c>
      <c r="B116" s="88" t="s">
        <v>181</v>
      </c>
      <c r="C116" s="88" t="s">
        <v>525</v>
      </c>
      <c r="J116" s="89">
        <v>54.8</v>
      </c>
      <c r="Q116" s="89">
        <v>70.8</v>
      </c>
      <c r="AV116" s="63"/>
      <c r="AW116" s="63"/>
      <c r="BO116" s="99">
        <v>-1.2942775636246063E-2</v>
      </c>
      <c r="BP116" s="90">
        <v>26366.411849295371</v>
      </c>
      <c r="BT116" s="91">
        <v>1E-3</v>
      </c>
      <c r="CJ116" s="98">
        <v>426</v>
      </c>
      <c r="CK116" s="75">
        <f>ABS(J116-PO_valitsin!$D$8)</f>
        <v>9.0999999999999943</v>
      </c>
      <c r="CR116" s="77">
        <f>ABS(Q116-PO_valitsin!$F$8)</f>
        <v>17.600000000000009</v>
      </c>
      <c r="EN116" s="76">
        <f>ABS(BO116-PO_valitsin!$E$8)</f>
        <v>9.082374053458464E-3</v>
      </c>
      <c r="EO116" s="76">
        <f>ABS(BP116-PO_valitsin!$H$8)</f>
        <v>1050.0681653503852</v>
      </c>
      <c r="ES116" s="76">
        <f>ABS(BT116-PO_valitsin!$I$8)</f>
        <v>1E-3</v>
      </c>
      <c r="FI116" s="76">
        <f>ABS(CJ116-PO_valitsin!$G$8)</f>
        <v>1301</v>
      </c>
      <c r="FJ116" s="78">
        <f>IF($B116=PO_valitsin!$C$8,100000,'mallin data'!CK116/'mallin data'!J$297*PO_valitsin!D$5)</f>
        <v>0.40573897334175996</v>
      </c>
      <c r="FK116" s="78"/>
      <c r="FL116" s="78"/>
      <c r="FM116" s="78"/>
      <c r="FN116" s="78"/>
      <c r="FO116" s="78"/>
      <c r="FP116" s="78"/>
      <c r="FQ116" s="78">
        <f>IF($B116=PO_valitsin!$C$8,100000,'mallin data'!CR116/'mallin data'!Q$297*PO_valitsin!F$5)</f>
        <v>8.0685345625976873E-2</v>
      </c>
      <c r="FR116" s="78"/>
      <c r="FS116" s="78"/>
      <c r="FT116" s="78"/>
      <c r="FU116" s="78"/>
      <c r="FV116" s="78"/>
      <c r="FW116" s="78"/>
      <c r="FX116" s="78"/>
      <c r="FY116" s="78"/>
      <c r="FZ116" s="78"/>
      <c r="GA116" s="78"/>
      <c r="GB116" s="78"/>
      <c r="GC116" s="78"/>
      <c r="GD116" s="78"/>
      <c r="GE116" s="78"/>
      <c r="GF116" s="78"/>
      <c r="GG116" s="78"/>
      <c r="GH116" s="78"/>
      <c r="GI116" s="78"/>
      <c r="GJ116" s="78"/>
      <c r="GK116" s="78"/>
      <c r="GL116" s="78"/>
      <c r="GM116" s="78"/>
      <c r="GN116" s="78"/>
      <c r="GO116" s="78"/>
      <c r="GP116" s="78"/>
      <c r="GQ116" s="78"/>
      <c r="GR116" s="78"/>
      <c r="GS116" s="78"/>
      <c r="GT116" s="78"/>
      <c r="GU116" s="78"/>
      <c r="GV116" s="78"/>
      <c r="GW116" s="78"/>
      <c r="GX116" s="78"/>
      <c r="GY116" s="78"/>
      <c r="GZ116" s="78"/>
      <c r="HA116" s="78"/>
      <c r="HB116" s="78"/>
      <c r="HC116" s="78"/>
      <c r="HD116" s="78"/>
      <c r="HE116" s="78"/>
      <c r="HF116" s="78"/>
      <c r="HG116" s="78"/>
      <c r="HH116" s="78"/>
      <c r="HI116" s="78"/>
      <c r="HJ116" s="78"/>
      <c r="HK116" s="78"/>
      <c r="HL116" s="78"/>
      <c r="HM116" s="78">
        <f>IF($B116=PO_valitsin!$C$8,100000,'mallin data'!EN116/'mallin data'!BO$297*PO_valitsin!E$5)</f>
        <v>8.9905848528715734E-2</v>
      </c>
      <c r="HN116" s="78">
        <f>IF($B116=PO_valitsin!$C$8,100000,'mallin data'!EO116/'mallin data'!BP$297*PO_valitsin!H$5)</f>
        <v>3.2330067603295633E-2</v>
      </c>
      <c r="HO116" s="78"/>
      <c r="HP116" s="78"/>
      <c r="HQ116" s="78"/>
      <c r="HR116" s="78">
        <f>IF($B116=PO_valitsin!$C$8,100000,'mallin data'!ES116/'mallin data'!BT$297*PO_valitsin!I$5)</f>
        <v>1.6084460507125451E-2</v>
      </c>
      <c r="HS116" s="78"/>
      <c r="HT116" s="78"/>
      <c r="HU116" s="78"/>
      <c r="HV116" s="78"/>
      <c r="HW116" s="78"/>
      <c r="HX116" s="78"/>
      <c r="HY116" s="78"/>
      <c r="HZ116" s="78"/>
      <c r="IA116" s="78"/>
      <c r="IB116" s="78"/>
      <c r="IC116" s="78"/>
      <c r="ID116" s="78"/>
      <c r="IE116" s="78"/>
      <c r="IF116" s="78"/>
      <c r="IG116" s="78"/>
      <c r="IH116" s="78">
        <f>IF($B116=PO_valitsin!$C$8,100000,'mallin data'!FI116/'mallin data'!CJ$297*PO_valitsin!G$5)</f>
        <v>0.1327355108127575</v>
      </c>
      <c r="II116" s="79">
        <f t="shared" si="4"/>
        <v>0.75748021781963115</v>
      </c>
      <c r="IJ116" s="71">
        <f t="shared" si="5"/>
        <v>147</v>
      </c>
      <c r="IK116" s="80">
        <f t="shared" si="7"/>
        <v>1.1399999999999975E-8</v>
      </c>
      <c r="IL116" s="36" t="str">
        <f t="shared" si="6"/>
        <v>Kemijärvi</v>
      </c>
    </row>
    <row r="117" spans="1:246" x14ac:dyDescent="0.2">
      <c r="A117" s="12">
        <v>2024</v>
      </c>
      <c r="B117" s="88" t="s">
        <v>183</v>
      </c>
      <c r="C117" s="88" t="s">
        <v>526</v>
      </c>
      <c r="J117" s="89">
        <v>52</v>
      </c>
      <c r="Q117" s="89">
        <v>44.6</v>
      </c>
      <c r="AV117" s="63"/>
      <c r="AW117" s="63"/>
      <c r="BO117" s="99">
        <v>-2.2236757493187209E-2</v>
      </c>
      <c r="BP117" s="90">
        <v>27143.453460995133</v>
      </c>
      <c r="BT117" s="91">
        <v>0.66</v>
      </c>
      <c r="CJ117" s="98">
        <v>512</v>
      </c>
      <c r="CK117" s="75">
        <f>ABS(J117-PO_valitsin!$D$8)</f>
        <v>6.2999999999999972</v>
      </c>
      <c r="CR117" s="77">
        <f>ABS(Q117-PO_valitsin!$F$8)</f>
        <v>43.800000000000004</v>
      </c>
      <c r="EN117" s="76">
        <f>ABS(BO117-PO_valitsin!$E$8)</f>
        <v>2.1160780348268224E-4</v>
      </c>
      <c r="EO117" s="76">
        <f>ABS(BP117-PO_valitsin!$H$8)</f>
        <v>273.0265536506231</v>
      </c>
      <c r="ES117" s="76">
        <f>ABS(BT117-PO_valitsin!$I$8)</f>
        <v>0.65800000000000003</v>
      </c>
      <c r="FI117" s="76">
        <f>ABS(CJ117-PO_valitsin!$G$8)</f>
        <v>1215</v>
      </c>
      <c r="FJ117" s="78">
        <f>IF($B117=PO_valitsin!$C$8,100000,'mallin data'!CK117/'mallin data'!J$297*PO_valitsin!D$5)</f>
        <v>0.28089621231352618</v>
      </c>
      <c r="FK117" s="78"/>
      <c r="FL117" s="78"/>
      <c r="FM117" s="78"/>
      <c r="FN117" s="78"/>
      <c r="FO117" s="78"/>
      <c r="FP117" s="78"/>
      <c r="FQ117" s="78">
        <f>IF($B117=PO_valitsin!$C$8,100000,'mallin data'!CR117/'mallin data'!Q$297*PO_valitsin!F$5)</f>
        <v>0.20079648513737419</v>
      </c>
      <c r="FR117" s="78"/>
      <c r="FS117" s="78"/>
      <c r="FT117" s="78"/>
      <c r="FU117" s="78"/>
      <c r="FV117" s="78"/>
      <c r="FW117" s="78"/>
      <c r="FX117" s="78"/>
      <c r="FY117" s="78"/>
      <c r="FZ117" s="78"/>
      <c r="GA117" s="78"/>
      <c r="GB117" s="78"/>
      <c r="GC117" s="78"/>
      <c r="GD117" s="78"/>
      <c r="GE117" s="78"/>
      <c r="GF117" s="78"/>
      <c r="GG117" s="78"/>
      <c r="GH117" s="78"/>
      <c r="GI117" s="78"/>
      <c r="GJ117" s="78"/>
      <c r="GK117" s="78"/>
      <c r="GL117" s="78"/>
      <c r="GM117" s="78"/>
      <c r="GN117" s="78"/>
      <c r="GO117" s="78"/>
      <c r="GP117" s="78"/>
      <c r="GQ117" s="78"/>
      <c r="GR117" s="78"/>
      <c r="GS117" s="78"/>
      <c r="GT117" s="78"/>
      <c r="GU117" s="78"/>
      <c r="GV117" s="78"/>
      <c r="GW117" s="78"/>
      <c r="GX117" s="78"/>
      <c r="GY117" s="78"/>
      <c r="GZ117" s="78"/>
      <c r="HA117" s="78"/>
      <c r="HB117" s="78"/>
      <c r="HC117" s="78"/>
      <c r="HD117" s="78"/>
      <c r="HE117" s="78"/>
      <c r="HF117" s="78"/>
      <c r="HG117" s="78"/>
      <c r="HH117" s="78"/>
      <c r="HI117" s="78"/>
      <c r="HJ117" s="78"/>
      <c r="HK117" s="78"/>
      <c r="HL117" s="78"/>
      <c r="HM117" s="78">
        <f>IF($B117=PO_valitsin!$C$8,100000,'mallin data'!EN117/'mallin data'!BO$297*PO_valitsin!E$5)</f>
        <v>2.0946923145236298E-3</v>
      </c>
      <c r="HN117" s="78">
        <f>IF($B117=PO_valitsin!$C$8,100000,'mallin data'!EO117/'mallin data'!BP$297*PO_valitsin!H$5)</f>
        <v>8.4060894599867209E-3</v>
      </c>
      <c r="HO117" s="78"/>
      <c r="HP117" s="78"/>
      <c r="HQ117" s="78"/>
      <c r="HR117" s="78">
        <f>IF($B117=PO_valitsin!$C$8,100000,'mallin data'!ES117/'mallin data'!BT$297*PO_valitsin!I$5)</f>
        <v>10.583575013688545</v>
      </c>
      <c r="HS117" s="78"/>
      <c r="HT117" s="78"/>
      <c r="HU117" s="78"/>
      <c r="HV117" s="78"/>
      <c r="HW117" s="78"/>
      <c r="HX117" s="78"/>
      <c r="HY117" s="78"/>
      <c r="HZ117" s="78"/>
      <c r="IA117" s="78"/>
      <c r="IB117" s="78"/>
      <c r="IC117" s="78"/>
      <c r="ID117" s="78"/>
      <c r="IE117" s="78"/>
      <c r="IF117" s="78"/>
      <c r="IG117" s="78"/>
      <c r="IH117" s="78">
        <f>IF($B117=PO_valitsin!$C$8,100000,'mallin data'!FI117/'mallin data'!CJ$297*PO_valitsin!G$5)</f>
        <v>0.12396129564757906</v>
      </c>
      <c r="II117" s="79">
        <f t="shared" si="4"/>
        <v>11.199729800061533</v>
      </c>
      <c r="IJ117" s="71">
        <f t="shared" si="5"/>
        <v>281</v>
      </c>
      <c r="IK117" s="80">
        <f t="shared" si="7"/>
        <v>1.1499999999999974E-8</v>
      </c>
      <c r="IL117" s="36" t="str">
        <f t="shared" si="6"/>
        <v>Kemiönsaari</v>
      </c>
    </row>
    <row r="118" spans="1:246" x14ac:dyDescent="0.2">
      <c r="A118" s="12">
        <v>2024</v>
      </c>
      <c r="B118" s="88" t="s">
        <v>87</v>
      </c>
      <c r="C118" s="88" t="s">
        <v>527</v>
      </c>
      <c r="J118" s="89">
        <v>45.1</v>
      </c>
      <c r="Q118" s="89">
        <v>97.7</v>
      </c>
      <c r="AV118" s="63"/>
      <c r="AW118" s="63"/>
      <c r="BO118" s="99">
        <v>-6.3632375658422054E-3</v>
      </c>
      <c r="BP118" s="90">
        <v>27378.24789635478</v>
      </c>
      <c r="BT118" s="91">
        <v>4.0000000000000001E-3</v>
      </c>
      <c r="CJ118" s="98">
        <v>10057</v>
      </c>
      <c r="CK118" s="75">
        <f>ABS(J118-PO_valitsin!$D$8)</f>
        <v>0.60000000000000142</v>
      </c>
      <c r="CR118" s="77">
        <f>ABS(Q118-PO_valitsin!$F$8)</f>
        <v>9.2999999999999972</v>
      </c>
      <c r="EN118" s="76">
        <f>ABS(BO118-PO_valitsin!$E$8)</f>
        <v>1.5661912123862323E-2</v>
      </c>
      <c r="EO118" s="76">
        <f>ABS(BP118-PO_valitsin!$H$8)</f>
        <v>38.232118290976359</v>
      </c>
      <c r="ES118" s="76">
        <f>ABS(BT118-PO_valitsin!$I$8)</f>
        <v>2E-3</v>
      </c>
      <c r="FI118" s="76">
        <f>ABS(CJ118-PO_valitsin!$G$8)</f>
        <v>8330</v>
      </c>
      <c r="FJ118" s="78">
        <f>IF($B118=PO_valitsin!$C$8,100000,'mallin data'!CK118/'mallin data'!J$297*PO_valitsin!D$5)</f>
        <v>2.6752020220335904E-2</v>
      </c>
      <c r="FK118" s="78"/>
      <c r="FL118" s="78"/>
      <c r="FM118" s="78"/>
      <c r="FN118" s="78"/>
      <c r="FO118" s="78"/>
      <c r="FP118" s="78"/>
      <c r="FQ118" s="78">
        <f>IF($B118=PO_valitsin!$C$8,100000,'mallin data'!CR118/'mallin data'!Q$297*PO_valitsin!F$5)</f>
        <v>4.2634870131908205E-2</v>
      </c>
      <c r="FR118" s="78"/>
      <c r="FS118" s="78"/>
      <c r="FT118" s="78"/>
      <c r="FU118" s="78"/>
      <c r="FV118" s="78"/>
      <c r="FW118" s="78"/>
      <c r="FX118" s="78"/>
      <c r="FY118" s="78"/>
      <c r="FZ118" s="78"/>
      <c r="GA118" s="78"/>
      <c r="GB118" s="78"/>
      <c r="GC118" s="78"/>
      <c r="GD118" s="78"/>
      <c r="GE118" s="78"/>
      <c r="GF118" s="78"/>
      <c r="GG118" s="78"/>
      <c r="GH118" s="78"/>
      <c r="GI118" s="78"/>
      <c r="GJ118" s="78"/>
      <c r="GK118" s="78"/>
      <c r="GL118" s="78"/>
      <c r="GM118" s="78"/>
      <c r="GN118" s="78"/>
      <c r="GO118" s="78"/>
      <c r="GP118" s="78"/>
      <c r="GQ118" s="78"/>
      <c r="GR118" s="78"/>
      <c r="GS118" s="78"/>
      <c r="GT118" s="78"/>
      <c r="GU118" s="78"/>
      <c r="GV118" s="78"/>
      <c r="GW118" s="78"/>
      <c r="GX118" s="78"/>
      <c r="GY118" s="78"/>
      <c r="GZ118" s="78"/>
      <c r="HA118" s="78"/>
      <c r="HB118" s="78"/>
      <c r="HC118" s="78"/>
      <c r="HD118" s="78"/>
      <c r="HE118" s="78"/>
      <c r="HF118" s="78"/>
      <c r="HG118" s="78"/>
      <c r="HH118" s="78"/>
      <c r="HI118" s="78"/>
      <c r="HJ118" s="78"/>
      <c r="HK118" s="78"/>
      <c r="HL118" s="78"/>
      <c r="HM118" s="78">
        <f>IF($B118=PO_valitsin!$C$8,100000,'mallin data'!EN118/'mallin data'!BO$297*PO_valitsin!E$5)</f>
        <v>0.15503628135001057</v>
      </c>
      <c r="HN118" s="78">
        <f>IF($B118=PO_valitsin!$C$8,100000,'mallin data'!EO118/'mallin data'!BP$297*PO_valitsin!H$5)</f>
        <v>1.1771111721609222E-3</v>
      </c>
      <c r="HO118" s="78"/>
      <c r="HP118" s="78"/>
      <c r="HQ118" s="78"/>
      <c r="HR118" s="78">
        <f>IF($B118=PO_valitsin!$C$8,100000,'mallin data'!ES118/'mallin data'!BT$297*PO_valitsin!I$5)</f>
        <v>3.2168921014250902E-2</v>
      </c>
      <c r="HS118" s="78"/>
      <c r="HT118" s="78"/>
      <c r="HU118" s="78"/>
      <c r="HV118" s="78"/>
      <c r="HW118" s="78"/>
      <c r="HX118" s="78"/>
      <c r="HY118" s="78"/>
      <c r="HZ118" s="78"/>
      <c r="IA118" s="78"/>
      <c r="IB118" s="78"/>
      <c r="IC118" s="78"/>
      <c r="ID118" s="78"/>
      <c r="IE118" s="78"/>
      <c r="IF118" s="78"/>
      <c r="IG118" s="78"/>
      <c r="IH118" s="78">
        <f>IF($B118=PO_valitsin!$C$8,100000,'mallin data'!FI118/'mallin data'!CJ$297*PO_valitsin!G$5)</f>
        <v>0.84987456192949262</v>
      </c>
      <c r="II118" s="79">
        <f t="shared" si="4"/>
        <v>1.1076437774181591</v>
      </c>
      <c r="IJ118" s="71">
        <f t="shared" si="5"/>
        <v>225</v>
      </c>
      <c r="IK118" s="80">
        <f t="shared" si="7"/>
        <v>1.1599999999999973E-8</v>
      </c>
      <c r="IL118" s="36" t="str">
        <f t="shared" si="6"/>
        <v>Lahti</v>
      </c>
    </row>
    <row r="119" spans="1:246" x14ac:dyDescent="0.2">
      <c r="A119" s="12">
        <v>2024</v>
      </c>
      <c r="B119" s="88" t="s">
        <v>216</v>
      </c>
      <c r="C119" s="88" t="s">
        <v>528</v>
      </c>
      <c r="J119" s="89">
        <v>44.5</v>
      </c>
      <c r="Q119" s="89">
        <v>83.1</v>
      </c>
      <c r="AV119" s="63"/>
      <c r="AW119" s="63"/>
      <c r="BO119" s="99">
        <v>5.0444177133579515E-4</v>
      </c>
      <c r="BP119" s="90">
        <v>28599.800940438872</v>
      </c>
      <c r="BT119" s="91">
        <v>1.1000000000000001E-2</v>
      </c>
      <c r="CJ119" s="98">
        <v>1043</v>
      </c>
      <c r="CK119" s="75">
        <f>ABS(J119-PO_valitsin!$D$8)</f>
        <v>1.2000000000000028</v>
      </c>
      <c r="CR119" s="77">
        <f>ABS(Q119-PO_valitsin!$F$8)</f>
        <v>5.3000000000000114</v>
      </c>
      <c r="EN119" s="76">
        <f>ABS(BO119-PO_valitsin!$E$8)</f>
        <v>2.2529591461040322E-2</v>
      </c>
      <c r="EO119" s="76">
        <f>ABS(BP119-PO_valitsin!$H$8)</f>
        <v>1183.3209257931157</v>
      </c>
      <c r="ES119" s="76">
        <f>ABS(BT119-PO_valitsin!$I$8)</f>
        <v>9.0000000000000011E-3</v>
      </c>
      <c r="FI119" s="76">
        <f>ABS(CJ119-PO_valitsin!$G$8)</f>
        <v>684</v>
      </c>
      <c r="FJ119" s="78">
        <f>IF($B119=PO_valitsin!$C$8,100000,'mallin data'!CK119/'mallin data'!J$297*PO_valitsin!D$5)</f>
        <v>5.3504040440671807E-2</v>
      </c>
      <c r="FK119" s="78"/>
      <c r="FL119" s="78"/>
      <c r="FM119" s="78"/>
      <c r="FN119" s="78"/>
      <c r="FO119" s="78"/>
      <c r="FP119" s="78"/>
      <c r="FQ119" s="78">
        <f>IF($B119=PO_valitsin!$C$8,100000,'mallin data'!CR119/'mallin data'!Q$297*PO_valitsin!F$5)</f>
        <v>2.4297291580549898E-2</v>
      </c>
      <c r="FR119" s="78"/>
      <c r="FS119" s="78"/>
      <c r="FT119" s="78"/>
      <c r="FU119" s="78"/>
      <c r="FV119" s="78"/>
      <c r="FW119" s="78"/>
      <c r="FX119" s="78"/>
      <c r="FY119" s="78"/>
      <c r="FZ119" s="78"/>
      <c r="GA119" s="78"/>
      <c r="GB119" s="78"/>
      <c r="GC119" s="78"/>
      <c r="GD119" s="78"/>
      <c r="GE119" s="78"/>
      <c r="GF119" s="78"/>
      <c r="GG119" s="78"/>
      <c r="GH119" s="78"/>
      <c r="GI119" s="78"/>
      <c r="GJ119" s="78"/>
      <c r="GK119" s="78"/>
      <c r="GL119" s="78"/>
      <c r="GM119" s="78"/>
      <c r="GN119" s="78"/>
      <c r="GO119" s="78"/>
      <c r="GP119" s="78"/>
      <c r="GQ119" s="78"/>
      <c r="GR119" s="78"/>
      <c r="GS119" s="78"/>
      <c r="GT119" s="78"/>
      <c r="GU119" s="78"/>
      <c r="GV119" s="78"/>
      <c r="GW119" s="78"/>
      <c r="GX119" s="78"/>
      <c r="GY119" s="78"/>
      <c r="GZ119" s="78"/>
      <c r="HA119" s="78"/>
      <c r="HB119" s="78"/>
      <c r="HC119" s="78"/>
      <c r="HD119" s="78"/>
      <c r="HE119" s="78"/>
      <c r="HF119" s="78"/>
      <c r="HG119" s="78"/>
      <c r="HH119" s="78"/>
      <c r="HI119" s="78"/>
      <c r="HJ119" s="78"/>
      <c r="HK119" s="78"/>
      <c r="HL119" s="78"/>
      <c r="HM119" s="78">
        <f>IF($B119=PO_valitsin!$C$8,100000,'mallin data'!EN119/'mallin data'!BO$297*PO_valitsin!E$5)</f>
        <v>0.22301900641703204</v>
      </c>
      <c r="HN119" s="78">
        <f>IF($B119=PO_valitsin!$C$8,100000,'mallin data'!EO119/'mallin data'!BP$297*PO_valitsin!H$5)</f>
        <v>3.6432725788349482E-2</v>
      </c>
      <c r="HO119" s="78"/>
      <c r="HP119" s="78"/>
      <c r="HQ119" s="78"/>
      <c r="HR119" s="78">
        <f>IF($B119=PO_valitsin!$C$8,100000,'mallin data'!ES119/'mallin data'!BT$297*PO_valitsin!I$5)</f>
        <v>0.14476014456412908</v>
      </c>
      <c r="HS119" s="78"/>
      <c r="HT119" s="78"/>
      <c r="HU119" s="78"/>
      <c r="HV119" s="78"/>
      <c r="HW119" s="78"/>
      <c r="HX119" s="78"/>
      <c r="HY119" s="78"/>
      <c r="HZ119" s="78"/>
      <c r="IA119" s="78"/>
      <c r="IB119" s="78"/>
      <c r="IC119" s="78"/>
      <c r="ID119" s="78"/>
      <c r="IE119" s="78"/>
      <c r="IF119" s="78"/>
      <c r="IG119" s="78"/>
      <c r="IH119" s="78">
        <f>IF($B119=PO_valitsin!$C$8,100000,'mallin data'!FI119/'mallin data'!CJ$297*PO_valitsin!G$5)</f>
        <v>6.978561829048896E-2</v>
      </c>
      <c r="II119" s="79">
        <f t="shared" si="4"/>
        <v>0.55179883878122127</v>
      </c>
      <c r="IJ119" s="71">
        <f t="shared" si="5"/>
        <v>75</v>
      </c>
      <c r="IK119" s="80">
        <f t="shared" si="7"/>
        <v>1.1699999999999972E-8</v>
      </c>
      <c r="IL119" s="36" t="str">
        <f t="shared" si="6"/>
        <v>Laihia</v>
      </c>
    </row>
    <row r="120" spans="1:246" x14ac:dyDescent="0.2">
      <c r="A120" s="12">
        <v>2024</v>
      </c>
      <c r="B120" s="88" t="s">
        <v>217</v>
      </c>
      <c r="C120" s="88" t="s">
        <v>529</v>
      </c>
      <c r="J120" s="89">
        <v>45.5</v>
      </c>
      <c r="Q120" s="89">
        <v>73.3</v>
      </c>
      <c r="AV120" s="63"/>
      <c r="AW120" s="63"/>
      <c r="BO120" s="99">
        <v>6.9593718316197208E-3</v>
      </c>
      <c r="BP120" s="90">
        <v>25866.161693595943</v>
      </c>
      <c r="BT120" s="91">
        <v>3.0000000000000001E-3</v>
      </c>
      <c r="CJ120" s="98">
        <v>961</v>
      </c>
      <c r="CK120" s="75">
        <f>ABS(J120-PO_valitsin!$D$8)</f>
        <v>0.20000000000000284</v>
      </c>
      <c r="CR120" s="77">
        <f>ABS(Q120-PO_valitsin!$F$8)</f>
        <v>15.100000000000009</v>
      </c>
      <c r="EN120" s="76">
        <f>ABS(BO120-PO_valitsin!$E$8)</f>
        <v>2.8984521521324247E-2</v>
      </c>
      <c r="EO120" s="76">
        <f>ABS(BP120-PO_valitsin!$H$8)</f>
        <v>1550.3183210498137</v>
      </c>
      <c r="ES120" s="76">
        <f>ABS(BT120-PO_valitsin!$I$8)</f>
        <v>1E-3</v>
      </c>
      <c r="FI120" s="76">
        <f>ABS(CJ120-PO_valitsin!$G$8)</f>
        <v>766</v>
      </c>
      <c r="FJ120" s="78">
        <f>IF($B120=PO_valitsin!$C$8,100000,'mallin data'!CK120/'mallin data'!J$297*PO_valitsin!D$5)</f>
        <v>8.917340073445407E-3</v>
      </c>
      <c r="FK120" s="78"/>
      <c r="FL120" s="78"/>
      <c r="FM120" s="78"/>
      <c r="FN120" s="78"/>
      <c r="FO120" s="78"/>
      <c r="FP120" s="78"/>
      <c r="FQ120" s="78">
        <f>IF($B120=PO_valitsin!$C$8,100000,'mallin data'!CR120/'mallin data'!Q$297*PO_valitsin!F$5)</f>
        <v>6.9224359031377913E-2</v>
      </c>
      <c r="FR120" s="78"/>
      <c r="FS120" s="78"/>
      <c r="FT120" s="78"/>
      <c r="FU120" s="78"/>
      <c r="FV120" s="78"/>
      <c r="FW120" s="78"/>
      <c r="FX120" s="78"/>
      <c r="FY120" s="78"/>
      <c r="FZ120" s="78"/>
      <c r="GA120" s="78"/>
      <c r="GB120" s="78"/>
      <c r="GC120" s="78"/>
      <c r="GD120" s="78"/>
      <c r="GE120" s="78"/>
      <c r="GF120" s="78"/>
      <c r="GG120" s="78"/>
      <c r="GH120" s="78"/>
      <c r="GI120" s="78"/>
      <c r="GJ120" s="78"/>
      <c r="GK120" s="78"/>
      <c r="GL120" s="78"/>
      <c r="GM120" s="78"/>
      <c r="GN120" s="78"/>
      <c r="GO120" s="78"/>
      <c r="GP120" s="78"/>
      <c r="GQ120" s="78"/>
      <c r="GR120" s="78"/>
      <c r="GS120" s="78"/>
      <c r="GT120" s="78"/>
      <c r="GU120" s="78"/>
      <c r="GV120" s="78"/>
      <c r="GW120" s="78"/>
      <c r="GX120" s="78"/>
      <c r="GY120" s="78"/>
      <c r="GZ120" s="78"/>
      <c r="HA120" s="78"/>
      <c r="HB120" s="78"/>
      <c r="HC120" s="78"/>
      <c r="HD120" s="78"/>
      <c r="HE120" s="78"/>
      <c r="HF120" s="78"/>
      <c r="HG120" s="78"/>
      <c r="HH120" s="78"/>
      <c r="HI120" s="78"/>
      <c r="HJ120" s="78"/>
      <c r="HK120" s="78"/>
      <c r="HL120" s="78"/>
      <c r="HM120" s="78">
        <f>IF($B120=PO_valitsin!$C$8,100000,'mallin data'!EN120/'mallin data'!BO$297*PO_valitsin!E$5)</f>
        <v>0.28691595239696066</v>
      </c>
      <c r="HN120" s="78">
        <f>IF($B120=PO_valitsin!$C$8,100000,'mallin data'!EO120/'mallin data'!BP$297*PO_valitsin!H$5)</f>
        <v>4.7732040433245262E-2</v>
      </c>
      <c r="HO120" s="78"/>
      <c r="HP120" s="78"/>
      <c r="HQ120" s="78"/>
      <c r="HR120" s="78">
        <f>IF($B120=PO_valitsin!$C$8,100000,'mallin data'!ES120/'mallin data'!BT$297*PO_valitsin!I$5)</f>
        <v>1.6084460507125451E-2</v>
      </c>
      <c r="HS120" s="78"/>
      <c r="HT120" s="78"/>
      <c r="HU120" s="78"/>
      <c r="HV120" s="78"/>
      <c r="HW120" s="78"/>
      <c r="HX120" s="78"/>
      <c r="HY120" s="78"/>
      <c r="HZ120" s="78"/>
      <c r="IA120" s="78"/>
      <c r="IB120" s="78"/>
      <c r="IC120" s="78"/>
      <c r="ID120" s="78"/>
      <c r="IE120" s="78"/>
      <c r="IF120" s="78"/>
      <c r="IG120" s="78"/>
      <c r="IH120" s="78">
        <f>IF($B120=PO_valitsin!$C$8,100000,'mallin data'!FI120/'mallin data'!CJ$297*PO_valitsin!G$5)</f>
        <v>7.8151730424728866E-2</v>
      </c>
      <c r="II120" s="79">
        <f t="shared" si="4"/>
        <v>0.50702589466688353</v>
      </c>
      <c r="IJ120" s="71">
        <f t="shared" si="5"/>
        <v>61</v>
      </c>
      <c r="IK120" s="80">
        <f t="shared" si="7"/>
        <v>1.1799999999999972E-8</v>
      </c>
      <c r="IL120" s="36" t="str">
        <f t="shared" si="6"/>
        <v>Laitila</v>
      </c>
    </row>
    <row r="121" spans="1:246" x14ac:dyDescent="0.2">
      <c r="A121" s="12">
        <v>2024</v>
      </c>
      <c r="B121" s="88" t="s">
        <v>220</v>
      </c>
      <c r="C121" s="88" t="s">
        <v>530</v>
      </c>
      <c r="J121" s="89">
        <v>48.4</v>
      </c>
      <c r="Q121" s="89">
        <v>54.3</v>
      </c>
      <c r="AV121" s="63"/>
      <c r="AW121" s="63"/>
      <c r="BO121" s="99">
        <v>-2.9357414688962115E-2</v>
      </c>
      <c r="BP121" s="90">
        <v>25109.190862944164</v>
      </c>
      <c r="BT121" s="91">
        <v>1E-3</v>
      </c>
      <c r="CJ121" s="98">
        <v>905</v>
      </c>
      <c r="CK121" s="75">
        <f>ABS(J121-PO_valitsin!$D$8)</f>
        <v>2.6999999999999957</v>
      </c>
      <c r="CR121" s="77">
        <f>ABS(Q121-PO_valitsin!$F$8)</f>
        <v>34.100000000000009</v>
      </c>
      <c r="EN121" s="76">
        <f>ABS(BO121-PO_valitsin!$E$8)</f>
        <v>7.3322649992575879E-3</v>
      </c>
      <c r="EO121" s="76">
        <f>ABS(BP121-PO_valitsin!$H$8)</f>
        <v>2307.2891517015923</v>
      </c>
      <c r="ES121" s="76">
        <f>ABS(BT121-PO_valitsin!$I$8)</f>
        <v>1E-3</v>
      </c>
      <c r="FI121" s="76">
        <f>ABS(CJ121-PO_valitsin!$G$8)</f>
        <v>822</v>
      </c>
      <c r="FJ121" s="78">
        <f>IF($B121=PO_valitsin!$C$8,100000,'mallin data'!CK121/'mallin data'!J$297*PO_valitsin!D$5)</f>
        <v>0.12038409099151109</v>
      </c>
      <c r="FK121" s="78"/>
      <c r="FL121" s="78"/>
      <c r="FM121" s="78"/>
      <c r="FN121" s="78"/>
      <c r="FO121" s="78"/>
      <c r="FP121" s="78"/>
      <c r="FQ121" s="78">
        <f>IF($B121=PO_valitsin!$C$8,100000,'mallin data'!CR121/'mallin data'!Q$297*PO_valitsin!F$5)</f>
        <v>0.15632785715033018</v>
      </c>
      <c r="FR121" s="78"/>
      <c r="FS121" s="78"/>
      <c r="FT121" s="78"/>
      <c r="FU121" s="78"/>
      <c r="FV121" s="78"/>
      <c r="FW121" s="78"/>
      <c r="FX121" s="78"/>
      <c r="FY121" s="78"/>
      <c r="FZ121" s="78"/>
      <c r="GA121" s="78"/>
      <c r="GB121" s="78"/>
      <c r="GC121" s="78"/>
      <c r="GD121" s="78"/>
      <c r="GE121" s="78"/>
      <c r="GF121" s="78"/>
      <c r="GG121" s="78"/>
      <c r="GH121" s="78"/>
      <c r="GI121" s="78"/>
      <c r="GJ121" s="78"/>
      <c r="GK121" s="78"/>
      <c r="GL121" s="78"/>
      <c r="GM121" s="78"/>
      <c r="GN121" s="78"/>
      <c r="GO121" s="78"/>
      <c r="GP121" s="78"/>
      <c r="GQ121" s="78"/>
      <c r="GR121" s="78"/>
      <c r="GS121" s="78"/>
      <c r="GT121" s="78"/>
      <c r="GU121" s="78"/>
      <c r="GV121" s="78"/>
      <c r="GW121" s="78"/>
      <c r="GX121" s="78"/>
      <c r="GY121" s="78"/>
      <c r="GZ121" s="78"/>
      <c r="HA121" s="78"/>
      <c r="HB121" s="78"/>
      <c r="HC121" s="78"/>
      <c r="HD121" s="78"/>
      <c r="HE121" s="78"/>
      <c r="HF121" s="78"/>
      <c r="HG121" s="78"/>
      <c r="HH121" s="78"/>
      <c r="HI121" s="78"/>
      <c r="HJ121" s="78"/>
      <c r="HK121" s="78"/>
      <c r="HL121" s="78"/>
      <c r="HM121" s="78">
        <f>IF($B121=PO_valitsin!$C$8,100000,'mallin data'!EN121/'mallin data'!BO$297*PO_valitsin!E$5)</f>
        <v>7.2581629265162859E-2</v>
      </c>
      <c r="HN121" s="78">
        <f>IF($B121=PO_valitsin!$C$8,100000,'mallin data'!EO121/'mallin data'!BP$297*PO_valitsin!H$5)</f>
        <v>7.1038068495269946E-2</v>
      </c>
      <c r="HO121" s="78"/>
      <c r="HP121" s="78"/>
      <c r="HQ121" s="78"/>
      <c r="HR121" s="78">
        <f>IF($B121=PO_valitsin!$C$8,100000,'mallin data'!ES121/'mallin data'!BT$297*PO_valitsin!I$5)</f>
        <v>1.6084460507125451E-2</v>
      </c>
      <c r="HS121" s="78"/>
      <c r="HT121" s="78"/>
      <c r="HU121" s="78"/>
      <c r="HV121" s="78"/>
      <c r="HW121" s="78"/>
      <c r="HX121" s="78"/>
      <c r="HY121" s="78"/>
      <c r="HZ121" s="78"/>
      <c r="IA121" s="78"/>
      <c r="IB121" s="78"/>
      <c r="IC121" s="78"/>
      <c r="ID121" s="78"/>
      <c r="IE121" s="78"/>
      <c r="IF121" s="78"/>
      <c r="IG121" s="78"/>
      <c r="IH121" s="78">
        <f>IF($B121=PO_valitsin!$C$8,100000,'mallin data'!FI121/'mallin data'!CJ$297*PO_valitsin!G$5)</f>
        <v>8.3865172857868306E-2</v>
      </c>
      <c r="II121" s="79">
        <f t="shared" si="4"/>
        <v>0.52028129116726785</v>
      </c>
      <c r="IJ121" s="71">
        <f t="shared" si="5"/>
        <v>67</v>
      </c>
      <c r="IK121" s="80">
        <f t="shared" si="7"/>
        <v>1.1899999999999971E-8</v>
      </c>
      <c r="IL121" s="36" t="str">
        <f t="shared" si="6"/>
        <v>Lapinlahti</v>
      </c>
    </row>
    <row r="122" spans="1:246" x14ac:dyDescent="0.2">
      <c r="A122" s="12">
        <v>2024</v>
      </c>
      <c r="B122" s="88" t="s">
        <v>221</v>
      </c>
      <c r="C122" s="88" t="s">
        <v>531</v>
      </c>
      <c r="J122" s="89">
        <v>51.4</v>
      </c>
      <c r="Q122" s="89">
        <v>55</v>
      </c>
      <c r="AV122" s="63"/>
      <c r="AW122" s="63"/>
      <c r="BO122" s="99">
        <v>2.4901550273956239E-3</v>
      </c>
      <c r="BP122" s="90">
        <v>23390.282088469907</v>
      </c>
      <c r="BT122" s="91">
        <v>4.0000000000000001E-3</v>
      </c>
      <c r="CJ122" s="98">
        <v>258</v>
      </c>
      <c r="CK122" s="75">
        <f>ABS(J122-PO_valitsin!$D$8)</f>
        <v>5.6999999999999957</v>
      </c>
      <c r="CR122" s="77">
        <f>ABS(Q122-PO_valitsin!$F$8)</f>
        <v>33.400000000000006</v>
      </c>
      <c r="EN122" s="76">
        <f>ABS(BO122-PO_valitsin!$E$8)</f>
        <v>2.4515304717100152E-2</v>
      </c>
      <c r="EO122" s="76">
        <f>ABS(BP122-PO_valitsin!$H$8)</f>
        <v>4026.1979261758497</v>
      </c>
      <c r="ES122" s="76">
        <f>ABS(BT122-PO_valitsin!$I$8)</f>
        <v>2E-3</v>
      </c>
      <c r="FI122" s="76">
        <f>ABS(CJ122-PO_valitsin!$G$8)</f>
        <v>1469</v>
      </c>
      <c r="FJ122" s="78">
        <f>IF($B122=PO_valitsin!$C$8,100000,'mallin data'!CK122/'mallin data'!J$297*PO_valitsin!D$5)</f>
        <v>0.25414419209319034</v>
      </c>
      <c r="FK122" s="78"/>
      <c r="FL122" s="78"/>
      <c r="FM122" s="78"/>
      <c r="FN122" s="78"/>
      <c r="FO122" s="78"/>
      <c r="FP122" s="78"/>
      <c r="FQ122" s="78">
        <f>IF($B122=PO_valitsin!$C$8,100000,'mallin data'!CR122/'mallin data'!Q$297*PO_valitsin!F$5)</f>
        <v>0.15311878090384246</v>
      </c>
      <c r="FR122" s="78"/>
      <c r="FS122" s="78"/>
      <c r="FT122" s="78"/>
      <c r="FU122" s="78"/>
      <c r="FV122" s="78"/>
      <c r="FW122" s="78"/>
      <c r="FX122" s="78"/>
      <c r="FY122" s="78"/>
      <c r="FZ122" s="78"/>
      <c r="GA122" s="78"/>
      <c r="GB122" s="78"/>
      <c r="GC122" s="78"/>
      <c r="GD122" s="78"/>
      <c r="GE122" s="78"/>
      <c r="GF122" s="78"/>
      <c r="GG122" s="78"/>
      <c r="GH122" s="78"/>
      <c r="GI122" s="78"/>
      <c r="GJ122" s="78"/>
      <c r="GK122" s="78"/>
      <c r="GL122" s="78"/>
      <c r="GM122" s="78"/>
      <c r="GN122" s="78"/>
      <c r="GO122" s="78"/>
      <c r="GP122" s="78"/>
      <c r="GQ122" s="78"/>
      <c r="GR122" s="78"/>
      <c r="GS122" s="78"/>
      <c r="GT122" s="78"/>
      <c r="GU122" s="78"/>
      <c r="GV122" s="78"/>
      <c r="GW122" s="78"/>
      <c r="GX122" s="78"/>
      <c r="GY122" s="78"/>
      <c r="GZ122" s="78"/>
      <c r="HA122" s="78"/>
      <c r="HB122" s="78"/>
      <c r="HC122" s="78"/>
      <c r="HD122" s="78"/>
      <c r="HE122" s="78"/>
      <c r="HF122" s="78"/>
      <c r="HG122" s="78"/>
      <c r="HH122" s="78"/>
      <c r="HI122" s="78"/>
      <c r="HJ122" s="78"/>
      <c r="HK122" s="78"/>
      <c r="HL122" s="78"/>
      <c r="HM122" s="78">
        <f>IF($B122=PO_valitsin!$C$8,100000,'mallin data'!EN122/'mallin data'!BO$297*PO_valitsin!E$5)</f>
        <v>0.24267545683076466</v>
      </c>
      <c r="HN122" s="78">
        <f>IF($B122=PO_valitsin!$C$8,100000,'mallin data'!EO122/'mallin data'!BP$297*PO_valitsin!H$5)</f>
        <v>0.12396076315110445</v>
      </c>
      <c r="HO122" s="78"/>
      <c r="HP122" s="78"/>
      <c r="HQ122" s="78"/>
      <c r="HR122" s="78">
        <f>IF($B122=PO_valitsin!$C$8,100000,'mallin data'!ES122/'mallin data'!BT$297*PO_valitsin!I$5)</f>
        <v>3.2168921014250902E-2</v>
      </c>
      <c r="HS122" s="78"/>
      <c r="HT122" s="78"/>
      <c r="HU122" s="78"/>
      <c r="HV122" s="78"/>
      <c r="HW122" s="78"/>
      <c r="HX122" s="78"/>
      <c r="HY122" s="78"/>
      <c r="HZ122" s="78"/>
      <c r="IA122" s="78"/>
      <c r="IB122" s="78"/>
      <c r="IC122" s="78"/>
      <c r="ID122" s="78"/>
      <c r="IE122" s="78"/>
      <c r="IF122" s="78"/>
      <c r="IG122" s="78"/>
      <c r="IH122" s="78">
        <f>IF($B122=PO_valitsin!$C$8,100000,'mallin data'!FI122/'mallin data'!CJ$297*PO_valitsin!G$5)</f>
        <v>0.14987583811217584</v>
      </c>
      <c r="II122" s="79">
        <f t="shared" si="4"/>
        <v>0.95594396410532878</v>
      </c>
      <c r="IJ122" s="71">
        <f t="shared" si="5"/>
        <v>192</v>
      </c>
      <c r="IK122" s="80">
        <f t="shared" si="7"/>
        <v>1.199999999999997E-8</v>
      </c>
      <c r="IL122" s="36" t="str">
        <f t="shared" si="6"/>
        <v>Lappajärvi</v>
      </c>
    </row>
    <row r="123" spans="1:246" x14ac:dyDescent="0.2">
      <c r="A123" s="12">
        <v>2024</v>
      </c>
      <c r="B123" s="88" t="s">
        <v>222</v>
      </c>
      <c r="C123" s="88" t="s">
        <v>532</v>
      </c>
      <c r="J123" s="89">
        <v>44.8</v>
      </c>
      <c r="Q123" s="89">
        <v>90.7</v>
      </c>
      <c r="AV123" s="63"/>
      <c r="AW123" s="63"/>
      <c r="BO123" s="99">
        <v>-4.1677573739039575E-3</v>
      </c>
      <c r="BP123" s="90">
        <v>27225.62633136498</v>
      </c>
      <c r="BT123" s="91">
        <v>2E-3</v>
      </c>
      <c r="CJ123" s="98">
        <v>6129</v>
      </c>
      <c r="CK123" s="75">
        <f>ABS(J123-PO_valitsin!$D$8)</f>
        <v>0.90000000000000568</v>
      </c>
      <c r="CR123" s="77">
        <f>ABS(Q123-PO_valitsin!$F$8)</f>
        <v>2.2999999999999972</v>
      </c>
      <c r="EN123" s="76">
        <f>ABS(BO123-PO_valitsin!$E$8)</f>
        <v>1.7857392315800569E-2</v>
      </c>
      <c r="EO123" s="76">
        <f>ABS(BP123-PO_valitsin!$H$8)</f>
        <v>190.85368328077675</v>
      </c>
      <c r="ES123" s="76">
        <f>ABS(BT123-PO_valitsin!$I$8)</f>
        <v>0</v>
      </c>
      <c r="FI123" s="76">
        <f>ABS(CJ123-PO_valitsin!$G$8)</f>
        <v>4402</v>
      </c>
      <c r="FJ123" s="78">
        <f>IF($B123=PO_valitsin!$C$8,100000,'mallin data'!CK123/'mallin data'!J$297*PO_valitsin!D$5)</f>
        <v>4.0128030330504015E-2</v>
      </c>
      <c r="FK123" s="78"/>
      <c r="FL123" s="78"/>
      <c r="FM123" s="78"/>
      <c r="FN123" s="78"/>
      <c r="FO123" s="78"/>
      <c r="FP123" s="78"/>
      <c r="FQ123" s="78">
        <f>IF($B123=PO_valitsin!$C$8,100000,'mallin data'!CR123/'mallin data'!Q$297*PO_valitsin!F$5)</f>
        <v>1.0544107667031052E-2</v>
      </c>
      <c r="FR123" s="78"/>
      <c r="FS123" s="78"/>
      <c r="FT123" s="78"/>
      <c r="FU123" s="78"/>
      <c r="FV123" s="78"/>
      <c r="FW123" s="78"/>
      <c r="FX123" s="78"/>
      <c r="FY123" s="78"/>
      <c r="FZ123" s="78"/>
      <c r="GA123" s="78"/>
      <c r="GB123" s="78"/>
      <c r="GC123" s="78"/>
      <c r="GD123" s="78"/>
      <c r="GE123" s="78"/>
      <c r="GF123" s="78"/>
      <c r="GG123" s="78"/>
      <c r="GH123" s="78"/>
      <c r="GI123" s="78"/>
      <c r="GJ123" s="78"/>
      <c r="GK123" s="78"/>
      <c r="GL123" s="78"/>
      <c r="GM123" s="78"/>
      <c r="GN123" s="78"/>
      <c r="GO123" s="78"/>
      <c r="GP123" s="78"/>
      <c r="GQ123" s="78"/>
      <c r="GR123" s="78"/>
      <c r="GS123" s="78"/>
      <c r="GT123" s="78"/>
      <c r="GU123" s="78"/>
      <c r="GV123" s="78"/>
      <c r="GW123" s="78"/>
      <c r="GX123" s="78"/>
      <c r="GY123" s="78"/>
      <c r="GZ123" s="78"/>
      <c r="HA123" s="78"/>
      <c r="HB123" s="78"/>
      <c r="HC123" s="78"/>
      <c r="HD123" s="78"/>
      <c r="HE123" s="78"/>
      <c r="HF123" s="78"/>
      <c r="HG123" s="78"/>
      <c r="HH123" s="78"/>
      <c r="HI123" s="78"/>
      <c r="HJ123" s="78"/>
      <c r="HK123" s="78"/>
      <c r="HL123" s="78"/>
      <c r="HM123" s="78">
        <f>IF($B123=PO_valitsin!$C$8,100000,'mallin data'!EN123/'mallin data'!BO$297*PO_valitsin!E$5)</f>
        <v>0.17676920144583436</v>
      </c>
      <c r="HN123" s="78">
        <f>IF($B123=PO_valitsin!$C$8,100000,'mallin data'!EO123/'mallin data'!BP$297*PO_valitsin!H$5)</f>
        <v>5.8761066056569619E-3</v>
      </c>
      <c r="HO123" s="78"/>
      <c r="HP123" s="78"/>
      <c r="HQ123" s="78"/>
      <c r="HR123" s="78">
        <f>IF($B123=PO_valitsin!$C$8,100000,'mallin data'!ES123/'mallin data'!BT$297*PO_valitsin!I$5)</f>
        <v>0</v>
      </c>
      <c r="HS123" s="78"/>
      <c r="HT123" s="78"/>
      <c r="HU123" s="78"/>
      <c r="HV123" s="78"/>
      <c r="HW123" s="78"/>
      <c r="HX123" s="78"/>
      <c r="HY123" s="78"/>
      <c r="HZ123" s="78"/>
      <c r="IA123" s="78"/>
      <c r="IB123" s="78"/>
      <c r="IC123" s="78"/>
      <c r="ID123" s="78"/>
      <c r="IE123" s="78"/>
      <c r="IF123" s="78"/>
      <c r="IG123" s="78"/>
      <c r="IH123" s="78">
        <f>IF($B123=PO_valitsin!$C$8,100000,'mallin data'!FI123/'mallin data'!CJ$297*PO_valitsin!G$5)</f>
        <v>0.44911738554785435</v>
      </c>
      <c r="II123" s="79">
        <f t="shared" si="4"/>
        <v>0.68243484369688068</v>
      </c>
      <c r="IJ123" s="71">
        <f t="shared" si="5"/>
        <v>123</v>
      </c>
      <c r="IK123" s="80">
        <f t="shared" si="7"/>
        <v>1.2099999999999969E-8</v>
      </c>
      <c r="IL123" s="36" t="str">
        <f t="shared" si="6"/>
        <v>Lappeenranta</v>
      </c>
    </row>
    <row r="124" spans="1:246" x14ac:dyDescent="0.2">
      <c r="A124" s="12">
        <v>2024</v>
      </c>
      <c r="B124" s="88" t="s">
        <v>218</v>
      </c>
      <c r="C124" s="88" t="s">
        <v>533</v>
      </c>
      <c r="J124" s="89">
        <v>49.7</v>
      </c>
      <c r="Q124" s="89">
        <v>28.2</v>
      </c>
      <c r="AV124" s="63"/>
      <c r="AW124" s="63"/>
      <c r="BO124" s="99">
        <v>-1.097774418894537E-3</v>
      </c>
      <c r="BP124" s="90">
        <v>26356.827089337177</v>
      </c>
      <c r="BT124" s="91">
        <v>0.29499999999999998</v>
      </c>
      <c r="CJ124" s="98">
        <v>153</v>
      </c>
      <c r="CK124" s="75">
        <f>ABS(J124-PO_valitsin!$D$8)</f>
        <v>4</v>
      </c>
      <c r="CR124" s="77">
        <f>ABS(Q124-PO_valitsin!$F$8)</f>
        <v>60.2</v>
      </c>
      <c r="EN124" s="76">
        <f>ABS(BO124-PO_valitsin!$E$8)</f>
        <v>2.0927375270809991E-2</v>
      </c>
      <c r="EO124" s="76">
        <f>ABS(BP124-PO_valitsin!$H$8)</f>
        <v>1059.6529253085791</v>
      </c>
      <c r="ES124" s="76">
        <f>ABS(BT124-PO_valitsin!$I$8)</f>
        <v>0.29299999999999998</v>
      </c>
      <c r="FI124" s="76">
        <f>ABS(CJ124-PO_valitsin!$G$8)</f>
        <v>1574</v>
      </c>
      <c r="FJ124" s="78">
        <f>IF($B124=PO_valitsin!$C$8,100000,'mallin data'!CK124/'mallin data'!J$297*PO_valitsin!D$5)</f>
        <v>0.17834680146890561</v>
      </c>
      <c r="FK124" s="78"/>
      <c r="FL124" s="78"/>
      <c r="FM124" s="78"/>
      <c r="FN124" s="78"/>
      <c r="FO124" s="78"/>
      <c r="FP124" s="78"/>
      <c r="FQ124" s="78">
        <f>IF($B124=PO_valitsin!$C$8,100000,'mallin data'!CR124/'mallin data'!Q$297*PO_valitsin!F$5)</f>
        <v>0.27598055719794357</v>
      </c>
      <c r="FR124" s="78"/>
      <c r="FS124" s="78"/>
      <c r="FT124" s="78"/>
      <c r="FU124" s="78"/>
      <c r="FV124" s="78"/>
      <c r="FW124" s="78"/>
      <c r="FX124" s="78"/>
      <c r="FY124" s="78"/>
      <c r="FZ124" s="78"/>
      <c r="GA124" s="78"/>
      <c r="GB124" s="78"/>
      <c r="GC124" s="78"/>
      <c r="GD124" s="78"/>
      <c r="GE124" s="78"/>
      <c r="GF124" s="78"/>
      <c r="GG124" s="78"/>
      <c r="GH124" s="78"/>
      <c r="GI124" s="78"/>
      <c r="GJ124" s="78"/>
      <c r="GK124" s="78"/>
      <c r="GL124" s="78"/>
      <c r="GM124" s="78"/>
      <c r="GN124" s="78"/>
      <c r="GO124" s="78"/>
      <c r="GP124" s="78"/>
      <c r="GQ124" s="78"/>
      <c r="GR124" s="78"/>
      <c r="GS124" s="78"/>
      <c r="GT124" s="78"/>
      <c r="GU124" s="78"/>
      <c r="GV124" s="78"/>
      <c r="GW124" s="78"/>
      <c r="GX124" s="78"/>
      <c r="GY124" s="78"/>
      <c r="GZ124" s="78"/>
      <c r="HA124" s="78"/>
      <c r="HB124" s="78"/>
      <c r="HC124" s="78"/>
      <c r="HD124" s="78"/>
      <c r="HE124" s="78"/>
      <c r="HF124" s="78"/>
      <c r="HG124" s="78"/>
      <c r="HH124" s="78"/>
      <c r="HI124" s="78"/>
      <c r="HJ124" s="78"/>
      <c r="HK124" s="78"/>
      <c r="HL124" s="78"/>
      <c r="HM124" s="78">
        <f>IF($B124=PO_valitsin!$C$8,100000,'mallin data'!EN124/'mallin data'!BO$297*PO_valitsin!E$5)</f>
        <v>0.20715876929607221</v>
      </c>
      <c r="HN124" s="78">
        <f>IF($B124=PO_valitsin!$C$8,100000,'mallin data'!EO124/'mallin data'!BP$297*PO_valitsin!H$5)</f>
        <v>3.2625168385925649E-2</v>
      </c>
      <c r="HO124" s="78"/>
      <c r="HP124" s="78"/>
      <c r="HQ124" s="78"/>
      <c r="HR124" s="78">
        <f>IF($B124=PO_valitsin!$C$8,100000,'mallin data'!ES124/'mallin data'!BT$297*PO_valitsin!I$5)</f>
        <v>4.7127469285877561</v>
      </c>
      <c r="HS124" s="78"/>
      <c r="HT124" s="78"/>
      <c r="HU124" s="78"/>
      <c r="HV124" s="78"/>
      <c r="HW124" s="78"/>
      <c r="HX124" s="78"/>
      <c r="HY124" s="78"/>
      <c r="HZ124" s="78"/>
      <c r="IA124" s="78"/>
      <c r="IB124" s="78"/>
      <c r="IC124" s="78"/>
      <c r="ID124" s="78"/>
      <c r="IE124" s="78"/>
      <c r="IF124" s="78"/>
      <c r="IG124" s="78"/>
      <c r="IH124" s="78">
        <f>IF($B124=PO_valitsin!$C$8,100000,'mallin data'!FI124/'mallin data'!CJ$297*PO_valitsin!G$5)</f>
        <v>0.1605885426743123</v>
      </c>
      <c r="II124" s="79">
        <f t="shared" si="4"/>
        <v>5.5674467798109157</v>
      </c>
      <c r="IJ124" s="71">
        <f t="shared" si="5"/>
        <v>270</v>
      </c>
      <c r="IK124" s="80">
        <f t="shared" si="7"/>
        <v>1.2199999999999969E-8</v>
      </c>
      <c r="IL124" s="36" t="str">
        <f t="shared" si="6"/>
        <v>Lapinjärvi</v>
      </c>
    </row>
    <row r="125" spans="1:246" x14ac:dyDescent="0.2">
      <c r="A125" s="12">
        <v>2024</v>
      </c>
      <c r="B125" s="88" t="s">
        <v>223</v>
      </c>
      <c r="C125" s="88" t="s">
        <v>534</v>
      </c>
      <c r="J125" s="89">
        <v>45.1</v>
      </c>
      <c r="Q125" s="89">
        <v>79.3</v>
      </c>
      <c r="AV125" s="63"/>
      <c r="AW125" s="63"/>
      <c r="BO125" s="99">
        <v>-9.3043109248845297E-3</v>
      </c>
      <c r="BP125" s="90">
        <v>25982.773310521814</v>
      </c>
      <c r="BT125" s="91">
        <v>2E-3</v>
      </c>
      <c r="CJ125" s="98">
        <v>1628</v>
      </c>
      <c r="CK125" s="75">
        <f>ABS(J125-PO_valitsin!$D$8)</f>
        <v>0.60000000000000142</v>
      </c>
      <c r="CR125" s="77">
        <f>ABS(Q125-PO_valitsin!$F$8)</f>
        <v>9.1000000000000085</v>
      </c>
      <c r="EN125" s="76">
        <f>ABS(BO125-PO_valitsin!$E$8)</f>
        <v>1.2720838764819997E-2</v>
      </c>
      <c r="EO125" s="76">
        <f>ABS(BP125-PO_valitsin!$H$8)</f>
        <v>1433.7067041239425</v>
      </c>
      <c r="ES125" s="76">
        <f>ABS(BT125-PO_valitsin!$I$8)</f>
        <v>0</v>
      </c>
      <c r="FI125" s="76">
        <f>ABS(CJ125-PO_valitsin!$G$8)</f>
        <v>99</v>
      </c>
      <c r="FJ125" s="78">
        <f>IF($B125=PO_valitsin!$C$8,100000,'mallin data'!CK125/'mallin data'!J$297*PO_valitsin!D$5)</f>
        <v>2.6752020220335904E-2</v>
      </c>
      <c r="FK125" s="78"/>
      <c r="FL125" s="78"/>
      <c r="FM125" s="78"/>
      <c r="FN125" s="78"/>
      <c r="FO125" s="78"/>
      <c r="FP125" s="78"/>
      <c r="FQ125" s="78">
        <f>IF($B125=PO_valitsin!$C$8,100000,'mallin data'!CR125/'mallin data'!Q$297*PO_valitsin!F$5)</f>
        <v>4.1717991204340346E-2</v>
      </c>
      <c r="FR125" s="78"/>
      <c r="FS125" s="78"/>
      <c r="FT125" s="78"/>
      <c r="FU125" s="78"/>
      <c r="FV125" s="78"/>
      <c r="FW125" s="78"/>
      <c r="FX125" s="78"/>
      <c r="FY125" s="78"/>
      <c r="FZ125" s="78"/>
      <c r="GA125" s="78"/>
      <c r="GB125" s="78"/>
      <c r="GC125" s="78"/>
      <c r="GD125" s="78"/>
      <c r="GE125" s="78"/>
      <c r="GF125" s="78"/>
      <c r="GG125" s="78"/>
      <c r="GH125" s="78"/>
      <c r="GI125" s="78"/>
      <c r="GJ125" s="78"/>
      <c r="GK125" s="78"/>
      <c r="GL125" s="78"/>
      <c r="GM125" s="78"/>
      <c r="GN125" s="78"/>
      <c r="GO125" s="78"/>
      <c r="GP125" s="78"/>
      <c r="GQ125" s="78"/>
      <c r="GR125" s="78"/>
      <c r="GS125" s="78"/>
      <c r="GT125" s="78"/>
      <c r="GU125" s="78"/>
      <c r="GV125" s="78"/>
      <c r="GW125" s="78"/>
      <c r="GX125" s="78"/>
      <c r="GY125" s="78"/>
      <c r="GZ125" s="78"/>
      <c r="HA125" s="78"/>
      <c r="HB125" s="78"/>
      <c r="HC125" s="78"/>
      <c r="HD125" s="78"/>
      <c r="HE125" s="78"/>
      <c r="HF125" s="78"/>
      <c r="HG125" s="78"/>
      <c r="HH125" s="78"/>
      <c r="HI125" s="78"/>
      <c r="HJ125" s="78"/>
      <c r="HK125" s="78"/>
      <c r="HL125" s="78"/>
      <c r="HM125" s="78">
        <f>IF($B125=PO_valitsin!$C$8,100000,'mallin data'!EN125/'mallin data'!BO$297*PO_valitsin!E$5)</f>
        <v>0.12592278146842265</v>
      </c>
      <c r="HN125" s="78">
        <f>IF($B125=PO_valitsin!$C$8,100000,'mallin data'!EO125/'mallin data'!BP$297*PO_valitsin!H$5)</f>
        <v>4.4141738790984694E-2</v>
      </c>
      <c r="HO125" s="78"/>
      <c r="HP125" s="78"/>
      <c r="HQ125" s="78"/>
      <c r="HR125" s="78">
        <f>IF($B125=PO_valitsin!$C$8,100000,'mallin data'!ES125/'mallin data'!BT$297*PO_valitsin!I$5)</f>
        <v>0</v>
      </c>
      <c r="HS125" s="78"/>
      <c r="HT125" s="78"/>
      <c r="HU125" s="78"/>
      <c r="HV125" s="78"/>
      <c r="HW125" s="78"/>
      <c r="HX125" s="78"/>
      <c r="HY125" s="78"/>
      <c r="HZ125" s="78"/>
      <c r="IA125" s="78"/>
      <c r="IB125" s="78"/>
      <c r="IC125" s="78"/>
      <c r="ID125" s="78"/>
      <c r="IE125" s="78"/>
      <c r="IF125" s="78"/>
      <c r="IG125" s="78"/>
      <c r="IH125" s="78">
        <f>IF($B125=PO_valitsin!$C$8,100000,'mallin data'!FI125/'mallin data'!CJ$297*PO_valitsin!G$5)</f>
        <v>1.0100550015728663E-2</v>
      </c>
      <c r="II125" s="79">
        <f t="shared" si="4"/>
        <v>0.24863509399981226</v>
      </c>
      <c r="IJ125" s="71">
        <f t="shared" si="5"/>
        <v>7</v>
      </c>
      <c r="IK125" s="80">
        <f t="shared" si="7"/>
        <v>1.2299999999999968E-8</v>
      </c>
      <c r="IL125" s="36" t="str">
        <f t="shared" si="6"/>
        <v>Lapua</v>
      </c>
    </row>
    <row r="126" spans="1:246" x14ac:dyDescent="0.2">
      <c r="A126" s="12">
        <v>2024</v>
      </c>
      <c r="B126" s="88" t="s">
        <v>224</v>
      </c>
      <c r="C126" s="88" t="s">
        <v>535</v>
      </c>
      <c r="J126" s="89">
        <v>42.3</v>
      </c>
      <c r="Q126" s="89">
        <v>73.900000000000006</v>
      </c>
      <c r="AV126" s="63"/>
      <c r="AW126" s="63"/>
      <c r="BO126" s="99">
        <v>7.1540907436247634E-3</v>
      </c>
      <c r="BP126" s="90">
        <v>25728.328795423244</v>
      </c>
      <c r="BT126" s="91">
        <v>1E-3</v>
      </c>
      <c r="CJ126" s="98">
        <v>2824</v>
      </c>
      <c r="CK126" s="75">
        <f>ABS(J126-PO_valitsin!$D$8)</f>
        <v>3.4000000000000057</v>
      </c>
      <c r="CR126" s="77">
        <f>ABS(Q126-PO_valitsin!$F$8)</f>
        <v>14.5</v>
      </c>
      <c r="EN126" s="76">
        <f>ABS(BO126-PO_valitsin!$E$8)</f>
        <v>2.9179240433329291E-2</v>
      </c>
      <c r="EO126" s="76">
        <f>ABS(BP126-PO_valitsin!$H$8)</f>
        <v>1688.1512192225127</v>
      </c>
      <c r="ES126" s="76">
        <f>ABS(BT126-PO_valitsin!$I$8)</f>
        <v>1E-3</v>
      </c>
      <c r="FI126" s="76">
        <f>ABS(CJ126-PO_valitsin!$G$8)</f>
        <v>1097</v>
      </c>
      <c r="FJ126" s="78">
        <f>IF($B126=PO_valitsin!$C$8,100000,'mallin data'!CK126/'mallin data'!J$297*PO_valitsin!D$5)</f>
        <v>0.15159478124857004</v>
      </c>
      <c r="FK126" s="78"/>
      <c r="FL126" s="78"/>
      <c r="FM126" s="78"/>
      <c r="FN126" s="78"/>
      <c r="FO126" s="78"/>
      <c r="FP126" s="78"/>
      <c r="FQ126" s="78">
        <f>IF($B126=PO_valitsin!$C$8,100000,'mallin data'!CR126/'mallin data'!Q$297*PO_valitsin!F$5)</f>
        <v>6.6473722248674108E-2</v>
      </c>
      <c r="FR126" s="78"/>
      <c r="FS126" s="78"/>
      <c r="FT126" s="78"/>
      <c r="FU126" s="78"/>
      <c r="FV126" s="78"/>
      <c r="FW126" s="78"/>
      <c r="FX126" s="78"/>
      <c r="FY126" s="78"/>
      <c r="FZ126" s="78"/>
      <c r="GA126" s="78"/>
      <c r="GB126" s="78"/>
      <c r="GC126" s="78"/>
      <c r="GD126" s="78"/>
      <c r="GE126" s="78"/>
      <c r="GF126" s="78"/>
      <c r="GG126" s="78"/>
      <c r="GH126" s="78"/>
      <c r="GI126" s="78"/>
      <c r="GJ126" s="78"/>
      <c r="GK126" s="78"/>
      <c r="GL126" s="78"/>
      <c r="GM126" s="78"/>
      <c r="GN126" s="78"/>
      <c r="GO126" s="78"/>
      <c r="GP126" s="78"/>
      <c r="GQ126" s="78"/>
      <c r="GR126" s="78"/>
      <c r="GS126" s="78"/>
      <c r="GT126" s="78"/>
      <c r="GU126" s="78"/>
      <c r="GV126" s="78"/>
      <c r="GW126" s="78"/>
      <c r="GX126" s="78"/>
      <c r="GY126" s="78"/>
      <c r="GZ126" s="78"/>
      <c r="HA126" s="78"/>
      <c r="HB126" s="78"/>
      <c r="HC126" s="78"/>
      <c r="HD126" s="78"/>
      <c r="HE126" s="78"/>
      <c r="HF126" s="78"/>
      <c r="HG126" s="78"/>
      <c r="HH126" s="78"/>
      <c r="HI126" s="78"/>
      <c r="HJ126" s="78"/>
      <c r="HK126" s="78"/>
      <c r="HL126" s="78"/>
      <c r="HM126" s="78">
        <f>IF($B126=PO_valitsin!$C$8,100000,'mallin data'!EN126/'mallin data'!BO$297*PO_valitsin!E$5)</f>
        <v>0.28884346263881588</v>
      </c>
      <c r="HN126" s="78">
        <f>IF($B126=PO_valitsin!$C$8,100000,'mallin data'!EO126/'mallin data'!BP$297*PO_valitsin!H$5)</f>
        <v>5.1975714380254785E-2</v>
      </c>
      <c r="HO126" s="78"/>
      <c r="HP126" s="78"/>
      <c r="HQ126" s="78"/>
      <c r="HR126" s="78">
        <f>IF($B126=PO_valitsin!$C$8,100000,'mallin data'!ES126/'mallin data'!BT$297*PO_valitsin!I$5)</f>
        <v>1.6084460507125451E-2</v>
      </c>
      <c r="HS126" s="78"/>
      <c r="HT126" s="78"/>
      <c r="HU126" s="78"/>
      <c r="HV126" s="78"/>
      <c r="HW126" s="78"/>
      <c r="HX126" s="78"/>
      <c r="HY126" s="78"/>
      <c r="HZ126" s="78"/>
      <c r="IA126" s="78"/>
      <c r="IB126" s="78"/>
      <c r="IC126" s="78"/>
      <c r="ID126" s="78"/>
      <c r="IE126" s="78"/>
      <c r="IF126" s="78"/>
      <c r="IG126" s="78"/>
      <c r="IH126" s="78">
        <f>IF($B126=PO_valitsin!$C$8,100000,'mallin data'!FI126/'mallin data'!CJ$297*PO_valitsin!G$5)</f>
        <v>0.11192225623489237</v>
      </c>
      <c r="II126" s="79">
        <f t="shared" si="4"/>
        <v>0.68689440965833271</v>
      </c>
      <c r="IJ126" s="71">
        <f t="shared" si="5"/>
        <v>124</v>
      </c>
      <c r="IK126" s="80">
        <f t="shared" si="7"/>
        <v>1.2399999999999967E-8</v>
      </c>
      <c r="IL126" s="36" t="str">
        <f t="shared" si="6"/>
        <v>Laukaa</v>
      </c>
    </row>
    <row r="127" spans="1:246" x14ac:dyDescent="0.2">
      <c r="A127" s="12">
        <v>2024</v>
      </c>
      <c r="B127" s="88" t="s">
        <v>225</v>
      </c>
      <c r="C127" s="88" t="s">
        <v>536</v>
      </c>
      <c r="J127" s="89">
        <v>46.8</v>
      </c>
      <c r="Q127" s="89">
        <v>54.4</v>
      </c>
      <c r="AV127" s="63"/>
      <c r="AW127" s="63"/>
      <c r="BO127" s="99">
        <v>-7.1541960279828173E-3</v>
      </c>
      <c r="BP127" s="90">
        <v>26514.830115830115</v>
      </c>
      <c r="BT127" s="91">
        <v>1E-3</v>
      </c>
      <c r="CJ127" s="98">
        <v>335</v>
      </c>
      <c r="CK127" s="75">
        <f>ABS(J127-PO_valitsin!$D$8)</f>
        <v>1.0999999999999943</v>
      </c>
      <c r="CR127" s="77">
        <f>ABS(Q127-PO_valitsin!$F$8)</f>
        <v>34.000000000000007</v>
      </c>
      <c r="EN127" s="76">
        <f>ABS(BO127-PO_valitsin!$E$8)</f>
        <v>1.487095366172171E-2</v>
      </c>
      <c r="EO127" s="76">
        <f>ABS(BP127-PO_valitsin!$H$8)</f>
        <v>901.64989881564179</v>
      </c>
      <c r="ES127" s="76">
        <f>ABS(BT127-PO_valitsin!$I$8)</f>
        <v>1E-3</v>
      </c>
      <c r="FI127" s="76">
        <f>ABS(CJ127-PO_valitsin!$G$8)</f>
        <v>1392</v>
      </c>
      <c r="FJ127" s="78">
        <f>IF($B127=PO_valitsin!$C$8,100000,'mallin data'!CK127/'mallin data'!J$297*PO_valitsin!D$5)</f>
        <v>4.9045370403948789E-2</v>
      </c>
      <c r="FK127" s="78"/>
      <c r="FL127" s="78"/>
      <c r="FM127" s="78"/>
      <c r="FN127" s="78"/>
      <c r="FO127" s="78"/>
      <c r="FP127" s="78"/>
      <c r="FQ127" s="78">
        <f>IF($B127=PO_valitsin!$C$8,100000,'mallin data'!CR127/'mallin data'!Q$297*PO_valitsin!F$5)</f>
        <v>0.15586941768654619</v>
      </c>
      <c r="FR127" s="78"/>
      <c r="FS127" s="78"/>
      <c r="FT127" s="78"/>
      <c r="FU127" s="78"/>
      <c r="FV127" s="78"/>
      <c r="FW127" s="78"/>
      <c r="FX127" s="78"/>
      <c r="FY127" s="78"/>
      <c r="FZ127" s="78"/>
      <c r="GA127" s="78"/>
      <c r="GB127" s="78"/>
      <c r="GC127" s="78"/>
      <c r="GD127" s="78"/>
      <c r="GE127" s="78"/>
      <c r="GF127" s="78"/>
      <c r="GG127" s="78"/>
      <c r="GH127" s="78"/>
      <c r="GI127" s="78"/>
      <c r="GJ127" s="78"/>
      <c r="GK127" s="78"/>
      <c r="GL127" s="78"/>
      <c r="GM127" s="78"/>
      <c r="GN127" s="78"/>
      <c r="GO127" s="78"/>
      <c r="GP127" s="78"/>
      <c r="GQ127" s="78"/>
      <c r="GR127" s="78"/>
      <c r="GS127" s="78"/>
      <c r="GT127" s="78"/>
      <c r="GU127" s="78"/>
      <c r="GV127" s="78"/>
      <c r="GW127" s="78"/>
      <c r="GX127" s="78"/>
      <c r="GY127" s="78"/>
      <c r="GZ127" s="78"/>
      <c r="HA127" s="78"/>
      <c r="HB127" s="78"/>
      <c r="HC127" s="78"/>
      <c r="HD127" s="78"/>
      <c r="HE127" s="78"/>
      <c r="HF127" s="78"/>
      <c r="HG127" s="78"/>
      <c r="HH127" s="78"/>
      <c r="HI127" s="78"/>
      <c r="HJ127" s="78"/>
      <c r="HK127" s="78"/>
      <c r="HL127" s="78"/>
      <c r="HM127" s="78">
        <f>IF($B127=PO_valitsin!$C$8,100000,'mallin data'!EN127/'mallin data'!BO$297*PO_valitsin!E$5)</f>
        <v>0.14720663336687764</v>
      </c>
      <c r="HN127" s="78">
        <f>IF($B127=PO_valitsin!$C$8,100000,'mallin data'!EO127/'mallin data'!BP$297*PO_valitsin!H$5)</f>
        <v>2.7760485599987214E-2</v>
      </c>
      <c r="HO127" s="78"/>
      <c r="HP127" s="78"/>
      <c r="HQ127" s="78"/>
      <c r="HR127" s="78">
        <f>IF($B127=PO_valitsin!$C$8,100000,'mallin data'!ES127/'mallin data'!BT$297*PO_valitsin!I$5)</f>
        <v>1.6084460507125451E-2</v>
      </c>
      <c r="HS127" s="78"/>
      <c r="HT127" s="78"/>
      <c r="HU127" s="78"/>
      <c r="HV127" s="78"/>
      <c r="HW127" s="78"/>
      <c r="HX127" s="78"/>
      <c r="HY127" s="78"/>
      <c r="HZ127" s="78"/>
      <c r="IA127" s="78"/>
      <c r="IB127" s="78"/>
      <c r="IC127" s="78"/>
      <c r="ID127" s="78"/>
      <c r="IE127" s="78"/>
      <c r="IF127" s="78"/>
      <c r="IG127" s="78"/>
      <c r="IH127" s="78">
        <f>IF($B127=PO_valitsin!$C$8,100000,'mallin data'!FI127/'mallin data'!CJ$297*PO_valitsin!G$5)</f>
        <v>0.14201985476660911</v>
      </c>
      <c r="II127" s="79">
        <f t="shared" si="4"/>
        <v>0.53798623483109453</v>
      </c>
      <c r="IJ127" s="71">
        <f t="shared" si="5"/>
        <v>72</v>
      </c>
      <c r="IK127" s="80">
        <f t="shared" si="7"/>
        <v>1.2499999999999966E-8</v>
      </c>
      <c r="IL127" s="36" t="str">
        <f t="shared" si="6"/>
        <v>Lemi</v>
      </c>
    </row>
    <row r="128" spans="1:246" x14ac:dyDescent="0.2">
      <c r="A128" s="12">
        <v>2024</v>
      </c>
      <c r="B128" s="88" t="s">
        <v>226</v>
      </c>
      <c r="C128" s="88" t="s">
        <v>537</v>
      </c>
      <c r="J128" s="89">
        <v>40.200000000000003</v>
      </c>
      <c r="Q128" s="89">
        <v>89.9</v>
      </c>
      <c r="AV128" s="63"/>
      <c r="AW128" s="63"/>
      <c r="BO128" s="99">
        <v>-6.9900129219205853E-3</v>
      </c>
      <c r="BP128" s="90">
        <v>30327.728304164153</v>
      </c>
      <c r="BT128" s="91">
        <v>3.0000000000000001E-3</v>
      </c>
      <c r="CJ128" s="98">
        <v>3318</v>
      </c>
      <c r="CK128" s="75">
        <f>ABS(J128-PO_valitsin!$D$8)</f>
        <v>5.5</v>
      </c>
      <c r="CR128" s="77">
        <f>ABS(Q128-PO_valitsin!$F$8)</f>
        <v>1.5</v>
      </c>
      <c r="EN128" s="76">
        <f>ABS(BO128-PO_valitsin!$E$8)</f>
        <v>1.5035136767783942E-2</v>
      </c>
      <c r="EO128" s="76">
        <f>ABS(BP128-PO_valitsin!$H$8)</f>
        <v>2911.2482895183966</v>
      </c>
      <c r="ES128" s="76">
        <f>ABS(BT128-PO_valitsin!$I$8)</f>
        <v>1E-3</v>
      </c>
      <c r="FI128" s="76">
        <f>ABS(CJ128-PO_valitsin!$G$8)</f>
        <v>1591</v>
      </c>
      <c r="FJ128" s="78">
        <f>IF($B128=PO_valitsin!$C$8,100000,'mallin data'!CK128/'mallin data'!J$297*PO_valitsin!D$5)</f>
        <v>0.24522685201974523</v>
      </c>
      <c r="FK128" s="78"/>
      <c r="FL128" s="78"/>
      <c r="FM128" s="78"/>
      <c r="FN128" s="78"/>
      <c r="FO128" s="78"/>
      <c r="FP128" s="78"/>
      <c r="FQ128" s="78">
        <f>IF($B128=PO_valitsin!$C$8,100000,'mallin data'!CR128/'mallin data'!Q$297*PO_valitsin!F$5)</f>
        <v>6.8765919567593901E-3</v>
      </c>
      <c r="FR128" s="78"/>
      <c r="FS128" s="78"/>
      <c r="FT128" s="78"/>
      <c r="FU128" s="78"/>
      <c r="FV128" s="78"/>
      <c r="FW128" s="78"/>
      <c r="FX128" s="78"/>
      <c r="FY128" s="78"/>
      <c r="FZ128" s="78"/>
      <c r="GA128" s="78"/>
      <c r="GB128" s="78"/>
      <c r="GC128" s="78"/>
      <c r="GD128" s="78"/>
      <c r="GE128" s="78"/>
      <c r="GF128" s="78"/>
      <c r="GG128" s="78"/>
      <c r="GH128" s="78"/>
      <c r="GI128" s="78"/>
      <c r="GJ128" s="78"/>
      <c r="GK128" s="78"/>
      <c r="GL128" s="78"/>
      <c r="GM128" s="78"/>
      <c r="GN128" s="78"/>
      <c r="GO128" s="78"/>
      <c r="GP128" s="78"/>
      <c r="GQ128" s="78"/>
      <c r="GR128" s="78"/>
      <c r="GS128" s="78"/>
      <c r="GT128" s="78"/>
      <c r="GU128" s="78"/>
      <c r="GV128" s="78"/>
      <c r="GW128" s="78"/>
      <c r="GX128" s="78"/>
      <c r="GY128" s="78"/>
      <c r="GZ128" s="78"/>
      <c r="HA128" s="78"/>
      <c r="HB128" s="78"/>
      <c r="HC128" s="78"/>
      <c r="HD128" s="78"/>
      <c r="HE128" s="78"/>
      <c r="HF128" s="78"/>
      <c r="HG128" s="78"/>
      <c r="HH128" s="78"/>
      <c r="HI128" s="78"/>
      <c r="HJ128" s="78"/>
      <c r="HK128" s="78"/>
      <c r="HL128" s="78"/>
      <c r="HM128" s="78">
        <f>IF($B128=PO_valitsin!$C$8,100000,'mallin data'!EN128/'mallin data'!BO$297*PO_valitsin!E$5)</f>
        <v>0.14883187158958489</v>
      </c>
      <c r="HN128" s="78">
        <f>IF($B128=PO_valitsin!$C$8,100000,'mallin data'!EO128/'mallin data'!BP$297*PO_valitsin!H$5)</f>
        <v>8.9633089656329518E-2</v>
      </c>
      <c r="HO128" s="78"/>
      <c r="HP128" s="78"/>
      <c r="HQ128" s="78"/>
      <c r="HR128" s="78">
        <f>IF($B128=PO_valitsin!$C$8,100000,'mallin data'!ES128/'mallin data'!BT$297*PO_valitsin!I$5)</f>
        <v>1.6084460507125451E-2</v>
      </c>
      <c r="HS128" s="78"/>
      <c r="HT128" s="78"/>
      <c r="HU128" s="78"/>
      <c r="HV128" s="78"/>
      <c r="HW128" s="78"/>
      <c r="HX128" s="78"/>
      <c r="HY128" s="78"/>
      <c r="HZ128" s="78"/>
      <c r="IA128" s="78"/>
      <c r="IB128" s="78"/>
      <c r="IC128" s="78"/>
      <c r="ID128" s="78"/>
      <c r="IE128" s="78"/>
      <c r="IF128" s="78"/>
      <c r="IG128" s="78"/>
      <c r="IH128" s="78">
        <f>IF($B128=PO_valitsin!$C$8,100000,'mallin data'!FI128/'mallin data'!CJ$297*PO_valitsin!G$5)</f>
        <v>0.16232298055580105</v>
      </c>
      <c r="II128" s="79">
        <f t="shared" si="4"/>
        <v>0.66897585888534561</v>
      </c>
      <c r="IJ128" s="71">
        <f t="shared" si="5"/>
        <v>114</v>
      </c>
      <c r="IK128" s="80">
        <f t="shared" si="7"/>
        <v>1.2599999999999966E-8</v>
      </c>
      <c r="IL128" s="36" t="str">
        <f t="shared" si="6"/>
        <v>Lempäälä</v>
      </c>
    </row>
    <row r="129" spans="1:246" x14ac:dyDescent="0.2">
      <c r="A129" s="12">
        <v>2024</v>
      </c>
      <c r="B129" s="88" t="s">
        <v>227</v>
      </c>
      <c r="C129" s="88" t="s">
        <v>538</v>
      </c>
      <c r="J129" s="89">
        <v>50.6</v>
      </c>
      <c r="Q129" s="89">
        <v>58</v>
      </c>
      <c r="AV129" s="63"/>
      <c r="AW129" s="63"/>
      <c r="BO129" s="99">
        <v>-3.2114569446195243E-2</v>
      </c>
      <c r="BP129" s="90">
        <v>27120.621335414111</v>
      </c>
      <c r="BT129" s="91">
        <v>1E-3</v>
      </c>
      <c r="CJ129" s="98">
        <v>751</v>
      </c>
      <c r="CK129" s="75">
        <f>ABS(J129-PO_valitsin!$D$8)</f>
        <v>4.8999999999999986</v>
      </c>
      <c r="CR129" s="77">
        <f>ABS(Q129-PO_valitsin!$F$8)</f>
        <v>30.400000000000006</v>
      </c>
      <c r="EN129" s="76">
        <f>ABS(BO129-PO_valitsin!$E$8)</f>
        <v>1.0089419756490716E-2</v>
      </c>
      <c r="EO129" s="76">
        <f>ABS(BP129-PO_valitsin!$H$8)</f>
        <v>295.85867923164551</v>
      </c>
      <c r="ES129" s="76">
        <f>ABS(BT129-PO_valitsin!$I$8)</f>
        <v>1E-3</v>
      </c>
      <c r="FI129" s="76">
        <f>ABS(CJ129-PO_valitsin!$G$8)</f>
        <v>976</v>
      </c>
      <c r="FJ129" s="78">
        <f>IF($B129=PO_valitsin!$C$8,100000,'mallin data'!CK129/'mallin data'!J$297*PO_valitsin!D$5)</f>
        <v>0.21847483179940932</v>
      </c>
      <c r="FK129" s="78"/>
      <c r="FL129" s="78"/>
      <c r="FM129" s="78"/>
      <c r="FN129" s="78"/>
      <c r="FO129" s="78"/>
      <c r="FP129" s="78"/>
      <c r="FQ129" s="78">
        <f>IF($B129=PO_valitsin!$C$8,100000,'mallin data'!CR129/'mallin data'!Q$297*PO_valitsin!F$5)</f>
        <v>0.13936559699032366</v>
      </c>
      <c r="FR129" s="78"/>
      <c r="FS129" s="78"/>
      <c r="FT129" s="78"/>
      <c r="FU129" s="78"/>
      <c r="FV129" s="78"/>
      <c r="FW129" s="78"/>
      <c r="FX129" s="78"/>
      <c r="FY129" s="78"/>
      <c r="FZ129" s="78"/>
      <c r="GA129" s="78"/>
      <c r="GB129" s="78"/>
      <c r="GC129" s="78"/>
      <c r="GD129" s="78"/>
      <c r="GE129" s="78"/>
      <c r="GF129" s="78"/>
      <c r="GG129" s="78"/>
      <c r="GH129" s="78"/>
      <c r="GI129" s="78"/>
      <c r="GJ129" s="78"/>
      <c r="GK129" s="78"/>
      <c r="GL129" s="78"/>
      <c r="GM129" s="78"/>
      <c r="GN129" s="78"/>
      <c r="GO129" s="78"/>
      <c r="GP129" s="78"/>
      <c r="GQ129" s="78"/>
      <c r="GR129" s="78"/>
      <c r="GS129" s="78"/>
      <c r="GT129" s="78"/>
      <c r="GU129" s="78"/>
      <c r="GV129" s="78"/>
      <c r="GW129" s="78"/>
      <c r="GX129" s="78"/>
      <c r="GY129" s="78"/>
      <c r="GZ129" s="78"/>
      <c r="HA129" s="78"/>
      <c r="HB129" s="78"/>
      <c r="HC129" s="78"/>
      <c r="HD129" s="78"/>
      <c r="HE129" s="78"/>
      <c r="HF129" s="78"/>
      <c r="HG129" s="78"/>
      <c r="HH129" s="78"/>
      <c r="HI129" s="78"/>
      <c r="HJ129" s="78"/>
      <c r="HK129" s="78"/>
      <c r="HL129" s="78"/>
      <c r="HM129" s="78">
        <f>IF($B129=PO_valitsin!$C$8,100000,'mallin data'!EN129/'mallin data'!BO$297*PO_valitsin!E$5)</f>
        <v>9.9874530495060801E-2</v>
      </c>
      <c r="HN129" s="78">
        <f>IF($B129=PO_valitsin!$C$8,100000,'mallin data'!EO129/'mallin data'!BP$297*PO_valitsin!H$5)</f>
        <v>9.1090573128547112E-3</v>
      </c>
      <c r="HO129" s="78"/>
      <c r="HP129" s="78"/>
      <c r="HQ129" s="78"/>
      <c r="HR129" s="78">
        <f>IF($B129=PO_valitsin!$C$8,100000,'mallin data'!ES129/'mallin data'!BT$297*PO_valitsin!I$5)</f>
        <v>1.6084460507125451E-2</v>
      </c>
      <c r="HS129" s="78"/>
      <c r="HT129" s="78"/>
      <c r="HU129" s="78"/>
      <c r="HV129" s="78"/>
      <c r="HW129" s="78"/>
      <c r="HX129" s="78"/>
      <c r="HY129" s="78"/>
      <c r="HZ129" s="78"/>
      <c r="IA129" s="78"/>
      <c r="IB129" s="78"/>
      <c r="IC129" s="78"/>
      <c r="ID129" s="78"/>
      <c r="IE129" s="78"/>
      <c r="IF129" s="78"/>
      <c r="IG129" s="78"/>
      <c r="IH129" s="78">
        <f>IF($B129=PO_valitsin!$C$8,100000,'mallin data'!FI129/'mallin data'!CJ$297*PO_valitsin!G$5)</f>
        <v>9.9577139549001784E-2</v>
      </c>
      <c r="II129" s="79">
        <f t="shared" si="4"/>
        <v>0.58248562935377579</v>
      </c>
      <c r="IJ129" s="71">
        <f t="shared" si="5"/>
        <v>84</v>
      </c>
      <c r="IK129" s="80">
        <f t="shared" si="7"/>
        <v>1.2699999999999965E-8</v>
      </c>
      <c r="IL129" s="36" t="str">
        <f t="shared" si="6"/>
        <v>Leppävirta</v>
      </c>
    </row>
    <row r="130" spans="1:246" x14ac:dyDescent="0.2">
      <c r="A130" s="12">
        <v>2024</v>
      </c>
      <c r="B130" s="88" t="s">
        <v>228</v>
      </c>
      <c r="C130" s="88" t="s">
        <v>539</v>
      </c>
      <c r="J130" s="89">
        <v>49.8</v>
      </c>
      <c r="Q130" s="89">
        <v>33.6</v>
      </c>
      <c r="AV130" s="63"/>
      <c r="AW130" s="63"/>
      <c r="BO130" s="99">
        <v>1.6625148590548264</v>
      </c>
      <c r="BP130" s="90">
        <v>24554.281203007518</v>
      </c>
      <c r="BT130" s="91">
        <v>2E-3</v>
      </c>
      <c r="CJ130" s="98">
        <v>59</v>
      </c>
      <c r="CK130" s="75">
        <f>ABS(J130-PO_valitsin!$D$8)</f>
        <v>4.0999999999999943</v>
      </c>
      <c r="CR130" s="77">
        <f>ABS(Q130-PO_valitsin!$F$8)</f>
        <v>54.800000000000004</v>
      </c>
      <c r="EN130" s="76">
        <f>ABS(BO130-PO_valitsin!$E$8)</f>
        <v>1.684540008744531</v>
      </c>
      <c r="EO130" s="76">
        <f>ABS(BP130-PO_valitsin!$H$8)</f>
        <v>2862.1988116382381</v>
      </c>
      <c r="ES130" s="76">
        <f>ABS(BT130-PO_valitsin!$I$8)</f>
        <v>0</v>
      </c>
      <c r="FI130" s="76">
        <f>ABS(CJ130-PO_valitsin!$G$8)</f>
        <v>1668</v>
      </c>
      <c r="FJ130" s="78">
        <f>IF($B130=PO_valitsin!$C$8,100000,'mallin data'!CK130/'mallin data'!J$297*PO_valitsin!D$5)</f>
        <v>0.18280547150562798</v>
      </c>
      <c r="FK130" s="78"/>
      <c r="FL130" s="78"/>
      <c r="FM130" s="78"/>
      <c r="FN130" s="78"/>
      <c r="FO130" s="78"/>
      <c r="FP130" s="78"/>
      <c r="FQ130" s="78">
        <f>IF($B130=PO_valitsin!$C$8,100000,'mallin data'!CR130/'mallin data'!Q$297*PO_valitsin!F$5)</f>
        <v>0.25122482615360975</v>
      </c>
      <c r="FR130" s="78"/>
      <c r="FS130" s="78"/>
      <c r="FT130" s="78"/>
      <c r="FU130" s="78"/>
      <c r="FV130" s="78"/>
      <c r="FW130" s="78"/>
      <c r="FX130" s="78"/>
      <c r="FY130" s="78"/>
      <c r="FZ130" s="78"/>
      <c r="GA130" s="78"/>
      <c r="GB130" s="78"/>
      <c r="GC130" s="78"/>
      <c r="GD130" s="78"/>
      <c r="GE130" s="78"/>
      <c r="GF130" s="78"/>
      <c r="GG130" s="78"/>
      <c r="GH130" s="78"/>
      <c r="GI130" s="78"/>
      <c r="GJ130" s="78"/>
      <c r="GK130" s="78"/>
      <c r="GL130" s="78"/>
      <c r="GM130" s="78"/>
      <c r="GN130" s="78"/>
      <c r="GO130" s="78"/>
      <c r="GP130" s="78"/>
      <c r="GQ130" s="78"/>
      <c r="GR130" s="78"/>
      <c r="GS130" s="78"/>
      <c r="GT130" s="78"/>
      <c r="GU130" s="78"/>
      <c r="GV130" s="78"/>
      <c r="GW130" s="78"/>
      <c r="GX130" s="78"/>
      <c r="GY130" s="78"/>
      <c r="GZ130" s="78"/>
      <c r="HA130" s="78"/>
      <c r="HB130" s="78"/>
      <c r="HC130" s="78"/>
      <c r="HD130" s="78"/>
      <c r="HE130" s="78"/>
      <c r="HF130" s="78"/>
      <c r="HG130" s="78"/>
      <c r="HH130" s="78"/>
      <c r="HI130" s="78"/>
      <c r="HJ130" s="78"/>
      <c r="HK130" s="78"/>
      <c r="HL130" s="78"/>
      <c r="HM130" s="78">
        <f>IF($B130=PO_valitsin!$C$8,100000,'mallin data'!EN130/'mallin data'!BO$297*PO_valitsin!E$5)</f>
        <v>16.675155413696803</v>
      </c>
      <c r="HN130" s="78">
        <f>IF($B130=PO_valitsin!$C$8,100000,'mallin data'!EO130/'mallin data'!BP$297*PO_valitsin!H$5)</f>
        <v>8.8122927756275407E-2</v>
      </c>
      <c r="HO130" s="78"/>
      <c r="HP130" s="78"/>
      <c r="HQ130" s="78"/>
      <c r="HR130" s="78">
        <f>IF($B130=PO_valitsin!$C$8,100000,'mallin data'!ES130/'mallin data'!BT$297*PO_valitsin!I$5)</f>
        <v>0</v>
      </c>
      <c r="HS130" s="78"/>
      <c r="HT130" s="78"/>
      <c r="HU130" s="78"/>
      <c r="HV130" s="78"/>
      <c r="HW130" s="78"/>
      <c r="HX130" s="78"/>
      <c r="HY130" s="78"/>
      <c r="HZ130" s="78"/>
      <c r="IA130" s="78"/>
      <c r="IB130" s="78"/>
      <c r="IC130" s="78"/>
      <c r="ID130" s="78"/>
      <c r="IE130" s="78"/>
      <c r="IF130" s="78"/>
      <c r="IG130" s="78"/>
      <c r="IH130" s="78">
        <f>IF($B130=PO_valitsin!$C$8,100000,'mallin data'!FI130/'mallin data'!CJ$297*PO_valitsin!G$5)</f>
        <v>0.1701789639013678</v>
      </c>
      <c r="II130" s="79">
        <f t="shared" si="4"/>
        <v>17.367487615813683</v>
      </c>
      <c r="IJ130" s="71">
        <f t="shared" si="5"/>
        <v>291</v>
      </c>
      <c r="IK130" s="80">
        <f t="shared" si="7"/>
        <v>1.2799999999999964E-8</v>
      </c>
      <c r="IL130" s="36" t="str">
        <f t="shared" si="6"/>
        <v>Lestijärvi</v>
      </c>
    </row>
    <row r="131" spans="1:246" x14ac:dyDescent="0.2">
      <c r="A131" s="12">
        <v>2024</v>
      </c>
      <c r="B131" s="88" t="s">
        <v>229</v>
      </c>
      <c r="C131" s="88" t="s">
        <v>540</v>
      </c>
      <c r="J131" s="89">
        <v>54.6</v>
      </c>
      <c r="Q131" s="89">
        <v>69.900000000000006</v>
      </c>
      <c r="AV131" s="63"/>
      <c r="AW131" s="63"/>
      <c r="BO131" s="99">
        <v>-1.9288699512037731E-2</v>
      </c>
      <c r="BP131" s="90">
        <v>25105.532291770327</v>
      </c>
      <c r="BT131" s="91">
        <v>1E-3</v>
      </c>
      <c r="CJ131" s="98">
        <v>690</v>
      </c>
      <c r="CK131" s="75">
        <f>ABS(J131-PO_valitsin!$D$8)</f>
        <v>8.8999999999999986</v>
      </c>
      <c r="CR131" s="77">
        <f>ABS(Q131-PO_valitsin!$F$8)</f>
        <v>18.5</v>
      </c>
      <c r="EN131" s="76">
        <f>ABS(BO131-PO_valitsin!$E$8)</f>
        <v>2.7364501776667959E-3</v>
      </c>
      <c r="EO131" s="76">
        <f>ABS(BP131-PO_valitsin!$H$8)</f>
        <v>2310.9477228754295</v>
      </c>
      <c r="ES131" s="76">
        <f>ABS(BT131-PO_valitsin!$I$8)</f>
        <v>1E-3</v>
      </c>
      <c r="FI131" s="76">
        <f>ABS(CJ131-PO_valitsin!$G$8)</f>
        <v>1037</v>
      </c>
      <c r="FJ131" s="78">
        <f>IF($B131=PO_valitsin!$C$8,100000,'mallin data'!CK131/'mallin data'!J$297*PO_valitsin!D$5)</f>
        <v>0.39682163326831488</v>
      </c>
      <c r="FK131" s="78"/>
      <c r="FL131" s="78"/>
      <c r="FM131" s="78"/>
      <c r="FN131" s="78"/>
      <c r="FO131" s="78"/>
      <c r="FP131" s="78"/>
      <c r="FQ131" s="78">
        <f>IF($B131=PO_valitsin!$C$8,100000,'mallin data'!CR131/'mallin data'!Q$297*PO_valitsin!F$5)</f>
        <v>8.4811300800032477E-2</v>
      </c>
      <c r="FR131" s="78"/>
      <c r="FS131" s="78"/>
      <c r="FT131" s="78"/>
      <c r="FU131" s="78"/>
      <c r="FV131" s="78"/>
      <c r="FW131" s="78"/>
      <c r="FX131" s="78"/>
      <c r="FY131" s="78"/>
      <c r="FZ131" s="78"/>
      <c r="GA131" s="78"/>
      <c r="GB131" s="78"/>
      <c r="GC131" s="78"/>
      <c r="GD131" s="78"/>
      <c r="GE131" s="78"/>
      <c r="GF131" s="78"/>
      <c r="GG131" s="78"/>
      <c r="GH131" s="78"/>
      <c r="GI131" s="78"/>
      <c r="GJ131" s="78"/>
      <c r="GK131" s="78"/>
      <c r="GL131" s="78"/>
      <c r="GM131" s="78"/>
      <c r="GN131" s="78"/>
      <c r="GO131" s="78"/>
      <c r="GP131" s="78"/>
      <c r="GQ131" s="78"/>
      <c r="GR131" s="78"/>
      <c r="GS131" s="78"/>
      <c r="GT131" s="78"/>
      <c r="GU131" s="78"/>
      <c r="GV131" s="78"/>
      <c r="GW131" s="78"/>
      <c r="GX131" s="78"/>
      <c r="GY131" s="78"/>
      <c r="GZ131" s="78"/>
      <c r="HA131" s="78"/>
      <c r="HB131" s="78"/>
      <c r="HC131" s="78"/>
      <c r="HD131" s="78"/>
      <c r="HE131" s="78"/>
      <c r="HF131" s="78"/>
      <c r="HG131" s="78"/>
      <c r="HH131" s="78"/>
      <c r="HI131" s="78"/>
      <c r="HJ131" s="78"/>
      <c r="HK131" s="78"/>
      <c r="HL131" s="78"/>
      <c r="HM131" s="78">
        <f>IF($B131=PO_valitsin!$C$8,100000,'mallin data'!EN131/'mallin data'!BO$297*PO_valitsin!E$5)</f>
        <v>2.7087947901243453E-2</v>
      </c>
      <c r="HN131" s="78">
        <f>IF($B131=PO_valitsin!$C$8,100000,'mallin data'!EO131/'mallin data'!BP$297*PO_valitsin!H$5)</f>
        <v>7.1150710566789316E-2</v>
      </c>
      <c r="HO131" s="78"/>
      <c r="HP131" s="78"/>
      <c r="HQ131" s="78"/>
      <c r="HR131" s="78">
        <f>IF($B131=PO_valitsin!$C$8,100000,'mallin data'!ES131/'mallin data'!BT$297*PO_valitsin!I$5)</f>
        <v>1.6084460507125451E-2</v>
      </c>
      <c r="HS131" s="78"/>
      <c r="HT131" s="78"/>
      <c r="HU131" s="78"/>
      <c r="HV131" s="78"/>
      <c r="HW131" s="78"/>
      <c r="HX131" s="78"/>
      <c r="HY131" s="78"/>
      <c r="HZ131" s="78"/>
      <c r="IA131" s="78"/>
      <c r="IB131" s="78"/>
      <c r="IC131" s="78"/>
      <c r="ID131" s="78"/>
      <c r="IE131" s="78"/>
      <c r="IF131" s="78"/>
      <c r="IG131" s="78"/>
      <c r="IH131" s="78">
        <f>IF($B131=PO_valitsin!$C$8,100000,'mallin data'!FI131/'mallin data'!CJ$297*PO_valitsin!G$5)</f>
        <v>0.10580071077081439</v>
      </c>
      <c r="II131" s="79">
        <f t="shared" si="4"/>
        <v>0.70175677671431991</v>
      </c>
      <c r="IJ131" s="71">
        <f t="shared" si="5"/>
        <v>129</v>
      </c>
      <c r="IK131" s="80">
        <f t="shared" si="7"/>
        <v>1.2899999999999963E-8</v>
      </c>
      <c r="IL131" s="36" t="str">
        <f t="shared" si="6"/>
        <v>Lieksa</v>
      </c>
    </row>
    <row r="132" spans="1:246" x14ac:dyDescent="0.2">
      <c r="A132" s="12">
        <v>2024</v>
      </c>
      <c r="B132" s="88" t="s">
        <v>230</v>
      </c>
      <c r="C132" s="88" t="s">
        <v>541</v>
      </c>
      <c r="J132" s="89">
        <v>43</v>
      </c>
      <c r="Q132" s="89">
        <v>85.1</v>
      </c>
      <c r="AV132" s="63"/>
      <c r="AW132" s="63"/>
      <c r="BO132" s="99">
        <v>1.0533971527456609E-3</v>
      </c>
      <c r="BP132" s="90">
        <v>30624.157214748862</v>
      </c>
      <c r="BT132" s="91">
        <v>1.4999999999999999E-2</v>
      </c>
      <c r="CJ132" s="98">
        <v>2561</v>
      </c>
      <c r="CK132" s="75">
        <f>ABS(J132-PO_valitsin!$D$8)</f>
        <v>2.7000000000000028</v>
      </c>
      <c r="CR132" s="77">
        <f>ABS(Q132-PO_valitsin!$F$8)</f>
        <v>3.3000000000000114</v>
      </c>
      <c r="EN132" s="76">
        <f>ABS(BO132-PO_valitsin!$E$8)</f>
        <v>2.3078546842450188E-2</v>
      </c>
      <c r="EO132" s="76">
        <f>ABS(BP132-PO_valitsin!$H$8)</f>
        <v>3207.6772001031059</v>
      </c>
      <c r="ES132" s="76">
        <f>ABS(BT132-PO_valitsin!$I$8)</f>
        <v>1.2999999999999999E-2</v>
      </c>
      <c r="FI132" s="76">
        <f>ABS(CJ132-PO_valitsin!$G$8)</f>
        <v>834</v>
      </c>
      <c r="FJ132" s="78">
        <f>IF($B132=PO_valitsin!$C$8,100000,'mallin data'!CK132/'mallin data'!J$297*PO_valitsin!D$5)</f>
        <v>0.1203840909915114</v>
      </c>
      <c r="FK132" s="78"/>
      <c r="FL132" s="78"/>
      <c r="FM132" s="78"/>
      <c r="FN132" s="78"/>
      <c r="FO132" s="78"/>
      <c r="FP132" s="78"/>
      <c r="FQ132" s="78">
        <f>IF($B132=PO_valitsin!$C$8,100000,'mallin data'!CR132/'mallin data'!Q$297*PO_valitsin!F$5)</f>
        <v>1.5128502304870711E-2</v>
      </c>
      <c r="FR132" s="78"/>
      <c r="FS132" s="78"/>
      <c r="FT132" s="78"/>
      <c r="FU132" s="78"/>
      <c r="FV132" s="78"/>
      <c r="FW132" s="78"/>
      <c r="FX132" s="78"/>
      <c r="FY132" s="78"/>
      <c r="FZ132" s="78"/>
      <c r="GA132" s="78"/>
      <c r="GB132" s="78"/>
      <c r="GC132" s="78"/>
      <c r="GD132" s="78"/>
      <c r="GE132" s="78"/>
      <c r="GF132" s="78"/>
      <c r="GG132" s="78"/>
      <c r="GH132" s="78"/>
      <c r="GI132" s="78"/>
      <c r="GJ132" s="78"/>
      <c r="GK132" s="78"/>
      <c r="GL132" s="78"/>
      <c r="GM132" s="78"/>
      <c r="GN132" s="78"/>
      <c r="GO132" s="78"/>
      <c r="GP132" s="78"/>
      <c r="GQ132" s="78"/>
      <c r="GR132" s="78"/>
      <c r="GS132" s="78"/>
      <c r="GT132" s="78"/>
      <c r="GU132" s="78"/>
      <c r="GV132" s="78"/>
      <c r="GW132" s="78"/>
      <c r="GX132" s="78"/>
      <c r="GY132" s="78"/>
      <c r="GZ132" s="78"/>
      <c r="HA132" s="78"/>
      <c r="HB132" s="78"/>
      <c r="HC132" s="78"/>
      <c r="HD132" s="78"/>
      <c r="HE132" s="78"/>
      <c r="HF132" s="78"/>
      <c r="HG132" s="78"/>
      <c r="HH132" s="78"/>
      <c r="HI132" s="78"/>
      <c r="HJ132" s="78"/>
      <c r="HK132" s="78"/>
      <c r="HL132" s="78"/>
      <c r="HM132" s="78">
        <f>IF($B132=PO_valitsin!$C$8,100000,'mallin data'!EN132/'mallin data'!BO$297*PO_valitsin!E$5)</f>
        <v>0.22845308115118873</v>
      </c>
      <c r="HN132" s="78">
        <f>IF($B132=PO_valitsin!$C$8,100000,'mallin data'!EO132/'mallin data'!BP$297*PO_valitsin!H$5)</f>
        <v>9.8759703561034556E-2</v>
      </c>
      <c r="HO132" s="78"/>
      <c r="HP132" s="78"/>
      <c r="HQ132" s="78"/>
      <c r="HR132" s="78">
        <f>IF($B132=PO_valitsin!$C$8,100000,'mallin data'!ES132/'mallin data'!BT$297*PO_valitsin!I$5)</f>
        <v>0.20909798659263082</v>
      </c>
      <c r="HS132" s="78"/>
      <c r="HT132" s="78"/>
      <c r="HU132" s="78"/>
      <c r="HV132" s="78"/>
      <c r="HW132" s="78"/>
      <c r="HX132" s="78"/>
      <c r="HY132" s="78"/>
      <c r="HZ132" s="78"/>
      <c r="IA132" s="78"/>
      <c r="IB132" s="78"/>
      <c r="IC132" s="78"/>
      <c r="ID132" s="78"/>
      <c r="IE132" s="78"/>
      <c r="IF132" s="78"/>
      <c r="IG132" s="78"/>
      <c r="IH132" s="78">
        <f>IF($B132=PO_valitsin!$C$8,100000,'mallin data'!FI132/'mallin data'!CJ$297*PO_valitsin!G$5)</f>
        <v>8.5089481950683901E-2</v>
      </c>
      <c r="II132" s="79">
        <f t="shared" ref="II132:II195" si="8">SUM(FJ132:IH132)+IK132</f>
        <v>0.75691285955192</v>
      </c>
      <c r="IJ132" s="71">
        <f t="shared" ref="IJ132:IJ195" si="9">_xlfn.RANK.EQ(II132,$II$3:$II$295,1)</f>
        <v>146</v>
      </c>
      <c r="IK132" s="80">
        <f t="shared" si="7"/>
        <v>1.2999999999999963E-8</v>
      </c>
      <c r="IL132" s="36" t="str">
        <f t="shared" ref="IL132:IL195" si="10">B132</f>
        <v>Lieto</v>
      </c>
    </row>
    <row r="133" spans="1:246" x14ac:dyDescent="0.2">
      <c r="A133" s="12">
        <v>2024</v>
      </c>
      <c r="B133" s="88" t="s">
        <v>231</v>
      </c>
      <c r="C133" s="88" t="s">
        <v>542</v>
      </c>
      <c r="J133" s="89">
        <v>34.200000000000003</v>
      </c>
      <c r="Q133" s="89">
        <v>81.599999999999994</v>
      </c>
      <c r="AV133" s="63"/>
      <c r="AW133" s="63"/>
      <c r="BO133" s="99">
        <v>-9.8028685092430116E-3</v>
      </c>
      <c r="BP133" s="90">
        <v>24914.726005888126</v>
      </c>
      <c r="BT133" s="91">
        <v>1E-3</v>
      </c>
      <c r="CJ133" s="98">
        <v>2100</v>
      </c>
      <c r="CK133" s="75">
        <f>ABS(J133-PO_valitsin!$D$8)</f>
        <v>11.5</v>
      </c>
      <c r="CR133" s="77">
        <f>ABS(Q133-PO_valitsin!$F$8)</f>
        <v>6.8000000000000114</v>
      </c>
      <c r="EN133" s="76">
        <f>ABS(BO133-PO_valitsin!$E$8)</f>
        <v>1.2222281180461515E-2</v>
      </c>
      <c r="EO133" s="76">
        <f>ABS(BP133-PO_valitsin!$H$8)</f>
        <v>2501.7540087576308</v>
      </c>
      <c r="ES133" s="76">
        <f>ABS(BT133-PO_valitsin!$I$8)</f>
        <v>1E-3</v>
      </c>
      <c r="FI133" s="76">
        <f>ABS(CJ133-PO_valitsin!$G$8)</f>
        <v>373</v>
      </c>
      <c r="FJ133" s="78">
        <f>IF($B133=PO_valitsin!$C$8,100000,'mallin data'!CK133/'mallin data'!J$297*PO_valitsin!D$5)</f>
        <v>0.51274705422310363</v>
      </c>
      <c r="FK133" s="78"/>
      <c r="FL133" s="78"/>
      <c r="FM133" s="78"/>
      <c r="FN133" s="78"/>
      <c r="FO133" s="78"/>
      <c r="FP133" s="78"/>
      <c r="FQ133" s="78">
        <f>IF($B133=PO_valitsin!$C$8,100000,'mallin data'!CR133/'mallin data'!Q$297*PO_valitsin!F$5)</f>
        <v>3.1173883537309287E-2</v>
      </c>
      <c r="FR133" s="78"/>
      <c r="FS133" s="78"/>
      <c r="FT133" s="78"/>
      <c r="FU133" s="78"/>
      <c r="FV133" s="78"/>
      <c r="FW133" s="78"/>
      <c r="FX133" s="78"/>
      <c r="FY133" s="78"/>
      <c r="FZ133" s="78"/>
      <c r="GA133" s="78"/>
      <c r="GB133" s="78"/>
      <c r="GC133" s="78"/>
      <c r="GD133" s="78"/>
      <c r="GE133" s="78"/>
      <c r="GF133" s="78"/>
      <c r="GG133" s="78"/>
      <c r="GH133" s="78"/>
      <c r="GI133" s="78"/>
      <c r="GJ133" s="78"/>
      <c r="GK133" s="78"/>
      <c r="GL133" s="78"/>
      <c r="GM133" s="78"/>
      <c r="GN133" s="78"/>
      <c r="GO133" s="78"/>
      <c r="GP133" s="78"/>
      <c r="GQ133" s="78"/>
      <c r="GR133" s="78"/>
      <c r="GS133" s="78"/>
      <c r="GT133" s="78"/>
      <c r="GU133" s="78"/>
      <c r="GV133" s="78"/>
      <c r="GW133" s="78"/>
      <c r="GX133" s="78"/>
      <c r="GY133" s="78"/>
      <c r="GZ133" s="78"/>
      <c r="HA133" s="78"/>
      <c r="HB133" s="78"/>
      <c r="HC133" s="78"/>
      <c r="HD133" s="78"/>
      <c r="HE133" s="78"/>
      <c r="HF133" s="78"/>
      <c r="HG133" s="78"/>
      <c r="HH133" s="78"/>
      <c r="HI133" s="78"/>
      <c r="HJ133" s="78"/>
      <c r="HK133" s="78"/>
      <c r="HL133" s="78"/>
      <c r="HM133" s="78">
        <f>IF($B133=PO_valitsin!$C$8,100000,'mallin data'!EN133/'mallin data'!BO$297*PO_valitsin!E$5)</f>
        <v>0.12098759135201161</v>
      </c>
      <c r="HN133" s="78">
        <f>IF($B133=PO_valitsin!$C$8,100000,'mallin data'!EO133/'mallin data'!BP$297*PO_valitsin!H$5)</f>
        <v>7.7025357875658965E-2</v>
      </c>
      <c r="HO133" s="78"/>
      <c r="HP133" s="78"/>
      <c r="HQ133" s="78"/>
      <c r="HR133" s="78">
        <f>IF($B133=PO_valitsin!$C$8,100000,'mallin data'!ES133/'mallin data'!BT$297*PO_valitsin!I$5)</f>
        <v>1.6084460507125451E-2</v>
      </c>
      <c r="HS133" s="78"/>
      <c r="HT133" s="78"/>
      <c r="HU133" s="78"/>
      <c r="HV133" s="78"/>
      <c r="HW133" s="78"/>
      <c r="HX133" s="78"/>
      <c r="HY133" s="78"/>
      <c r="HZ133" s="78"/>
      <c r="IA133" s="78"/>
      <c r="IB133" s="78"/>
      <c r="IC133" s="78"/>
      <c r="ID133" s="78"/>
      <c r="IE133" s="78"/>
      <c r="IF133" s="78"/>
      <c r="IG133" s="78"/>
      <c r="IH133" s="78">
        <f>IF($B133=PO_valitsin!$C$8,100000,'mallin data'!FI133/'mallin data'!CJ$297*PO_valitsin!G$5)</f>
        <v>3.8055607635018092E-2</v>
      </c>
      <c r="II133" s="79">
        <f t="shared" si="8"/>
        <v>0.79607396823022714</v>
      </c>
      <c r="IJ133" s="71">
        <f t="shared" si="9"/>
        <v>158</v>
      </c>
      <c r="IK133" s="80">
        <f t="shared" ref="IK133:IK196" si="11">IK132+0.0000000001</f>
        <v>1.3099999999999962E-8</v>
      </c>
      <c r="IL133" s="36" t="str">
        <f t="shared" si="10"/>
        <v>Liminka</v>
      </c>
    </row>
    <row r="134" spans="1:246" x14ac:dyDescent="0.2">
      <c r="A134" s="12">
        <v>2024</v>
      </c>
      <c r="B134" s="88" t="s">
        <v>232</v>
      </c>
      <c r="C134" s="88" t="s">
        <v>543</v>
      </c>
      <c r="J134" s="89">
        <v>44.8</v>
      </c>
      <c r="Q134" s="89">
        <v>58.7</v>
      </c>
      <c r="AV134" s="63"/>
      <c r="AW134" s="63"/>
      <c r="BO134" s="99">
        <v>4.6022224899886057E-3</v>
      </c>
      <c r="BP134" s="90">
        <v>25780.490220767228</v>
      </c>
      <c r="BT134" s="91">
        <v>0</v>
      </c>
      <c r="CJ134" s="98">
        <v>1351</v>
      </c>
      <c r="CK134" s="75">
        <f>ABS(J134-PO_valitsin!$D$8)</f>
        <v>0.90000000000000568</v>
      </c>
      <c r="CR134" s="77">
        <f>ABS(Q134-PO_valitsin!$F$8)</f>
        <v>29.700000000000003</v>
      </c>
      <c r="EN134" s="76">
        <f>ABS(BO134-PO_valitsin!$E$8)</f>
        <v>2.6627372179693132E-2</v>
      </c>
      <c r="EO134" s="76">
        <f>ABS(BP134-PO_valitsin!$H$8)</f>
        <v>1635.9897938785289</v>
      </c>
      <c r="ES134" s="76">
        <f>ABS(BT134-PO_valitsin!$I$8)</f>
        <v>2E-3</v>
      </c>
      <c r="FI134" s="76">
        <f>ABS(CJ134-PO_valitsin!$G$8)</f>
        <v>376</v>
      </c>
      <c r="FJ134" s="78">
        <f>IF($B134=PO_valitsin!$C$8,100000,'mallin data'!CK134/'mallin data'!J$297*PO_valitsin!D$5)</f>
        <v>4.0128030330504015E-2</v>
      </c>
      <c r="FK134" s="78"/>
      <c r="FL134" s="78"/>
      <c r="FM134" s="78"/>
      <c r="FN134" s="78"/>
      <c r="FO134" s="78"/>
      <c r="FP134" s="78"/>
      <c r="FQ134" s="78">
        <f>IF($B134=PO_valitsin!$C$8,100000,'mallin data'!CR134/'mallin data'!Q$297*PO_valitsin!F$5)</f>
        <v>0.13615652074383594</v>
      </c>
      <c r="FR134" s="78"/>
      <c r="FS134" s="78"/>
      <c r="FT134" s="78"/>
      <c r="FU134" s="78"/>
      <c r="FV134" s="78"/>
      <c r="FW134" s="78"/>
      <c r="FX134" s="78"/>
      <c r="FY134" s="78"/>
      <c r="FZ134" s="78"/>
      <c r="GA134" s="78"/>
      <c r="GB134" s="78"/>
      <c r="GC134" s="78"/>
      <c r="GD134" s="78"/>
      <c r="GE134" s="78"/>
      <c r="GF134" s="78"/>
      <c r="GG134" s="78"/>
      <c r="GH134" s="78"/>
      <c r="GI134" s="78"/>
      <c r="GJ134" s="78"/>
      <c r="GK134" s="78"/>
      <c r="GL134" s="78"/>
      <c r="GM134" s="78"/>
      <c r="GN134" s="78"/>
      <c r="GO134" s="78"/>
      <c r="GP134" s="78"/>
      <c r="GQ134" s="78"/>
      <c r="GR134" s="78"/>
      <c r="GS134" s="78"/>
      <c r="GT134" s="78"/>
      <c r="GU134" s="78"/>
      <c r="GV134" s="78"/>
      <c r="GW134" s="78"/>
      <c r="GX134" s="78"/>
      <c r="GY134" s="78"/>
      <c r="GZ134" s="78"/>
      <c r="HA134" s="78"/>
      <c r="HB134" s="78"/>
      <c r="HC134" s="78"/>
      <c r="HD134" s="78"/>
      <c r="HE134" s="78"/>
      <c r="HF134" s="78"/>
      <c r="HG134" s="78"/>
      <c r="HH134" s="78"/>
      <c r="HI134" s="78"/>
      <c r="HJ134" s="78"/>
      <c r="HK134" s="78"/>
      <c r="HL134" s="78"/>
      <c r="HM134" s="78">
        <f>IF($B134=PO_valitsin!$C$8,100000,'mallin data'!EN134/'mallin data'!BO$297*PO_valitsin!E$5)</f>
        <v>0.26358267957414044</v>
      </c>
      <c r="HN134" s="78">
        <f>IF($B134=PO_valitsin!$C$8,100000,'mallin data'!EO134/'mallin data'!BP$297*PO_valitsin!H$5)</f>
        <v>5.0369740155626667E-2</v>
      </c>
      <c r="HO134" s="78"/>
      <c r="HP134" s="78"/>
      <c r="HQ134" s="78"/>
      <c r="HR134" s="78">
        <f>IF($B134=PO_valitsin!$C$8,100000,'mallin data'!ES134/'mallin data'!BT$297*PO_valitsin!I$5)</f>
        <v>3.2168921014250902E-2</v>
      </c>
      <c r="HS134" s="78"/>
      <c r="HT134" s="78"/>
      <c r="HU134" s="78"/>
      <c r="HV134" s="78"/>
      <c r="HW134" s="78"/>
      <c r="HX134" s="78"/>
      <c r="HY134" s="78"/>
      <c r="HZ134" s="78"/>
      <c r="IA134" s="78"/>
      <c r="IB134" s="78"/>
      <c r="IC134" s="78"/>
      <c r="ID134" s="78"/>
      <c r="IE134" s="78"/>
      <c r="IF134" s="78"/>
      <c r="IG134" s="78"/>
      <c r="IH134" s="78">
        <f>IF($B134=PO_valitsin!$C$8,100000,'mallin data'!FI134/'mallin data'!CJ$297*PO_valitsin!G$5)</f>
        <v>3.8361684908221998E-2</v>
      </c>
      <c r="II134" s="79">
        <f t="shared" si="8"/>
        <v>0.56076758992658005</v>
      </c>
      <c r="IJ134" s="71">
        <f t="shared" si="9"/>
        <v>77</v>
      </c>
      <c r="IK134" s="80">
        <f t="shared" si="11"/>
        <v>1.3199999999999961E-8</v>
      </c>
      <c r="IL134" s="36" t="str">
        <f t="shared" si="10"/>
        <v>Liperi</v>
      </c>
    </row>
    <row r="135" spans="1:246" x14ac:dyDescent="0.2">
      <c r="A135" s="12">
        <v>2024</v>
      </c>
      <c r="B135" s="88" t="s">
        <v>91</v>
      </c>
      <c r="C135" s="88" t="s">
        <v>544</v>
      </c>
      <c r="J135" s="89">
        <v>49.2</v>
      </c>
      <c r="Q135" s="89">
        <v>68.599999999999994</v>
      </c>
      <c r="AV135" s="63"/>
      <c r="AW135" s="63"/>
      <c r="BO135" s="99">
        <v>-2.3456038480172747E-2</v>
      </c>
      <c r="BP135" s="90">
        <v>25369.473488067997</v>
      </c>
      <c r="BT135" s="91">
        <v>2E-3</v>
      </c>
      <c r="CJ135" s="98">
        <v>1354</v>
      </c>
      <c r="CK135" s="75">
        <f>ABS(J135-PO_valitsin!$D$8)</f>
        <v>3.5</v>
      </c>
      <c r="CR135" s="77">
        <f>ABS(Q135-PO_valitsin!$F$8)</f>
        <v>19.800000000000011</v>
      </c>
      <c r="EN135" s="76">
        <f>ABS(BO135-PO_valitsin!$E$8)</f>
        <v>1.4308887904682203E-3</v>
      </c>
      <c r="EO135" s="76">
        <f>ABS(BP135-PO_valitsin!$H$8)</f>
        <v>2047.0065265777594</v>
      </c>
      <c r="ES135" s="76">
        <f>ABS(BT135-PO_valitsin!$I$8)</f>
        <v>0</v>
      </c>
      <c r="FI135" s="76">
        <f>ABS(CJ135-PO_valitsin!$G$8)</f>
        <v>373</v>
      </c>
      <c r="FJ135" s="78">
        <f>IF($B135=PO_valitsin!$C$8,100000,'mallin data'!CK135/'mallin data'!J$297*PO_valitsin!D$5)</f>
        <v>0.15605345128529241</v>
      </c>
      <c r="FK135" s="78"/>
      <c r="FL135" s="78"/>
      <c r="FM135" s="78"/>
      <c r="FN135" s="78"/>
      <c r="FO135" s="78"/>
      <c r="FP135" s="78"/>
      <c r="FQ135" s="78">
        <f>IF($B135=PO_valitsin!$C$8,100000,'mallin data'!CR135/'mallin data'!Q$297*PO_valitsin!F$5)</f>
        <v>9.0771013829224007E-2</v>
      </c>
      <c r="FR135" s="78"/>
      <c r="FS135" s="78"/>
      <c r="FT135" s="78"/>
      <c r="FU135" s="78"/>
      <c r="FV135" s="78"/>
      <c r="FW135" s="78"/>
      <c r="FX135" s="78"/>
      <c r="FY135" s="78"/>
      <c r="FZ135" s="78"/>
      <c r="GA135" s="78"/>
      <c r="GB135" s="78"/>
      <c r="GC135" s="78"/>
      <c r="GD135" s="78"/>
      <c r="GE135" s="78"/>
      <c r="GF135" s="78"/>
      <c r="GG135" s="78"/>
      <c r="GH135" s="78"/>
      <c r="GI135" s="78"/>
      <c r="GJ135" s="78"/>
      <c r="GK135" s="78"/>
      <c r="GL135" s="78"/>
      <c r="GM135" s="78"/>
      <c r="GN135" s="78"/>
      <c r="GO135" s="78"/>
      <c r="GP135" s="78"/>
      <c r="GQ135" s="78"/>
      <c r="GR135" s="78"/>
      <c r="GS135" s="78"/>
      <c r="GT135" s="78"/>
      <c r="GU135" s="78"/>
      <c r="GV135" s="78"/>
      <c r="GW135" s="78"/>
      <c r="GX135" s="78"/>
      <c r="GY135" s="78"/>
      <c r="GZ135" s="78"/>
      <c r="HA135" s="78"/>
      <c r="HB135" s="78"/>
      <c r="HC135" s="78"/>
      <c r="HD135" s="78"/>
      <c r="HE135" s="78"/>
      <c r="HF135" s="78"/>
      <c r="HG135" s="78"/>
      <c r="HH135" s="78"/>
      <c r="HI135" s="78"/>
      <c r="HJ135" s="78"/>
      <c r="HK135" s="78"/>
      <c r="HL135" s="78"/>
      <c r="HM135" s="78">
        <f>IF($B135=PO_valitsin!$C$8,100000,'mallin data'!EN135/'mallin data'!BO$297*PO_valitsin!E$5)</f>
        <v>1.416427798503701E-2</v>
      </c>
      <c r="HN135" s="78">
        <f>IF($B135=PO_valitsin!$C$8,100000,'mallin data'!EO135/'mallin data'!BP$297*PO_valitsin!H$5)</f>
        <v>6.3024346011445395E-2</v>
      </c>
      <c r="HO135" s="78"/>
      <c r="HP135" s="78"/>
      <c r="HQ135" s="78"/>
      <c r="HR135" s="78">
        <f>IF($B135=PO_valitsin!$C$8,100000,'mallin data'!ES135/'mallin data'!BT$297*PO_valitsin!I$5)</f>
        <v>0</v>
      </c>
      <c r="HS135" s="78"/>
      <c r="HT135" s="78"/>
      <c r="HU135" s="78"/>
      <c r="HV135" s="78"/>
      <c r="HW135" s="78"/>
      <c r="HX135" s="78"/>
      <c r="HY135" s="78"/>
      <c r="HZ135" s="78"/>
      <c r="IA135" s="78"/>
      <c r="IB135" s="78"/>
      <c r="IC135" s="78"/>
      <c r="ID135" s="78"/>
      <c r="IE135" s="78"/>
      <c r="IF135" s="78"/>
      <c r="IG135" s="78"/>
      <c r="IH135" s="78">
        <f>IF($B135=PO_valitsin!$C$8,100000,'mallin data'!FI135/'mallin data'!CJ$297*PO_valitsin!G$5)</f>
        <v>3.8055607635018092E-2</v>
      </c>
      <c r="II135" s="79">
        <f t="shared" si="8"/>
        <v>0.36206871004601693</v>
      </c>
      <c r="IJ135" s="71">
        <f t="shared" si="9"/>
        <v>23</v>
      </c>
      <c r="IK135" s="80">
        <f t="shared" si="11"/>
        <v>1.329999999999996E-8</v>
      </c>
      <c r="IL135" s="36" t="str">
        <f t="shared" si="10"/>
        <v>Loimaa</v>
      </c>
    </row>
    <row r="136" spans="1:246" x14ac:dyDescent="0.2">
      <c r="A136" s="12">
        <v>2024</v>
      </c>
      <c r="B136" s="88" t="s">
        <v>234</v>
      </c>
      <c r="C136" s="88" t="s">
        <v>545</v>
      </c>
      <c r="J136" s="89">
        <v>47.2</v>
      </c>
      <c r="Q136" s="89">
        <v>56.4</v>
      </c>
      <c r="AV136" s="63"/>
      <c r="AW136" s="63"/>
      <c r="BO136" s="99">
        <v>-3.111890867236513E-2</v>
      </c>
      <c r="BP136" s="90">
        <v>27907.310434896175</v>
      </c>
      <c r="BT136" s="91">
        <v>5.0000000000000001E-3</v>
      </c>
      <c r="CJ136" s="98">
        <v>821</v>
      </c>
      <c r="CK136" s="75">
        <f>ABS(J136-PO_valitsin!$D$8)</f>
        <v>1.5</v>
      </c>
      <c r="CR136" s="77">
        <f>ABS(Q136-PO_valitsin!$F$8)</f>
        <v>32.000000000000007</v>
      </c>
      <c r="EN136" s="76">
        <f>ABS(BO136-PO_valitsin!$E$8)</f>
        <v>9.0937589826606026E-3</v>
      </c>
      <c r="EO136" s="76">
        <f>ABS(BP136-PO_valitsin!$H$8)</f>
        <v>490.83042025041868</v>
      </c>
      <c r="ES136" s="76">
        <f>ABS(BT136-PO_valitsin!$I$8)</f>
        <v>3.0000000000000001E-3</v>
      </c>
      <c r="FI136" s="76">
        <f>ABS(CJ136-PO_valitsin!$G$8)</f>
        <v>906</v>
      </c>
      <c r="FJ136" s="78">
        <f>IF($B136=PO_valitsin!$C$8,100000,'mallin data'!CK136/'mallin data'!J$297*PO_valitsin!D$5)</f>
        <v>6.6880050550839606E-2</v>
      </c>
      <c r="FK136" s="78"/>
      <c r="FL136" s="78"/>
      <c r="FM136" s="78"/>
      <c r="FN136" s="78"/>
      <c r="FO136" s="78"/>
      <c r="FP136" s="78"/>
      <c r="FQ136" s="78">
        <f>IF($B136=PO_valitsin!$C$8,100000,'mallin data'!CR136/'mallin data'!Q$297*PO_valitsin!F$5)</f>
        <v>0.14670062841086703</v>
      </c>
      <c r="FR136" s="78"/>
      <c r="FS136" s="78"/>
      <c r="FT136" s="78"/>
      <c r="FU136" s="78"/>
      <c r="FV136" s="78"/>
      <c r="FW136" s="78"/>
      <c r="FX136" s="78"/>
      <c r="FY136" s="78"/>
      <c r="FZ136" s="78"/>
      <c r="GA136" s="78"/>
      <c r="GB136" s="78"/>
      <c r="GC136" s="78"/>
      <c r="GD136" s="78"/>
      <c r="GE136" s="78"/>
      <c r="GF136" s="78"/>
      <c r="GG136" s="78"/>
      <c r="GH136" s="78"/>
      <c r="GI136" s="78"/>
      <c r="GJ136" s="78"/>
      <c r="GK136" s="78"/>
      <c r="GL136" s="78"/>
      <c r="GM136" s="78"/>
      <c r="GN136" s="78"/>
      <c r="GO136" s="78"/>
      <c r="GP136" s="78"/>
      <c r="GQ136" s="78"/>
      <c r="GR136" s="78"/>
      <c r="GS136" s="78"/>
      <c r="GT136" s="78"/>
      <c r="GU136" s="78"/>
      <c r="GV136" s="78"/>
      <c r="GW136" s="78"/>
      <c r="GX136" s="78"/>
      <c r="GY136" s="78"/>
      <c r="GZ136" s="78"/>
      <c r="HA136" s="78"/>
      <c r="HB136" s="78"/>
      <c r="HC136" s="78"/>
      <c r="HD136" s="78"/>
      <c r="HE136" s="78"/>
      <c r="HF136" s="78"/>
      <c r="HG136" s="78"/>
      <c r="HH136" s="78"/>
      <c r="HI136" s="78"/>
      <c r="HJ136" s="78"/>
      <c r="HK136" s="78"/>
      <c r="HL136" s="78"/>
      <c r="HM136" s="78">
        <f>IF($B136=PO_valitsin!$C$8,100000,'mallin data'!EN136/'mallin data'!BO$297*PO_valitsin!E$5)</f>
        <v>9.0018547225590897E-2</v>
      </c>
      <c r="HN136" s="78">
        <f>IF($B136=PO_valitsin!$C$8,100000,'mallin data'!EO136/'mallin data'!BP$297*PO_valitsin!H$5)</f>
        <v>1.511195291131889E-2</v>
      </c>
      <c r="HO136" s="78"/>
      <c r="HP136" s="78"/>
      <c r="HQ136" s="78"/>
      <c r="HR136" s="78">
        <f>IF($B136=PO_valitsin!$C$8,100000,'mallin data'!ES136/'mallin data'!BT$297*PO_valitsin!I$5)</f>
        <v>4.825338152137635E-2</v>
      </c>
      <c r="HS136" s="78"/>
      <c r="HT136" s="78"/>
      <c r="HU136" s="78"/>
      <c r="HV136" s="78"/>
      <c r="HW136" s="78"/>
      <c r="HX136" s="78"/>
      <c r="HY136" s="78"/>
      <c r="HZ136" s="78"/>
      <c r="IA136" s="78"/>
      <c r="IB136" s="78"/>
      <c r="IC136" s="78"/>
      <c r="ID136" s="78"/>
      <c r="IE136" s="78"/>
      <c r="IF136" s="78"/>
      <c r="IG136" s="78"/>
      <c r="IH136" s="78">
        <f>IF($B136=PO_valitsin!$C$8,100000,'mallin data'!FI136/'mallin data'!CJ$297*PO_valitsin!G$5)</f>
        <v>9.2435336507577473E-2</v>
      </c>
      <c r="II136" s="79">
        <f t="shared" si="8"/>
        <v>0.45939991052757023</v>
      </c>
      <c r="IJ136" s="71">
        <f t="shared" si="9"/>
        <v>43</v>
      </c>
      <c r="IK136" s="80">
        <f t="shared" si="11"/>
        <v>1.339999999999996E-8</v>
      </c>
      <c r="IL136" s="36" t="str">
        <f t="shared" si="10"/>
        <v>Loppi</v>
      </c>
    </row>
    <row r="137" spans="1:246" x14ac:dyDescent="0.2">
      <c r="A137" s="12">
        <v>2024</v>
      </c>
      <c r="B137" s="88" t="s">
        <v>219</v>
      </c>
      <c r="C137" s="88" t="s">
        <v>546</v>
      </c>
      <c r="J137" s="89">
        <v>49.4</v>
      </c>
      <c r="Q137" s="89">
        <v>74.7</v>
      </c>
      <c r="AV137" s="63"/>
      <c r="AW137" s="63"/>
      <c r="BO137" s="99">
        <v>-1.3072982574780978E-2</v>
      </c>
      <c r="BP137" s="90">
        <v>28779.958681716835</v>
      </c>
      <c r="BT137" s="91">
        <v>0.38799999999999996</v>
      </c>
      <c r="CJ137" s="98">
        <v>1353</v>
      </c>
      <c r="CK137" s="75">
        <f>ABS(J137-PO_valitsin!$D$8)</f>
        <v>3.6999999999999957</v>
      </c>
      <c r="CR137" s="77">
        <f>ABS(Q137-PO_valitsin!$F$8)</f>
        <v>13.700000000000003</v>
      </c>
      <c r="EN137" s="76">
        <f>ABS(BO137-PO_valitsin!$E$8)</f>
        <v>8.9521671149235486E-3</v>
      </c>
      <c r="EO137" s="76">
        <f>ABS(BP137-PO_valitsin!$H$8)</f>
        <v>1363.4786670710782</v>
      </c>
      <c r="ES137" s="76">
        <f>ABS(BT137-PO_valitsin!$I$8)</f>
        <v>0.38599999999999995</v>
      </c>
      <c r="FI137" s="76">
        <f>ABS(CJ137-PO_valitsin!$G$8)</f>
        <v>374</v>
      </c>
      <c r="FJ137" s="78">
        <f>IF($B137=PO_valitsin!$C$8,100000,'mallin data'!CK137/'mallin data'!J$297*PO_valitsin!D$5)</f>
        <v>0.16497079135873749</v>
      </c>
      <c r="FK137" s="78"/>
      <c r="FL137" s="78"/>
      <c r="FM137" s="78"/>
      <c r="FN137" s="78"/>
      <c r="FO137" s="78"/>
      <c r="FP137" s="78"/>
      <c r="FQ137" s="78">
        <f>IF($B137=PO_valitsin!$C$8,100000,'mallin data'!CR137/'mallin data'!Q$297*PO_valitsin!F$5)</f>
        <v>6.2806206538402451E-2</v>
      </c>
      <c r="FR137" s="78"/>
      <c r="FS137" s="78"/>
      <c r="FT137" s="78"/>
      <c r="FU137" s="78"/>
      <c r="FV137" s="78"/>
      <c r="FW137" s="78"/>
      <c r="FX137" s="78"/>
      <c r="FY137" s="78"/>
      <c r="FZ137" s="78"/>
      <c r="GA137" s="78"/>
      <c r="GB137" s="78"/>
      <c r="GC137" s="78"/>
      <c r="GD137" s="78"/>
      <c r="GE137" s="78"/>
      <c r="GF137" s="78"/>
      <c r="GG137" s="78"/>
      <c r="GH137" s="78"/>
      <c r="GI137" s="78"/>
      <c r="GJ137" s="78"/>
      <c r="GK137" s="78"/>
      <c r="GL137" s="78"/>
      <c r="GM137" s="78"/>
      <c r="GN137" s="78"/>
      <c r="GO137" s="78"/>
      <c r="GP137" s="78"/>
      <c r="GQ137" s="78"/>
      <c r="GR137" s="78"/>
      <c r="GS137" s="78"/>
      <c r="GT137" s="78"/>
      <c r="GU137" s="78"/>
      <c r="GV137" s="78"/>
      <c r="GW137" s="78"/>
      <c r="GX137" s="78"/>
      <c r="GY137" s="78"/>
      <c r="GZ137" s="78"/>
      <c r="HA137" s="78"/>
      <c r="HB137" s="78"/>
      <c r="HC137" s="78"/>
      <c r="HD137" s="78"/>
      <c r="HE137" s="78"/>
      <c r="HF137" s="78"/>
      <c r="HG137" s="78"/>
      <c r="HH137" s="78"/>
      <c r="HI137" s="78"/>
      <c r="HJ137" s="78"/>
      <c r="HK137" s="78"/>
      <c r="HL137" s="78"/>
      <c r="HM137" s="78">
        <f>IF($B137=PO_valitsin!$C$8,100000,'mallin data'!EN137/'mallin data'!BO$297*PO_valitsin!E$5)</f>
        <v>8.8616938247724791E-2</v>
      </c>
      <c r="HN137" s="78">
        <f>IF($B137=PO_valitsin!$C$8,100000,'mallin data'!EO137/'mallin data'!BP$297*PO_valitsin!H$5)</f>
        <v>4.1979519936546569E-2</v>
      </c>
      <c r="HO137" s="78"/>
      <c r="HP137" s="78"/>
      <c r="HQ137" s="78"/>
      <c r="HR137" s="78">
        <f>IF($B137=PO_valitsin!$C$8,100000,'mallin data'!ES137/'mallin data'!BT$297*PO_valitsin!I$5)</f>
        <v>6.2086017557504229</v>
      </c>
      <c r="HS137" s="78"/>
      <c r="HT137" s="78"/>
      <c r="HU137" s="78"/>
      <c r="HV137" s="78"/>
      <c r="HW137" s="78"/>
      <c r="HX137" s="78"/>
      <c r="HY137" s="78"/>
      <c r="HZ137" s="78"/>
      <c r="IA137" s="78"/>
      <c r="IB137" s="78"/>
      <c r="IC137" s="78"/>
      <c r="ID137" s="78"/>
      <c r="IE137" s="78"/>
      <c r="IF137" s="78"/>
      <c r="IG137" s="78"/>
      <c r="IH137" s="78">
        <f>IF($B137=PO_valitsin!$C$8,100000,'mallin data'!FI137/'mallin data'!CJ$297*PO_valitsin!G$5)</f>
        <v>3.8157633392752729E-2</v>
      </c>
      <c r="II137" s="79">
        <f t="shared" si="8"/>
        <v>6.6051328587245868</v>
      </c>
      <c r="IJ137" s="71">
        <f t="shared" si="9"/>
        <v>274</v>
      </c>
      <c r="IK137" s="80">
        <f t="shared" si="11"/>
        <v>1.3499999999999959E-8</v>
      </c>
      <c r="IL137" s="36" t="str">
        <f t="shared" si="10"/>
        <v>Loviisa</v>
      </c>
    </row>
    <row r="138" spans="1:246" x14ac:dyDescent="0.2">
      <c r="A138" s="12">
        <v>2024</v>
      </c>
      <c r="B138" s="88" t="s">
        <v>235</v>
      </c>
      <c r="C138" s="88" t="s">
        <v>547</v>
      </c>
      <c r="J138" s="89">
        <v>57</v>
      </c>
      <c r="Q138" s="89">
        <v>0</v>
      </c>
      <c r="AV138" s="63"/>
      <c r="AW138" s="63"/>
      <c r="BO138" s="99">
        <v>2.0757863126284158E-2</v>
      </c>
      <c r="BP138" s="90">
        <v>27440.686357243318</v>
      </c>
      <c r="BT138" s="91">
        <v>0</v>
      </c>
      <c r="CJ138" s="98">
        <v>41</v>
      </c>
      <c r="CK138" s="75">
        <f>ABS(J138-PO_valitsin!$D$8)</f>
        <v>11.299999999999997</v>
      </c>
      <c r="CR138" s="77">
        <f>ABS(Q138-PO_valitsin!$F$8)</f>
        <v>88.4</v>
      </c>
      <c r="EN138" s="76">
        <f>ABS(BO138-PO_valitsin!$E$8)</f>
        <v>4.2783012815988689E-2</v>
      </c>
      <c r="EO138" s="76">
        <f>ABS(BP138-PO_valitsin!$H$8)</f>
        <v>24.206342597561161</v>
      </c>
      <c r="ES138" s="76">
        <f>ABS(BT138-PO_valitsin!$I$8)</f>
        <v>2E-3</v>
      </c>
      <c r="FI138" s="76">
        <f>ABS(CJ138-PO_valitsin!$G$8)</f>
        <v>1686</v>
      </c>
      <c r="FJ138" s="78">
        <f>IF($B138=PO_valitsin!$C$8,100000,'mallin data'!CK138/'mallin data'!J$297*PO_valitsin!D$5)</f>
        <v>0.50382971414965816</v>
      </c>
      <c r="FK138" s="78"/>
      <c r="FL138" s="78"/>
      <c r="FM138" s="78"/>
      <c r="FN138" s="78"/>
      <c r="FO138" s="78"/>
      <c r="FP138" s="78"/>
      <c r="FQ138" s="78">
        <f>IF($B138=PO_valitsin!$C$8,100000,'mallin data'!CR138/'mallin data'!Q$297*PO_valitsin!F$5)</f>
        <v>0.40526048598502007</v>
      </c>
      <c r="FR138" s="78"/>
      <c r="FS138" s="78"/>
      <c r="FT138" s="78"/>
      <c r="FU138" s="78"/>
      <c r="FV138" s="78"/>
      <c r="FW138" s="78"/>
      <c r="FX138" s="78"/>
      <c r="FY138" s="78"/>
      <c r="FZ138" s="78"/>
      <c r="GA138" s="78"/>
      <c r="GB138" s="78"/>
      <c r="GC138" s="78"/>
      <c r="GD138" s="78"/>
      <c r="GE138" s="78"/>
      <c r="GF138" s="78"/>
      <c r="GG138" s="78"/>
      <c r="GH138" s="78"/>
      <c r="GI138" s="78"/>
      <c r="GJ138" s="78"/>
      <c r="GK138" s="78"/>
      <c r="GL138" s="78"/>
      <c r="GM138" s="78"/>
      <c r="GN138" s="78"/>
      <c r="GO138" s="78"/>
      <c r="GP138" s="78"/>
      <c r="GQ138" s="78"/>
      <c r="GR138" s="78"/>
      <c r="GS138" s="78"/>
      <c r="GT138" s="78"/>
      <c r="GU138" s="78"/>
      <c r="GV138" s="78"/>
      <c r="GW138" s="78"/>
      <c r="GX138" s="78"/>
      <c r="GY138" s="78"/>
      <c r="GZ138" s="78"/>
      <c r="HA138" s="78"/>
      <c r="HB138" s="78"/>
      <c r="HC138" s="78"/>
      <c r="HD138" s="78"/>
      <c r="HE138" s="78"/>
      <c r="HF138" s="78"/>
      <c r="HG138" s="78"/>
      <c r="HH138" s="78"/>
      <c r="HI138" s="78"/>
      <c r="HJ138" s="78"/>
      <c r="HK138" s="78"/>
      <c r="HL138" s="78"/>
      <c r="HM138" s="78">
        <f>IF($B138=PO_valitsin!$C$8,100000,'mallin data'!EN138/'mallin data'!BO$297*PO_valitsin!E$5)</f>
        <v>0.42350634836182521</v>
      </c>
      <c r="HN138" s="78">
        <f>IF($B138=PO_valitsin!$C$8,100000,'mallin data'!EO138/'mallin data'!BP$297*PO_valitsin!H$5)</f>
        <v>7.4527799092600111E-4</v>
      </c>
      <c r="HO138" s="78"/>
      <c r="HP138" s="78"/>
      <c r="HQ138" s="78"/>
      <c r="HR138" s="78">
        <f>IF($B138=PO_valitsin!$C$8,100000,'mallin data'!ES138/'mallin data'!BT$297*PO_valitsin!I$5)</f>
        <v>3.2168921014250902E-2</v>
      </c>
      <c r="HS138" s="78"/>
      <c r="HT138" s="78"/>
      <c r="HU138" s="78"/>
      <c r="HV138" s="78"/>
      <c r="HW138" s="78"/>
      <c r="HX138" s="78"/>
      <c r="HY138" s="78"/>
      <c r="HZ138" s="78"/>
      <c r="IA138" s="78"/>
      <c r="IB138" s="78"/>
      <c r="IC138" s="78"/>
      <c r="ID138" s="78"/>
      <c r="IE138" s="78"/>
      <c r="IF138" s="78"/>
      <c r="IG138" s="78"/>
      <c r="IH138" s="78">
        <f>IF($B138=PO_valitsin!$C$8,100000,'mallin data'!FI138/'mallin data'!CJ$297*PO_valitsin!G$5)</f>
        <v>0.17201542754059118</v>
      </c>
      <c r="II138" s="79">
        <f t="shared" si="8"/>
        <v>1.5375261886422715</v>
      </c>
      <c r="IJ138" s="71">
        <f t="shared" si="9"/>
        <v>252</v>
      </c>
      <c r="IK138" s="80">
        <f t="shared" si="11"/>
        <v>1.3599999999999958E-8</v>
      </c>
      <c r="IL138" s="36" t="str">
        <f t="shared" si="10"/>
        <v>Luhanka</v>
      </c>
    </row>
    <row r="139" spans="1:246" x14ac:dyDescent="0.2">
      <c r="A139" s="12">
        <v>2024</v>
      </c>
      <c r="B139" s="88" t="s">
        <v>236</v>
      </c>
      <c r="C139" s="88" t="s">
        <v>548</v>
      </c>
      <c r="J139" s="89">
        <v>38.799999999999997</v>
      </c>
      <c r="Q139" s="89">
        <v>67.599999999999994</v>
      </c>
      <c r="AV139" s="63"/>
      <c r="AW139" s="63"/>
      <c r="BO139" s="99">
        <v>-2.3628783012456855E-2</v>
      </c>
      <c r="BP139" s="90">
        <v>23514.731573705179</v>
      </c>
      <c r="BT139" s="91">
        <v>2E-3</v>
      </c>
      <c r="CJ139" s="98">
        <v>345</v>
      </c>
      <c r="CK139" s="75">
        <f>ABS(J139-PO_valitsin!$D$8)</f>
        <v>6.9000000000000057</v>
      </c>
      <c r="CR139" s="77">
        <f>ABS(Q139-PO_valitsin!$F$8)</f>
        <v>20.800000000000011</v>
      </c>
      <c r="EN139" s="76">
        <f>ABS(BO139-PO_valitsin!$E$8)</f>
        <v>1.6036333227523285E-3</v>
      </c>
      <c r="EO139" s="76">
        <f>ABS(BP139-PO_valitsin!$H$8)</f>
        <v>3901.748440940577</v>
      </c>
      <c r="ES139" s="76">
        <f>ABS(BT139-PO_valitsin!$I$8)</f>
        <v>0</v>
      </c>
      <c r="FI139" s="76">
        <f>ABS(CJ139-PO_valitsin!$G$8)</f>
        <v>1382</v>
      </c>
      <c r="FJ139" s="78">
        <f>IF($B139=PO_valitsin!$C$8,100000,'mallin data'!CK139/'mallin data'!J$297*PO_valitsin!D$5)</f>
        <v>0.30764823253386242</v>
      </c>
      <c r="FK139" s="78"/>
      <c r="FL139" s="78"/>
      <c r="FM139" s="78"/>
      <c r="FN139" s="78"/>
      <c r="FO139" s="78"/>
      <c r="FP139" s="78"/>
      <c r="FQ139" s="78">
        <f>IF($B139=PO_valitsin!$C$8,100000,'mallin data'!CR139/'mallin data'!Q$297*PO_valitsin!F$5)</f>
        <v>9.5355408467063599E-2</v>
      </c>
      <c r="FR139" s="78"/>
      <c r="FS139" s="78"/>
      <c r="FT139" s="78"/>
      <c r="FU139" s="78"/>
      <c r="FV139" s="78"/>
      <c r="FW139" s="78"/>
      <c r="FX139" s="78"/>
      <c r="FY139" s="78"/>
      <c r="FZ139" s="78"/>
      <c r="GA139" s="78"/>
      <c r="GB139" s="78"/>
      <c r="GC139" s="78"/>
      <c r="GD139" s="78"/>
      <c r="GE139" s="78"/>
      <c r="GF139" s="78"/>
      <c r="GG139" s="78"/>
      <c r="GH139" s="78"/>
      <c r="GI139" s="78"/>
      <c r="GJ139" s="78"/>
      <c r="GK139" s="78"/>
      <c r="GL139" s="78"/>
      <c r="GM139" s="78"/>
      <c r="GN139" s="78"/>
      <c r="GO139" s="78"/>
      <c r="GP139" s="78"/>
      <c r="GQ139" s="78"/>
      <c r="GR139" s="78"/>
      <c r="GS139" s="78"/>
      <c r="GT139" s="78"/>
      <c r="GU139" s="78"/>
      <c r="GV139" s="78"/>
      <c r="GW139" s="78"/>
      <c r="GX139" s="78"/>
      <c r="GY139" s="78"/>
      <c r="GZ139" s="78"/>
      <c r="HA139" s="78"/>
      <c r="HB139" s="78"/>
      <c r="HC139" s="78"/>
      <c r="HD139" s="78"/>
      <c r="HE139" s="78"/>
      <c r="HF139" s="78"/>
      <c r="HG139" s="78"/>
      <c r="HH139" s="78"/>
      <c r="HI139" s="78"/>
      <c r="HJ139" s="78"/>
      <c r="HK139" s="78"/>
      <c r="HL139" s="78"/>
      <c r="HM139" s="78">
        <f>IF($B139=PO_valitsin!$C$8,100000,'mallin data'!EN139/'mallin data'!BO$297*PO_valitsin!E$5)</f>
        <v>1.5874265226509955E-2</v>
      </c>
      <c r="HN139" s="78">
        <f>IF($B139=PO_valitsin!$C$8,100000,'mallin data'!EO139/'mallin data'!BP$297*PO_valitsin!H$5)</f>
        <v>0.12012914497276536</v>
      </c>
      <c r="HO139" s="78"/>
      <c r="HP139" s="78"/>
      <c r="HQ139" s="78"/>
      <c r="HR139" s="78">
        <f>IF($B139=PO_valitsin!$C$8,100000,'mallin data'!ES139/'mallin data'!BT$297*PO_valitsin!I$5)</f>
        <v>0</v>
      </c>
      <c r="HS139" s="78"/>
      <c r="HT139" s="78"/>
      <c r="HU139" s="78"/>
      <c r="HV139" s="78"/>
      <c r="HW139" s="78"/>
      <c r="HX139" s="78"/>
      <c r="HY139" s="78"/>
      <c r="HZ139" s="78"/>
      <c r="IA139" s="78"/>
      <c r="IB139" s="78"/>
      <c r="IC139" s="78"/>
      <c r="ID139" s="78"/>
      <c r="IE139" s="78"/>
      <c r="IF139" s="78"/>
      <c r="IG139" s="78"/>
      <c r="IH139" s="78">
        <f>IF($B139=PO_valitsin!$C$8,100000,'mallin data'!FI139/'mallin data'!CJ$297*PO_valitsin!G$5)</f>
        <v>0.14099959718926275</v>
      </c>
      <c r="II139" s="79">
        <f t="shared" si="8"/>
        <v>0.68000666208946403</v>
      </c>
      <c r="IJ139" s="71">
        <f t="shared" si="9"/>
        <v>121</v>
      </c>
      <c r="IK139" s="80">
        <f t="shared" si="11"/>
        <v>1.3699999999999957E-8</v>
      </c>
      <c r="IL139" s="36" t="str">
        <f t="shared" si="10"/>
        <v>Lumijoki</v>
      </c>
    </row>
    <row r="140" spans="1:246" x14ac:dyDescent="0.2">
      <c r="A140" s="12">
        <v>2024</v>
      </c>
      <c r="B140" s="88" t="s">
        <v>237</v>
      </c>
      <c r="C140" s="88" t="s">
        <v>549</v>
      </c>
      <c r="J140" s="89">
        <v>34.1</v>
      </c>
      <c r="Q140" s="89">
        <v>90.6</v>
      </c>
      <c r="AV140" s="63"/>
      <c r="AW140" s="63"/>
      <c r="BO140" s="99">
        <v>1.5821796133227251E-2</v>
      </c>
      <c r="BP140" s="90">
        <v>23913.062542488104</v>
      </c>
      <c r="BT140" s="91">
        <v>0.91799999999999993</v>
      </c>
      <c r="CJ140" s="98">
        <v>972</v>
      </c>
      <c r="CK140" s="75">
        <f>ABS(J140-PO_valitsin!$D$8)</f>
        <v>11.600000000000001</v>
      </c>
      <c r="CR140" s="77">
        <f>ABS(Q140-PO_valitsin!$F$8)</f>
        <v>2.1999999999999886</v>
      </c>
      <c r="EN140" s="76">
        <f>ABS(BO140-PO_valitsin!$E$8)</f>
        <v>3.7846945822931778E-2</v>
      </c>
      <c r="EO140" s="76">
        <f>ABS(BP140-PO_valitsin!$H$8)</f>
        <v>3503.4174721576528</v>
      </c>
      <c r="ES140" s="76">
        <f>ABS(BT140-PO_valitsin!$I$8)</f>
        <v>0.91599999999999993</v>
      </c>
      <c r="FI140" s="76">
        <f>ABS(CJ140-PO_valitsin!$G$8)</f>
        <v>755</v>
      </c>
      <c r="FJ140" s="78">
        <f>IF($B140=PO_valitsin!$C$8,100000,'mallin data'!CK140/'mallin data'!J$297*PO_valitsin!D$5)</f>
        <v>0.51720572425982636</v>
      </c>
      <c r="FK140" s="78"/>
      <c r="FL140" s="78"/>
      <c r="FM140" s="78"/>
      <c r="FN140" s="78"/>
      <c r="FO140" s="78"/>
      <c r="FP140" s="78"/>
      <c r="FQ140" s="78">
        <f>IF($B140=PO_valitsin!$C$8,100000,'mallin data'!CR140/'mallin data'!Q$297*PO_valitsin!F$5)</f>
        <v>1.0085668203247054E-2</v>
      </c>
      <c r="FR140" s="78"/>
      <c r="FS140" s="78"/>
      <c r="FT140" s="78"/>
      <c r="FU140" s="78"/>
      <c r="FV140" s="78"/>
      <c r="FW140" s="78"/>
      <c r="FX140" s="78"/>
      <c r="FY140" s="78"/>
      <c r="FZ140" s="78"/>
      <c r="GA140" s="78"/>
      <c r="GB140" s="78"/>
      <c r="GC140" s="78"/>
      <c r="GD140" s="78"/>
      <c r="GE140" s="78"/>
      <c r="GF140" s="78"/>
      <c r="GG140" s="78"/>
      <c r="GH140" s="78"/>
      <c r="GI140" s="78"/>
      <c r="GJ140" s="78"/>
      <c r="GK140" s="78"/>
      <c r="GL140" s="78"/>
      <c r="GM140" s="78"/>
      <c r="GN140" s="78"/>
      <c r="GO140" s="78"/>
      <c r="GP140" s="78"/>
      <c r="GQ140" s="78"/>
      <c r="GR140" s="78"/>
      <c r="GS140" s="78"/>
      <c r="GT140" s="78"/>
      <c r="GU140" s="78"/>
      <c r="GV140" s="78"/>
      <c r="GW140" s="78"/>
      <c r="GX140" s="78"/>
      <c r="GY140" s="78"/>
      <c r="GZ140" s="78"/>
      <c r="HA140" s="78"/>
      <c r="HB140" s="78"/>
      <c r="HC140" s="78"/>
      <c r="HD140" s="78"/>
      <c r="HE140" s="78"/>
      <c r="HF140" s="78"/>
      <c r="HG140" s="78"/>
      <c r="HH140" s="78"/>
      <c r="HI140" s="78"/>
      <c r="HJ140" s="78"/>
      <c r="HK140" s="78"/>
      <c r="HL140" s="78"/>
      <c r="HM140" s="78">
        <f>IF($B140=PO_valitsin!$C$8,100000,'mallin data'!EN140/'mallin data'!BO$297*PO_valitsin!E$5)</f>
        <v>0.37464453218983207</v>
      </c>
      <c r="HN140" s="78">
        <f>IF($B140=PO_valitsin!$C$8,100000,'mallin data'!EO140/'mallin data'!BP$297*PO_valitsin!H$5)</f>
        <v>0.10786511528956758</v>
      </c>
      <c r="HO140" s="78"/>
      <c r="HP140" s="78"/>
      <c r="HQ140" s="78"/>
      <c r="HR140" s="78">
        <f>IF($B140=PO_valitsin!$C$8,100000,'mallin data'!ES140/'mallin data'!BT$297*PO_valitsin!I$5)</f>
        <v>14.733365824526912</v>
      </c>
      <c r="HS140" s="78"/>
      <c r="HT140" s="78"/>
      <c r="HU140" s="78"/>
      <c r="HV140" s="78"/>
      <c r="HW140" s="78"/>
      <c r="HX140" s="78"/>
      <c r="HY140" s="78"/>
      <c r="HZ140" s="78"/>
      <c r="IA140" s="78"/>
      <c r="IB140" s="78"/>
      <c r="IC140" s="78"/>
      <c r="ID140" s="78"/>
      <c r="IE140" s="78"/>
      <c r="IF140" s="78"/>
      <c r="IG140" s="78"/>
      <c r="IH140" s="78">
        <f>IF($B140=PO_valitsin!$C$8,100000,'mallin data'!FI140/'mallin data'!CJ$297*PO_valitsin!G$5)</f>
        <v>7.7029447089647901E-2</v>
      </c>
      <c r="II140" s="79">
        <f t="shared" si="8"/>
        <v>15.820196325359033</v>
      </c>
      <c r="IJ140" s="71">
        <f t="shared" si="9"/>
        <v>290</v>
      </c>
      <c r="IK140" s="80">
        <f t="shared" si="11"/>
        <v>1.3799999999999956E-8</v>
      </c>
      <c r="IL140" s="36" t="str">
        <f t="shared" si="10"/>
        <v>Luoto</v>
      </c>
    </row>
    <row r="141" spans="1:246" x14ac:dyDescent="0.2">
      <c r="A141" s="12">
        <v>2024</v>
      </c>
      <c r="B141" s="88" t="s">
        <v>238</v>
      </c>
      <c r="C141" s="88" t="s">
        <v>550</v>
      </c>
      <c r="J141" s="89">
        <v>52</v>
      </c>
      <c r="Q141" s="89">
        <v>62.8</v>
      </c>
      <c r="AV141" s="63"/>
      <c r="AW141" s="63"/>
      <c r="BO141" s="99">
        <v>-2.6887792903172291E-2</v>
      </c>
      <c r="BP141" s="90">
        <v>26173.408444240478</v>
      </c>
      <c r="BT141" s="91">
        <v>5.0000000000000001E-3</v>
      </c>
      <c r="CJ141" s="98">
        <v>346</v>
      </c>
      <c r="CK141" s="75">
        <f>ABS(J141-PO_valitsin!$D$8)</f>
        <v>6.2999999999999972</v>
      </c>
      <c r="CR141" s="77">
        <f>ABS(Q141-PO_valitsin!$F$8)</f>
        <v>25.600000000000009</v>
      </c>
      <c r="EN141" s="76">
        <f>ABS(BO141-PO_valitsin!$E$8)</f>
        <v>4.8626432134677641E-3</v>
      </c>
      <c r="EO141" s="76">
        <f>ABS(BP141-PO_valitsin!$H$8)</f>
        <v>1243.0715704052782</v>
      </c>
      <c r="ES141" s="76">
        <f>ABS(BT141-PO_valitsin!$I$8)</f>
        <v>3.0000000000000001E-3</v>
      </c>
      <c r="FI141" s="76">
        <f>ABS(CJ141-PO_valitsin!$G$8)</f>
        <v>1381</v>
      </c>
      <c r="FJ141" s="78">
        <f>IF($B141=PO_valitsin!$C$8,100000,'mallin data'!CK141/'mallin data'!J$297*PO_valitsin!D$5)</f>
        <v>0.28089621231352618</v>
      </c>
      <c r="FK141" s="78"/>
      <c r="FL141" s="78"/>
      <c r="FM141" s="78"/>
      <c r="FN141" s="78"/>
      <c r="FO141" s="78"/>
      <c r="FP141" s="78"/>
      <c r="FQ141" s="78">
        <f>IF($B141=PO_valitsin!$C$8,100000,'mallin data'!CR141/'mallin data'!Q$297*PO_valitsin!F$5)</f>
        <v>0.11736050272869364</v>
      </c>
      <c r="FR141" s="78"/>
      <c r="FS141" s="78"/>
      <c r="FT141" s="78"/>
      <c r="FU141" s="78"/>
      <c r="FV141" s="78"/>
      <c r="FW141" s="78"/>
      <c r="FX141" s="78"/>
      <c r="FY141" s="78"/>
      <c r="FZ141" s="78"/>
      <c r="GA141" s="78"/>
      <c r="GB141" s="78"/>
      <c r="GC141" s="78"/>
      <c r="GD141" s="78"/>
      <c r="GE141" s="78"/>
      <c r="GF141" s="78"/>
      <c r="GG141" s="78"/>
      <c r="GH141" s="78"/>
      <c r="GI141" s="78"/>
      <c r="GJ141" s="78"/>
      <c r="GK141" s="78"/>
      <c r="GL141" s="78"/>
      <c r="GM141" s="78"/>
      <c r="GN141" s="78"/>
      <c r="GO141" s="78"/>
      <c r="GP141" s="78"/>
      <c r="GQ141" s="78"/>
      <c r="GR141" s="78"/>
      <c r="GS141" s="78"/>
      <c r="GT141" s="78"/>
      <c r="GU141" s="78"/>
      <c r="GV141" s="78"/>
      <c r="GW141" s="78"/>
      <c r="GX141" s="78"/>
      <c r="GY141" s="78"/>
      <c r="GZ141" s="78"/>
      <c r="HA141" s="78"/>
      <c r="HB141" s="78"/>
      <c r="HC141" s="78"/>
      <c r="HD141" s="78"/>
      <c r="HE141" s="78"/>
      <c r="HF141" s="78"/>
      <c r="HG141" s="78"/>
      <c r="HH141" s="78"/>
      <c r="HI141" s="78"/>
      <c r="HJ141" s="78"/>
      <c r="HK141" s="78"/>
      <c r="HL141" s="78"/>
      <c r="HM141" s="78">
        <f>IF($B141=PO_valitsin!$C$8,100000,'mallin data'!EN141/'mallin data'!BO$297*PO_valitsin!E$5)</f>
        <v>4.8134998803836662E-2</v>
      </c>
      <c r="HN141" s="78">
        <f>IF($B141=PO_valitsin!$C$8,100000,'mallin data'!EO141/'mallin data'!BP$297*PO_valitsin!H$5)</f>
        <v>3.8272361007656526E-2</v>
      </c>
      <c r="HO141" s="78"/>
      <c r="HP141" s="78"/>
      <c r="HQ141" s="78"/>
      <c r="HR141" s="78">
        <f>IF($B141=PO_valitsin!$C$8,100000,'mallin data'!ES141/'mallin data'!BT$297*PO_valitsin!I$5)</f>
        <v>4.825338152137635E-2</v>
      </c>
      <c r="HS141" s="78"/>
      <c r="HT141" s="78"/>
      <c r="HU141" s="78"/>
      <c r="HV141" s="78"/>
      <c r="HW141" s="78"/>
      <c r="HX141" s="78"/>
      <c r="HY141" s="78"/>
      <c r="HZ141" s="78"/>
      <c r="IA141" s="78"/>
      <c r="IB141" s="78"/>
      <c r="IC141" s="78"/>
      <c r="ID141" s="78"/>
      <c r="IE141" s="78"/>
      <c r="IF141" s="78"/>
      <c r="IG141" s="78"/>
      <c r="IH141" s="78">
        <f>IF($B141=PO_valitsin!$C$8,100000,'mallin data'!FI141/'mallin data'!CJ$297*PO_valitsin!G$5)</f>
        <v>0.14089757143152812</v>
      </c>
      <c r="II141" s="79">
        <f t="shared" si="8"/>
        <v>0.67381504170661755</v>
      </c>
      <c r="IJ141" s="71">
        <f t="shared" si="9"/>
        <v>117</v>
      </c>
      <c r="IK141" s="80">
        <f t="shared" si="11"/>
        <v>1.3899999999999956E-8</v>
      </c>
      <c r="IL141" s="36" t="str">
        <f t="shared" si="10"/>
        <v>Luumäki</v>
      </c>
    </row>
    <row r="142" spans="1:246" x14ac:dyDescent="0.2">
      <c r="A142" s="12">
        <v>2024</v>
      </c>
      <c r="B142" s="88" t="s">
        <v>233</v>
      </c>
      <c r="C142" s="88" t="s">
        <v>551</v>
      </c>
      <c r="J142" s="89">
        <v>46.5</v>
      </c>
      <c r="Q142" s="89">
        <v>83.1</v>
      </c>
      <c r="AV142" s="63"/>
      <c r="AW142" s="63"/>
      <c r="BO142" s="99">
        <v>-2.0720249494300513E-2</v>
      </c>
      <c r="BP142" s="90">
        <v>29873.460152778691</v>
      </c>
      <c r="BT142" s="91">
        <v>3.4000000000000002E-2</v>
      </c>
      <c r="CJ142" s="98">
        <v>4813</v>
      </c>
      <c r="CK142" s="75">
        <f>ABS(J142-PO_valitsin!$D$8)</f>
        <v>0.79999999999999716</v>
      </c>
      <c r="CR142" s="77">
        <f>ABS(Q142-PO_valitsin!$F$8)</f>
        <v>5.3000000000000114</v>
      </c>
      <c r="EN142" s="76">
        <f>ABS(BO142-PO_valitsin!$E$8)</f>
        <v>1.3049001954040136E-3</v>
      </c>
      <c r="EO142" s="76">
        <f>ABS(BP142-PO_valitsin!$H$8)</f>
        <v>2456.9801381329344</v>
      </c>
      <c r="ES142" s="76">
        <f>ABS(BT142-PO_valitsin!$I$8)</f>
        <v>3.2000000000000001E-2</v>
      </c>
      <c r="FI142" s="76">
        <f>ABS(CJ142-PO_valitsin!$G$8)</f>
        <v>3086</v>
      </c>
      <c r="FJ142" s="78">
        <f>IF($B142=PO_valitsin!$C$8,100000,'mallin data'!CK142/'mallin data'!J$297*PO_valitsin!D$5)</f>
        <v>3.5669360293780997E-2</v>
      </c>
      <c r="FK142" s="78"/>
      <c r="FL142" s="78"/>
      <c r="FM142" s="78"/>
      <c r="FN142" s="78"/>
      <c r="FO142" s="78"/>
      <c r="FP142" s="78"/>
      <c r="FQ142" s="78">
        <f>IF($B142=PO_valitsin!$C$8,100000,'mallin data'!CR142/'mallin data'!Q$297*PO_valitsin!F$5)</f>
        <v>2.4297291580549898E-2</v>
      </c>
      <c r="FR142" s="78"/>
      <c r="FS142" s="78"/>
      <c r="FT142" s="78"/>
      <c r="FU142" s="78"/>
      <c r="FV142" s="78"/>
      <c r="FW142" s="78"/>
      <c r="FX142" s="78"/>
      <c r="FY142" s="78"/>
      <c r="FZ142" s="78"/>
      <c r="GA142" s="78"/>
      <c r="GB142" s="78"/>
      <c r="GC142" s="78"/>
      <c r="GD142" s="78"/>
      <c r="GE142" s="78"/>
      <c r="GF142" s="78"/>
      <c r="GG142" s="78"/>
      <c r="GH142" s="78"/>
      <c r="GI142" s="78"/>
      <c r="GJ142" s="78"/>
      <c r="GK142" s="78"/>
      <c r="GL142" s="78"/>
      <c r="GM142" s="78"/>
      <c r="GN142" s="78"/>
      <c r="GO142" s="78"/>
      <c r="GP142" s="78"/>
      <c r="GQ142" s="78"/>
      <c r="GR142" s="78"/>
      <c r="GS142" s="78"/>
      <c r="GT142" s="78"/>
      <c r="GU142" s="78"/>
      <c r="GV142" s="78"/>
      <c r="GW142" s="78"/>
      <c r="GX142" s="78"/>
      <c r="GY142" s="78"/>
      <c r="GZ142" s="78"/>
      <c r="HA142" s="78"/>
      <c r="HB142" s="78"/>
      <c r="HC142" s="78"/>
      <c r="HD142" s="78"/>
      <c r="HE142" s="78"/>
      <c r="HF142" s="78"/>
      <c r="HG142" s="78"/>
      <c r="HH142" s="78"/>
      <c r="HI142" s="78"/>
      <c r="HJ142" s="78"/>
      <c r="HK142" s="78"/>
      <c r="HL142" s="78"/>
      <c r="HM142" s="78">
        <f>IF($B142=PO_valitsin!$C$8,100000,'mallin data'!EN142/'mallin data'!BO$297*PO_valitsin!E$5)</f>
        <v>1.2917124820289843E-2</v>
      </c>
      <c r="HN142" s="78">
        <f>IF($B142=PO_valitsin!$C$8,100000,'mallin data'!EO142/'mallin data'!BP$297*PO_valitsin!H$5)</f>
        <v>7.5646835688316358E-2</v>
      </c>
      <c r="HO142" s="78"/>
      <c r="HP142" s="78"/>
      <c r="HQ142" s="78"/>
      <c r="HR142" s="78">
        <f>IF($B142=PO_valitsin!$C$8,100000,'mallin data'!ES142/'mallin data'!BT$297*PO_valitsin!I$5)</f>
        <v>0.51470273622801443</v>
      </c>
      <c r="HS142" s="78"/>
      <c r="HT142" s="78"/>
      <c r="HU142" s="78"/>
      <c r="HV142" s="78"/>
      <c r="HW142" s="78"/>
      <c r="HX142" s="78"/>
      <c r="HY142" s="78"/>
      <c r="HZ142" s="78"/>
      <c r="IA142" s="78"/>
      <c r="IB142" s="78"/>
      <c r="IC142" s="78"/>
      <c r="ID142" s="78"/>
      <c r="IE142" s="78"/>
      <c r="IF142" s="78"/>
      <c r="IG142" s="78"/>
      <c r="IH142" s="78">
        <f>IF($B142=PO_valitsin!$C$8,100000,'mallin data'!FI142/'mallin data'!CJ$297*PO_valitsin!G$5)</f>
        <v>0.31485148836907734</v>
      </c>
      <c r="II142" s="79">
        <f t="shared" si="8"/>
        <v>0.97808485098002884</v>
      </c>
      <c r="IJ142" s="71">
        <f t="shared" si="9"/>
        <v>197</v>
      </c>
      <c r="IK142" s="80">
        <f t="shared" si="11"/>
        <v>1.3999999999999955E-8</v>
      </c>
      <c r="IL142" s="36" t="str">
        <f t="shared" si="10"/>
        <v>Lohja</v>
      </c>
    </row>
    <row r="143" spans="1:246" x14ac:dyDescent="0.2">
      <c r="A143" s="12">
        <v>2024</v>
      </c>
      <c r="B143" s="88" t="s">
        <v>271</v>
      </c>
      <c r="C143" s="88" t="s">
        <v>552</v>
      </c>
      <c r="J143" s="89">
        <v>48.3</v>
      </c>
      <c r="Q143" s="89">
        <v>68</v>
      </c>
      <c r="AV143" s="63"/>
      <c r="AW143" s="63"/>
      <c r="BO143" s="99">
        <v>-6.5034028978303796E-3</v>
      </c>
      <c r="BP143" s="90">
        <v>30872.843220338982</v>
      </c>
      <c r="BT143" s="91">
        <v>0.53900000000000003</v>
      </c>
      <c r="CJ143" s="98">
        <v>1545</v>
      </c>
      <c r="CK143" s="75">
        <f>ABS(J143-PO_valitsin!$D$8)</f>
        <v>2.5999999999999943</v>
      </c>
      <c r="CR143" s="77">
        <f>ABS(Q143-PO_valitsin!$F$8)</f>
        <v>20.400000000000006</v>
      </c>
      <c r="EN143" s="76">
        <f>ABS(BO143-PO_valitsin!$E$8)</f>
        <v>1.5521746791874147E-2</v>
      </c>
      <c r="EO143" s="76">
        <f>ABS(BP143-PO_valitsin!$H$8)</f>
        <v>3456.3632056932256</v>
      </c>
      <c r="ES143" s="76">
        <f>ABS(BT143-PO_valitsin!$I$8)</f>
        <v>0.53700000000000003</v>
      </c>
      <c r="FI143" s="76">
        <f>ABS(CJ143-PO_valitsin!$G$8)</f>
        <v>182</v>
      </c>
      <c r="FJ143" s="78">
        <f>IF($B143=PO_valitsin!$C$8,100000,'mallin data'!CK143/'mallin data'!J$297*PO_valitsin!D$5)</f>
        <v>0.11592542095478839</v>
      </c>
      <c r="FK143" s="78"/>
      <c r="FL143" s="78"/>
      <c r="FM143" s="78"/>
      <c r="FN143" s="78"/>
      <c r="FO143" s="78"/>
      <c r="FP143" s="78"/>
      <c r="FQ143" s="78">
        <f>IF($B143=PO_valitsin!$C$8,100000,'mallin data'!CR143/'mallin data'!Q$297*PO_valitsin!F$5)</f>
        <v>9.3521650611927742E-2</v>
      </c>
      <c r="FR143" s="78"/>
      <c r="FS143" s="78"/>
      <c r="FT143" s="78"/>
      <c r="FU143" s="78"/>
      <c r="FV143" s="78"/>
      <c r="FW143" s="78"/>
      <c r="FX143" s="78"/>
      <c r="FY143" s="78"/>
      <c r="FZ143" s="78"/>
      <c r="GA143" s="78"/>
      <c r="GB143" s="78"/>
      <c r="GC143" s="78"/>
      <c r="GD143" s="78"/>
      <c r="GE143" s="78"/>
      <c r="GF143" s="78"/>
      <c r="GG143" s="78"/>
      <c r="GH143" s="78"/>
      <c r="GI143" s="78"/>
      <c r="GJ143" s="78"/>
      <c r="GK143" s="78"/>
      <c r="GL143" s="78"/>
      <c r="GM143" s="78"/>
      <c r="GN143" s="78"/>
      <c r="GO143" s="78"/>
      <c r="GP143" s="78"/>
      <c r="GQ143" s="78"/>
      <c r="GR143" s="78"/>
      <c r="GS143" s="78"/>
      <c r="GT143" s="78"/>
      <c r="GU143" s="78"/>
      <c r="GV143" s="78"/>
      <c r="GW143" s="78"/>
      <c r="GX143" s="78"/>
      <c r="GY143" s="78"/>
      <c r="GZ143" s="78"/>
      <c r="HA143" s="78"/>
      <c r="HB143" s="78"/>
      <c r="HC143" s="78"/>
      <c r="HD143" s="78"/>
      <c r="HE143" s="78"/>
      <c r="HF143" s="78"/>
      <c r="HG143" s="78"/>
      <c r="HH143" s="78"/>
      <c r="HI143" s="78"/>
      <c r="HJ143" s="78"/>
      <c r="HK143" s="78"/>
      <c r="HL143" s="78"/>
      <c r="HM143" s="78">
        <f>IF($B143=PO_valitsin!$C$8,100000,'mallin data'!EN143/'mallin data'!BO$297*PO_valitsin!E$5)</f>
        <v>0.15364879355964509</v>
      </c>
      <c r="HN143" s="78">
        <f>IF($B143=PO_valitsin!$C$8,100000,'mallin data'!EO143/'mallin data'!BP$297*PO_valitsin!H$5)</f>
        <v>0.1064163830395895</v>
      </c>
      <c r="HO143" s="78"/>
      <c r="HP143" s="78"/>
      <c r="HQ143" s="78"/>
      <c r="HR143" s="78">
        <f>IF($B143=PO_valitsin!$C$8,100000,'mallin data'!ES143/'mallin data'!BT$297*PO_valitsin!I$5)</f>
        <v>8.637355292326367</v>
      </c>
      <c r="HS143" s="78"/>
      <c r="HT143" s="78"/>
      <c r="HU143" s="78"/>
      <c r="HV143" s="78"/>
      <c r="HW143" s="78"/>
      <c r="HX143" s="78"/>
      <c r="HY143" s="78"/>
      <c r="HZ143" s="78"/>
      <c r="IA143" s="78"/>
      <c r="IB143" s="78"/>
      <c r="IC143" s="78"/>
      <c r="ID143" s="78"/>
      <c r="IE143" s="78"/>
      <c r="IF143" s="78"/>
      <c r="IG143" s="78"/>
      <c r="IH143" s="78">
        <f>IF($B143=PO_valitsin!$C$8,100000,'mallin data'!FI143/'mallin data'!CJ$297*PO_valitsin!G$5)</f>
        <v>1.8568687907703201E-2</v>
      </c>
      <c r="II143" s="79">
        <f t="shared" si="8"/>
        <v>9.1254362425000188</v>
      </c>
      <c r="IJ143" s="71">
        <f t="shared" si="9"/>
        <v>278</v>
      </c>
      <c r="IK143" s="80">
        <f t="shared" si="11"/>
        <v>1.4099999999999954E-8</v>
      </c>
      <c r="IL143" s="36" t="str">
        <f t="shared" si="10"/>
        <v>Parainen</v>
      </c>
    </row>
    <row r="144" spans="1:246" x14ac:dyDescent="0.2">
      <c r="A144" s="12">
        <v>2024</v>
      </c>
      <c r="B144" s="88" t="s">
        <v>239</v>
      </c>
      <c r="C144" s="88" t="s">
        <v>553</v>
      </c>
      <c r="J144" s="89">
        <v>47.1</v>
      </c>
      <c r="Q144" s="89">
        <v>72.3</v>
      </c>
      <c r="AV144" s="63"/>
      <c r="AW144" s="63"/>
      <c r="BO144" s="99">
        <v>1.138946819132034E-2</v>
      </c>
      <c r="BP144" s="90">
        <v>27366.148107109879</v>
      </c>
      <c r="BT144" s="91">
        <v>0.84799999999999998</v>
      </c>
      <c r="CJ144" s="98">
        <v>582</v>
      </c>
      <c r="CK144" s="75">
        <f>ABS(J144-PO_valitsin!$D$8)</f>
        <v>1.3999999999999986</v>
      </c>
      <c r="CR144" s="77">
        <f>ABS(Q144-PO_valitsin!$F$8)</f>
        <v>16.100000000000009</v>
      </c>
      <c r="EN144" s="76">
        <f>ABS(BO144-PO_valitsin!$E$8)</f>
        <v>3.3414617881024865E-2</v>
      </c>
      <c r="EO144" s="76">
        <f>ABS(BP144-PO_valitsin!$H$8)</f>
        <v>50.33190753587769</v>
      </c>
      <c r="ES144" s="76">
        <f>ABS(BT144-PO_valitsin!$I$8)</f>
        <v>0.84599999999999997</v>
      </c>
      <c r="FI144" s="76">
        <f>ABS(CJ144-PO_valitsin!$G$8)</f>
        <v>1145</v>
      </c>
      <c r="FJ144" s="78">
        <f>IF($B144=PO_valitsin!$C$8,100000,'mallin data'!CK144/'mallin data'!J$297*PO_valitsin!D$5)</f>
        <v>6.24213805141169E-2</v>
      </c>
      <c r="FK144" s="78"/>
      <c r="FL144" s="78"/>
      <c r="FM144" s="78"/>
      <c r="FN144" s="78"/>
      <c r="FO144" s="78"/>
      <c r="FP144" s="78"/>
      <c r="FQ144" s="78">
        <f>IF($B144=PO_valitsin!$C$8,100000,'mallin data'!CR144/'mallin data'!Q$297*PO_valitsin!F$5)</f>
        <v>7.3808753669217506E-2</v>
      </c>
      <c r="FR144" s="78"/>
      <c r="FS144" s="78"/>
      <c r="FT144" s="78"/>
      <c r="FU144" s="78"/>
      <c r="FV144" s="78"/>
      <c r="FW144" s="78"/>
      <c r="FX144" s="78"/>
      <c r="FY144" s="78"/>
      <c r="FZ144" s="78"/>
      <c r="GA144" s="78"/>
      <c r="GB144" s="78"/>
      <c r="GC144" s="78"/>
      <c r="GD144" s="78"/>
      <c r="GE144" s="78"/>
      <c r="GF144" s="78"/>
      <c r="GG144" s="78"/>
      <c r="GH144" s="78"/>
      <c r="GI144" s="78"/>
      <c r="GJ144" s="78"/>
      <c r="GK144" s="78"/>
      <c r="GL144" s="78"/>
      <c r="GM144" s="78"/>
      <c r="GN144" s="78"/>
      <c r="GO144" s="78"/>
      <c r="GP144" s="78"/>
      <c r="GQ144" s="78"/>
      <c r="GR144" s="78"/>
      <c r="GS144" s="78"/>
      <c r="GT144" s="78"/>
      <c r="GU144" s="78"/>
      <c r="GV144" s="78"/>
      <c r="GW144" s="78"/>
      <c r="GX144" s="78"/>
      <c r="GY144" s="78"/>
      <c r="GZ144" s="78"/>
      <c r="HA144" s="78"/>
      <c r="HB144" s="78"/>
      <c r="HC144" s="78"/>
      <c r="HD144" s="78"/>
      <c r="HE144" s="78"/>
      <c r="HF144" s="78"/>
      <c r="HG144" s="78"/>
      <c r="HH144" s="78"/>
      <c r="HI144" s="78"/>
      <c r="HJ144" s="78"/>
      <c r="HK144" s="78"/>
      <c r="HL144" s="78"/>
      <c r="HM144" s="78">
        <f>IF($B144=PO_valitsin!$C$8,100000,'mallin data'!EN144/'mallin data'!BO$297*PO_valitsin!E$5)</f>
        <v>0.33076919714756564</v>
      </c>
      <c r="HN144" s="78">
        <f>IF($B144=PO_valitsin!$C$8,100000,'mallin data'!EO144/'mallin data'!BP$297*PO_valitsin!H$5)</f>
        <v>1.5496460391166867E-3</v>
      </c>
      <c r="HO144" s="78"/>
      <c r="HP144" s="78"/>
      <c r="HQ144" s="78"/>
      <c r="HR144" s="78">
        <f>IF($B144=PO_valitsin!$C$8,100000,'mallin data'!ES144/'mallin data'!BT$297*PO_valitsin!I$5)</f>
        <v>13.607453589028131</v>
      </c>
      <c r="HS144" s="78"/>
      <c r="HT144" s="78"/>
      <c r="HU144" s="78"/>
      <c r="HV144" s="78"/>
      <c r="HW144" s="78"/>
      <c r="HX144" s="78"/>
      <c r="HY144" s="78"/>
      <c r="HZ144" s="78"/>
      <c r="IA144" s="78"/>
      <c r="IB144" s="78"/>
      <c r="IC144" s="78"/>
      <c r="ID144" s="78"/>
      <c r="IE144" s="78"/>
      <c r="IF144" s="78"/>
      <c r="IG144" s="78"/>
      <c r="IH144" s="78">
        <f>IF($B144=PO_valitsin!$C$8,100000,'mallin data'!FI144/'mallin data'!CJ$297*PO_valitsin!G$5)</f>
        <v>0.11681949260615475</v>
      </c>
      <c r="II144" s="79">
        <f t="shared" si="8"/>
        <v>14.192822073204301</v>
      </c>
      <c r="IJ144" s="71">
        <f t="shared" si="9"/>
        <v>288</v>
      </c>
      <c r="IK144" s="80">
        <f t="shared" si="11"/>
        <v>1.4199999999999953E-8</v>
      </c>
      <c r="IL144" s="36" t="str">
        <f t="shared" si="10"/>
        <v>Maalahti</v>
      </c>
    </row>
    <row r="145" spans="1:246" x14ac:dyDescent="0.2">
      <c r="A145" s="12">
        <v>2024</v>
      </c>
      <c r="B145" s="88" t="s">
        <v>240</v>
      </c>
      <c r="C145" s="88" t="s">
        <v>554</v>
      </c>
      <c r="J145" s="89">
        <v>47.5</v>
      </c>
      <c r="Q145" s="89">
        <v>45.6</v>
      </c>
      <c r="AV145" s="63"/>
      <c r="AW145" s="63"/>
      <c r="BO145" s="99">
        <v>-3.3728667454251779E-2</v>
      </c>
      <c r="BP145" s="90">
        <v>26181.181675392669</v>
      </c>
      <c r="BT145" s="91">
        <v>0.01</v>
      </c>
      <c r="CJ145" s="98">
        <v>137</v>
      </c>
      <c r="CK145" s="75">
        <f>ABS(J145-PO_valitsin!$D$8)</f>
        <v>1.7999999999999972</v>
      </c>
      <c r="CR145" s="77">
        <f>ABS(Q145-PO_valitsin!$F$8)</f>
        <v>42.800000000000004</v>
      </c>
      <c r="EN145" s="76">
        <f>ABS(BO145-PO_valitsin!$E$8)</f>
        <v>1.1703517764547252E-2</v>
      </c>
      <c r="EO145" s="76">
        <f>ABS(BP145-PO_valitsin!$H$8)</f>
        <v>1235.2983392530878</v>
      </c>
      <c r="ES145" s="76">
        <f>ABS(BT145-PO_valitsin!$I$8)</f>
        <v>8.0000000000000002E-3</v>
      </c>
      <c r="FI145" s="76">
        <f>ABS(CJ145-PO_valitsin!$G$8)</f>
        <v>1590</v>
      </c>
      <c r="FJ145" s="78">
        <f>IF($B145=PO_valitsin!$C$8,100000,'mallin data'!CK145/'mallin data'!J$297*PO_valitsin!D$5)</f>
        <v>8.0256060661007392E-2</v>
      </c>
      <c r="FK145" s="78"/>
      <c r="FL145" s="78"/>
      <c r="FM145" s="78"/>
      <c r="FN145" s="78"/>
      <c r="FO145" s="78"/>
      <c r="FP145" s="78"/>
      <c r="FQ145" s="78">
        <f>IF($B145=PO_valitsin!$C$8,100000,'mallin data'!CR145/'mallin data'!Q$297*PO_valitsin!F$5)</f>
        <v>0.19621209049953464</v>
      </c>
      <c r="FR145" s="78"/>
      <c r="FS145" s="78"/>
      <c r="FT145" s="78"/>
      <c r="FU145" s="78"/>
      <c r="FV145" s="78"/>
      <c r="FW145" s="78"/>
      <c r="FX145" s="78"/>
      <c r="FY145" s="78"/>
      <c r="FZ145" s="78"/>
      <c r="GA145" s="78"/>
      <c r="GB145" s="78"/>
      <c r="GC145" s="78"/>
      <c r="GD145" s="78"/>
      <c r="GE145" s="78"/>
      <c r="GF145" s="78"/>
      <c r="GG145" s="78"/>
      <c r="GH145" s="78"/>
      <c r="GI145" s="78"/>
      <c r="GJ145" s="78"/>
      <c r="GK145" s="78"/>
      <c r="GL145" s="78"/>
      <c r="GM145" s="78"/>
      <c r="GN145" s="78"/>
      <c r="GO145" s="78"/>
      <c r="GP145" s="78"/>
      <c r="GQ145" s="78"/>
      <c r="GR145" s="78"/>
      <c r="GS145" s="78"/>
      <c r="GT145" s="78"/>
      <c r="GU145" s="78"/>
      <c r="GV145" s="78"/>
      <c r="GW145" s="78"/>
      <c r="GX145" s="78"/>
      <c r="GY145" s="78"/>
      <c r="GZ145" s="78"/>
      <c r="HA145" s="78"/>
      <c r="HB145" s="78"/>
      <c r="HC145" s="78"/>
      <c r="HD145" s="78"/>
      <c r="HE145" s="78"/>
      <c r="HF145" s="78"/>
      <c r="HG145" s="78"/>
      <c r="HH145" s="78"/>
      <c r="HI145" s="78"/>
      <c r="HJ145" s="78"/>
      <c r="HK145" s="78"/>
      <c r="HL145" s="78"/>
      <c r="HM145" s="78">
        <f>IF($B145=PO_valitsin!$C$8,100000,'mallin data'!EN145/'mallin data'!BO$297*PO_valitsin!E$5)</f>
        <v>0.11585238498207939</v>
      </c>
      <c r="HN145" s="78">
        <f>IF($B145=PO_valitsin!$C$8,100000,'mallin data'!EO145/'mallin data'!BP$297*PO_valitsin!H$5)</f>
        <v>3.803303455539473E-2</v>
      </c>
      <c r="HO145" s="78"/>
      <c r="HP145" s="78"/>
      <c r="HQ145" s="78"/>
      <c r="HR145" s="78">
        <f>IF($B145=PO_valitsin!$C$8,100000,'mallin data'!ES145/'mallin data'!BT$297*PO_valitsin!I$5)</f>
        <v>0.12867568405700361</v>
      </c>
      <c r="HS145" s="78"/>
      <c r="HT145" s="78"/>
      <c r="HU145" s="78"/>
      <c r="HV145" s="78"/>
      <c r="HW145" s="78"/>
      <c r="HX145" s="78"/>
      <c r="HY145" s="78"/>
      <c r="HZ145" s="78"/>
      <c r="IA145" s="78"/>
      <c r="IB145" s="78"/>
      <c r="IC145" s="78"/>
      <c r="ID145" s="78"/>
      <c r="IE145" s="78"/>
      <c r="IF145" s="78"/>
      <c r="IG145" s="78"/>
      <c r="IH145" s="78">
        <f>IF($B145=PO_valitsin!$C$8,100000,'mallin data'!FI145/'mallin data'!CJ$297*PO_valitsin!G$5)</f>
        <v>0.16222095479806642</v>
      </c>
      <c r="II145" s="79">
        <f t="shared" si="8"/>
        <v>0.72125022385308613</v>
      </c>
      <c r="IJ145" s="71">
        <f t="shared" si="9"/>
        <v>136</v>
      </c>
      <c r="IK145" s="80">
        <f t="shared" si="11"/>
        <v>1.4299999999999953E-8</v>
      </c>
      <c r="IL145" s="36" t="str">
        <f t="shared" si="10"/>
        <v>Marttila</v>
      </c>
    </row>
    <row r="146" spans="1:246" x14ac:dyDescent="0.2">
      <c r="A146" s="12">
        <v>2024</v>
      </c>
      <c r="B146" s="88" t="s">
        <v>241</v>
      </c>
      <c r="C146" s="88" t="s">
        <v>555</v>
      </c>
      <c r="J146" s="89">
        <v>42.9</v>
      </c>
      <c r="Q146" s="89">
        <v>82.3</v>
      </c>
      <c r="AV146" s="63"/>
      <c r="AW146" s="63"/>
      <c r="BO146" s="99">
        <v>-1.3008740601571488E-2</v>
      </c>
      <c r="BP146" s="90">
        <v>31470.769286905754</v>
      </c>
      <c r="BT146" s="91">
        <v>1.3000000000000001E-2</v>
      </c>
      <c r="CJ146" s="98">
        <v>1206</v>
      </c>
      <c r="CK146" s="75">
        <f>ABS(J146-PO_valitsin!$D$8)</f>
        <v>2.8000000000000043</v>
      </c>
      <c r="CR146" s="77">
        <f>ABS(Q146-PO_valitsin!$F$8)</f>
        <v>6.1000000000000085</v>
      </c>
      <c r="EN146" s="76">
        <f>ABS(BO146-PO_valitsin!$E$8)</f>
        <v>9.0164090881330386E-3</v>
      </c>
      <c r="EO146" s="76">
        <f>ABS(BP146-PO_valitsin!$H$8)</f>
        <v>4054.2892722599972</v>
      </c>
      <c r="ES146" s="76">
        <f>ABS(BT146-PO_valitsin!$I$8)</f>
        <v>1.1000000000000001E-2</v>
      </c>
      <c r="FI146" s="76">
        <f>ABS(CJ146-PO_valitsin!$G$8)</f>
        <v>521</v>
      </c>
      <c r="FJ146" s="78">
        <f>IF($B146=PO_valitsin!$C$8,100000,'mallin data'!CK146/'mallin data'!J$297*PO_valitsin!D$5)</f>
        <v>0.12484276102823412</v>
      </c>
      <c r="FK146" s="78"/>
      <c r="FL146" s="78"/>
      <c r="FM146" s="78"/>
      <c r="FN146" s="78"/>
      <c r="FO146" s="78"/>
      <c r="FP146" s="78"/>
      <c r="FQ146" s="78">
        <f>IF($B146=PO_valitsin!$C$8,100000,'mallin data'!CR146/'mallin data'!Q$297*PO_valitsin!F$5)</f>
        <v>2.7964807290821559E-2</v>
      </c>
      <c r="FR146" s="78"/>
      <c r="FS146" s="78"/>
      <c r="FT146" s="78"/>
      <c r="FU146" s="78"/>
      <c r="FV146" s="78"/>
      <c r="FW146" s="78"/>
      <c r="FX146" s="78"/>
      <c r="FY146" s="78"/>
      <c r="FZ146" s="78"/>
      <c r="GA146" s="78"/>
      <c r="GB146" s="78"/>
      <c r="GC146" s="78"/>
      <c r="GD146" s="78"/>
      <c r="GE146" s="78"/>
      <c r="GF146" s="78"/>
      <c r="GG146" s="78"/>
      <c r="GH146" s="78"/>
      <c r="GI146" s="78"/>
      <c r="GJ146" s="78"/>
      <c r="GK146" s="78"/>
      <c r="GL146" s="78"/>
      <c r="GM146" s="78"/>
      <c r="GN146" s="78"/>
      <c r="GO146" s="78"/>
      <c r="GP146" s="78"/>
      <c r="GQ146" s="78"/>
      <c r="GR146" s="78"/>
      <c r="GS146" s="78"/>
      <c r="GT146" s="78"/>
      <c r="GU146" s="78"/>
      <c r="GV146" s="78"/>
      <c r="GW146" s="78"/>
      <c r="GX146" s="78"/>
      <c r="GY146" s="78"/>
      <c r="GZ146" s="78"/>
      <c r="HA146" s="78"/>
      <c r="HB146" s="78"/>
      <c r="HC146" s="78"/>
      <c r="HD146" s="78"/>
      <c r="HE146" s="78"/>
      <c r="HF146" s="78"/>
      <c r="HG146" s="78"/>
      <c r="HH146" s="78"/>
      <c r="HI146" s="78"/>
      <c r="HJ146" s="78"/>
      <c r="HK146" s="78"/>
      <c r="HL146" s="78"/>
      <c r="HM146" s="78">
        <f>IF($B146=PO_valitsin!$C$8,100000,'mallin data'!EN146/'mallin data'!BO$297*PO_valitsin!E$5)</f>
        <v>8.9252865493020181E-2</v>
      </c>
      <c r="HN146" s="78">
        <f>IF($B146=PO_valitsin!$C$8,100000,'mallin data'!EO146/'mallin data'!BP$297*PO_valitsin!H$5)</f>
        <v>0.12482565473427613</v>
      </c>
      <c r="HO146" s="78"/>
      <c r="HP146" s="78"/>
      <c r="HQ146" s="78"/>
      <c r="HR146" s="78">
        <f>IF($B146=PO_valitsin!$C$8,100000,'mallin data'!ES146/'mallin data'!BT$297*PO_valitsin!I$5)</f>
        <v>0.17692906557837998</v>
      </c>
      <c r="HS146" s="78"/>
      <c r="HT146" s="78"/>
      <c r="HU146" s="78"/>
      <c r="HV146" s="78"/>
      <c r="HW146" s="78"/>
      <c r="HX146" s="78"/>
      <c r="HY146" s="78"/>
      <c r="HZ146" s="78"/>
      <c r="IA146" s="78"/>
      <c r="IB146" s="78"/>
      <c r="IC146" s="78"/>
      <c r="ID146" s="78"/>
      <c r="IE146" s="78"/>
      <c r="IF146" s="78"/>
      <c r="IG146" s="78"/>
      <c r="IH146" s="78">
        <f>IF($B146=PO_valitsin!$C$8,100000,'mallin data'!FI146/'mallin data'!CJ$297*PO_valitsin!G$5)</f>
        <v>5.3155419779743779E-2</v>
      </c>
      <c r="II146" s="79">
        <f t="shared" si="8"/>
        <v>0.5969705883044758</v>
      </c>
      <c r="IJ146" s="71">
        <f t="shared" si="9"/>
        <v>91</v>
      </c>
      <c r="IK146" s="80">
        <f t="shared" si="11"/>
        <v>1.4399999999999952E-8</v>
      </c>
      <c r="IL146" s="36" t="str">
        <f t="shared" si="10"/>
        <v>Masku</v>
      </c>
    </row>
    <row r="147" spans="1:246" x14ac:dyDescent="0.2">
      <c r="A147" s="12">
        <v>2024</v>
      </c>
      <c r="B147" s="88" t="s">
        <v>242</v>
      </c>
      <c r="C147" s="88" t="s">
        <v>556</v>
      </c>
      <c r="J147" s="89">
        <v>41.6</v>
      </c>
      <c r="Q147" s="89">
        <v>36.200000000000003</v>
      </c>
      <c r="AV147" s="63"/>
      <c r="AW147" s="63"/>
      <c r="BO147" s="99">
        <v>4.2312204442080191E-2</v>
      </c>
      <c r="BP147" s="90">
        <v>19682.371104815866</v>
      </c>
      <c r="BT147" s="91">
        <v>3.0000000000000001E-3</v>
      </c>
      <c r="CJ147" s="98">
        <v>174</v>
      </c>
      <c r="CK147" s="75">
        <f>ABS(J147-PO_valitsin!$D$8)</f>
        <v>4.1000000000000014</v>
      </c>
      <c r="CR147" s="77">
        <f>ABS(Q147-PO_valitsin!$F$8)</f>
        <v>52.2</v>
      </c>
      <c r="EN147" s="76">
        <f>ABS(BO147-PO_valitsin!$E$8)</f>
        <v>6.4337354131784721E-2</v>
      </c>
      <c r="EO147" s="76">
        <f>ABS(BP147-PO_valitsin!$H$8)</f>
        <v>7734.1089098298908</v>
      </c>
      <c r="ES147" s="76">
        <f>ABS(BT147-PO_valitsin!$I$8)</f>
        <v>1E-3</v>
      </c>
      <c r="FI147" s="76">
        <f>ABS(CJ147-PO_valitsin!$G$8)</f>
        <v>1553</v>
      </c>
      <c r="FJ147" s="78">
        <f>IF($B147=PO_valitsin!$C$8,100000,'mallin data'!CK147/'mallin data'!J$297*PO_valitsin!D$5)</f>
        <v>0.18280547150562831</v>
      </c>
      <c r="FK147" s="78"/>
      <c r="FL147" s="78"/>
      <c r="FM147" s="78"/>
      <c r="FN147" s="78"/>
      <c r="FO147" s="78"/>
      <c r="FP147" s="78"/>
      <c r="FQ147" s="78">
        <f>IF($B147=PO_valitsin!$C$8,100000,'mallin data'!CR147/'mallin data'!Q$297*PO_valitsin!F$5)</f>
        <v>0.2393054000952268</v>
      </c>
      <c r="FR147" s="78"/>
      <c r="FS147" s="78"/>
      <c r="FT147" s="78"/>
      <c r="FU147" s="78"/>
      <c r="FV147" s="78"/>
      <c r="FW147" s="78"/>
      <c r="FX147" s="78"/>
      <c r="FY147" s="78"/>
      <c r="FZ147" s="78"/>
      <c r="GA147" s="78"/>
      <c r="GB147" s="78"/>
      <c r="GC147" s="78"/>
      <c r="GD147" s="78"/>
      <c r="GE147" s="78"/>
      <c r="GF147" s="78"/>
      <c r="GG147" s="78"/>
      <c r="GH147" s="78"/>
      <c r="GI147" s="78"/>
      <c r="GJ147" s="78"/>
      <c r="GK147" s="78"/>
      <c r="GL147" s="78"/>
      <c r="GM147" s="78"/>
      <c r="GN147" s="78"/>
      <c r="GO147" s="78"/>
      <c r="GP147" s="78"/>
      <c r="GQ147" s="78"/>
      <c r="GR147" s="78"/>
      <c r="GS147" s="78"/>
      <c r="GT147" s="78"/>
      <c r="GU147" s="78"/>
      <c r="GV147" s="78"/>
      <c r="GW147" s="78"/>
      <c r="GX147" s="78"/>
      <c r="GY147" s="78"/>
      <c r="GZ147" s="78"/>
      <c r="HA147" s="78"/>
      <c r="HB147" s="78"/>
      <c r="HC147" s="78"/>
      <c r="HD147" s="78"/>
      <c r="HE147" s="78"/>
      <c r="HF147" s="78"/>
      <c r="HG147" s="78"/>
      <c r="HH147" s="78"/>
      <c r="HI147" s="78"/>
      <c r="HJ147" s="78"/>
      <c r="HK147" s="78"/>
      <c r="HL147" s="78"/>
      <c r="HM147" s="78">
        <f>IF($B147=PO_valitsin!$C$8,100000,'mallin data'!EN147/'mallin data'!BO$297*PO_valitsin!E$5)</f>
        <v>0.63687141503580591</v>
      </c>
      <c r="HN147" s="78">
        <f>IF($B147=PO_valitsin!$C$8,100000,'mallin data'!EO147/'mallin data'!BP$297*PO_valitsin!H$5)</f>
        <v>0.23812193546751037</v>
      </c>
      <c r="HO147" s="78"/>
      <c r="HP147" s="78"/>
      <c r="HQ147" s="78"/>
      <c r="HR147" s="78">
        <f>IF($B147=PO_valitsin!$C$8,100000,'mallin data'!ES147/'mallin data'!BT$297*PO_valitsin!I$5)</f>
        <v>1.6084460507125451E-2</v>
      </c>
      <c r="HS147" s="78"/>
      <c r="HT147" s="78"/>
      <c r="HU147" s="78"/>
      <c r="HV147" s="78"/>
      <c r="HW147" s="78"/>
      <c r="HX147" s="78"/>
      <c r="HY147" s="78"/>
      <c r="HZ147" s="78"/>
      <c r="IA147" s="78"/>
      <c r="IB147" s="78"/>
      <c r="IC147" s="78"/>
      <c r="ID147" s="78"/>
      <c r="IE147" s="78"/>
      <c r="IF147" s="78"/>
      <c r="IG147" s="78"/>
      <c r="IH147" s="78">
        <f>IF($B147=PO_valitsin!$C$8,100000,'mallin data'!FI147/'mallin data'!CJ$297*PO_valitsin!G$5)</f>
        <v>0.158446001761885</v>
      </c>
      <c r="II147" s="79">
        <f t="shared" si="8"/>
        <v>1.4716346988731819</v>
      </c>
      <c r="IJ147" s="71">
        <f t="shared" si="9"/>
        <v>251</v>
      </c>
      <c r="IK147" s="80">
        <f t="shared" si="11"/>
        <v>1.4499999999999951E-8</v>
      </c>
      <c r="IL147" s="36" t="str">
        <f t="shared" si="10"/>
        <v>Merijärvi</v>
      </c>
    </row>
    <row r="148" spans="1:246" x14ac:dyDescent="0.2">
      <c r="A148" s="12">
        <v>2024</v>
      </c>
      <c r="B148" s="88" t="s">
        <v>243</v>
      </c>
      <c r="C148" s="88" t="s">
        <v>557</v>
      </c>
      <c r="J148" s="89">
        <v>50.9</v>
      </c>
      <c r="Q148" s="89">
        <v>56.8</v>
      </c>
      <c r="AV148" s="63"/>
      <c r="AW148" s="63"/>
      <c r="BO148" s="99">
        <v>2.4531525100435457E-2</v>
      </c>
      <c r="BP148" s="90">
        <v>24952.926652892562</v>
      </c>
      <c r="BT148" s="91">
        <v>4.0000000000000001E-3</v>
      </c>
      <c r="CJ148" s="98">
        <v>307</v>
      </c>
      <c r="CK148" s="75">
        <f>ABS(J148-PO_valitsin!$D$8)</f>
        <v>5.1999999999999957</v>
      </c>
      <c r="CR148" s="77">
        <f>ABS(Q148-PO_valitsin!$F$8)</f>
        <v>31.600000000000009</v>
      </c>
      <c r="EN148" s="76">
        <f>ABS(BO148-PO_valitsin!$E$8)</f>
        <v>4.6556674790139987E-2</v>
      </c>
      <c r="EO148" s="76">
        <f>ABS(BP148-PO_valitsin!$H$8)</f>
        <v>2463.5533617531946</v>
      </c>
      <c r="ES148" s="76">
        <f>ABS(BT148-PO_valitsin!$I$8)</f>
        <v>2E-3</v>
      </c>
      <c r="FI148" s="76">
        <f>ABS(CJ148-PO_valitsin!$G$8)</f>
        <v>1420</v>
      </c>
      <c r="FJ148" s="78">
        <f>IF($B148=PO_valitsin!$C$8,100000,'mallin data'!CK148/'mallin data'!J$297*PO_valitsin!D$5)</f>
        <v>0.23185084190957708</v>
      </c>
      <c r="FK148" s="78"/>
      <c r="FL148" s="78"/>
      <c r="FM148" s="78"/>
      <c r="FN148" s="78"/>
      <c r="FO148" s="78"/>
      <c r="FP148" s="78"/>
      <c r="FQ148" s="78">
        <f>IF($B148=PO_valitsin!$C$8,100000,'mallin data'!CR148/'mallin data'!Q$297*PO_valitsin!F$5)</f>
        <v>0.14486687055573119</v>
      </c>
      <c r="FR148" s="78"/>
      <c r="FS148" s="78"/>
      <c r="FT148" s="78"/>
      <c r="FU148" s="78"/>
      <c r="FV148" s="78"/>
      <c r="FW148" s="78"/>
      <c r="FX148" s="78"/>
      <c r="FY148" s="78"/>
      <c r="FZ148" s="78"/>
      <c r="GA148" s="78"/>
      <c r="GB148" s="78"/>
      <c r="GC148" s="78"/>
      <c r="GD148" s="78"/>
      <c r="GE148" s="78"/>
      <c r="GF148" s="78"/>
      <c r="GG148" s="78"/>
      <c r="GH148" s="78"/>
      <c r="GI148" s="78"/>
      <c r="GJ148" s="78"/>
      <c r="GK148" s="78"/>
      <c r="GL148" s="78"/>
      <c r="GM148" s="78"/>
      <c r="GN148" s="78"/>
      <c r="GO148" s="78"/>
      <c r="GP148" s="78"/>
      <c r="GQ148" s="78"/>
      <c r="GR148" s="78"/>
      <c r="GS148" s="78"/>
      <c r="GT148" s="78"/>
      <c r="GU148" s="78"/>
      <c r="GV148" s="78"/>
      <c r="GW148" s="78"/>
      <c r="GX148" s="78"/>
      <c r="GY148" s="78"/>
      <c r="GZ148" s="78"/>
      <c r="HA148" s="78"/>
      <c r="HB148" s="78"/>
      <c r="HC148" s="78"/>
      <c r="HD148" s="78"/>
      <c r="HE148" s="78"/>
      <c r="HF148" s="78"/>
      <c r="HG148" s="78"/>
      <c r="HH148" s="78"/>
      <c r="HI148" s="78"/>
      <c r="HJ148" s="78"/>
      <c r="HK148" s="78"/>
      <c r="HL148" s="78"/>
      <c r="HM148" s="78">
        <f>IF($B148=PO_valitsin!$C$8,100000,'mallin data'!EN148/'mallin data'!BO$297*PO_valitsin!E$5)</f>
        <v>0.46086159048791114</v>
      </c>
      <c r="HN148" s="78">
        <f>IF($B148=PO_valitsin!$C$8,100000,'mallin data'!EO148/'mallin data'!BP$297*PO_valitsin!H$5)</f>
        <v>7.5849215658519223E-2</v>
      </c>
      <c r="HO148" s="78"/>
      <c r="HP148" s="78"/>
      <c r="HQ148" s="78"/>
      <c r="HR148" s="78">
        <f>IF($B148=PO_valitsin!$C$8,100000,'mallin data'!ES148/'mallin data'!BT$297*PO_valitsin!I$5)</f>
        <v>3.2168921014250902E-2</v>
      </c>
      <c r="HS148" s="78"/>
      <c r="HT148" s="78"/>
      <c r="HU148" s="78"/>
      <c r="HV148" s="78"/>
      <c r="HW148" s="78"/>
      <c r="HX148" s="78"/>
      <c r="HY148" s="78"/>
      <c r="HZ148" s="78"/>
      <c r="IA148" s="78"/>
      <c r="IB148" s="78"/>
      <c r="IC148" s="78"/>
      <c r="ID148" s="78"/>
      <c r="IE148" s="78"/>
      <c r="IF148" s="78"/>
      <c r="IG148" s="78"/>
      <c r="IH148" s="78">
        <f>IF($B148=PO_valitsin!$C$8,100000,'mallin data'!FI148/'mallin data'!CJ$297*PO_valitsin!G$5)</f>
        <v>0.14487657598317882</v>
      </c>
      <c r="II148" s="79">
        <f t="shared" si="8"/>
        <v>1.0904740302091687</v>
      </c>
      <c r="IJ148" s="71">
        <f t="shared" si="9"/>
        <v>222</v>
      </c>
      <c r="IK148" s="80">
        <f t="shared" si="11"/>
        <v>1.459999999999995E-8</v>
      </c>
      <c r="IL148" s="36" t="str">
        <f t="shared" si="10"/>
        <v>Merikarvia</v>
      </c>
    </row>
    <row r="149" spans="1:246" x14ac:dyDescent="0.2">
      <c r="A149" s="12">
        <v>2024</v>
      </c>
      <c r="B149" s="88" t="s">
        <v>244</v>
      </c>
      <c r="C149" s="88" t="s">
        <v>558</v>
      </c>
      <c r="J149" s="89">
        <v>54.2</v>
      </c>
      <c r="Q149" s="89">
        <v>31</v>
      </c>
      <c r="AV149" s="63"/>
      <c r="AW149" s="63"/>
      <c r="BO149" s="99">
        <v>0</v>
      </c>
      <c r="BP149" s="90">
        <v>24681.416324133883</v>
      </c>
      <c r="BT149" s="91">
        <v>4.0000000000000001E-3</v>
      </c>
      <c r="CJ149" s="98">
        <v>0</v>
      </c>
      <c r="CK149" s="75">
        <f>ABS(J149-PO_valitsin!$D$8)</f>
        <v>8.5</v>
      </c>
      <c r="CR149" s="77">
        <f>ABS(Q149-PO_valitsin!$F$8)</f>
        <v>57.400000000000006</v>
      </c>
      <c r="EN149" s="76">
        <f>ABS(BO149-PO_valitsin!$E$8)</f>
        <v>2.2025149689704527E-2</v>
      </c>
      <c r="EO149" s="76">
        <f>ABS(BP149-PO_valitsin!$H$8)</f>
        <v>2735.0636905118736</v>
      </c>
      <c r="ES149" s="76">
        <f>ABS(BT149-PO_valitsin!$I$8)</f>
        <v>2E-3</v>
      </c>
      <c r="FI149" s="76">
        <f>ABS(CJ149-PO_valitsin!$G$8)</f>
        <v>1727</v>
      </c>
      <c r="FJ149" s="78">
        <f>IF($B149=PO_valitsin!$C$8,100000,'mallin data'!CK149/'mallin data'!J$297*PO_valitsin!D$5)</f>
        <v>0.37898695312142444</v>
      </c>
      <c r="FK149" s="78"/>
      <c r="FL149" s="78"/>
      <c r="FM149" s="78"/>
      <c r="FN149" s="78"/>
      <c r="FO149" s="78"/>
      <c r="FP149" s="78"/>
      <c r="FQ149" s="78">
        <f>IF($B149=PO_valitsin!$C$8,100000,'mallin data'!CR149/'mallin data'!Q$297*PO_valitsin!F$5)</f>
        <v>0.26314425221199267</v>
      </c>
      <c r="FR149" s="78"/>
      <c r="FS149" s="78"/>
      <c r="FT149" s="78"/>
      <c r="FU149" s="78"/>
      <c r="FV149" s="78"/>
      <c r="FW149" s="78"/>
      <c r="FX149" s="78"/>
      <c r="FY149" s="78"/>
      <c r="FZ149" s="78"/>
      <c r="GA149" s="78"/>
      <c r="GB149" s="78"/>
      <c r="GC149" s="78"/>
      <c r="GD149" s="78"/>
      <c r="GE149" s="78"/>
      <c r="GF149" s="78"/>
      <c r="GG149" s="78"/>
      <c r="GH149" s="78"/>
      <c r="GI149" s="78"/>
      <c r="GJ149" s="78"/>
      <c r="GK149" s="78"/>
      <c r="GL149" s="78"/>
      <c r="GM149" s="78"/>
      <c r="GN149" s="78"/>
      <c r="GO149" s="78"/>
      <c r="GP149" s="78"/>
      <c r="GQ149" s="78"/>
      <c r="GR149" s="78"/>
      <c r="GS149" s="78"/>
      <c r="GT149" s="78"/>
      <c r="GU149" s="78"/>
      <c r="GV149" s="78"/>
      <c r="GW149" s="78"/>
      <c r="GX149" s="78"/>
      <c r="GY149" s="78"/>
      <c r="GZ149" s="78"/>
      <c r="HA149" s="78"/>
      <c r="HB149" s="78"/>
      <c r="HC149" s="78"/>
      <c r="HD149" s="78"/>
      <c r="HE149" s="78"/>
      <c r="HF149" s="78"/>
      <c r="HG149" s="78"/>
      <c r="HH149" s="78"/>
      <c r="HI149" s="78"/>
      <c r="HJ149" s="78"/>
      <c r="HK149" s="78"/>
      <c r="HL149" s="78"/>
      <c r="HM149" s="78">
        <f>IF($B149=PO_valitsin!$C$8,100000,'mallin data'!EN149/'mallin data'!BO$297*PO_valitsin!E$5)</f>
        <v>0.21802556910446028</v>
      </c>
      <c r="HN149" s="78">
        <f>IF($B149=PO_valitsin!$C$8,100000,'mallin data'!EO149/'mallin data'!BP$297*PO_valitsin!H$5)</f>
        <v>8.4208622765039876E-2</v>
      </c>
      <c r="HO149" s="78"/>
      <c r="HP149" s="78"/>
      <c r="HQ149" s="78"/>
      <c r="HR149" s="78">
        <f>IF($B149=PO_valitsin!$C$8,100000,'mallin data'!ES149/'mallin data'!BT$297*PO_valitsin!I$5)</f>
        <v>3.2168921014250902E-2</v>
      </c>
      <c r="HS149" s="78"/>
      <c r="HT149" s="78"/>
      <c r="HU149" s="78"/>
      <c r="HV149" s="78"/>
      <c r="HW149" s="78"/>
      <c r="HX149" s="78"/>
      <c r="HY149" s="78"/>
      <c r="HZ149" s="78"/>
      <c r="IA149" s="78"/>
      <c r="IB149" s="78"/>
      <c r="IC149" s="78"/>
      <c r="ID149" s="78"/>
      <c r="IE149" s="78"/>
      <c r="IF149" s="78"/>
      <c r="IG149" s="78"/>
      <c r="IH149" s="78">
        <f>IF($B149=PO_valitsin!$C$8,100000,'mallin data'!FI149/'mallin data'!CJ$297*PO_valitsin!G$5)</f>
        <v>0.17619848360771112</v>
      </c>
      <c r="II149" s="79">
        <f t="shared" si="8"/>
        <v>1.1527328165248796</v>
      </c>
      <c r="IJ149" s="71">
        <f t="shared" si="9"/>
        <v>230</v>
      </c>
      <c r="IK149" s="80">
        <f t="shared" si="11"/>
        <v>1.469999999999995E-8</v>
      </c>
      <c r="IL149" s="36" t="str">
        <f t="shared" si="10"/>
        <v>Miehikkälä</v>
      </c>
    </row>
    <row r="150" spans="1:246" x14ac:dyDescent="0.2">
      <c r="A150" s="12">
        <v>2024</v>
      </c>
      <c r="B150" s="88" t="s">
        <v>127</v>
      </c>
      <c r="C150" s="88" t="s">
        <v>559</v>
      </c>
      <c r="J150" s="89">
        <v>47</v>
      </c>
      <c r="Q150" s="89">
        <v>81.599999999999994</v>
      </c>
      <c r="AV150" s="63"/>
      <c r="AW150" s="63"/>
      <c r="BO150" s="99">
        <v>-1.4870504215280111E-2</v>
      </c>
      <c r="BP150" s="90">
        <v>27164.094179996147</v>
      </c>
      <c r="BT150" s="91">
        <v>2E-3</v>
      </c>
      <c r="CJ150" s="98">
        <v>4689</v>
      </c>
      <c r="CK150" s="75">
        <f>ABS(J150-PO_valitsin!$D$8)</f>
        <v>1.2999999999999972</v>
      </c>
      <c r="CR150" s="77">
        <f>ABS(Q150-PO_valitsin!$F$8)</f>
        <v>6.8000000000000114</v>
      </c>
      <c r="EN150" s="76">
        <f>ABS(BO150-PO_valitsin!$E$8)</f>
        <v>7.1546454744244158E-3</v>
      </c>
      <c r="EO150" s="76">
        <f>ABS(BP150-PO_valitsin!$H$8)</f>
        <v>252.38583464960902</v>
      </c>
      <c r="ES150" s="76">
        <f>ABS(BT150-PO_valitsin!$I$8)</f>
        <v>0</v>
      </c>
      <c r="FI150" s="76">
        <f>ABS(CJ150-PO_valitsin!$G$8)</f>
        <v>2962</v>
      </c>
      <c r="FJ150" s="78">
        <f>IF($B150=PO_valitsin!$C$8,100000,'mallin data'!CK150/'mallin data'!J$297*PO_valitsin!D$5)</f>
        <v>5.7962710477394194E-2</v>
      </c>
      <c r="FK150" s="78"/>
      <c r="FL150" s="78"/>
      <c r="FM150" s="78"/>
      <c r="FN150" s="78"/>
      <c r="FO150" s="78"/>
      <c r="FP150" s="78"/>
      <c r="FQ150" s="78">
        <f>IF($B150=PO_valitsin!$C$8,100000,'mallin data'!CR150/'mallin data'!Q$297*PO_valitsin!F$5)</f>
        <v>3.1173883537309287E-2</v>
      </c>
      <c r="FR150" s="78"/>
      <c r="FS150" s="78"/>
      <c r="FT150" s="78"/>
      <c r="FU150" s="78"/>
      <c r="FV150" s="78"/>
      <c r="FW150" s="78"/>
      <c r="FX150" s="78"/>
      <c r="FY150" s="78"/>
      <c r="FZ150" s="78"/>
      <c r="GA150" s="78"/>
      <c r="GB150" s="78"/>
      <c r="GC150" s="78"/>
      <c r="GD150" s="78"/>
      <c r="GE150" s="78"/>
      <c r="GF150" s="78"/>
      <c r="GG150" s="78"/>
      <c r="GH150" s="78"/>
      <c r="GI150" s="78"/>
      <c r="GJ150" s="78"/>
      <c r="GK150" s="78"/>
      <c r="GL150" s="78"/>
      <c r="GM150" s="78"/>
      <c r="GN150" s="78"/>
      <c r="GO150" s="78"/>
      <c r="GP150" s="78"/>
      <c r="GQ150" s="78"/>
      <c r="GR150" s="78"/>
      <c r="GS150" s="78"/>
      <c r="GT150" s="78"/>
      <c r="GU150" s="78"/>
      <c r="GV150" s="78"/>
      <c r="GW150" s="78"/>
      <c r="GX150" s="78"/>
      <c r="GY150" s="78"/>
      <c r="GZ150" s="78"/>
      <c r="HA150" s="78"/>
      <c r="HB150" s="78"/>
      <c r="HC150" s="78"/>
      <c r="HD150" s="78"/>
      <c r="HE150" s="78"/>
      <c r="HF150" s="78"/>
      <c r="HG150" s="78"/>
      <c r="HH150" s="78"/>
      <c r="HI150" s="78"/>
      <c r="HJ150" s="78"/>
      <c r="HK150" s="78"/>
      <c r="HL150" s="78"/>
      <c r="HM150" s="78">
        <f>IF($B150=PO_valitsin!$C$8,100000,'mallin data'!EN150/'mallin data'!BO$297*PO_valitsin!E$5)</f>
        <v>7.0823384779591075E-2</v>
      </c>
      <c r="HN150" s="78">
        <f>IF($B150=PO_valitsin!$C$8,100000,'mallin data'!EO150/'mallin data'!BP$297*PO_valitsin!H$5)</f>
        <v>7.7705918202113592E-3</v>
      </c>
      <c r="HO150" s="78"/>
      <c r="HP150" s="78"/>
      <c r="HQ150" s="78"/>
      <c r="HR150" s="78">
        <f>IF($B150=PO_valitsin!$C$8,100000,'mallin data'!ES150/'mallin data'!BT$297*PO_valitsin!I$5)</f>
        <v>0</v>
      </c>
      <c r="HS150" s="78"/>
      <c r="HT150" s="78"/>
      <c r="HU150" s="78"/>
      <c r="HV150" s="78"/>
      <c r="HW150" s="78"/>
      <c r="HX150" s="78"/>
      <c r="HY150" s="78"/>
      <c r="HZ150" s="78"/>
      <c r="IA150" s="78"/>
      <c r="IB150" s="78"/>
      <c r="IC150" s="78"/>
      <c r="ID150" s="78"/>
      <c r="IE150" s="78"/>
      <c r="IF150" s="78"/>
      <c r="IG150" s="78"/>
      <c r="IH150" s="78">
        <f>IF($B150=PO_valitsin!$C$8,100000,'mallin data'!FI150/'mallin data'!CJ$297*PO_valitsin!G$5)</f>
        <v>0.30220029440998286</v>
      </c>
      <c r="II150" s="79">
        <f t="shared" si="8"/>
        <v>0.46993087982448878</v>
      </c>
      <c r="IJ150" s="71">
        <f t="shared" si="9"/>
        <v>46</v>
      </c>
      <c r="IK150" s="80">
        <f t="shared" si="11"/>
        <v>1.4799999999999949E-8</v>
      </c>
      <c r="IL150" s="36" t="str">
        <f t="shared" si="10"/>
        <v>Mikkeli</v>
      </c>
    </row>
    <row r="151" spans="1:246" x14ac:dyDescent="0.2">
      <c r="A151" s="12">
        <v>2024</v>
      </c>
      <c r="B151" s="88" t="s">
        <v>245</v>
      </c>
      <c r="C151" s="88" t="s">
        <v>560</v>
      </c>
      <c r="J151" s="89">
        <v>40.799999999999997</v>
      </c>
      <c r="Q151" s="89">
        <v>80.099999999999994</v>
      </c>
      <c r="AV151" s="63"/>
      <c r="AW151" s="63"/>
      <c r="BO151" s="99">
        <v>-9.9625449388093257E-3</v>
      </c>
      <c r="BP151" s="90">
        <v>24544.351925934392</v>
      </c>
      <c r="BT151" s="91">
        <v>1E-3</v>
      </c>
      <c r="CJ151" s="98">
        <v>1318</v>
      </c>
      <c r="CK151" s="75">
        <f>ABS(J151-PO_valitsin!$D$8)</f>
        <v>4.9000000000000057</v>
      </c>
      <c r="CR151" s="77">
        <f>ABS(Q151-PO_valitsin!$F$8)</f>
        <v>8.3000000000000114</v>
      </c>
      <c r="EN151" s="76">
        <f>ABS(BO151-PO_valitsin!$E$8)</f>
        <v>1.2062604750895201E-2</v>
      </c>
      <c r="EO151" s="76">
        <f>ABS(BP151-PO_valitsin!$H$8)</f>
        <v>2872.1280887113644</v>
      </c>
      <c r="ES151" s="76">
        <f>ABS(BT151-PO_valitsin!$I$8)</f>
        <v>1E-3</v>
      </c>
      <c r="FI151" s="76">
        <f>ABS(CJ151-PO_valitsin!$G$8)</f>
        <v>409</v>
      </c>
      <c r="FJ151" s="78">
        <f>IF($B151=PO_valitsin!$C$8,100000,'mallin data'!CK151/'mallin data'!J$297*PO_valitsin!D$5)</f>
        <v>0.21847483179940963</v>
      </c>
      <c r="FK151" s="78"/>
      <c r="FL151" s="78"/>
      <c r="FM151" s="78"/>
      <c r="FN151" s="78"/>
      <c r="FO151" s="78"/>
      <c r="FP151" s="78"/>
      <c r="FQ151" s="78">
        <f>IF($B151=PO_valitsin!$C$8,100000,'mallin data'!CR151/'mallin data'!Q$297*PO_valitsin!F$5)</f>
        <v>3.8050475494068682E-2</v>
      </c>
      <c r="FR151" s="78"/>
      <c r="FS151" s="78"/>
      <c r="FT151" s="78"/>
      <c r="FU151" s="78"/>
      <c r="FV151" s="78"/>
      <c r="FW151" s="78"/>
      <c r="FX151" s="78"/>
      <c r="FY151" s="78"/>
      <c r="FZ151" s="78"/>
      <c r="GA151" s="78"/>
      <c r="GB151" s="78"/>
      <c r="GC151" s="78"/>
      <c r="GD151" s="78"/>
      <c r="GE151" s="78"/>
      <c r="GF151" s="78"/>
      <c r="GG151" s="78"/>
      <c r="GH151" s="78"/>
      <c r="GI151" s="78"/>
      <c r="GJ151" s="78"/>
      <c r="GK151" s="78"/>
      <c r="GL151" s="78"/>
      <c r="GM151" s="78"/>
      <c r="GN151" s="78"/>
      <c r="GO151" s="78"/>
      <c r="GP151" s="78"/>
      <c r="GQ151" s="78"/>
      <c r="GR151" s="78"/>
      <c r="GS151" s="78"/>
      <c r="GT151" s="78"/>
      <c r="GU151" s="78"/>
      <c r="GV151" s="78"/>
      <c r="GW151" s="78"/>
      <c r="GX151" s="78"/>
      <c r="GY151" s="78"/>
      <c r="GZ151" s="78"/>
      <c r="HA151" s="78"/>
      <c r="HB151" s="78"/>
      <c r="HC151" s="78"/>
      <c r="HD151" s="78"/>
      <c r="HE151" s="78"/>
      <c r="HF151" s="78"/>
      <c r="HG151" s="78"/>
      <c r="HH151" s="78"/>
      <c r="HI151" s="78"/>
      <c r="HJ151" s="78"/>
      <c r="HK151" s="78"/>
      <c r="HL151" s="78"/>
      <c r="HM151" s="78">
        <f>IF($B151=PO_valitsin!$C$8,100000,'mallin data'!EN151/'mallin data'!BO$297*PO_valitsin!E$5)</f>
        <v>0.11940696443599853</v>
      </c>
      <c r="HN151" s="78">
        <f>IF($B151=PO_valitsin!$C$8,100000,'mallin data'!EO151/'mallin data'!BP$297*PO_valitsin!H$5)</f>
        <v>8.8428635718499848E-2</v>
      </c>
      <c r="HO151" s="78"/>
      <c r="HP151" s="78"/>
      <c r="HQ151" s="78"/>
      <c r="HR151" s="78">
        <f>IF($B151=PO_valitsin!$C$8,100000,'mallin data'!ES151/'mallin data'!BT$297*PO_valitsin!I$5)</f>
        <v>1.6084460507125451E-2</v>
      </c>
      <c r="HS151" s="78"/>
      <c r="HT151" s="78"/>
      <c r="HU151" s="78"/>
      <c r="HV151" s="78"/>
      <c r="HW151" s="78"/>
      <c r="HX151" s="78"/>
      <c r="HY151" s="78"/>
      <c r="HZ151" s="78"/>
      <c r="IA151" s="78"/>
      <c r="IB151" s="78"/>
      <c r="IC151" s="78"/>
      <c r="ID151" s="78"/>
      <c r="IE151" s="78"/>
      <c r="IF151" s="78"/>
      <c r="IG151" s="78"/>
      <c r="IH151" s="78">
        <f>IF($B151=PO_valitsin!$C$8,100000,'mallin data'!FI151/'mallin data'!CJ$297*PO_valitsin!G$5)</f>
        <v>4.1728534913464885E-2</v>
      </c>
      <c r="II151" s="79">
        <f t="shared" si="8"/>
        <v>0.52217391776856703</v>
      </c>
      <c r="IJ151" s="71">
        <f t="shared" si="9"/>
        <v>69</v>
      </c>
      <c r="IK151" s="80">
        <f t="shared" si="11"/>
        <v>1.4899999999999948E-8</v>
      </c>
      <c r="IL151" s="36" t="str">
        <f t="shared" si="10"/>
        <v>Muhos</v>
      </c>
    </row>
    <row r="152" spans="1:246" x14ac:dyDescent="0.2">
      <c r="A152" s="12">
        <v>2024</v>
      </c>
      <c r="B152" s="88" t="s">
        <v>246</v>
      </c>
      <c r="C152" s="88" t="s">
        <v>561</v>
      </c>
      <c r="J152" s="89">
        <v>53.7</v>
      </c>
      <c r="Q152" s="89">
        <v>49.6</v>
      </c>
      <c r="AV152" s="63"/>
      <c r="AW152" s="63"/>
      <c r="BO152" s="99">
        <v>-4.2107720281094885E-2</v>
      </c>
      <c r="BP152" s="90">
        <v>24054.136396267051</v>
      </c>
      <c r="BT152" s="91">
        <v>1E-3</v>
      </c>
      <c r="CJ152" s="98">
        <v>115</v>
      </c>
      <c r="CK152" s="75">
        <f>ABS(J152-PO_valitsin!$D$8)</f>
        <v>8</v>
      </c>
      <c r="CR152" s="77">
        <f>ABS(Q152-PO_valitsin!$F$8)</f>
        <v>38.800000000000004</v>
      </c>
      <c r="EN152" s="76">
        <f>ABS(BO152-PO_valitsin!$E$8)</f>
        <v>2.0082570591390358E-2</v>
      </c>
      <c r="EO152" s="76">
        <f>ABS(BP152-PO_valitsin!$H$8)</f>
        <v>3362.3436183787053</v>
      </c>
      <c r="ES152" s="76">
        <f>ABS(BT152-PO_valitsin!$I$8)</f>
        <v>1E-3</v>
      </c>
      <c r="FI152" s="76">
        <f>ABS(CJ152-PO_valitsin!$G$8)</f>
        <v>1612</v>
      </c>
      <c r="FJ152" s="78">
        <f>IF($B152=PO_valitsin!$C$8,100000,'mallin data'!CK152/'mallin data'!J$297*PO_valitsin!D$5)</f>
        <v>0.35669360293781122</v>
      </c>
      <c r="FK152" s="78"/>
      <c r="FL152" s="78"/>
      <c r="FM152" s="78"/>
      <c r="FN152" s="78"/>
      <c r="FO152" s="78"/>
      <c r="FP152" s="78"/>
      <c r="FQ152" s="78">
        <f>IF($B152=PO_valitsin!$C$8,100000,'mallin data'!CR152/'mallin data'!Q$297*PO_valitsin!F$5)</f>
        <v>0.17787451194817627</v>
      </c>
      <c r="FR152" s="78"/>
      <c r="FS152" s="78"/>
      <c r="FT152" s="78"/>
      <c r="FU152" s="78"/>
      <c r="FV152" s="78"/>
      <c r="FW152" s="78"/>
      <c r="FX152" s="78"/>
      <c r="FY152" s="78"/>
      <c r="FZ152" s="78"/>
      <c r="GA152" s="78"/>
      <c r="GB152" s="78"/>
      <c r="GC152" s="78"/>
      <c r="GD152" s="78"/>
      <c r="GE152" s="78"/>
      <c r="GF152" s="78"/>
      <c r="GG152" s="78"/>
      <c r="GH152" s="78"/>
      <c r="GI152" s="78"/>
      <c r="GJ152" s="78"/>
      <c r="GK152" s="78"/>
      <c r="GL152" s="78"/>
      <c r="GM152" s="78"/>
      <c r="GN152" s="78"/>
      <c r="GO152" s="78"/>
      <c r="GP152" s="78"/>
      <c r="GQ152" s="78"/>
      <c r="GR152" s="78"/>
      <c r="GS152" s="78"/>
      <c r="GT152" s="78"/>
      <c r="GU152" s="78"/>
      <c r="GV152" s="78"/>
      <c r="GW152" s="78"/>
      <c r="GX152" s="78"/>
      <c r="GY152" s="78"/>
      <c r="GZ152" s="78"/>
      <c r="HA152" s="78"/>
      <c r="HB152" s="78"/>
      <c r="HC152" s="78"/>
      <c r="HD152" s="78"/>
      <c r="HE152" s="78"/>
      <c r="HF152" s="78"/>
      <c r="HG152" s="78"/>
      <c r="HH152" s="78"/>
      <c r="HI152" s="78"/>
      <c r="HJ152" s="78"/>
      <c r="HK152" s="78"/>
      <c r="HL152" s="78"/>
      <c r="HM152" s="78">
        <f>IF($B152=PO_valitsin!$C$8,100000,'mallin data'!EN152/'mallin data'!BO$297*PO_valitsin!E$5)</f>
        <v>0.19879610100062475</v>
      </c>
      <c r="HN152" s="78">
        <f>IF($B152=PO_valitsin!$C$8,100000,'mallin data'!EO152/'mallin data'!BP$297*PO_valitsin!H$5)</f>
        <v>0.10352165704539831</v>
      </c>
      <c r="HO152" s="78"/>
      <c r="HP152" s="78"/>
      <c r="HQ152" s="78"/>
      <c r="HR152" s="78">
        <f>IF($B152=PO_valitsin!$C$8,100000,'mallin data'!ES152/'mallin data'!BT$297*PO_valitsin!I$5)</f>
        <v>1.6084460507125451E-2</v>
      </c>
      <c r="HS152" s="78"/>
      <c r="HT152" s="78"/>
      <c r="HU152" s="78"/>
      <c r="HV152" s="78"/>
      <c r="HW152" s="78"/>
      <c r="HX152" s="78"/>
      <c r="HY152" s="78"/>
      <c r="HZ152" s="78"/>
      <c r="IA152" s="78"/>
      <c r="IB152" s="78"/>
      <c r="IC152" s="78"/>
      <c r="ID152" s="78"/>
      <c r="IE152" s="78"/>
      <c r="IF152" s="78"/>
      <c r="IG152" s="78"/>
      <c r="IH152" s="78">
        <f>IF($B152=PO_valitsin!$C$8,100000,'mallin data'!FI152/'mallin data'!CJ$297*PO_valitsin!G$5)</f>
        <v>0.16446552146822835</v>
      </c>
      <c r="II152" s="79">
        <f t="shared" si="8"/>
        <v>1.0174358699073642</v>
      </c>
      <c r="IJ152" s="71">
        <f t="shared" si="9"/>
        <v>206</v>
      </c>
      <c r="IK152" s="80">
        <f t="shared" si="11"/>
        <v>1.4999999999999949E-8</v>
      </c>
      <c r="IL152" s="36" t="str">
        <f t="shared" si="10"/>
        <v>Multia</v>
      </c>
    </row>
    <row r="153" spans="1:246" x14ac:dyDescent="0.2">
      <c r="A153" s="12">
        <v>2024</v>
      </c>
      <c r="B153" s="88" t="s">
        <v>247</v>
      </c>
      <c r="C153" s="88" t="s">
        <v>562</v>
      </c>
      <c r="J153" s="89">
        <v>46.7</v>
      </c>
      <c r="Q153" s="89">
        <v>52.1</v>
      </c>
      <c r="AV153" s="63"/>
      <c r="AW153" s="63"/>
      <c r="BO153" s="99">
        <v>-5.9590987229992233E-3</v>
      </c>
      <c r="BP153" s="90">
        <v>27283.421530479896</v>
      </c>
      <c r="BT153" s="91">
        <v>6.0000000000000001E-3</v>
      </c>
      <c r="CJ153" s="98">
        <v>244</v>
      </c>
      <c r="CK153" s="75">
        <f>ABS(J153-PO_valitsin!$D$8)</f>
        <v>1</v>
      </c>
      <c r="CR153" s="77">
        <f>ABS(Q153-PO_valitsin!$F$8)</f>
        <v>36.300000000000004</v>
      </c>
      <c r="EN153" s="76">
        <f>ABS(BO153-PO_valitsin!$E$8)</f>
        <v>1.6066050966705304E-2</v>
      </c>
      <c r="EO153" s="76">
        <f>ABS(BP153-PO_valitsin!$H$8)</f>
        <v>133.05848416586014</v>
      </c>
      <c r="ES153" s="76">
        <f>ABS(BT153-PO_valitsin!$I$8)</f>
        <v>4.0000000000000001E-3</v>
      </c>
      <c r="FI153" s="76">
        <f>ABS(CJ153-PO_valitsin!$G$8)</f>
        <v>1483</v>
      </c>
      <c r="FJ153" s="78">
        <f>IF($B153=PO_valitsin!$C$8,100000,'mallin data'!CK153/'mallin data'!J$297*PO_valitsin!D$5)</f>
        <v>4.4586700367226402E-2</v>
      </c>
      <c r="FK153" s="78"/>
      <c r="FL153" s="78"/>
      <c r="FM153" s="78"/>
      <c r="FN153" s="78"/>
      <c r="FO153" s="78"/>
      <c r="FP153" s="78"/>
      <c r="FQ153" s="78">
        <f>IF($B153=PO_valitsin!$C$8,100000,'mallin data'!CR153/'mallin data'!Q$297*PO_valitsin!F$5)</f>
        <v>0.16641352535357726</v>
      </c>
      <c r="FR153" s="78"/>
      <c r="FS153" s="78"/>
      <c r="FT153" s="78"/>
      <c r="FU153" s="78"/>
      <c r="FV153" s="78"/>
      <c r="FW153" s="78"/>
      <c r="FX153" s="78"/>
      <c r="FY153" s="78"/>
      <c r="FZ153" s="78"/>
      <c r="GA153" s="78"/>
      <c r="GB153" s="78"/>
      <c r="GC153" s="78"/>
      <c r="GD153" s="78"/>
      <c r="GE153" s="78"/>
      <c r="GF153" s="78"/>
      <c r="GG153" s="78"/>
      <c r="GH153" s="78"/>
      <c r="GI153" s="78"/>
      <c r="GJ153" s="78"/>
      <c r="GK153" s="78"/>
      <c r="GL153" s="78"/>
      <c r="GM153" s="78"/>
      <c r="GN153" s="78"/>
      <c r="GO153" s="78"/>
      <c r="GP153" s="78"/>
      <c r="GQ153" s="78"/>
      <c r="GR153" s="78"/>
      <c r="GS153" s="78"/>
      <c r="GT153" s="78"/>
      <c r="GU153" s="78"/>
      <c r="GV153" s="78"/>
      <c r="GW153" s="78"/>
      <c r="GX153" s="78"/>
      <c r="GY153" s="78"/>
      <c r="GZ153" s="78"/>
      <c r="HA153" s="78"/>
      <c r="HB153" s="78"/>
      <c r="HC153" s="78"/>
      <c r="HD153" s="78"/>
      <c r="HE153" s="78"/>
      <c r="HF153" s="78"/>
      <c r="HG153" s="78"/>
      <c r="HH153" s="78"/>
      <c r="HI153" s="78"/>
      <c r="HJ153" s="78"/>
      <c r="HK153" s="78"/>
      <c r="HL153" s="78"/>
      <c r="HM153" s="78">
        <f>IF($B153=PO_valitsin!$C$8,100000,'mallin data'!EN153/'mallin data'!BO$297*PO_valitsin!E$5)</f>
        <v>0.15903682629292401</v>
      </c>
      <c r="HN153" s="78">
        <f>IF($B153=PO_valitsin!$C$8,100000,'mallin data'!EO153/'mallin data'!BP$297*PO_valitsin!H$5)</f>
        <v>4.0966767017823879E-3</v>
      </c>
      <c r="HO153" s="78"/>
      <c r="HP153" s="78"/>
      <c r="HQ153" s="78"/>
      <c r="HR153" s="78">
        <f>IF($B153=PO_valitsin!$C$8,100000,'mallin data'!ES153/'mallin data'!BT$297*PO_valitsin!I$5)</f>
        <v>6.4337842028501804E-2</v>
      </c>
      <c r="HS153" s="78"/>
      <c r="HT153" s="78"/>
      <c r="HU153" s="78"/>
      <c r="HV153" s="78"/>
      <c r="HW153" s="78"/>
      <c r="HX153" s="78"/>
      <c r="HY153" s="78"/>
      <c r="HZ153" s="78"/>
      <c r="IA153" s="78"/>
      <c r="IB153" s="78"/>
      <c r="IC153" s="78"/>
      <c r="ID153" s="78"/>
      <c r="IE153" s="78"/>
      <c r="IF153" s="78"/>
      <c r="IG153" s="78"/>
      <c r="IH153" s="78">
        <f>IF($B153=PO_valitsin!$C$8,100000,'mallin data'!FI153/'mallin data'!CJ$297*PO_valitsin!G$5)</f>
        <v>0.15130419872046069</v>
      </c>
      <c r="II153" s="79">
        <f t="shared" si="8"/>
        <v>0.58977578456447255</v>
      </c>
      <c r="IJ153" s="71">
        <f t="shared" si="9"/>
        <v>88</v>
      </c>
      <c r="IK153" s="80">
        <f t="shared" si="11"/>
        <v>1.509999999999995E-8</v>
      </c>
      <c r="IL153" s="36" t="str">
        <f t="shared" si="10"/>
        <v>Muonio</v>
      </c>
    </row>
    <row r="154" spans="1:246" x14ac:dyDescent="0.2">
      <c r="A154" s="12">
        <v>2024</v>
      </c>
      <c r="B154" s="88" t="s">
        <v>248</v>
      </c>
      <c r="C154" s="88" t="s">
        <v>563</v>
      </c>
      <c r="J154" s="89">
        <v>43.4</v>
      </c>
      <c r="Q154" s="89">
        <v>81.099999999999994</v>
      </c>
      <c r="AV154" s="63"/>
      <c r="AW154" s="63"/>
      <c r="BO154" s="99">
        <v>5.437789139321891E-3</v>
      </c>
      <c r="BP154" s="90">
        <v>29649.827692775358</v>
      </c>
      <c r="BT154" s="91">
        <v>0.68</v>
      </c>
      <c r="CJ154" s="98">
        <v>2528</v>
      </c>
      <c r="CK154" s="75">
        <f>ABS(J154-PO_valitsin!$D$8)</f>
        <v>2.3000000000000043</v>
      </c>
      <c r="CR154" s="77">
        <f>ABS(Q154-PO_valitsin!$F$8)</f>
        <v>7.3000000000000114</v>
      </c>
      <c r="EN154" s="76">
        <f>ABS(BO154-PO_valitsin!$E$8)</f>
        <v>2.7462938829026416E-2</v>
      </c>
      <c r="EO154" s="76">
        <f>ABS(BP154-PO_valitsin!$H$8)</f>
        <v>2233.3476781296013</v>
      </c>
      <c r="ES154" s="76">
        <f>ABS(BT154-PO_valitsin!$I$8)</f>
        <v>0.67800000000000005</v>
      </c>
      <c r="FI154" s="76">
        <f>ABS(CJ154-PO_valitsin!$G$8)</f>
        <v>801</v>
      </c>
      <c r="FJ154" s="78">
        <f>IF($B154=PO_valitsin!$C$8,100000,'mallin data'!CK154/'mallin data'!J$297*PO_valitsin!D$5)</f>
        <v>0.10254941084462091</v>
      </c>
      <c r="FK154" s="78"/>
      <c r="FL154" s="78"/>
      <c r="FM154" s="78"/>
      <c r="FN154" s="78"/>
      <c r="FO154" s="78"/>
      <c r="FP154" s="78"/>
      <c r="FQ154" s="78">
        <f>IF($B154=PO_valitsin!$C$8,100000,'mallin data'!CR154/'mallin data'!Q$297*PO_valitsin!F$5)</f>
        <v>3.346608085622909E-2</v>
      </c>
      <c r="FR154" s="78"/>
      <c r="FS154" s="78"/>
      <c r="FT154" s="78"/>
      <c r="FU154" s="78"/>
      <c r="FV154" s="78"/>
      <c r="FW154" s="78"/>
      <c r="FX154" s="78"/>
      <c r="FY154" s="78"/>
      <c r="FZ154" s="78"/>
      <c r="GA154" s="78"/>
      <c r="GB154" s="78"/>
      <c r="GC154" s="78"/>
      <c r="GD154" s="78"/>
      <c r="GE154" s="78"/>
      <c r="GF154" s="78"/>
      <c r="GG154" s="78"/>
      <c r="GH154" s="78"/>
      <c r="GI154" s="78"/>
      <c r="GJ154" s="78"/>
      <c r="GK154" s="78"/>
      <c r="GL154" s="78"/>
      <c r="GM154" s="78"/>
      <c r="GN154" s="78"/>
      <c r="GO154" s="78"/>
      <c r="GP154" s="78"/>
      <c r="GQ154" s="78"/>
      <c r="GR154" s="78"/>
      <c r="GS154" s="78"/>
      <c r="GT154" s="78"/>
      <c r="GU154" s="78"/>
      <c r="GV154" s="78"/>
      <c r="GW154" s="78"/>
      <c r="GX154" s="78"/>
      <c r="GY154" s="78"/>
      <c r="GZ154" s="78"/>
      <c r="HA154" s="78"/>
      <c r="HB154" s="78"/>
      <c r="HC154" s="78"/>
      <c r="HD154" s="78"/>
      <c r="HE154" s="78"/>
      <c r="HF154" s="78"/>
      <c r="HG154" s="78"/>
      <c r="HH154" s="78"/>
      <c r="HI154" s="78"/>
      <c r="HJ154" s="78"/>
      <c r="HK154" s="78"/>
      <c r="HL154" s="78"/>
      <c r="HM154" s="78">
        <f>IF($B154=PO_valitsin!$C$8,100000,'mallin data'!EN154/'mallin data'!BO$297*PO_valitsin!E$5)</f>
        <v>0.27185390119179664</v>
      </c>
      <c r="HN154" s="78">
        <f>IF($B154=PO_valitsin!$C$8,100000,'mallin data'!EO154/'mallin data'!BP$297*PO_valitsin!H$5)</f>
        <v>6.8761518345335532E-2</v>
      </c>
      <c r="HO154" s="78"/>
      <c r="HP154" s="78"/>
      <c r="HQ154" s="78"/>
      <c r="HR154" s="78">
        <f>IF($B154=PO_valitsin!$C$8,100000,'mallin data'!ES154/'mallin data'!BT$297*PO_valitsin!I$5)</f>
        <v>10.905264223831056</v>
      </c>
      <c r="HS154" s="78"/>
      <c r="HT154" s="78"/>
      <c r="HU154" s="78"/>
      <c r="HV154" s="78"/>
      <c r="HW154" s="78"/>
      <c r="HX154" s="78"/>
      <c r="HY154" s="78"/>
      <c r="HZ154" s="78"/>
      <c r="IA154" s="78"/>
      <c r="IB154" s="78"/>
      <c r="IC154" s="78"/>
      <c r="ID154" s="78"/>
      <c r="IE154" s="78"/>
      <c r="IF154" s="78"/>
      <c r="IG154" s="78"/>
      <c r="IH154" s="78">
        <f>IF($B154=PO_valitsin!$C$8,100000,'mallin data'!FI154/'mallin data'!CJ$297*PO_valitsin!G$5)</f>
        <v>8.1722631945441021E-2</v>
      </c>
      <c r="II154" s="79">
        <f t="shared" si="8"/>
        <v>11.463617782214479</v>
      </c>
      <c r="IJ154" s="71">
        <f t="shared" si="9"/>
        <v>282</v>
      </c>
      <c r="IK154" s="80">
        <f t="shared" si="11"/>
        <v>1.5199999999999951E-8</v>
      </c>
      <c r="IL154" s="36" t="str">
        <f t="shared" si="10"/>
        <v>Mustasaari</v>
      </c>
    </row>
    <row r="155" spans="1:246" x14ac:dyDescent="0.2">
      <c r="A155" s="12">
        <v>2024</v>
      </c>
      <c r="B155" s="88" t="s">
        <v>249</v>
      </c>
      <c r="C155" s="88" t="s">
        <v>564</v>
      </c>
      <c r="J155" s="89">
        <v>41.9</v>
      </c>
      <c r="Q155" s="89">
        <v>89.1</v>
      </c>
      <c r="AV155" s="63"/>
      <c r="AW155" s="63"/>
      <c r="BO155" s="99">
        <v>5.1716631316956144E-3</v>
      </c>
      <c r="BP155" s="90">
        <v>29247.202562653099</v>
      </c>
      <c r="BT155" s="91">
        <v>2E-3</v>
      </c>
      <c r="CJ155" s="98">
        <v>1488</v>
      </c>
      <c r="CK155" s="75">
        <f>ABS(J155-PO_valitsin!$D$8)</f>
        <v>3.8000000000000043</v>
      </c>
      <c r="CR155" s="77">
        <f>ABS(Q155-PO_valitsin!$F$8)</f>
        <v>0.69999999999998863</v>
      </c>
      <c r="EN155" s="76">
        <f>ABS(BO155-PO_valitsin!$E$8)</f>
        <v>2.7196812821400143E-2</v>
      </c>
      <c r="EO155" s="76">
        <f>ABS(BP155-PO_valitsin!$H$8)</f>
        <v>1830.722548007343</v>
      </c>
      <c r="ES155" s="76">
        <f>ABS(BT155-PO_valitsin!$I$8)</f>
        <v>0</v>
      </c>
      <c r="FI155" s="76">
        <f>ABS(CJ155-PO_valitsin!$G$8)</f>
        <v>239</v>
      </c>
      <c r="FJ155" s="78">
        <f>IF($B155=PO_valitsin!$C$8,100000,'mallin data'!CK155/'mallin data'!J$297*PO_valitsin!D$5)</f>
        <v>0.1694294613954605</v>
      </c>
      <c r="FK155" s="78"/>
      <c r="FL155" s="78"/>
      <c r="FM155" s="78"/>
      <c r="FN155" s="78"/>
      <c r="FO155" s="78"/>
      <c r="FP155" s="78"/>
      <c r="FQ155" s="78">
        <f>IF($B155=PO_valitsin!$C$8,100000,'mallin data'!CR155/'mallin data'!Q$297*PO_valitsin!F$5)</f>
        <v>3.2090762464876636E-3</v>
      </c>
      <c r="FR155" s="78"/>
      <c r="FS155" s="78"/>
      <c r="FT155" s="78"/>
      <c r="FU155" s="78"/>
      <c r="FV155" s="78"/>
      <c r="FW155" s="78"/>
      <c r="FX155" s="78"/>
      <c r="FY155" s="78"/>
      <c r="FZ155" s="78"/>
      <c r="GA155" s="78"/>
      <c r="GB155" s="78"/>
      <c r="GC155" s="78"/>
      <c r="GD155" s="78"/>
      <c r="GE155" s="78"/>
      <c r="GF155" s="78"/>
      <c r="GG155" s="78"/>
      <c r="GH155" s="78"/>
      <c r="GI155" s="78"/>
      <c r="GJ155" s="78"/>
      <c r="GK155" s="78"/>
      <c r="GL155" s="78"/>
      <c r="GM155" s="78"/>
      <c r="GN155" s="78"/>
      <c r="GO155" s="78"/>
      <c r="GP155" s="78"/>
      <c r="GQ155" s="78"/>
      <c r="GR155" s="78"/>
      <c r="GS155" s="78"/>
      <c r="GT155" s="78"/>
      <c r="GU155" s="78"/>
      <c r="GV155" s="78"/>
      <c r="GW155" s="78"/>
      <c r="GX155" s="78"/>
      <c r="GY155" s="78"/>
      <c r="GZ155" s="78"/>
      <c r="HA155" s="78"/>
      <c r="HB155" s="78"/>
      <c r="HC155" s="78"/>
      <c r="HD155" s="78"/>
      <c r="HE155" s="78"/>
      <c r="HF155" s="78"/>
      <c r="HG155" s="78"/>
      <c r="HH155" s="78"/>
      <c r="HI155" s="78"/>
      <c r="HJ155" s="78"/>
      <c r="HK155" s="78"/>
      <c r="HL155" s="78"/>
      <c r="HM155" s="78">
        <f>IF($B155=PO_valitsin!$C$8,100000,'mallin data'!EN155/'mallin data'!BO$297*PO_valitsin!E$5)</f>
        <v>0.26921953660932402</v>
      </c>
      <c r="HN155" s="78">
        <f>IF($B155=PO_valitsin!$C$8,100000,'mallin data'!EO155/'mallin data'!BP$297*PO_valitsin!H$5)</f>
        <v>5.6365277696239342E-2</v>
      </c>
      <c r="HO155" s="78"/>
      <c r="HP155" s="78"/>
      <c r="HQ155" s="78"/>
      <c r="HR155" s="78">
        <f>IF($B155=PO_valitsin!$C$8,100000,'mallin data'!ES155/'mallin data'!BT$297*PO_valitsin!I$5)</f>
        <v>0</v>
      </c>
      <c r="HS155" s="78"/>
      <c r="HT155" s="78"/>
      <c r="HU155" s="78"/>
      <c r="HV155" s="78"/>
      <c r="HW155" s="78"/>
      <c r="HX155" s="78"/>
      <c r="HY155" s="78"/>
      <c r="HZ155" s="78"/>
      <c r="IA155" s="78"/>
      <c r="IB155" s="78"/>
      <c r="IC155" s="78"/>
      <c r="ID155" s="78"/>
      <c r="IE155" s="78"/>
      <c r="IF155" s="78"/>
      <c r="IG155" s="78"/>
      <c r="IH155" s="78">
        <f>IF($B155=PO_valitsin!$C$8,100000,'mallin data'!FI155/'mallin data'!CJ$297*PO_valitsin!G$5)</f>
        <v>2.4384156098577279E-2</v>
      </c>
      <c r="II155" s="79">
        <f t="shared" si="8"/>
        <v>0.52260752334608884</v>
      </c>
      <c r="IJ155" s="71">
        <f t="shared" si="9"/>
        <v>70</v>
      </c>
      <c r="IK155" s="80">
        <f t="shared" si="11"/>
        <v>1.5299999999999952E-8</v>
      </c>
      <c r="IL155" s="36" t="str">
        <f t="shared" si="10"/>
        <v>Muurame</v>
      </c>
    </row>
    <row r="156" spans="1:246" x14ac:dyDescent="0.2">
      <c r="A156" s="12">
        <v>2024</v>
      </c>
      <c r="B156" s="88" t="s">
        <v>250</v>
      </c>
      <c r="C156" s="88" t="s">
        <v>565</v>
      </c>
      <c r="J156" s="89">
        <v>47.7</v>
      </c>
      <c r="Q156" s="89">
        <v>66.8</v>
      </c>
      <c r="AV156" s="63"/>
      <c r="AW156" s="63"/>
      <c r="BO156" s="99">
        <v>-1.1162231542902967E-2</v>
      </c>
      <c r="BP156" s="90">
        <v>27403.422094422898</v>
      </c>
      <c r="BT156" s="91">
        <v>9.0000000000000011E-3</v>
      </c>
      <c r="CJ156" s="98">
        <v>747</v>
      </c>
      <c r="CK156" s="75">
        <f>ABS(J156-PO_valitsin!$D$8)</f>
        <v>2</v>
      </c>
      <c r="CR156" s="77">
        <f>ABS(Q156-PO_valitsin!$F$8)</f>
        <v>21.600000000000009</v>
      </c>
      <c r="EN156" s="76">
        <f>ABS(BO156-PO_valitsin!$E$8)</f>
        <v>1.086291814680156E-2</v>
      </c>
      <c r="EO156" s="76">
        <f>ABS(BP156-PO_valitsin!$H$8)</f>
        <v>13.057920222858229</v>
      </c>
      <c r="ES156" s="76">
        <f>ABS(BT156-PO_valitsin!$I$8)</f>
        <v>7.000000000000001E-3</v>
      </c>
      <c r="FI156" s="76">
        <f>ABS(CJ156-PO_valitsin!$G$8)</f>
        <v>980</v>
      </c>
      <c r="FJ156" s="78">
        <f>IF($B156=PO_valitsin!$C$8,100000,'mallin data'!CK156/'mallin data'!J$297*PO_valitsin!D$5)</f>
        <v>8.9173400734452804E-2</v>
      </c>
      <c r="FK156" s="78"/>
      <c r="FL156" s="78"/>
      <c r="FM156" s="78"/>
      <c r="FN156" s="78"/>
      <c r="FO156" s="78"/>
      <c r="FP156" s="78"/>
      <c r="FQ156" s="78">
        <f>IF($B156=PO_valitsin!$C$8,100000,'mallin data'!CR156/'mallin data'!Q$297*PO_valitsin!F$5)</f>
        <v>9.9022924177335256E-2</v>
      </c>
      <c r="FR156" s="78"/>
      <c r="FS156" s="78"/>
      <c r="FT156" s="78"/>
      <c r="FU156" s="78"/>
      <c r="FV156" s="78"/>
      <c r="FW156" s="78"/>
      <c r="FX156" s="78"/>
      <c r="FY156" s="78"/>
      <c r="FZ156" s="78"/>
      <c r="GA156" s="78"/>
      <c r="GB156" s="78"/>
      <c r="GC156" s="78"/>
      <c r="GD156" s="78"/>
      <c r="GE156" s="78"/>
      <c r="GF156" s="78"/>
      <c r="GG156" s="78"/>
      <c r="GH156" s="78"/>
      <c r="GI156" s="78"/>
      <c r="GJ156" s="78"/>
      <c r="GK156" s="78"/>
      <c r="GL156" s="78"/>
      <c r="GM156" s="78"/>
      <c r="GN156" s="78"/>
      <c r="GO156" s="78"/>
      <c r="GP156" s="78"/>
      <c r="GQ156" s="78"/>
      <c r="GR156" s="78"/>
      <c r="GS156" s="78"/>
      <c r="GT156" s="78"/>
      <c r="GU156" s="78"/>
      <c r="GV156" s="78"/>
      <c r="GW156" s="78"/>
      <c r="GX156" s="78"/>
      <c r="GY156" s="78"/>
      <c r="GZ156" s="78"/>
      <c r="HA156" s="78"/>
      <c r="HB156" s="78"/>
      <c r="HC156" s="78"/>
      <c r="HD156" s="78"/>
      <c r="HE156" s="78"/>
      <c r="HF156" s="78"/>
      <c r="HG156" s="78"/>
      <c r="HH156" s="78"/>
      <c r="HI156" s="78"/>
      <c r="HJ156" s="78"/>
      <c r="HK156" s="78"/>
      <c r="HL156" s="78"/>
      <c r="HM156" s="78">
        <f>IF($B156=PO_valitsin!$C$8,100000,'mallin data'!EN156/'mallin data'!BO$297*PO_valitsin!E$5)</f>
        <v>0.10753134232720629</v>
      </c>
      <c r="HN156" s="78">
        <f>IF($B156=PO_valitsin!$C$8,100000,'mallin data'!EO156/'mallin data'!BP$297*PO_valitsin!H$5)</f>
        <v>4.0203432262188505E-4</v>
      </c>
      <c r="HO156" s="78"/>
      <c r="HP156" s="78"/>
      <c r="HQ156" s="78"/>
      <c r="HR156" s="78">
        <f>IF($B156=PO_valitsin!$C$8,100000,'mallin data'!ES156/'mallin data'!BT$297*PO_valitsin!I$5)</f>
        <v>0.11259122354987816</v>
      </c>
      <c r="HS156" s="78"/>
      <c r="HT156" s="78"/>
      <c r="HU156" s="78"/>
      <c r="HV156" s="78"/>
      <c r="HW156" s="78"/>
      <c r="HX156" s="78"/>
      <c r="HY156" s="78"/>
      <c r="HZ156" s="78"/>
      <c r="IA156" s="78"/>
      <c r="IB156" s="78"/>
      <c r="IC156" s="78"/>
      <c r="ID156" s="78"/>
      <c r="IE156" s="78"/>
      <c r="IF156" s="78"/>
      <c r="IG156" s="78"/>
      <c r="IH156" s="78">
        <f>IF($B156=PO_valitsin!$C$8,100000,'mallin data'!FI156/'mallin data'!CJ$297*PO_valitsin!G$5)</f>
        <v>9.9985242579940306E-2</v>
      </c>
      <c r="II156" s="79">
        <f t="shared" si="8"/>
        <v>0.50870618309143478</v>
      </c>
      <c r="IJ156" s="71">
        <f t="shared" si="9"/>
        <v>63</v>
      </c>
      <c r="IK156" s="80">
        <f t="shared" si="11"/>
        <v>1.5399999999999953E-8</v>
      </c>
      <c r="IL156" s="36" t="str">
        <f t="shared" si="10"/>
        <v>Mynämäki</v>
      </c>
    </row>
    <row r="157" spans="1:246" x14ac:dyDescent="0.2">
      <c r="A157" s="12">
        <v>2024</v>
      </c>
      <c r="B157" s="88" t="s">
        <v>251</v>
      </c>
      <c r="C157" s="88" t="s">
        <v>566</v>
      </c>
      <c r="J157" s="89">
        <v>49.7</v>
      </c>
      <c r="Q157" s="89">
        <v>46.9</v>
      </c>
      <c r="AV157" s="63"/>
      <c r="AW157" s="63"/>
      <c r="BO157" s="99">
        <v>-3.3589045517058214E-2</v>
      </c>
      <c r="BP157" s="90">
        <v>26921.059630292188</v>
      </c>
      <c r="BT157" s="91">
        <v>9.5000000000000001E-2</v>
      </c>
      <c r="CJ157" s="98">
        <v>104</v>
      </c>
      <c r="CK157" s="75">
        <f>ABS(J157-PO_valitsin!$D$8)</f>
        <v>4</v>
      </c>
      <c r="CR157" s="77">
        <f>ABS(Q157-PO_valitsin!$F$8)</f>
        <v>41.500000000000007</v>
      </c>
      <c r="EN157" s="76">
        <f>ABS(BO157-PO_valitsin!$E$8)</f>
        <v>1.1563895827353687E-2</v>
      </c>
      <c r="EO157" s="76">
        <f>ABS(BP157-PO_valitsin!$H$8)</f>
        <v>495.42038435356881</v>
      </c>
      <c r="ES157" s="76">
        <f>ABS(BT157-PO_valitsin!$I$8)</f>
        <v>9.2999999999999999E-2</v>
      </c>
      <c r="FI157" s="76">
        <f>ABS(CJ157-PO_valitsin!$G$8)</f>
        <v>1623</v>
      </c>
      <c r="FJ157" s="78">
        <f>IF($B157=PO_valitsin!$C$8,100000,'mallin data'!CK157/'mallin data'!J$297*PO_valitsin!D$5)</f>
        <v>0.17834680146890561</v>
      </c>
      <c r="FK157" s="78"/>
      <c r="FL157" s="78"/>
      <c r="FM157" s="78"/>
      <c r="FN157" s="78"/>
      <c r="FO157" s="78"/>
      <c r="FP157" s="78"/>
      <c r="FQ157" s="78">
        <f>IF($B157=PO_valitsin!$C$8,100000,'mallin data'!CR157/'mallin data'!Q$297*PO_valitsin!F$5)</f>
        <v>0.19025237747034318</v>
      </c>
      <c r="FR157" s="78"/>
      <c r="FS157" s="78"/>
      <c r="FT157" s="78"/>
      <c r="FU157" s="78"/>
      <c r="FV157" s="78"/>
      <c r="FW157" s="78"/>
      <c r="FX157" s="78"/>
      <c r="FY157" s="78"/>
      <c r="FZ157" s="78"/>
      <c r="GA157" s="78"/>
      <c r="GB157" s="78"/>
      <c r="GC157" s="78"/>
      <c r="GD157" s="78"/>
      <c r="GE157" s="78"/>
      <c r="GF157" s="78"/>
      <c r="GG157" s="78"/>
      <c r="GH157" s="78"/>
      <c r="GI157" s="78"/>
      <c r="GJ157" s="78"/>
      <c r="GK157" s="78"/>
      <c r="GL157" s="78"/>
      <c r="GM157" s="78"/>
      <c r="GN157" s="78"/>
      <c r="GO157" s="78"/>
      <c r="GP157" s="78"/>
      <c r="GQ157" s="78"/>
      <c r="GR157" s="78"/>
      <c r="GS157" s="78"/>
      <c r="GT157" s="78"/>
      <c r="GU157" s="78"/>
      <c r="GV157" s="78"/>
      <c r="GW157" s="78"/>
      <c r="GX157" s="78"/>
      <c r="GY157" s="78"/>
      <c r="GZ157" s="78"/>
      <c r="HA157" s="78"/>
      <c r="HB157" s="78"/>
      <c r="HC157" s="78"/>
      <c r="HD157" s="78"/>
      <c r="HE157" s="78"/>
      <c r="HF157" s="78"/>
      <c r="HG157" s="78"/>
      <c r="HH157" s="78"/>
      <c r="HI157" s="78"/>
      <c r="HJ157" s="78"/>
      <c r="HK157" s="78"/>
      <c r="HL157" s="78"/>
      <c r="HM157" s="78">
        <f>IF($B157=PO_valitsin!$C$8,100000,'mallin data'!EN157/'mallin data'!BO$297*PO_valitsin!E$5)</f>
        <v>0.11447027622254966</v>
      </c>
      <c r="HN157" s="78">
        <f>IF($B157=PO_valitsin!$C$8,100000,'mallin data'!EO157/'mallin data'!BP$297*PO_valitsin!H$5)</f>
        <v>1.5253271212976031E-2</v>
      </c>
      <c r="HO157" s="78"/>
      <c r="HP157" s="78"/>
      <c r="HQ157" s="78"/>
      <c r="HR157" s="78">
        <f>IF($B157=PO_valitsin!$C$8,100000,'mallin data'!ES157/'mallin data'!BT$297*PO_valitsin!I$5)</f>
        <v>1.4958548271626668</v>
      </c>
      <c r="HS157" s="78"/>
      <c r="HT157" s="78"/>
      <c r="HU157" s="78"/>
      <c r="HV157" s="78"/>
      <c r="HW157" s="78"/>
      <c r="HX157" s="78"/>
      <c r="HY157" s="78"/>
      <c r="HZ157" s="78"/>
      <c r="IA157" s="78"/>
      <c r="IB157" s="78"/>
      <c r="IC157" s="78"/>
      <c r="ID157" s="78"/>
      <c r="IE157" s="78"/>
      <c r="IF157" s="78"/>
      <c r="IG157" s="78"/>
      <c r="IH157" s="78">
        <f>IF($B157=PO_valitsin!$C$8,100000,'mallin data'!FI157/'mallin data'!CJ$297*PO_valitsin!G$5)</f>
        <v>0.16558780480330931</v>
      </c>
      <c r="II157" s="79">
        <f t="shared" si="8"/>
        <v>2.1597653738407505</v>
      </c>
      <c r="IJ157" s="71">
        <f t="shared" si="9"/>
        <v>257</v>
      </c>
      <c r="IK157" s="80">
        <f t="shared" si="11"/>
        <v>1.5499999999999954E-8</v>
      </c>
      <c r="IL157" s="36" t="str">
        <f t="shared" si="10"/>
        <v>Myrskylä</v>
      </c>
    </row>
    <row r="158" spans="1:246" x14ac:dyDescent="0.2">
      <c r="A158" s="12">
        <v>2024</v>
      </c>
      <c r="B158" s="88" t="s">
        <v>252</v>
      </c>
      <c r="C158" s="88" t="s">
        <v>567</v>
      </c>
      <c r="J158" s="89">
        <v>43.1</v>
      </c>
      <c r="Q158" s="89">
        <v>74.900000000000006</v>
      </c>
      <c r="AV158" s="63"/>
      <c r="AW158" s="63"/>
      <c r="BO158" s="99">
        <v>-1.7394406773615499E-2</v>
      </c>
      <c r="BP158" s="90">
        <v>29394.458010891372</v>
      </c>
      <c r="BT158" s="91">
        <v>6.9999999999999993E-3</v>
      </c>
      <c r="CJ158" s="98">
        <v>2459</v>
      </c>
      <c r="CK158" s="75">
        <f>ABS(J158-PO_valitsin!$D$8)</f>
        <v>2.6000000000000014</v>
      </c>
      <c r="CR158" s="77">
        <f>ABS(Q158-PO_valitsin!$F$8)</f>
        <v>13.5</v>
      </c>
      <c r="EN158" s="76">
        <f>ABS(BO158-PO_valitsin!$E$8)</f>
        <v>4.6307429160890277E-3</v>
      </c>
      <c r="EO158" s="76">
        <f>ABS(BP158-PO_valitsin!$H$8)</f>
        <v>1977.9779962456159</v>
      </c>
      <c r="ES158" s="76">
        <f>ABS(BT158-PO_valitsin!$I$8)</f>
        <v>4.9999999999999992E-3</v>
      </c>
      <c r="FI158" s="76">
        <f>ABS(CJ158-PO_valitsin!$G$8)</f>
        <v>732</v>
      </c>
      <c r="FJ158" s="78">
        <f>IF($B158=PO_valitsin!$C$8,100000,'mallin data'!CK158/'mallin data'!J$297*PO_valitsin!D$5)</f>
        <v>0.11592542095478871</v>
      </c>
      <c r="FK158" s="78"/>
      <c r="FL158" s="78"/>
      <c r="FM158" s="78"/>
      <c r="FN158" s="78"/>
      <c r="FO158" s="78"/>
      <c r="FP158" s="78"/>
      <c r="FQ158" s="78">
        <f>IF($B158=PO_valitsin!$C$8,100000,'mallin data'!CR158/'mallin data'!Q$297*PO_valitsin!F$5)</f>
        <v>6.1889327610834516E-2</v>
      </c>
      <c r="FR158" s="78"/>
      <c r="FS158" s="78"/>
      <c r="FT158" s="78"/>
      <c r="FU158" s="78"/>
      <c r="FV158" s="78"/>
      <c r="FW158" s="78"/>
      <c r="FX158" s="78"/>
      <c r="FY158" s="78"/>
      <c r="FZ158" s="78"/>
      <c r="GA158" s="78"/>
      <c r="GB158" s="78"/>
      <c r="GC158" s="78"/>
      <c r="GD158" s="78"/>
      <c r="GE158" s="78"/>
      <c r="GF158" s="78"/>
      <c r="GG158" s="78"/>
      <c r="GH158" s="78"/>
      <c r="GI158" s="78"/>
      <c r="GJ158" s="78"/>
      <c r="GK158" s="78"/>
      <c r="GL158" s="78"/>
      <c r="GM158" s="78"/>
      <c r="GN158" s="78"/>
      <c r="GO158" s="78"/>
      <c r="GP158" s="78"/>
      <c r="GQ158" s="78"/>
      <c r="GR158" s="78"/>
      <c r="GS158" s="78"/>
      <c r="GT158" s="78"/>
      <c r="GU158" s="78"/>
      <c r="GV158" s="78"/>
      <c r="GW158" s="78"/>
      <c r="GX158" s="78"/>
      <c r="GY158" s="78"/>
      <c r="GZ158" s="78"/>
      <c r="HA158" s="78"/>
      <c r="HB158" s="78"/>
      <c r="HC158" s="78"/>
      <c r="HD158" s="78"/>
      <c r="HE158" s="78"/>
      <c r="HF158" s="78"/>
      <c r="HG158" s="78"/>
      <c r="HH158" s="78"/>
      <c r="HI158" s="78"/>
      <c r="HJ158" s="78"/>
      <c r="HK158" s="78"/>
      <c r="HL158" s="78"/>
      <c r="HM158" s="78">
        <f>IF($B158=PO_valitsin!$C$8,100000,'mallin data'!EN158/'mallin data'!BO$297*PO_valitsin!E$5)</f>
        <v>4.5839432370745559E-2</v>
      </c>
      <c r="HN158" s="78">
        <f>IF($B158=PO_valitsin!$C$8,100000,'mallin data'!EO158/'mallin data'!BP$297*PO_valitsin!H$5)</f>
        <v>6.0899058219819342E-2</v>
      </c>
      <c r="HO158" s="78"/>
      <c r="HP158" s="78"/>
      <c r="HQ158" s="78"/>
      <c r="HR158" s="78">
        <f>IF($B158=PO_valitsin!$C$8,100000,'mallin data'!ES158/'mallin data'!BT$297*PO_valitsin!I$5)</f>
        <v>8.0422302535627238E-2</v>
      </c>
      <c r="HS158" s="78"/>
      <c r="HT158" s="78"/>
      <c r="HU158" s="78"/>
      <c r="HV158" s="78"/>
      <c r="HW158" s="78"/>
      <c r="HX158" s="78"/>
      <c r="HY158" s="78"/>
      <c r="HZ158" s="78"/>
      <c r="IA158" s="78"/>
      <c r="IB158" s="78"/>
      <c r="IC158" s="78"/>
      <c r="ID158" s="78"/>
      <c r="IE158" s="78"/>
      <c r="IF158" s="78"/>
      <c r="IG158" s="78"/>
      <c r="IH158" s="78">
        <f>IF($B158=PO_valitsin!$C$8,100000,'mallin data'!FI158/'mallin data'!CJ$297*PO_valitsin!G$5)</f>
        <v>7.4682854661751341E-2</v>
      </c>
      <c r="II158" s="79">
        <f t="shared" si="8"/>
        <v>0.4396584119535667</v>
      </c>
      <c r="IJ158" s="71">
        <f t="shared" si="9"/>
        <v>34</v>
      </c>
      <c r="IK158" s="80">
        <f t="shared" si="11"/>
        <v>1.5599999999999954E-8</v>
      </c>
      <c r="IL158" s="36" t="str">
        <f t="shared" si="10"/>
        <v>Mäntsälä</v>
      </c>
    </row>
    <row r="159" spans="1:246" x14ac:dyDescent="0.2">
      <c r="A159" s="12">
        <v>2024</v>
      </c>
      <c r="B159" s="88" t="s">
        <v>254</v>
      </c>
      <c r="C159" s="88" t="s">
        <v>568</v>
      </c>
      <c r="J159" s="89">
        <v>53.6</v>
      </c>
      <c r="Q159" s="89">
        <v>58.8</v>
      </c>
      <c r="AV159" s="63"/>
      <c r="AW159" s="63"/>
      <c r="BO159" s="99">
        <v>-3.5268047631351739E-2</v>
      </c>
      <c r="BP159" s="90">
        <v>12769.190527838033</v>
      </c>
      <c r="BT159" s="91">
        <v>3.0000000000000001E-3</v>
      </c>
      <c r="CJ159" s="98">
        <v>499</v>
      </c>
      <c r="CK159" s="75">
        <f>ABS(J159-PO_valitsin!$D$8)</f>
        <v>7.8999999999999986</v>
      </c>
      <c r="CR159" s="77">
        <f>ABS(Q159-PO_valitsin!$F$8)</f>
        <v>29.600000000000009</v>
      </c>
      <c r="EN159" s="76">
        <f>ABS(BO159-PO_valitsin!$E$8)</f>
        <v>1.3242897941647212E-2</v>
      </c>
      <c r="EO159" s="76">
        <f>ABS(BP159-PO_valitsin!$H$8)</f>
        <v>14647.289486807724</v>
      </c>
      <c r="ES159" s="76">
        <f>ABS(BT159-PO_valitsin!$I$8)</f>
        <v>1E-3</v>
      </c>
      <c r="FI159" s="76">
        <f>ABS(CJ159-PO_valitsin!$G$8)</f>
        <v>1228</v>
      </c>
      <c r="FJ159" s="78">
        <f>IF($B159=PO_valitsin!$C$8,100000,'mallin data'!CK159/'mallin data'!J$297*PO_valitsin!D$5)</f>
        <v>0.35223493290108848</v>
      </c>
      <c r="FK159" s="78"/>
      <c r="FL159" s="78"/>
      <c r="FM159" s="78"/>
      <c r="FN159" s="78"/>
      <c r="FO159" s="78"/>
      <c r="FP159" s="78"/>
      <c r="FQ159" s="78">
        <f>IF($B159=PO_valitsin!$C$8,100000,'mallin data'!CR159/'mallin data'!Q$297*PO_valitsin!F$5)</f>
        <v>0.13569808128005201</v>
      </c>
      <c r="FR159" s="78"/>
      <c r="FS159" s="78"/>
      <c r="FT159" s="78"/>
      <c r="FU159" s="78"/>
      <c r="FV159" s="78"/>
      <c r="FW159" s="78"/>
      <c r="FX159" s="78"/>
      <c r="FY159" s="78"/>
      <c r="FZ159" s="78"/>
      <c r="GA159" s="78"/>
      <c r="GB159" s="78"/>
      <c r="GC159" s="78"/>
      <c r="GD159" s="78"/>
      <c r="GE159" s="78"/>
      <c r="GF159" s="78"/>
      <c r="GG159" s="78"/>
      <c r="GH159" s="78"/>
      <c r="GI159" s="78"/>
      <c r="GJ159" s="78"/>
      <c r="GK159" s="78"/>
      <c r="GL159" s="78"/>
      <c r="GM159" s="78"/>
      <c r="GN159" s="78"/>
      <c r="GO159" s="78"/>
      <c r="GP159" s="78"/>
      <c r="GQ159" s="78"/>
      <c r="GR159" s="78"/>
      <c r="GS159" s="78"/>
      <c r="GT159" s="78"/>
      <c r="GU159" s="78"/>
      <c r="GV159" s="78"/>
      <c r="GW159" s="78"/>
      <c r="GX159" s="78"/>
      <c r="GY159" s="78"/>
      <c r="GZ159" s="78"/>
      <c r="HA159" s="78"/>
      <c r="HB159" s="78"/>
      <c r="HC159" s="78"/>
      <c r="HD159" s="78"/>
      <c r="HE159" s="78"/>
      <c r="HF159" s="78"/>
      <c r="HG159" s="78"/>
      <c r="HH159" s="78"/>
      <c r="HI159" s="78"/>
      <c r="HJ159" s="78"/>
      <c r="HK159" s="78"/>
      <c r="HL159" s="78"/>
      <c r="HM159" s="78">
        <f>IF($B159=PO_valitsin!$C$8,100000,'mallin data'!EN159/'mallin data'!BO$297*PO_valitsin!E$5)</f>
        <v>0.1310906123679858</v>
      </c>
      <c r="HN159" s="78">
        <f>IF($B159=PO_valitsin!$C$8,100000,'mallin data'!EO159/'mallin data'!BP$297*PO_valitsin!H$5)</f>
        <v>0.45096868464298445</v>
      </c>
      <c r="HO159" s="78"/>
      <c r="HP159" s="78"/>
      <c r="HQ159" s="78"/>
      <c r="HR159" s="78">
        <f>IF($B159=PO_valitsin!$C$8,100000,'mallin data'!ES159/'mallin data'!BT$297*PO_valitsin!I$5)</f>
        <v>1.6084460507125451E-2</v>
      </c>
      <c r="HS159" s="78"/>
      <c r="HT159" s="78"/>
      <c r="HU159" s="78"/>
      <c r="HV159" s="78"/>
      <c r="HW159" s="78"/>
      <c r="HX159" s="78"/>
      <c r="HY159" s="78"/>
      <c r="HZ159" s="78"/>
      <c r="IA159" s="78"/>
      <c r="IB159" s="78"/>
      <c r="IC159" s="78"/>
      <c r="ID159" s="78"/>
      <c r="IE159" s="78"/>
      <c r="IF159" s="78"/>
      <c r="IG159" s="78"/>
      <c r="IH159" s="78">
        <f>IF($B159=PO_valitsin!$C$8,100000,'mallin data'!FI159/'mallin data'!CJ$297*PO_valitsin!G$5)</f>
        <v>0.1252876304981293</v>
      </c>
      <c r="II159" s="79">
        <f t="shared" si="8"/>
        <v>1.2113644178973657</v>
      </c>
      <c r="IJ159" s="71">
        <f t="shared" si="9"/>
        <v>240</v>
      </c>
      <c r="IK159" s="80">
        <f t="shared" si="11"/>
        <v>1.5699999999999955E-8</v>
      </c>
      <c r="IL159" s="36" t="str">
        <f t="shared" si="10"/>
        <v>Mäntyharju</v>
      </c>
    </row>
    <row r="160" spans="1:246" x14ac:dyDescent="0.2">
      <c r="A160" s="12">
        <v>2024</v>
      </c>
      <c r="B160" s="88" t="s">
        <v>253</v>
      </c>
      <c r="C160" s="88" t="s">
        <v>569</v>
      </c>
      <c r="J160" s="89">
        <v>52.1</v>
      </c>
      <c r="Q160" s="89">
        <v>83.5</v>
      </c>
      <c r="AV160" s="63"/>
      <c r="AW160" s="63"/>
      <c r="BO160" s="99">
        <v>-3.3183786170780195E-2</v>
      </c>
      <c r="BP160" s="90">
        <v>26222.103559870549</v>
      </c>
      <c r="BT160" s="91">
        <v>2E-3</v>
      </c>
      <c r="CJ160" s="98">
        <v>700</v>
      </c>
      <c r="CK160" s="75">
        <f>ABS(J160-PO_valitsin!$D$8)</f>
        <v>6.3999999999999986</v>
      </c>
      <c r="CR160" s="77">
        <f>ABS(Q160-PO_valitsin!$F$8)</f>
        <v>4.9000000000000057</v>
      </c>
      <c r="EN160" s="76">
        <f>ABS(BO160-PO_valitsin!$E$8)</f>
        <v>1.1158636481075668E-2</v>
      </c>
      <c r="EO160" s="76">
        <f>ABS(BP160-PO_valitsin!$H$8)</f>
        <v>1194.3764547752071</v>
      </c>
      <c r="ES160" s="76">
        <f>ABS(BT160-PO_valitsin!$I$8)</f>
        <v>0</v>
      </c>
      <c r="FI160" s="76">
        <f>ABS(CJ160-PO_valitsin!$G$8)</f>
        <v>1027</v>
      </c>
      <c r="FJ160" s="78">
        <f>IF($B160=PO_valitsin!$C$8,100000,'mallin data'!CK160/'mallin data'!J$297*PO_valitsin!D$5)</f>
        <v>0.28535488235024892</v>
      </c>
      <c r="FK160" s="78"/>
      <c r="FL160" s="78"/>
      <c r="FM160" s="78"/>
      <c r="FN160" s="78"/>
      <c r="FO160" s="78"/>
      <c r="FP160" s="78"/>
      <c r="FQ160" s="78">
        <f>IF($B160=PO_valitsin!$C$8,100000,'mallin data'!CR160/'mallin data'!Q$297*PO_valitsin!F$5)</f>
        <v>2.2463533725414035E-2</v>
      </c>
      <c r="FR160" s="78"/>
      <c r="FS160" s="78"/>
      <c r="FT160" s="78"/>
      <c r="FU160" s="78"/>
      <c r="FV160" s="78"/>
      <c r="FW160" s="78"/>
      <c r="FX160" s="78"/>
      <c r="FY160" s="78"/>
      <c r="FZ160" s="78"/>
      <c r="GA160" s="78"/>
      <c r="GB160" s="78"/>
      <c r="GC160" s="78"/>
      <c r="GD160" s="78"/>
      <c r="GE160" s="78"/>
      <c r="GF160" s="78"/>
      <c r="GG160" s="78"/>
      <c r="GH160" s="78"/>
      <c r="GI160" s="78"/>
      <c r="GJ160" s="78"/>
      <c r="GK160" s="78"/>
      <c r="GL160" s="78"/>
      <c r="GM160" s="78"/>
      <c r="GN160" s="78"/>
      <c r="GO160" s="78"/>
      <c r="GP160" s="78"/>
      <c r="GQ160" s="78"/>
      <c r="GR160" s="78"/>
      <c r="GS160" s="78"/>
      <c r="GT160" s="78"/>
      <c r="GU160" s="78"/>
      <c r="GV160" s="78"/>
      <c r="GW160" s="78"/>
      <c r="GX160" s="78"/>
      <c r="GY160" s="78"/>
      <c r="GZ160" s="78"/>
      <c r="HA160" s="78"/>
      <c r="HB160" s="78"/>
      <c r="HC160" s="78"/>
      <c r="HD160" s="78"/>
      <c r="HE160" s="78"/>
      <c r="HF160" s="78"/>
      <c r="HG160" s="78"/>
      <c r="HH160" s="78"/>
      <c r="HI160" s="78"/>
      <c r="HJ160" s="78"/>
      <c r="HK160" s="78"/>
      <c r="HL160" s="78"/>
      <c r="HM160" s="78">
        <f>IF($B160=PO_valitsin!$C$8,100000,'mallin data'!EN160/'mallin data'!BO$297*PO_valitsin!E$5)</f>
        <v>0.11045863948672906</v>
      </c>
      <c r="HN160" s="78">
        <f>IF($B160=PO_valitsin!$C$8,100000,'mallin data'!EO160/'mallin data'!BP$297*PO_valitsin!H$5)</f>
        <v>3.6773109404552091E-2</v>
      </c>
      <c r="HO160" s="78"/>
      <c r="HP160" s="78"/>
      <c r="HQ160" s="78"/>
      <c r="HR160" s="78">
        <f>IF($B160=PO_valitsin!$C$8,100000,'mallin data'!ES160/'mallin data'!BT$297*PO_valitsin!I$5)</f>
        <v>0</v>
      </c>
      <c r="HS160" s="78"/>
      <c r="HT160" s="78"/>
      <c r="HU160" s="78"/>
      <c r="HV160" s="78"/>
      <c r="HW160" s="78"/>
      <c r="HX160" s="78"/>
      <c r="HY160" s="78"/>
      <c r="HZ160" s="78"/>
      <c r="IA160" s="78"/>
      <c r="IB160" s="78"/>
      <c r="IC160" s="78"/>
      <c r="ID160" s="78"/>
      <c r="IE160" s="78"/>
      <c r="IF160" s="78"/>
      <c r="IG160" s="78"/>
      <c r="IH160" s="78">
        <f>IF($B160=PO_valitsin!$C$8,100000,'mallin data'!FI160/'mallin data'!CJ$297*PO_valitsin!G$5)</f>
        <v>0.10478045319346806</v>
      </c>
      <c r="II160" s="79">
        <f t="shared" si="8"/>
        <v>0.55983063396041211</v>
      </c>
      <c r="IJ160" s="71">
        <f t="shared" si="9"/>
        <v>76</v>
      </c>
      <c r="IK160" s="80">
        <f t="shared" si="11"/>
        <v>1.5799999999999956E-8</v>
      </c>
      <c r="IL160" s="36" t="str">
        <f t="shared" si="10"/>
        <v>Mänttä-Vilppula</v>
      </c>
    </row>
    <row r="161" spans="1:246" x14ac:dyDescent="0.2">
      <c r="A161" s="12">
        <v>2024</v>
      </c>
      <c r="B161" s="88" t="s">
        <v>255</v>
      </c>
      <c r="C161" s="88" t="s">
        <v>570</v>
      </c>
      <c r="J161" s="89">
        <v>47.4</v>
      </c>
      <c r="Q161" s="89">
        <v>86.1</v>
      </c>
      <c r="AV161" s="63"/>
      <c r="AW161" s="63"/>
      <c r="BO161" s="99">
        <v>-6.4222222683166129E-3</v>
      </c>
      <c r="BP161" s="90">
        <v>32831.499577723684</v>
      </c>
      <c r="BT161" s="91">
        <v>1.3000000000000001E-2</v>
      </c>
      <c r="CJ161" s="98">
        <v>1906</v>
      </c>
      <c r="CK161" s="75">
        <f>ABS(J161-PO_valitsin!$D$8)</f>
        <v>1.6999999999999957</v>
      </c>
      <c r="CR161" s="77">
        <f>ABS(Q161-PO_valitsin!$F$8)</f>
        <v>2.3000000000000114</v>
      </c>
      <c r="EN161" s="76">
        <f>ABS(BO161-PO_valitsin!$E$8)</f>
        <v>1.5602927421387913E-2</v>
      </c>
      <c r="EO161" s="76">
        <f>ABS(BP161-PO_valitsin!$H$8)</f>
        <v>5415.0195630779272</v>
      </c>
      <c r="ES161" s="76">
        <f>ABS(BT161-PO_valitsin!$I$8)</f>
        <v>1.1000000000000001E-2</v>
      </c>
      <c r="FI161" s="76">
        <f>ABS(CJ161-PO_valitsin!$G$8)</f>
        <v>179</v>
      </c>
      <c r="FJ161" s="78">
        <f>IF($B161=PO_valitsin!$C$8,100000,'mallin data'!CK161/'mallin data'!J$297*PO_valitsin!D$5)</f>
        <v>7.57973906242847E-2</v>
      </c>
      <c r="FK161" s="78"/>
      <c r="FL161" s="78"/>
      <c r="FM161" s="78"/>
      <c r="FN161" s="78"/>
      <c r="FO161" s="78"/>
      <c r="FP161" s="78"/>
      <c r="FQ161" s="78">
        <f>IF($B161=PO_valitsin!$C$8,100000,'mallin data'!CR161/'mallin data'!Q$297*PO_valitsin!F$5)</f>
        <v>1.0544107667031117E-2</v>
      </c>
      <c r="FR161" s="78"/>
      <c r="FS161" s="78"/>
      <c r="FT161" s="78"/>
      <c r="FU161" s="78"/>
      <c r="FV161" s="78"/>
      <c r="FW161" s="78"/>
      <c r="FX161" s="78"/>
      <c r="FY161" s="78"/>
      <c r="FZ161" s="78"/>
      <c r="GA161" s="78"/>
      <c r="GB161" s="78"/>
      <c r="GC161" s="78"/>
      <c r="GD161" s="78"/>
      <c r="GE161" s="78"/>
      <c r="GF161" s="78"/>
      <c r="GG161" s="78"/>
      <c r="GH161" s="78"/>
      <c r="GI161" s="78"/>
      <c r="GJ161" s="78"/>
      <c r="GK161" s="78"/>
      <c r="GL161" s="78"/>
      <c r="GM161" s="78"/>
      <c r="GN161" s="78"/>
      <c r="GO161" s="78"/>
      <c r="GP161" s="78"/>
      <c r="GQ161" s="78"/>
      <c r="GR161" s="78"/>
      <c r="GS161" s="78"/>
      <c r="GT161" s="78"/>
      <c r="GU161" s="78"/>
      <c r="GV161" s="78"/>
      <c r="GW161" s="78"/>
      <c r="GX161" s="78"/>
      <c r="GY161" s="78"/>
      <c r="GZ161" s="78"/>
      <c r="HA161" s="78"/>
      <c r="HB161" s="78"/>
      <c r="HC161" s="78"/>
      <c r="HD161" s="78"/>
      <c r="HE161" s="78"/>
      <c r="HF161" s="78"/>
      <c r="HG161" s="78"/>
      <c r="HH161" s="78"/>
      <c r="HI161" s="78"/>
      <c r="HJ161" s="78"/>
      <c r="HK161" s="78"/>
      <c r="HL161" s="78"/>
      <c r="HM161" s="78">
        <f>IF($B161=PO_valitsin!$C$8,100000,'mallin data'!EN161/'mallin data'!BO$297*PO_valitsin!E$5)</f>
        <v>0.15445239549649234</v>
      </c>
      <c r="HN161" s="78">
        <f>IF($B161=PO_valitsin!$C$8,100000,'mallin data'!EO161/'mallin data'!BP$297*PO_valitsin!H$5)</f>
        <v>0.16672055617366643</v>
      </c>
      <c r="HO161" s="78"/>
      <c r="HP161" s="78"/>
      <c r="HQ161" s="78"/>
      <c r="HR161" s="78">
        <f>IF($B161=PO_valitsin!$C$8,100000,'mallin data'!ES161/'mallin data'!BT$297*PO_valitsin!I$5)</f>
        <v>0.17692906557837998</v>
      </c>
      <c r="HS161" s="78"/>
      <c r="HT161" s="78"/>
      <c r="HU161" s="78"/>
      <c r="HV161" s="78"/>
      <c r="HW161" s="78"/>
      <c r="HX161" s="78"/>
      <c r="HY161" s="78"/>
      <c r="HZ161" s="78"/>
      <c r="IA161" s="78"/>
      <c r="IB161" s="78"/>
      <c r="IC161" s="78"/>
      <c r="ID161" s="78"/>
      <c r="IE161" s="78"/>
      <c r="IF161" s="78"/>
      <c r="IG161" s="78"/>
      <c r="IH161" s="78">
        <f>IF($B161=PO_valitsin!$C$8,100000,'mallin data'!FI161/'mallin data'!CJ$297*PO_valitsin!G$5)</f>
        <v>1.8262610634499302E-2</v>
      </c>
      <c r="II161" s="79">
        <f t="shared" si="8"/>
        <v>0.6027061420743538</v>
      </c>
      <c r="IJ161" s="71">
        <f t="shared" si="9"/>
        <v>95</v>
      </c>
      <c r="IK161" s="80">
        <f t="shared" si="11"/>
        <v>1.5899999999999957E-8</v>
      </c>
      <c r="IL161" s="36" t="str">
        <f t="shared" si="10"/>
        <v>Naantali</v>
      </c>
    </row>
    <row r="162" spans="1:246" x14ac:dyDescent="0.2">
      <c r="A162" s="12">
        <v>2024</v>
      </c>
      <c r="B162" s="88" t="s">
        <v>256</v>
      </c>
      <c r="C162" s="88" t="s">
        <v>571</v>
      </c>
      <c r="J162" s="89">
        <v>48.3</v>
      </c>
      <c r="Q162" s="89">
        <v>75.2</v>
      </c>
      <c r="AV162" s="63"/>
      <c r="AW162" s="63"/>
      <c r="BO162" s="99">
        <v>-3.1107681752688566E-2</v>
      </c>
      <c r="BP162" s="90">
        <v>27337.37983397449</v>
      </c>
      <c r="BT162" s="91">
        <v>6.0000000000000001E-3</v>
      </c>
      <c r="CJ162" s="98">
        <v>481</v>
      </c>
      <c r="CK162" s="75">
        <f>ABS(J162-PO_valitsin!$D$8)</f>
        <v>2.5999999999999943</v>
      </c>
      <c r="CR162" s="77">
        <f>ABS(Q162-PO_valitsin!$F$8)</f>
        <v>13.200000000000003</v>
      </c>
      <c r="EN162" s="76">
        <f>ABS(BO162-PO_valitsin!$E$8)</f>
        <v>9.0825320629840389E-3</v>
      </c>
      <c r="EO162" s="76">
        <f>ABS(BP162-PO_valitsin!$H$8)</f>
        <v>79.100180671266571</v>
      </c>
      <c r="ES162" s="76">
        <f>ABS(BT162-PO_valitsin!$I$8)</f>
        <v>4.0000000000000001E-3</v>
      </c>
      <c r="FI162" s="76">
        <f>ABS(CJ162-PO_valitsin!$G$8)</f>
        <v>1246</v>
      </c>
      <c r="FJ162" s="78">
        <f>IF($B162=PO_valitsin!$C$8,100000,'mallin data'!CK162/'mallin data'!J$297*PO_valitsin!D$5)</f>
        <v>0.11592542095478839</v>
      </c>
      <c r="FK162" s="78"/>
      <c r="FL162" s="78"/>
      <c r="FM162" s="78"/>
      <c r="FN162" s="78"/>
      <c r="FO162" s="78"/>
      <c r="FP162" s="78"/>
      <c r="FQ162" s="78">
        <f>IF($B162=PO_valitsin!$C$8,100000,'mallin data'!CR162/'mallin data'!Q$297*PO_valitsin!F$5)</f>
        <v>6.0514009219482655E-2</v>
      </c>
      <c r="FR162" s="78"/>
      <c r="FS162" s="78"/>
      <c r="FT162" s="78"/>
      <c r="FU162" s="78"/>
      <c r="FV162" s="78"/>
      <c r="FW162" s="78"/>
      <c r="FX162" s="78"/>
      <c r="FY162" s="78"/>
      <c r="FZ162" s="78"/>
      <c r="GA162" s="78"/>
      <c r="GB162" s="78"/>
      <c r="GC162" s="78"/>
      <c r="GD162" s="78"/>
      <c r="GE162" s="78"/>
      <c r="GF162" s="78"/>
      <c r="GG162" s="78"/>
      <c r="GH162" s="78"/>
      <c r="GI162" s="78"/>
      <c r="GJ162" s="78"/>
      <c r="GK162" s="78"/>
      <c r="GL162" s="78"/>
      <c r="GM162" s="78"/>
      <c r="GN162" s="78"/>
      <c r="GO162" s="78"/>
      <c r="GP162" s="78"/>
      <c r="GQ162" s="78"/>
      <c r="GR162" s="78"/>
      <c r="GS162" s="78"/>
      <c r="GT162" s="78"/>
      <c r="GU162" s="78"/>
      <c r="GV162" s="78"/>
      <c r="GW162" s="78"/>
      <c r="GX162" s="78"/>
      <c r="GY162" s="78"/>
      <c r="GZ162" s="78"/>
      <c r="HA162" s="78"/>
      <c r="HB162" s="78"/>
      <c r="HC162" s="78"/>
      <c r="HD162" s="78"/>
      <c r="HE162" s="78"/>
      <c r="HF162" s="78"/>
      <c r="HG162" s="78"/>
      <c r="HH162" s="78"/>
      <c r="HI162" s="78"/>
      <c r="HJ162" s="78"/>
      <c r="HK162" s="78"/>
      <c r="HL162" s="78"/>
      <c r="HM162" s="78">
        <f>IF($B162=PO_valitsin!$C$8,100000,'mallin data'!EN162/'mallin data'!BO$297*PO_valitsin!E$5)</f>
        <v>8.9907412655054156E-2</v>
      </c>
      <c r="HN162" s="78">
        <f>IF($B162=PO_valitsin!$C$8,100000,'mallin data'!EO162/'mallin data'!BP$297*PO_valitsin!H$5)</f>
        <v>2.435379219102053E-3</v>
      </c>
      <c r="HO162" s="78"/>
      <c r="HP162" s="78"/>
      <c r="HQ162" s="78"/>
      <c r="HR162" s="78">
        <f>IF($B162=PO_valitsin!$C$8,100000,'mallin data'!ES162/'mallin data'!BT$297*PO_valitsin!I$5)</f>
        <v>6.4337842028501804E-2</v>
      </c>
      <c r="HS162" s="78"/>
      <c r="HT162" s="78"/>
      <c r="HU162" s="78"/>
      <c r="HV162" s="78"/>
      <c r="HW162" s="78"/>
      <c r="HX162" s="78"/>
      <c r="HY162" s="78"/>
      <c r="HZ162" s="78"/>
      <c r="IA162" s="78"/>
      <c r="IB162" s="78"/>
      <c r="IC162" s="78"/>
      <c r="ID162" s="78"/>
      <c r="IE162" s="78"/>
      <c r="IF162" s="78"/>
      <c r="IG162" s="78"/>
      <c r="IH162" s="78">
        <f>IF($B162=PO_valitsin!$C$8,100000,'mallin data'!FI162/'mallin data'!CJ$297*PO_valitsin!G$5)</f>
        <v>0.12712409413735268</v>
      </c>
      <c r="II162" s="79">
        <f t="shared" si="8"/>
        <v>0.46024417421428165</v>
      </c>
      <c r="IJ162" s="71">
        <f t="shared" si="9"/>
        <v>44</v>
      </c>
      <c r="IK162" s="80">
        <f t="shared" si="11"/>
        <v>1.5999999999999958E-8</v>
      </c>
      <c r="IL162" s="36" t="str">
        <f t="shared" si="10"/>
        <v>Nakkila</v>
      </c>
    </row>
    <row r="163" spans="1:246" x14ac:dyDescent="0.2">
      <c r="A163" s="12">
        <v>2024</v>
      </c>
      <c r="B163" s="88" t="s">
        <v>257</v>
      </c>
      <c r="C163" s="88" t="s">
        <v>572</v>
      </c>
      <c r="J163" s="89">
        <v>41.6</v>
      </c>
      <c r="Q163" s="89">
        <v>65.900000000000006</v>
      </c>
      <c r="AV163" s="63"/>
      <c r="AW163" s="63"/>
      <c r="BO163" s="99">
        <v>-8.7047195171577885E-3</v>
      </c>
      <c r="BP163" s="90">
        <v>23241.609462324148</v>
      </c>
      <c r="BT163" s="91">
        <v>1E-3</v>
      </c>
      <c r="CJ163" s="98">
        <v>1518</v>
      </c>
      <c r="CK163" s="75">
        <f>ABS(J163-PO_valitsin!$D$8)</f>
        <v>4.1000000000000014</v>
      </c>
      <c r="CR163" s="77">
        <f>ABS(Q163-PO_valitsin!$F$8)</f>
        <v>22.5</v>
      </c>
      <c r="EN163" s="76">
        <f>ABS(BO163-PO_valitsin!$E$8)</f>
        <v>1.3320430172546738E-2</v>
      </c>
      <c r="EO163" s="76">
        <f>ABS(BP163-PO_valitsin!$H$8)</f>
        <v>4174.8705523216086</v>
      </c>
      <c r="ES163" s="76">
        <f>ABS(BT163-PO_valitsin!$I$8)</f>
        <v>1E-3</v>
      </c>
      <c r="FI163" s="76">
        <f>ABS(CJ163-PO_valitsin!$G$8)</f>
        <v>209</v>
      </c>
      <c r="FJ163" s="78">
        <f>IF($B163=PO_valitsin!$C$8,100000,'mallin data'!CK163/'mallin data'!J$297*PO_valitsin!D$5)</f>
        <v>0.18280547150562831</v>
      </c>
      <c r="FK163" s="78"/>
      <c r="FL163" s="78"/>
      <c r="FM163" s="78"/>
      <c r="FN163" s="78"/>
      <c r="FO163" s="78"/>
      <c r="FP163" s="78"/>
      <c r="FQ163" s="78">
        <f>IF($B163=PO_valitsin!$C$8,100000,'mallin data'!CR163/'mallin data'!Q$297*PO_valitsin!F$5)</f>
        <v>0.10314887935139085</v>
      </c>
      <c r="FR163" s="78"/>
      <c r="FS163" s="78"/>
      <c r="FT163" s="78"/>
      <c r="FU163" s="78"/>
      <c r="FV163" s="78"/>
      <c r="FW163" s="78"/>
      <c r="FX163" s="78"/>
      <c r="FY163" s="78"/>
      <c r="FZ163" s="78"/>
      <c r="GA163" s="78"/>
      <c r="GB163" s="78"/>
      <c r="GC163" s="78"/>
      <c r="GD163" s="78"/>
      <c r="GE163" s="78"/>
      <c r="GF163" s="78"/>
      <c r="GG163" s="78"/>
      <c r="GH163" s="78"/>
      <c r="GI163" s="78"/>
      <c r="GJ163" s="78"/>
      <c r="GK163" s="78"/>
      <c r="GL163" s="78"/>
      <c r="GM163" s="78"/>
      <c r="GN163" s="78"/>
      <c r="GO163" s="78"/>
      <c r="GP163" s="78"/>
      <c r="GQ163" s="78"/>
      <c r="GR163" s="78"/>
      <c r="GS163" s="78"/>
      <c r="GT163" s="78"/>
      <c r="GU163" s="78"/>
      <c r="GV163" s="78"/>
      <c r="GW163" s="78"/>
      <c r="GX163" s="78"/>
      <c r="GY163" s="78"/>
      <c r="GZ163" s="78"/>
      <c r="HA163" s="78"/>
      <c r="HB163" s="78"/>
      <c r="HC163" s="78"/>
      <c r="HD163" s="78"/>
      <c r="HE163" s="78"/>
      <c r="HF163" s="78"/>
      <c r="HG163" s="78"/>
      <c r="HH163" s="78"/>
      <c r="HI163" s="78"/>
      <c r="HJ163" s="78"/>
      <c r="HK163" s="78"/>
      <c r="HL163" s="78"/>
      <c r="HM163" s="78">
        <f>IF($B163=PO_valitsin!$C$8,100000,'mallin data'!EN163/'mallin data'!BO$297*PO_valitsin!E$5)</f>
        <v>0.13185809903681464</v>
      </c>
      <c r="HN163" s="78">
        <f>IF($B163=PO_valitsin!$C$8,100000,'mallin data'!EO163/'mallin data'!BP$297*PO_valitsin!H$5)</f>
        <v>0.12853817651592922</v>
      </c>
      <c r="HO163" s="78"/>
      <c r="HP163" s="78"/>
      <c r="HQ163" s="78"/>
      <c r="HR163" s="78">
        <f>IF($B163=PO_valitsin!$C$8,100000,'mallin data'!ES163/'mallin data'!BT$297*PO_valitsin!I$5)</f>
        <v>1.6084460507125451E-2</v>
      </c>
      <c r="HS163" s="78"/>
      <c r="HT163" s="78"/>
      <c r="HU163" s="78"/>
      <c r="HV163" s="78"/>
      <c r="HW163" s="78"/>
      <c r="HX163" s="78"/>
      <c r="HY163" s="78"/>
      <c r="HZ163" s="78"/>
      <c r="IA163" s="78"/>
      <c r="IB163" s="78"/>
      <c r="IC163" s="78"/>
      <c r="ID163" s="78"/>
      <c r="IE163" s="78"/>
      <c r="IF163" s="78"/>
      <c r="IG163" s="78"/>
      <c r="IH163" s="78">
        <f>IF($B163=PO_valitsin!$C$8,100000,'mallin data'!FI163/'mallin data'!CJ$297*PO_valitsin!G$5)</f>
        <v>2.1323383366538291E-2</v>
      </c>
      <c r="II163" s="79">
        <f t="shared" si="8"/>
        <v>0.58375848638342676</v>
      </c>
      <c r="IJ163" s="71">
        <f t="shared" si="9"/>
        <v>86</v>
      </c>
      <c r="IK163" s="80">
        <f t="shared" si="11"/>
        <v>1.6099999999999959E-8</v>
      </c>
      <c r="IL163" s="36" t="str">
        <f t="shared" si="10"/>
        <v>Nivala</v>
      </c>
    </row>
    <row r="164" spans="1:246" x14ac:dyDescent="0.2">
      <c r="A164" s="12">
        <v>2024</v>
      </c>
      <c r="B164" s="88" t="s">
        <v>258</v>
      </c>
      <c r="C164" s="88" t="s">
        <v>573</v>
      </c>
      <c r="J164" s="89">
        <v>42.7</v>
      </c>
      <c r="Q164" s="89">
        <v>91.9</v>
      </c>
      <c r="AV164" s="63"/>
      <c r="AW164" s="63"/>
      <c r="BO164" s="99">
        <v>-7.2863788542788079E-3</v>
      </c>
      <c r="BP164" s="90">
        <v>28767.925475453339</v>
      </c>
      <c r="BT164" s="91">
        <v>3.0000000000000001E-3</v>
      </c>
      <c r="CJ164" s="98">
        <v>4077</v>
      </c>
      <c r="CK164" s="75">
        <f>ABS(J164-PO_valitsin!$D$8)</f>
        <v>3</v>
      </c>
      <c r="CR164" s="77">
        <f>ABS(Q164-PO_valitsin!$F$8)</f>
        <v>3.5</v>
      </c>
      <c r="EN164" s="76">
        <f>ABS(BO164-PO_valitsin!$E$8)</f>
        <v>1.473877083542572E-2</v>
      </c>
      <c r="EO164" s="76">
        <f>ABS(BP164-PO_valitsin!$H$8)</f>
        <v>1351.445460807583</v>
      </c>
      <c r="ES164" s="76">
        <f>ABS(BT164-PO_valitsin!$I$8)</f>
        <v>1E-3</v>
      </c>
      <c r="FI164" s="76">
        <f>ABS(CJ164-PO_valitsin!$G$8)</f>
        <v>2350</v>
      </c>
      <c r="FJ164" s="78">
        <f>IF($B164=PO_valitsin!$C$8,100000,'mallin data'!CK164/'mallin data'!J$297*PO_valitsin!D$5)</f>
        <v>0.13376010110167921</v>
      </c>
      <c r="FK164" s="78"/>
      <c r="FL164" s="78"/>
      <c r="FM164" s="78"/>
      <c r="FN164" s="78"/>
      <c r="FO164" s="78"/>
      <c r="FP164" s="78"/>
      <c r="FQ164" s="78">
        <f>IF($B164=PO_valitsin!$C$8,100000,'mallin data'!CR164/'mallin data'!Q$297*PO_valitsin!F$5)</f>
        <v>1.604538123243858E-2</v>
      </c>
      <c r="FR164" s="78"/>
      <c r="FS164" s="78"/>
      <c r="FT164" s="78"/>
      <c r="FU164" s="78"/>
      <c r="FV164" s="78"/>
      <c r="FW164" s="78"/>
      <c r="FX164" s="78"/>
      <c r="FY164" s="78"/>
      <c r="FZ164" s="78"/>
      <c r="GA164" s="78"/>
      <c r="GB164" s="78"/>
      <c r="GC164" s="78"/>
      <c r="GD164" s="78"/>
      <c r="GE164" s="78"/>
      <c r="GF164" s="78"/>
      <c r="GG164" s="78"/>
      <c r="GH164" s="78"/>
      <c r="GI164" s="78"/>
      <c r="GJ164" s="78"/>
      <c r="GK164" s="78"/>
      <c r="GL164" s="78"/>
      <c r="GM164" s="78"/>
      <c r="GN164" s="78"/>
      <c r="GO164" s="78"/>
      <c r="GP164" s="78"/>
      <c r="GQ164" s="78"/>
      <c r="GR164" s="78"/>
      <c r="GS164" s="78"/>
      <c r="GT164" s="78"/>
      <c r="GU164" s="78"/>
      <c r="GV164" s="78"/>
      <c r="GW164" s="78"/>
      <c r="GX164" s="78"/>
      <c r="GY164" s="78"/>
      <c r="GZ164" s="78"/>
      <c r="HA164" s="78"/>
      <c r="HB164" s="78"/>
      <c r="HC164" s="78"/>
      <c r="HD164" s="78"/>
      <c r="HE164" s="78"/>
      <c r="HF164" s="78"/>
      <c r="HG164" s="78"/>
      <c r="HH164" s="78"/>
      <c r="HI164" s="78"/>
      <c r="HJ164" s="78"/>
      <c r="HK164" s="78"/>
      <c r="HL164" s="78"/>
      <c r="HM164" s="78">
        <f>IF($B164=PO_valitsin!$C$8,100000,'mallin data'!EN164/'mallin data'!BO$297*PO_valitsin!E$5)</f>
        <v>0.1458981638974288</v>
      </c>
      <c r="HN164" s="78">
        <f>IF($B164=PO_valitsin!$C$8,100000,'mallin data'!EO164/'mallin data'!BP$297*PO_valitsin!H$5)</f>
        <v>4.1609035062497093E-2</v>
      </c>
      <c r="HO164" s="78"/>
      <c r="HP164" s="78"/>
      <c r="HQ164" s="78"/>
      <c r="HR164" s="78">
        <f>IF($B164=PO_valitsin!$C$8,100000,'mallin data'!ES164/'mallin data'!BT$297*PO_valitsin!I$5)</f>
        <v>1.6084460507125451E-2</v>
      </c>
      <c r="HS164" s="78"/>
      <c r="HT164" s="78"/>
      <c r="HU164" s="78"/>
      <c r="HV164" s="78"/>
      <c r="HW164" s="78"/>
      <c r="HX164" s="78"/>
      <c r="HY164" s="78"/>
      <c r="HZ164" s="78"/>
      <c r="IA164" s="78"/>
      <c r="IB164" s="78"/>
      <c r="IC164" s="78"/>
      <c r="ID164" s="78"/>
      <c r="IE164" s="78"/>
      <c r="IF164" s="78"/>
      <c r="IG164" s="78"/>
      <c r="IH164" s="78">
        <f>IF($B164=PO_valitsin!$C$8,100000,'mallin data'!FI164/'mallin data'!CJ$297*PO_valitsin!G$5)</f>
        <v>0.23976053067638747</v>
      </c>
      <c r="II164" s="79">
        <f t="shared" si="8"/>
        <v>0.59315768867755658</v>
      </c>
      <c r="IJ164" s="71">
        <f t="shared" si="9"/>
        <v>90</v>
      </c>
      <c r="IK164" s="80">
        <f t="shared" si="11"/>
        <v>1.619999999999996E-8</v>
      </c>
      <c r="IL164" s="36" t="str">
        <f t="shared" si="10"/>
        <v>Nokia</v>
      </c>
    </row>
    <row r="165" spans="1:246" x14ac:dyDescent="0.2">
      <c r="A165" s="12">
        <v>2024</v>
      </c>
      <c r="B165" s="88" t="s">
        <v>259</v>
      </c>
      <c r="C165" s="88" t="s">
        <v>574</v>
      </c>
      <c r="J165" s="89">
        <v>43.2</v>
      </c>
      <c r="Q165" s="89">
        <v>69.2</v>
      </c>
      <c r="AV165" s="63"/>
      <c r="AW165" s="63"/>
      <c r="BO165" s="99">
        <v>-1.0621552160594771E-2</v>
      </c>
      <c r="BP165" s="90">
        <v>28712.883666022753</v>
      </c>
      <c r="BT165" s="91">
        <v>8.0000000000000002E-3</v>
      </c>
      <c r="CJ165" s="98">
        <v>572</v>
      </c>
      <c r="CK165" s="75">
        <f>ABS(J165-PO_valitsin!$D$8)</f>
        <v>2.5</v>
      </c>
      <c r="CR165" s="77">
        <f>ABS(Q165-PO_valitsin!$F$8)</f>
        <v>19.200000000000003</v>
      </c>
      <c r="EN165" s="76">
        <f>ABS(BO165-PO_valitsin!$E$8)</f>
        <v>1.1403597529109756E-2</v>
      </c>
      <c r="EO165" s="76">
        <f>ABS(BP165-PO_valitsin!$H$8)</f>
        <v>1296.403651376997</v>
      </c>
      <c r="ES165" s="76">
        <f>ABS(BT165-PO_valitsin!$I$8)</f>
        <v>6.0000000000000001E-3</v>
      </c>
      <c r="FI165" s="76">
        <f>ABS(CJ165-PO_valitsin!$G$8)</f>
        <v>1155</v>
      </c>
      <c r="FJ165" s="78">
        <f>IF($B165=PO_valitsin!$C$8,100000,'mallin data'!CK165/'mallin data'!J$297*PO_valitsin!D$5)</f>
        <v>0.111466750918066</v>
      </c>
      <c r="FK165" s="78"/>
      <c r="FL165" s="78"/>
      <c r="FM165" s="78"/>
      <c r="FN165" s="78"/>
      <c r="FO165" s="78"/>
      <c r="FP165" s="78"/>
      <c r="FQ165" s="78">
        <f>IF($B165=PO_valitsin!$C$8,100000,'mallin data'!CR165/'mallin data'!Q$297*PO_valitsin!F$5)</f>
        <v>8.8020377046520215E-2</v>
      </c>
      <c r="FR165" s="78"/>
      <c r="FS165" s="78"/>
      <c r="FT165" s="78"/>
      <c r="FU165" s="78"/>
      <c r="FV165" s="78"/>
      <c r="FW165" s="78"/>
      <c r="FX165" s="78"/>
      <c r="FY165" s="78"/>
      <c r="FZ165" s="78"/>
      <c r="GA165" s="78"/>
      <c r="GB165" s="78"/>
      <c r="GC165" s="78"/>
      <c r="GD165" s="78"/>
      <c r="GE165" s="78"/>
      <c r="GF165" s="78"/>
      <c r="GG165" s="78"/>
      <c r="GH165" s="78"/>
      <c r="GI165" s="78"/>
      <c r="GJ165" s="78"/>
      <c r="GK165" s="78"/>
      <c r="GL165" s="78"/>
      <c r="GM165" s="78"/>
      <c r="GN165" s="78"/>
      <c r="GO165" s="78"/>
      <c r="GP165" s="78"/>
      <c r="GQ165" s="78"/>
      <c r="GR165" s="78"/>
      <c r="GS165" s="78"/>
      <c r="GT165" s="78"/>
      <c r="GU165" s="78"/>
      <c r="GV165" s="78"/>
      <c r="GW165" s="78"/>
      <c r="GX165" s="78"/>
      <c r="GY165" s="78"/>
      <c r="GZ165" s="78"/>
      <c r="HA165" s="78"/>
      <c r="HB165" s="78"/>
      <c r="HC165" s="78"/>
      <c r="HD165" s="78"/>
      <c r="HE165" s="78"/>
      <c r="HF165" s="78"/>
      <c r="HG165" s="78"/>
      <c r="HH165" s="78"/>
      <c r="HI165" s="78"/>
      <c r="HJ165" s="78"/>
      <c r="HK165" s="78"/>
      <c r="HL165" s="78"/>
      <c r="HM165" s="78">
        <f>IF($B165=PO_valitsin!$C$8,100000,'mallin data'!EN165/'mallin data'!BO$297*PO_valitsin!E$5)</f>
        <v>0.11288349346767711</v>
      </c>
      <c r="HN165" s="78">
        <f>IF($B165=PO_valitsin!$C$8,100000,'mallin data'!EO165/'mallin data'!BP$297*PO_valitsin!H$5)</f>
        <v>3.9914378012014307E-2</v>
      </c>
      <c r="HO165" s="78"/>
      <c r="HP165" s="78"/>
      <c r="HQ165" s="78"/>
      <c r="HR165" s="78">
        <f>IF($B165=PO_valitsin!$C$8,100000,'mallin data'!ES165/'mallin data'!BT$297*PO_valitsin!I$5)</f>
        <v>9.65067630427527E-2</v>
      </c>
      <c r="HS165" s="78"/>
      <c r="HT165" s="78"/>
      <c r="HU165" s="78"/>
      <c r="HV165" s="78"/>
      <c r="HW165" s="78"/>
      <c r="HX165" s="78"/>
      <c r="HY165" s="78"/>
      <c r="HZ165" s="78"/>
      <c r="IA165" s="78"/>
      <c r="IB165" s="78"/>
      <c r="IC165" s="78"/>
      <c r="ID165" s="78"/>
      <c r="IE165" s="78"/>
      <c r="IF165" s="78"/>
      <c r="IG165" s="78"/>
      <c r="IH165" s="78">
        <f>IF($B165=PO_valitsin!$C$8,100000,'mallin data'!FI165/'mallin data'!CJ$297*PO_valitsin!G$5)</f>
        <v>0.11783975018350108</v>
      </c>
      <c r="II165" s="79">
        <f t="shared" si="8"/>
        <v>0.56663152897053148</v>
      </c>
      <c r="IJ165" s="71">
        <f t="shared" si="9"/>
        <v>78</v>
      </c>
      <c r="IK165" s="80">
        <f t="shared" si="11"/>
        <v>1.6299999999999961E-8</v>
      </c>
      <c r="IL165" s="36" t="str">
        <f t="shared" si="10"/>
        <v>Nousiainen</v>
      </c>
    </row>
    <row r="166" spans="1:246" x14ac:dyDescent="0.2">
      <c r="A166" s="12">
        <v>2024</v>
      </c>
      <c r="B166" s="88" t="s">
        <v>260</v>
      </c>
      <c r="C166" s="88" t="s">
        <v>575</v>
      </c>
      <c r="J166" s="89">
        <v>52.2</v>
      </c>
      <c r="Q166" s="89">
        <v>61.2</v>
      </c>
      <c r="AV166" s="63"/>
      <c r="AW166" s="63"/>
      <c r="BO166" s="99">
        <v>-2.5109494886453931E-2</v>
      </c>
      <c r="BP166" s="90">
        <v>24073.522717149219</v>
      </c>
      <c r="BT166" s="91">
        <v>1E-3</v>
      </c>
      <c r="CJ166" s="98">
        <v>685</v>
      </c>
      <c r="CK166" s="75">
        <f>ABS(J166-PO_valitsin!$D$8)</f>
        <v>6.5</v>
      </c>
      <c r="CR166" s="77">
        <f>ABS(Q166-PO_valitsin!$F$8)</f>
        <v>27.200000000000003</v>
      </c>
      <c r="EN166" s="76">
        <f>ABS(BO166-PO_valitsin!$E$8)</f>
        <v>3.0843451967494037E-3</v>
      </c>
      <c r="EO166" s="76">
        <f>ABS(BP166-PO_valitsin!$H$8)</f>
        <v>3342.9572974965376</v>
      </c>
      <c r="ES166" s="76">
        <f>ABS(BT166-PO_valitsin!$I$8)</f>
        <v>1E-3</v>
      </c>
      <c r="FI166" s="76">
        <f>ABS(CJ166-PO_valitsin!$G$8)</f>
        <v>1042</v>
      </c>
      <c r="FJ166" s="78">
        <f>IF($B166=PO_valitsin!$C$8,100000,'mallin data'!CK166/'mallin data'!J$297*PO_valitsin!D$5)</f>
        <v>0.2898135523869716</v>
      </c>
      <c r="FK166" s="78"/>
      <c r="FL166" s="78"/>
      <c r="FM166" s="78"/>
      <c r="FN166" s="78"/>
      <c r="FO166" s="78"/>
      <c r="FP166" s="78"/>
      <c r="FQ166" s="78">
        <f>IF($B166=PO_valitsin!$C$8,100000,'mallin data'!CR166/'mallin data'!Q$297*PO_valitsin!F$5)</f>
        <v>0.12469553414923697</v>
      </c>
      <c r="FR166" s="78"/>
      <c r="FS166" s="78"/>
      <c r="FT166" s="78"/>
      <c r="FU166" s="78"/>
      <c r="FV166" s="78"/>
      <c r="FW166" s="78"/>
      <c r="FX166" s="78"/>
      <c r="FY166" s="78"/>
      <c r="FZ166" s="78"/>
      <c r="GA166" s="78"/>
      <c r="GB166" s="78"/>
      <c r="GC166" s="78"/>
      <c r="GD166" s="78"/>
      <c r="GE166" s="78"/>
      <c r="GF166" s="78"/>
      <c r="GG166" s="78"/>
      <c r="GH166" s="78"/>
      <c r="GI166" s="78"/>
      <c r="GJ166" s="78"/>
      <c r="GK166" s="78"/>
      <c r="GL166" s="78"/>
      <c r="GM166" s="78"/>
      <c r="GN166" s="78"/>
      <c r="GO166" s="78"/>
      <c r="GP166" s="78"/>
      <c r="GQ166" s="78"/>
      <c r="GR166" s="78"/>
      <c r="GS166" s="78"/>
      <c r="GT166" s="78"/>
      <c r="GU166" s="78"/>
      <c r="GV166" s="78"/>
      <c r="GW166" s="78"/>
      <c r="GX166" s="78"/>
      <c r="GY166" s="78"/>
      <c r="GZ166" s="78"/>
      <c r="HA166" s="78"/>
      <c r="HB166" s="78"/>
      <c r="HC166" s="78"/>
      <c r="HD166" s="78"/>
      <c r="HE166" s="78"/>
      <c r="HF166" s="78"/>
      <c r="HG166" s="78"/>
      <c r="HH166" s="78"/>
      <c r="HI166" s="78"/>
      <c r="HJ166" s="78"/>
      <c r="HK166" s="78"/>
      <c r="HL166" s="78"/>
      <c r="HM166" s="78">
        <f>IF($B166=PO_valitsin!$C$8,100000,'mallin data'!EN166/'mallin data'!BO$297*PO_valitsin!E$5)</f>
        <v>3.0531738776342392E-2</v>
      </c>
      <c r="HN166" s="78">
        <f>IF($B166=PO_valitsin!$C$8,100000,'mallin data'!EO166/'mallin data'!BP$297*PO_valitsin!H$5)</f>
        <v>0.10292478049454076</v>
      </c>
      <c r="HO166" s="78"/>
      <c r="HP166" s="78"/>
      <c r="HQ166" s="78"/>
      <c r="HR166" s="78">
        <f>IF($B166=PO_valitsin!$C$8,100000,'mallin data'!ES166/'mallin data'!BT$297*PO_valitsin!I$5)</f>
        <v>1.6084460507125451E-2</v>
      </c>
      <c r="HS166" s="78"/>
      <c r="HT166" s="78"/>
      <c r="HU166" s="78"/>
      <c r="HV166" s="78"/>
      <c r="HW166" s="78"/>
      <c r="HX166" s="78"/>
      <c r="HY166" s="78"/>
      <c r="HZ166" s="78"/>
      <c r="IA166" s="78"/>
      <c r="IB166" s="78"/>
      <c r="IC166" s="78"/>
      <c r="ID166" s="78"/>
      <c r="IE166" s="78"/>
      <c r="IF166" s="78"/>
      <c r="IG166" s="78"/>
      <c r="IH166" s="78">
        <f>IF($B166=PO_valitsin!$C$8,100000,'mallin data'!FI166/'mallin data'!CJ$297*PO_valitsin!G$5)</f>
        <v>0.10631083955948756</v>
      </c>
      <c r="II166" s="79">
        <f t="shared" si="8"/>
        <v>0.67036092227370481</v>
      </c>
      <c r="IJ166" s="71">
        <f t="shared" si="9"/>
        <v>115</v>
      </c>
      <c r="IK166" s="80">
        <f t="shared" si="11"/>
        <v>1.6399999999999962E-8</v>
      </c>
      <c r="IL166" s="36" t="str">
        <f t="shared" si="10"/>
        <v>Nurmes</v>
      </c>
    </row>
    <row r="167" spans="1:246" x14ac:dyDescent="0.2">
      <c r="A167" s="12">
        <v>2024</v>
      </c>
      <c r="B167" s="88" t="s">
        <v>261</v>
      </c>
      <c r="C167" s="88" t="s">
        <v>576</v>
      </c>
      <c r="J167" s="89">
        <v>41.5</v>
      </c>
      <c r="Q167" s="89">
        <v>89.4</v>
      </c>
      <c r="AV167" s="63"/>
      <c r="AW167" s="63"/>
      <c r="BO167" s="99">
        <v>-8.905170847445177E-3</v>
      </c>
      <c r="BP167" s="90">
        <v>32102.450874622624</v>
      </c>
      <c r="BT167" s="91">
        <v>1.3000000000000001E-2</v>
      </c>
      <c r="CJ167" s="98">
        <v>5605</v>
      </c>
      <c r="CK167" s="75">
        <f>ABS(J167-PO_valitsin!$D$8)</f>
        <v>4.2000000000000028</v>
      </c>
      <c r="CR167" s="77">
        <f>ABS(Q167-PO_valitsin!$F$8)</f>
        <v>1</v>
      </c>
      <c r="EN167" s="76">
        <f>ABS(BO167-PO_valitsin!$E$8)</f>
        <v>1.311997884225935E-2</v>
      </c>
      <c r="EO167" s="76">
        <f>ABS(BP167-PO_valitsin!$H$8)</f>
        <v>4685.9708599768674</v>
      </c>
      <c r="ES167" s="76">
        <f>ABS(BT167-PO_valitsin!$I$8)</f>
        <v>1.1000000000000001E-2</v>
      </c>
      <c r="FI167" s="76">
        <f>ABS(CJ167-PO_valitsin!$G$8)</f>
        <v>3878</v>
      </c>
      <c r="FJ167" s="78">
        <f>IF($B167=PO_valitsin!$C$8,100000,'mallin data'!CK167/'mallin data'!J$297*PO_valitsin!D$5)</f>
        <v>0.18726414154235102</v>
      </c>
      <c r="FK167" s="78"/>
      <c r="FL167" s="78"/>
      <c r="FM167" s="78"/>
      <c r="FN167" s="78"/>
      <c r="FO167" s="78"/>
      <c r="FP167" s="78"/>
      <c r="FQ167" s="78">
        <f>IF($B167=PO_valitsin!$C$8,100000,'mallin data'!CR167/'mallin data'!Q$297*PO_valitsin!F$5)</f>
        <v>4.5843946378395931E-3</v>
      </c>
      <c r="FR167" s="78"/>
      <c r="FS167" s="78"/>
      <c r="FT167" s="78"/>
      <c r="FU167" s="78"/>
      <c r="FV167" s="78"/>
      <c r="FW167" s="78"/>
      <c r="FX167" s="78"/>
      <c r="FY167" s="78"/>
      <c r="FZ167" s="78"/>
      <c r="GA167" s="78"/>
      <c r="GB167" s="78"/>
      <c r="GC167" s="78"/>
      <c r="GD167" s="78"/>
      <c r="GE167" s="78"/>
      <c r="GF167" s="78"/>
      <c r="GG167" s="78"/>
      <c r="GH167" s="78"/>
      <c r="GI167" s="78"/>
      <c r="GJ167" s="78"/>
      <c r="GK167" s="78"/>
      <c r="GL167" s="78"/>
      <c r="GM167" s="78"/>
      <c r="GN167" s="78"/>
      <c r="GO167" s="78"/>
      <c r="GP167" s="78"/>
      <c r="GQ167" s="78"/>
      <c r="GR167" s="78"/>
      <c r="GS167" s="78"/>
      <c r="GT167" s="78"/>
      <c r="GU167" s="78"/>
      <c r="GV167" s="78"/>
      <c r="GW167" s="78"/>
      <c r="GX167" s="78"/>
      <c r="GY167" s="78"/>
      <c r="GZ167" s="78"/>
      <c r="HA167" s="78"/>
      <c r="HB167" s="78"/>
      <c r="HC167" s="78"/>
      <c r="HD167" s="78"/>
      <c r="HE167" s="78"/>
      <c r="HF167" s="78"/>
      <c r="HG167" s="78"/>
      <c r="HH167" s="78"/>
      <c r="HI167" s="78"/>
      <c r="HJ167" s="78"/>
      <c r="HK167" s="78"/>
      <c r="HL167" s="78"/>
      <c r="HM167" s="78">
        <f>IF($B167=PO_valitsin!$C$8,100000,'mallin data'!EN167/'mallin data'!BO$297*PO_valitsin!E$5)</f>
        <v>0.12987384394754808</v>
      </c>
      <c r="HN167" s="78">
        <f>IF($B167=PO_valitsin!$C$8,100000,'mallin data'!EO167/'mallin data'!BP$297*PO_valitsin!H$5)</f>
        <v>0.14427420970292337</v>
      </c>
      <c r="HO167" s="78"/>
      <c r="HP167" s="78"/>
      <c r="HQ167" s="78"/>
      <c r="HR167" s="78">
        <f>IF($B167=PO_valitsin!$C$8,100000,'mallin data'!ES167/'mallin data'!BT$297*PO_valitsin!I$5)</f>
        <v>0.17692906557837998</v>
      </c>
      <c r="HS167" s="78"/>
      <c r="HT167" s="78"/>
      <c r="HU167" s="78"/>
      <c r="HV167" s="78"/>
      <c r="HW167" s="78"/>
      <c r="HX167" s="78"/>
      <c r="HY167" s="78"/>
      <c r="HZ167" s="78"/>
      <c r="IA167" s="78"/>
      <c r="IB167" s="78"/>
      <c r="IC167" s="78"/>
      <c r="ID167" s="78"/>
      <c r="IE167" s="78"/>
      <c r="IF167" s="78"/>
      <c r="IG167" s="78"/>
      <c r="IH167" s="78">
        <f>IF($B167=PO_valitsin!$C$8,100000,'mallin data'!FI167/'mallin data'!CJ$297*PO_valitsin!G$5)</f>
        <v>0.39565588849490668</v>
      </c>
      <c r="II167" s="79">
        <f t="shared" si="8"/>
        <v>1.0385815604039488</v>
      </c>
      <c r="IJ167" s="71">
        <f t="shared" si="9"/>
        <v>211</v>
      </c>
      <c r="IK167" s="80">
        <f t="shared" si="11"/>
        <v>1.6499999999999962E-8</v>
      </c>
      <c r="IL167" s="36" t="str">
        <f t="shared" si="10"/>
        <v>Nurmijärvi</v>
      </c>
    </row>
    <row r="168" spans="1:246" x14ac:dyDescent="0.2">
      <c r="A168" s="12">
        <v>2024</v>
      </c>
      <c r="B168" s="88" t="s">
        <v>262</v>
      </c>
      <c r="C168" s="88" t="s">
        <v>577</v>
      </c>
      <c r="J168" s="89">
        <v>46.3</v>
      </c>
      <c r="Q168" s="89">
        <v>60.4</v>
      </c>
      <c r="AV168" s="63"/>
      <c r="AW168" s="63"/>
      <c r="BO168" s="99">
        <v>3.2479913216457802E-2</v>
      </c>
      <c r="BP168" s="90">
        <v>24971.580908519991</v>
      </c>
      <c r="BT168" s="91">
        <v>0.73299999999999998</v>
      </c>
      <c r="CJ168" s="98">
        <v>985</v>
      </c>
      <c r="CK168" s="75">
        <f>ABS(J168-PO_valitsin!$D$8)</f>
        <v>0.59999999999999432</v>
      </c>
      <c r="CR168" s="77">
        <f>ABS(Q168-PO_valitsin!$F$8)</f>
        <v>28.000000000000007</v>
      </c>
      <c r="EN168" s="76">
        <f>ABS(BO168-PO_valitsin!$E$8)</f>
        <v>5.4505062906162333E-2</v>
      </c>
      <c r="EO168" s="76">
        <f>ABS(BP168-PO_valitsin!$H$8)</f>
        <v>2444.8991061257657</v>
      </c>
      <c r="ES168" s="76">
        <f>ABS(BT168-PO_valitsin!$I$8)</f>
        <v>0.73099999999999998</v>
      </c>
      <c r="FI168" s="76">
        <f>ABS(CJ168-PO_valitsin!$G$8)</f>
        <v>742</v>
      </c>
      <c r="FJ168" s="78">
        <f>IF($B168=PO_valitsin!$C$8,100000,'mallin data'!CK168/'mallin data'!J$297*PO_valitsin!D$5)</f>
        <v>2.6752020220335588E-2</v>
      </c>
      <c r="FK168" s="78"/>
      <c r="FL168" s="78"/>
      <c r="FM168" s="78"/>
      <c r="FN168" s="78"/>
      <c r="FO168" s="78"/>
      <c r="FP168" s="78"/>
      <c r="FQ168" s="78">
        <f>IF($B168=PO_valitsin!$C$8,100000,'mallin data'!CR168/'mallin data'!Q$297*PO_valitsin!F$5)</f>
        <v>0.12836304985950867</v>
      </c>
      <c r="FR168" s="78"/>
      <c r="FS168" s="78"/>
      <c r="FT168" s="78"/>
      <c r="FU168" s="78"/>
      <c r="FV168" s="78"/>
      <c r="FW168" s="78"/>
      <c r="FX168" s="78"/>
      <c r="FY168" s="78"/>
      <c r="FZ168" s="78"/>
      <c r="GA168" s="78"/>
      <c r="GB168" s="78"/>
      <c r="GC168" s="78"/>
      <c r="GD168" s="78"/>
      <c r="GE168" s="78"/>
      <c r="GF168" s="78"/>
      <c r="GG168" s="78"/>
      <c r="GH168" s="78"/>
      <c r="GI168" s="78"/>
      <c r="GJ168" s="78"/>
      <c r="GK168" s="78"/>
      <c r="GL168" s="78"/>
      <c r="GM168" s="78"/>
      <c r="GN168" s="78"/>
      <c r="GO168" s="78"/>
      <c r="GP168" s="78"/>
      <c r="GQ168" s="78"/>
      <c r="GR168" s="78"/>
      <c r="GS168" s="78"/>
      <c r="GT168" s="78"/>
      <c r="GU168" s="78"/>
      <c r="GV168" s="78"/>
      <c r="GW168" s="78"/>
      <c r="GX168" s="78"/>
      <c r="GY168" s="78"/>
      <c r="GZ168" s="78"/>
      <c r="HA168" s="78"/>
      <c r="HB168" s="78"/>
      <c r="HC168" s="78"/>
      <c r="HD168" s="78"/>
      <c r="HE168" s="78"/>
      <c r="HF168" s="78"/>
      <c r="HG168" s="78"/>
      <c r="HH168" s="78"/>
      <c r="HI168" s="78"/>
      <c r="HJ168" s="78"/>
      <c r="HK168" s="78"/>
      <c r="HL168" s="78"/>
      <c r="HM168" s="78">
        <f>IF($B168=PO_valitsin!$C$8,100000,'mallin data'!EN168/'mallin data'!BO$297*PO_valitsin!E$5)</f>
        <v>0.53954218366766837</v>
      </c>
      <c r="HN168" s="78">
        <f>IF($B168=PO_valitsin!$C$8,100000,'mallin data'!EO168/'mallin data'!BP$297*PO_valitsin!H$5)</f>
        <v>7.5274878329358599E-2</v>
      </c>
      <c r="HO168" s="78"/>
      <c r="HP168" s="78"/>
      <c r="HQ168" s="78"/>
      <c r="HR168" s="78">
        <f>IF($B168=PO_valitsin!$C$8,100000,'mallin data'!ES168/'mallin data'!BT$297*PO_valitsin!I$5)</f>
        <v>11.757740630708703</v>
      </c>
      <c r="HS168" s="78"/>
      <c r="HT168" s="78"/>
      <c r="HU168" s="78"/>
      <c r="HV168" s="78"/>
      <c r="HW168" s="78"/>
      <c r="HX168" s="78"/>
      <c r="HY168" s="78"/>
      <c r="HZ168" s="78"/>
      <c r="IA168" s="78"/>
      <c r="IB168" s="78"/>
      <c r="IC168" s="78"/>
      <c r="ID168" s="78"/>
      <c r="IE168" s="78"/>
      <c r="IF168" s="78"/>
      <c r="IG168" s="78"/>
      <c r="IH168" s="78">
        <f>IF($B168=PO_valitsin!$C$8,100000,'mallin data'!FI168/'mallin data'!CJ$297*PO_valitsin!G$5)</f>
        <v>7.5703112239097661E-2</v>
      </c>
      <c r="II168" s="79">
        <f t="shared" si="8"/>
        <v>12.603375891624671</v>
      </c>
      <c r="IJ168" s="71">
        <f t="shared" si="9"/>
        <v>284</v>
      </c>
      <c r="IK168" s="80">
        <f t="shared" si="11"/>
        <v>1.6599999999999963E-8</v>
      </c>
      <c r="IL168" s="36" t="str">
        <f t="shared" si="10"/>
        <v>Närpiö</v>
      </c>
    </row>
    <row r="169" spans="1:246" x14ac:dyDescent="0.2">
      <c r="A169" s="12">
        <v>2024</v>
      </c>
      <c r="B169" s="88" t="s">
        <v>263</v>
      </c>
      <c r="C169" s="88" t="s">
        <v>578</v>
      </c>
      <c r="J169" s="89">
        <v>46.6</v>
      </c>
      <c r="Q169" s="89">
        <v>68.400000000000006</v>
      </c>
      <c r="AV169" s="63"/>
      <c r="AW169" s="63"/>
      <c r="BO169" s="99">
        <v>-1.7696163449450842E-2</v>
      </c>
      <c r="BP169" s="90">
        <v>26525.189636444957</v>
      </c>
      <c r="BT169" s="91">
        <v>6.0000000000000001E-3</v>
      </c>
      <c r="CJ169" s="98">
        <v>1713</v>
      </c>
      <c r="CK169" s="75">
        <f>ABS(J169-PO_valitsin!$D$8)</f>
        <v>0.89999999999999858</v>
      </c>
      <c r="CR169" s="77">
        <f>ABS(Q169-PO_valitsin!$F$8)</f>
        <v>20</v>
      </c>
      <c r="EN169" s="76">
        <f>ABS(BO169-PO_valitsin!$E$8)</f>
        <v>4.3289862402536849E-3</v>
      </c>
      <c r="EO169" s="76">
        <f>ABS(BP169-PO_valitsin!$H$8)</f>
        <v>891.29037820079975</v>
      </c>
      <c r="ES169" s="76">
        <f>ABS(BT169-PO_valitsin!$I$8)</f>
        <v>4.0000000000000001E-3</v>
      </c>
      <c r="FI169" s="76">
        <f>ABS(CJ169-PO_valitsin!$G$8)</f>
        <v>14</v>
      </c>
      <c r="FJ169" s="78">
        <f>IF($B169=PO_valitsin!$C$8,100000,'mallin data'!CK169/'mallin data'!J$297*PO_valitsin!D$5)</f>
        <v>4.0128030330503696E-2</v>
      </c>
      <c r="FK169" s="78"/>
      <c r="FL169" s="78"/>
      <c r="FM169" s="78"/>
      <c r="FN169" s="78"/>
      <c r="FO169" s="78"/>
      <c r="FP169" s="78"/>
      <c r="FQ169" s="78">
        <f>IF($B169=PO_valitsin!$C$8,100000,'mallin data'!CR169/'mallin data'!Q$297*PO_valitsin!F$5)</f>
        <v>9.1687892756791872E-2</v>
      </c>
      <c r="FR169" s="78"/>
      <c r="FS169" s="78"/>
      <c r="FT169" s="78"/>
      <c r="FU169" s="78"/>
      <c r="FV169" s="78"/>
      <c r="FW169" s="78"/>
      <c r="FX169" s="78"/>
      <c r="FY169" s="78"/>
      <c r="FZ169" s="78"/>
      <c r="GA169" s="78"/>
      <c r="GB169" s="78"/>
      <c r="GC169" s="78"/>
      <c r="GD169" s="78"/>
      <c r="GE169" s="78"/>
      <c r="GF169" s="78"/>
      <c r="GG169" s="78"/>
      <c r="GH169" s="78"/>
      <c r="GI169" s="78"/>
      <c r="GJ169" s="78"/>
      <c r="GK169" s="78"/>
      <c r="GL169" s="78"/>
      <c r="GM169" s="78"/>
      <c r="GN169" s="78"/>
      <c r="GO169" s="78"/>
      <c r="GP169" s="78"/>
      <c r="GQ169" s="78"/>
      <c r="GR169" s="78"/>
      <c r="GS169" s="78"/>
      <c r="GT169" s="78"/>
      <c r="GU169" s="78"/>
      <c r="GV169" s="78"/>
      <c r="GW169" s="78"/>
      <c r="GX169" s="78"/>
      <c r="GY169" s="78"/>
      <c r="GZ169" s="78"/>
      <c r="HA169" s="78"/>
      <c r="HB169" s="78"/>
      <c r="HC169" s="78"/>
      <c r="HD169" s="78"/>
      <c r="HE169" s="78"/>
      <c r="HF169" s="78"/>
      <c r="HG169" s="78"/>
      <c r="HH169" s="78"/>
      <c r="HI169" s="78"/>
      <c r="HJ169" s="78"/>
      <c r="HK169" s="78"/>
      <c r="HL169" s="78"/>
      <c r="HM169" s="78">
        <f>IF($B169=PO_valitsin!$C$8,100000,'mallin data'!EN169/'mallin data'!BO$297*PO_valitsin!E$5)</f>
        <v>4.2852362048548198E-2</v>
      </c>
      <c r="HN169" s="78">
        <f>IF($B169=PO_valitsin!$C$8,100000,'mallin data'!EO169/'mallin data'!BP$297*PO_valitsin!H$5)</f>
        <v>2.7441531066493836E-2</v>
      </c>
      <c r="HO169" s="78"/>
      <c r="HP169" s="78"/>
      <c r="HQ169" s="78"/>
      <c r="HR169" s="78">
        <f>IF($B169=PO_valitsin!$C$8,100000,'mallin data'!ES169/'mallin data'!BT$297*PO_valitsin!I$5)</f>
        <v>6.4337842028501804E-2</v>
      </c>
      <c r="HS169" s="78"/>
      <c r="HT169" s="78"/>
      <c r="HU169" s="78"/>
      <c r="HV169" s="78"/>
      <c r="HW169" s="78"/>
      <c r="HX169" s="78"/>
      <c r="HY169" s="78"/>
      <c r="HZ169" s="78"/>
      <c r="IA169" s="78"/>
      <c r="IB169" s="78"/>
      <c r="IC169" s="78"/>
      <c r="ID169" s="78"/>
      <c r="IE169" s="78"/>
      <c r="IF169" s="78"/>
      <c r="IG169" s="78"/>
      <c r="IH169" s="78">
        <f>IF($B169=PO_valitsin!$C$8,100000,'mallin data'!FI169/'mallin data'!CJ$297*PO_valitsin!G$5)</f>
        <v>1.4283606082848615E-3</v>
      </c>
      <c r="II169" s="79">
        <f t="shared" si="8"/>
        <v>0.26787603553912426</v>
      </c>
      <c r="IJ169" s="71">
        <f t="shared" si="9"/>
        <v>9</v>
      </c>
      <c r="IK169" s="80">
        <f t="shared" si="11"/>
        <v>1.6699999999999964E-8</v>
      </c>
      <c r="IL169" s="36" t="str">
        <f t="shared" si="10"/>
        <v>Orimattila</v>
      </c>
    </row>
    <row r="170" spans="1:246" x14ac:dyDescent="0.2">
      <c r="A170" s="12">
        <v>2024</v>
      </c>
      <c r="B170" s="88" t="s">
        <v>264</v>
      </c>
      <c r="C170" s="88" t="s">
        <v>579</v>
      </c>
      <c r="J170" s="89">
        <v>45.8</v>
      </c>
      <c r="Q170" s="89">
        <v>53.5</v>
      </c>
      <c r="AV170" s="63"/>
      <c r="AW170" s="63"/>
      <c r="BO170" s="99">
        <v>5.254643111370005E-3</v>
      </c>
      <c r="BP170" s="90">
        <v>25014.484662576688</v>
      </c>
      <c r="BT170" s="91">
        <v>5.0000000000000001E-3</v>
      </c>
      <c r="CJ170" s="98">
        <v>94</v>
      </c>
      <c r="CK170" s="75">
        <f>ABS(J170-PO_valitsin!$D$8)</f>
        <v>9.9999999999994316E-2</v>
      </c>
      <c r="CR170" s="77">
        <f>ABS(Q170-PO_valitsin!$F$8)</f>
        <v>34.900000000000006</v>
      </c>
      <c r="EN170" s="76">
        <f>ABS(BO170-PO_valitsin!$E$8)</f>
        <v>2.727979280107453E-2</v>
      </c>
      <c r="EO170" s="76">
        <f>ABS(BP170-PO_valitsin!$H$8)</f>
        <v>2401.9953520690688</v>
      </c>
      <c r="ES170" s="76">
        <f>ABS(BT170-PO_valitsin!$I$8)</f>
        <v>3.0000000000000001E-3</v>
      </c>
      <c r="FI170" s="76">
        <f>ABS(CJ170-PO_valitsin!$G$8)</f>
        <v>1633</v>
      </c>
      <c r="FJ170" s="78">
        <f>IF($B170=PO_valitsin!$C$8,100000,'mallin data'!CK170/'mallin data'!J$297*PO_valitsin!D$5)</f>
        <v>4.4586700367223869E-3</v>
      </c>
      <c r="FK170" s="78"/>
      <c r="FL170" s="78"/>
      <c r="FM170" s="78"/>
      <c r="FN170" s="78"/>
      <c r="FO170" s="78"/>
      <c r="FP170" s="78"/>
      <c r="FQ170" s="78">
        <f>IF($B170=PO_valitsin!$C$8,100000,'mallin data'!CR170/'mallin data'!Q$297*PO_valitsin!F$5)</f>
        <v>0.15999537286060186</v>
      </c>
      <c r="FR170" s="78"/>
      <c r="FS170" s="78"/>
      <c r="FT170" s="78"/>
      <c r="FU170" s="78"/>
      <c r="FV170" s="78"/>
      <c r="FW170" s="78"/>
      <c r="FX170" s="78"/>
      <c r="FY170" s="78"/>
      <c r="FZ170" s="78"/>
      <c r="GA170" s="78"/>
      <c r="GB170" s="78"/>
      <c r="GC170" s="78"/>
      <c r="GD170" s="78"/>
      <c r="GE170" s="78"/>
      <c r="GF170" s="78"/>
      <c r="GG170" s="78"/>
      <c r="GH170" s="78"/>
      <c r="GI170" s="78"/>
      <c r="GJ170" s="78"/>
      <c r="GK170" s="78"/>
      <c r="GL170" s="78"/>
      <c r="GM170" s="78"/>
      <c r="GN170" s="78"/>
      <c r="GO170" s="78"/>
      <c r="GP170" s="78"/>
      <c r="GQ170" s="78"/>
      <c r="GR170" s="78"/>
      <c r="GS170" s="78"/>
      <c r="GT170" s="78"/>
      <c r="GU170" s="78"/>
      <c r="GV170" s="78"/>
      <c r="GW170" s="78"/>
      <c r="GX170" s="78"/>
      <c r="GY170" s="78"/>
      <c r="GZ170" s="78"/>
      <c r="HA170" s="78"/>
      <c r="HB170" s="78"/>
      <c r="HC170" s="78"/>
      <c r="HD170" s="78"/>
      <c r="HE170" s="78"/>
      <c r="HF170" s="78"/>
      <c r="HG170" s="78"/>
      <c r="HH170" s="78"/>
      <c r="HI170" s="78"/>
      <c r="HJ170" s="78"/>
      <c r="HK170" s="78"/>
      <c r="HL170" s="78"/>
      <c r="HM170" s="78">
        <f>IF($B170=PO_valitsin!$C$8,100000,'mallin data'!EN170/'mallin data'!BO$297*PO_valitsin!E$5)</f>
        <v>0.27004095020004482</v>
      </c>
      <c r="HN170" s="78">
        <f>IF($B170=PO_valitsin!$C$8,100000,'mallin data'!EO170/'mallin data'!BP$297*PO_valitsin!H$5)</f>
        <v>7.3953934304143501E-2</v>
      </c>
      <c r="HO170" s="78"/>
      <c r="HP170" s="78"/>
      <c r="HQ170" s="78"/>
      <c r="HR170" s="78">
        <f>IF($B170=PO_valitsin!$C$8,100000,'mallin data'!ES170/'mallin data'!BT$297*PO_valitsin!I$5)</f>
        <v>4.825338152137635E-2</v>
      </c>
      <c r="HS170" s="78"/>
      <c r="HT170" s="78"/>
      <c r="HU170" s="78"/>
      <c r="HV170" s="78"/>
      <c r="HW170" s="78"/>
      <c r="HX170" s="78"/>
      <c r="HY170" s="78"/>
      <c r="HZ170" s="78"/>
      <c r="IA170" s="78"/>
      <c r="IB170" s="78"/>
      <c r="IC170" s="78"/>
      <c r="ID170" s="78"/>
      <c r="IE170" s="78"/>
      <c r="IF170" s="78"/>
      <c r="IG170" s="78"/>
      <c r="IH170" s="78">
        <f>IF($B170=PO_valitsin!$C$8,100000,'mallin data'!FI170/'mallin data'!CJ$297*PO_valitsin!G$5)</f>
        <v>0.16660806238065562</v>
      </c>
      <c r="II170" s="79">
        <f t="shared" si="8"/>
        <v>0.72331038810354453</v>
      </c>
      <c r="IJ170" s="71">
        <f t="shared" si="9"/>
        <v>137</v>
      </c>
      <c r="IK170" s="80">
        <f t="shared" si="11"/>
        <v>1.6799999999999965E-8</v>
      </c>
      <c r="IL170" s="36" t="str">
        <f t="shared" si="10"/>
        <v>Oripää</v>
      </c>
    </row>
    <row r="171" spans="1:246" x14ac:dyDescent="0.2">
      <c r="A171" s="12">
        <v>2024</v>
      </c>
      <c r="B171" s="88" t="s">
        <v>265</v>
      </c>
      <c r="C171" s="88" t="s">
        <v>580</v>
      </c>
      <c r="J171" s="89">
        <v>48.9</v>
      </c>
      <c r="Q171" s="89">
        <v>71.8</v>
      </c>
      <c r="AV171" s="63"/>
      <c r="AW171" s="63"/>
      <c r="BO171" s="99">
        <v>-2.3868990805870571E-2</v>
      </c>
      <c r="BP171" s="90">
        <v>26571.01285376029</v>
      </c>
      <c r="BT171" s="91">
        <v>2E-3</v>
      </c>
      <c r="CJ171" s="98">
        <v>804</v>
      </c>
      <c r="CK171" s="75">
        <f>ABS(J171-PO_valitsin!$D$8)</f>
        <v>3.1999999999999957</v>
      </c>
      <c r="CR171" s="77">
        <f>ABS(Q171-PO_valitsin!$F$8)</f>
        <v>16.600000000000009</v>
      </c>
      <c r="EN171" s="76">
        <f>ABS(BO171-PO_valitsin!$E$8)</f>
        <v>1.8438411161660444E-3</v>
      </c>
      <c r="EO171" s="76">
        <f>ABS(BP171-PO_valitsin!$H$8)</f>
        <v>845.467160885466</v>
      </c>
      <c r="ES171" s="76">
        <f>ABS(BT171-PO_valitsin!$I$8)</f>
        <v>0</v>
      </c>
      <c r="FI171" s="76">
        <f>ABS(CJ171-PO_valitsin!$G$8)</f>
        <v>923</v>
      </c>
      <c r="FJ171" s="78">
        <f>IF($B171=PO_valitsin!$C$8,100000,'mallin data'!CK171/'mallin data'!J$297*PO_valitsin!D$5)</f>
        <v>0.14267744117512429</v>
      </c>
      <c r="FK171" s="78"/>
      <c r="FL171" s="78"/>
      <c r="FM171" s="78"/>
      <c r="FN171" s="78"/>
      <c r="FO171" s="78"/>
      <c r="FP171" s="78"/>
      <c r="FQ171" s="78">
        <f>IF($B171=PO_valitsin!$C$8,100000,'mallin data'!CR171/'mallin data'!Q$297*PO_valitsin!F$5)</f>
        <v>7.6100950988137281E-2</v>
      </c>
      <c r="FR171" s="78"/>
      <c r="FS171" s="78"/>
      <c r="FT171" s="78"/>
      <c r="FU171" s="78"/>
      <c r="FV171" s="78"/>
      <c r="FW171" s="78"/>
      <c r="FX171" s="78"/>
      <c r="FY171" s="78"/>
      <c r="FZ171" s="78"/>
      <c r="GA171" s="78"/>
      <c r="GB171" s="78"/>
      <c r="GC171" s="78"/>
      <c r="GD171" s="78"/>
      <c r="GE171" s="78"/>
      <c r="GF171" s="78"/>
      <c r="GG171" s="78"/>
      <c r="GH171" s="78"/>
      <c r="GI171" s="78"/>
      <c r="GJ171" s="78"/>
      <c r="GK171" s="78"/>
      <c r="GL171" s="78"/>
      <c r="GM171" s="78"/>
      <c r="GN171" s="78"/>
      <c r="GO171" s="78"/>
      <c r="GP171" s="78"/>
      <c r="GQ171" s="78"/>
      <c r="GR171" s="78"/>
      <c r="GS171" s="78"/>
      <c r="GT171" s="78"/>
      <c r="GU171" s="78"/>
      <c r="GV171" s="78"/>
      <c r="GW171" s="78"/>
      <c r="GX171" s="78"/>
      <c r="GY171" s="78"/>
      <c r="GZ171" s="78"/>
      <c r="HA171" s="78"/>
      <c r="HB171" s="78"/>
      <c r="HC171" s="78"/>
      <c r="HD171" s="78"/>
      <c r="HE171" s="78"/>
      <c r="HF171" s="78"/>
      <c r="HG171" s="78"/>
      <c r="HH171" s="78"/>
      <c r="HI171" s="78"/>
      <c r="HJ171" s="78"/>
      <c r="HK171" s="78"/>
      <c r="HL171" s="78"/>
      <c r="HM171" s="78">
        <f>IF($B171=PO_valitsin!$C$8,100000,'mallin data'!EN171/'mallin data'!BO$297*PO_valitsin!E$5)</f>
        <v>1.8252067039445312E-2</v>
      </c>
      <c r="HN171" s="78">
        <f>IF($B171=PO_valitsin!$C$8,100000,'mallin data'!EO171/'mallin data'!BP$297*PO_valitsin!H$5)</f>
        <v>2.6030701024702303E-2</v>
      </c>
      <c r="HO171" s="78"/>
      <c r="HP171" s="78"/>
      <c r="HQ171" s="78"/>
      <c r="HR171" s="78">
        <f>IF($B171=PO_valitsin!$C$8,100000,'mallin data'!ES171/'mallin data'!BT$297*PO_valitsin!I$5)</f>
        <v>0</v>
      </c>
      <c r="HS171" s="78"/>
      <c r="HT171" s="78"/>
      <c r="HU171" s="78"/>
      <c r="HV171" s="78"/>
      <c r="HW171" s="78"/>
      <c r="HX171" s="78"/>
      <c r="HY171" s="78"/>
      <c r="HZ171" s="78"/>
      <c r="IA171" s="78"/>
      <c r="IB171" s="78"/>
      <c r="IC171" s="78"/>
      <c r="ID171" s="78"/>
      <c r="IE171" s="78"/>
      <c r="IF171" s="78"/>
      <c r="IG171" s="78"/>
      <c r="IH171" s="78">
        <f>IF($B171=PO_valitsin!$C$8,100000,'mallin data'!FI171/'mallin data'!CJ$297*PO_valitsin!G$5)</f>
        <v>9.4169774389066235E-2</v>
      </c>
      <c r="II171" s="79">
        <f t="shared" si="8"/>
        <v>0.35723095151647538</v>
      </c>
      <c r="IJ171" s="71">
        <f t="shared" si="9"/>
        <v>22</v>
      </c>
      <c r="IK171" s="80">
        <f t="shared" si="11"/>
        <v>1.6899999999999966E-8</v>
      </c>
      <c r="IL171" s="36" t="str">
        <f t="shared" si="10"/>
        <v>Orivesi</v>
      </c>
    </row>
    <row r="172" spans="1:246" x14ac:dyDescent="0.2">
      <c r="A172" s="12">
        <v>2024</v>
      </c>
      <c r="B172" s="88" t="s">
        <v>266</v>
      </c>
      <c r="C172" s="88" t="s">
        <v>581</v>
      </c>
      <c r="J172" s="89">
        <v>46.6</v>
      </c>
      <c r="Q172" s="89">
        <v>75</v>
      </c>
      <c r="AV172" s="63"/>
      <c r="AW172" s="63"/>
      <c r="BO172" s="99">
        <v>-3.1680134976994935E-2</v>
      </c>
      <c r="BP172" s="90">
        <v>24677.394097222223</v>
      </c>
      <c r="BT172" s="91">
        <v>1E-3</v>
      </c>
      <c r="CJ172" s="98">
        <v>782</v>
      </c>
      <c r="CK172" s="75">
        <f>ABS(J172-PO_valitsin!$D$8)</f>
        <v>0.89999999999999858</v>
      </c>
      <c r="CR172" s="77">
        <f>ABS(Q172-PO_valitsin!$F$8)</f>
        <v>13.400000000000006</v>
      </c>
      <c r="EN172" s="76">
        <f>ABS(BO172-PO_valitsin!$E$8)</f>
        <v>9.6549852872904081E-3</v>
      </c>
      <c r="EO172" s="76">
        <f>ABS(BP172-PO_valitsin!$H$8)</f>
        <v>2739.0859174235338</v>
      </c>
      <c r="ES172" s="76">
        <f>ABS(BT172-PO_valitsin!$I$8)</f>
        <v>1E-3</v>
      </c>
      <c r="FI172" s="76">
        <f>ABS(CJ172-PO_valitsin!$G$8)</f>
        <v>945</v>
      </c>
      <c r="FJ172" s="78">
        <f>IF($B172=PO_valitsin!$C$8,100000,'mallin data'!CK172/'mallin data'!J$297*PO_valitsin!D$5)</f>
        <v>4.0128030330503696E-2</v>
      </c>
      <c r="FK172" s="78"/>
      <c r="FL172" s="78"/>
      <c r="FM172" s="78"/>
      <c r="FN172" s="78"/>
      <c r="FO172" s="78"/>
      <c r="FP172" s="78"/>
      <c r="FQ172" s="78">
        <f>IF($B172=PO_valitsin!$C$8,100000,'mallin data'!CR172/'mallin data'!Q$297*PO_valitsin!F$5)</f>
        <v>6.1430888147050583E-2</v>
      </c>
      <c r="FR172" s="78"/>
      <c r="FS172" s="78"/>
      <c r="FT172" s="78"/>
      <c r="FU172" s="78"/>
      <c r="FV172" s="78"/>
      <c r="FW172" s="78"/>
      <c r="FX172" s="78"/>
      <c r="FY172" s="78"/>
      <c r="FZ172" s="78"/>
      <c r="GA172" s="78"/>
      <c r="GB172" s="78"/>
      <c r="GC172" s="78"/>
      <c r="GD172" s="78"/>
      <c r="GE172" s="78"/>
      <c r="GF172" s="78"/>
      <c r="GG172" s="78"/>
      <c r="GH172" s="78"/>
      <c r="GI172" s="78"/>
      <c r="GJ172" s="78"/>
      <c r="GK172" s="78"/>
      <c r="GL172" s="78"/>
      <c r="GM172" s="78"/>
      <c r="GN172" s="78"/>
      <c r="GO172" s="78"/>
      <c r="GP172" s="78"/>
      <c r="GQ172" s="78"/>
      <c r="GR172" s="78"/>
      <c r="GS172" s="78"/>
      <c r="GT172" s="78"/>
      <c r="GU172" s="78"/>
      <c r="GV172" s="78"/>
      <c r="GW172" s="78"/>
      <c r="GX172" s="78"/>
      <c r="GY172" s="78"/>
      <c r="GZ172" s="78"/>
      <c r="HA172" s="78"/>
      <c r="HB172" s="78"/>
      <c r="HC172" s="78"/>
      <c r="HD172" s="78"/>
      <c r="HE172" s="78"/>
      <c r="HF172" s="78"/>
      <c r="HG172" s="78"/>
      <c r="HH172" s="78"/>
      <c r="HI172" s="78"/>
      <c r="HJ172" s="78"/>
      <c r="HK172" s="78"/>
      <c r="HL172" s="78"/>
      <c r="HM172" s="78">
        <f>IF($B172=PO_valitsin!$C$8,100000,'mallin data'!EN172/'mallin data'!BO$297*PO_valitsin!E$5)</f>
        <v>9.5574091055583732E-2</v>
      </c>
      <c r="HN172" s="78">
        <f>IF($B172=PO_valitsin!$C$8,100000,'mallin data'!EO172/'mallin data'!BP$297*PO_valitsin!H$5)</f>
        <v>8.4332461266444586E-2</v>
      </c>
      <c r="HO172" s="78"/>
      <c r="HP172" s="78"/>
      <c r="HQ172" s="78"/>
      <c r="HR172" s="78">
        <f>IF($B172=PO_valitsin!$C$8,100000,'mallin data'!ES172/'mallin data'!BT$297*PO_valitsin!I$5)</f>
        <v>1.6084460507125451E-2</v>
      </c>
      <c r="HS172" s="78"/>
      <c r="HT172" s="78"/>
      <c r="HU172" s="78"/>
      <c r="HV172" s="78"/>
      <c r="HW172" s="78"/>
      <c r="HX172" s="78"/>
      <c r="HY172" s="78"/>
      <c r="HZ172" s="78"/>
      <c r="IA172" s="78"/>
      <c r="IB172" s="78"/>
      <c r="IC172" s="78"/>
      <c r="ID172" s="78"/>
      <c r="IE172" s="78"/>
      <c r="IF172" s="78"/>
      <c r="IG172" s="78"/>
      <c r="IH172" s="78">
        <f>IF($B172=PO_valitsin!$C$8,100000,'mallin data'!FI172/'mallin data'!CJ$297*PO_valitsin!G$5)</f>
        <v>9.6414341059228151E-2</v>
      </c>
      <c r="II172" s="79">
        <f t="shared" si="8"/>
        <v>0.39396428936593625</v>
      </c>
      <c r="IJ172" s="71">
        <f t="shared" si="9"/>
        <v>25</v>
      </c>
      <c r="IK172" s="80">
        <f t="shared" si="11"/>
        <v>1.6999999999999967E-8</v>
      </c>
      <c r="IL172" s="36" t="str">
        <f t="shared" si="10"/>
        <v>Oulainen</v>
      </c>
    </row>
    <row r="173" spans="1:246" x14ac:dyDescent="0.2">
      <c r="A173" s="12">
        <v>2024</v>
      </c>
      <c r="B173" s="88" t="s">
        <v>107</v>
      </c>
      <c r="C173" s="88" t="s">
        <v>582</v>
      </c>
      <c r="J173" s="89">
        <v>39.9</v>
      </c>
      <c r="Q173" s="89">
        <v>96.8</v>
      </c>
      <c r="AV173" s="63"/>
      <c r="AW173" s="63"/>
      <c r="BO173" s="99">
        <v>-1.2129988477785569E-2</v>
      </c>
      <c r="BP173" s="90">
        <v>28135.891159924497</v>
      </c>
      <c r="BT173" s="91">
        <v>2E-3</v>
      </c>
      <c r="CJ173" s="98">
        <v>20887</v>
      </c>
      <c r="CK173" s="75">
        <f>ABS(J173-PO_valitsin!$D$8)</f>
        <v>5.8000000000000043</v>
      </c>
      <c r="CR173" s="77">
        <f>ABS(Q173-PO_valitsin!$F$8)</f>
        <v>8.3999999999999915</v>
      </c>
      <c r="EN173" s="76">
        <f>ABS(BO173-PO_valitsin!$E$8)</f>
        <v>9.8951612119189576E-3</v>
      </c>
      <c r="EO173" s="76">
        <f>ABS(BP173-PO_valitsin!$H$8)</f>
        <v>719.41114527874015</v>
      </c>
      <c r="ES173" s="76">
        <f>ABS(BT173-PO_valitsin!$I$8)</f>
        <v>0</v>
      </c>
      <c r="FI173" s="76">
        <f>ABS(CJ173-PO_valitsin!$G$8)</f>
        <v>19160</v>
      </c>
      <c r="FJ173" s="78">
        <f>IF($B173=PO_valitsin!$C$8,100000,'mallin data'!CK173/'mallin data'!J$297*PO_valitsin!D$5)</f>
        <v>0.25860286212991335</v>
      </c>
      <c r="FK173" s="78"/>
      <c r="FL173" s="78"/>
      <c r="FM173" s="78"/>
      <c r="FN173" s="78"/>
      <c r="FO173" s="78"/>
      <c r="FP173" s="78"/>
      <c r="FQ173" s="78">
        <f>IF($B173=PO_valitsin!$C$8,100000,'mallin data'!CR173/'mallin data'!Q$297*PO_valitsin!F$5)</f>
        <v>3.8508914957852546E-2</v>
      </c>
      <c r="FR173" s="78"/>
      <c r="FS173" s="78"/>
      <c r="FT173" s="78"/>
      <c r="FU173" s="78"/>
      <c r="FV173" s="78"/>
      <c r="FW173" s="78"/>
      <c r="FX173" s="78"/>
      <c r="FY173" s="78"/>
      <c r="FZ173" s="78"/>
      <c r="GA173" s="78"/>
      <c r="GB173" s="78"/>
      <c r="GC173" s="78"/>
      <c r="GD173" s="78"/>
      <c r="GE173" s="78"/>
      <c r="GF173" s="78"/>
      <c r="GG173" s="78"/>
      <c r="GH173" s="78"/>
      <c r="GI173" s="78"/>
      <c r="GJ173" s="78"/>
      <c r="GK173" s="78"/>
      <c r="GL173" s="78"/>
      <c r="GM173" s="78"/>
      <c r="GN173" s="78"/>
      <c r="GO173" s="78"/>
      <c r="GP173" s="78"/>
      <c r="GQ173" s="78"/>
      <c r="GR173" s="78"/>
      <c r="GS173" s="78"/>
      <c r="GT173" s="78"/>
      <c r="GU173" s="78"/>
      <c r="GV173" s="78"/>
      <c r="GW173" s="78"/>
      <c r="GX173" s="78"/>
      <c r="GY173" s="78"/>
      <c r="GZ173" s="78"/>
      <c r="HA173" s="78"/>
      <c r="HB173" s="78"/>
      <c r="HC173" s="78"/>
      <c r="HD173" s="78"/>
      <c r="HE173" s="78"/>
      <c r="HF173" s="78"/>
      <c r="HG173" s="78"/>
      <c r="HH173" s="78"/>
      <c r="HI173" s="78"/>
      <c r="HJ173" s="78"/>
      <c r="HK173" s="78"/>
      <c r="HL173" s="78"/>
      <c r="HM173" s="78">
        <f>IF($B173=PO_valitsin!$C$8,100000,'mallin data'!EN173/'mallin data'!BO$297*PO_valitsin!E$5)</f>
        <v>9.7951577401422588E-2</v>
      </c>
      <c r="HN173" s="78">
        <f>IF($B173=PO_valitsin!$C$8,100000,'mallin data'!EO173/'mallin data'!BP$297*PO_valitsin!H$5)</f>
        <v>2.2149620118866384E-2</v>
      </c>
      <c r="HO173" s="78"/>
      <c r="HP173" s="78"/>
      <c r="HQ173" s="78"/>
      <c r="HR173" s="78">
        <f>IF($B173=PO_valitsin!$C$8,100000,'mallin data'!ES173/'mallin data'!BT$297*PO_valitsin!I$5)</f>
        <v>0</v>
      </c>
      <c r="HS173" s="78"/>
      <c r="HT173" s="78"/>
      <c r="HU173" s="78"/>
      <c r="HV173" s="78"/>
      <c r="HW173" s="78"/>
      <c r="HX173" s="78"/>
      <c r="HY173" s="78"/>
      <c r="HZ173" s="78"/>
      <c r="IA173" s="78"/>
      <c r="IB173" s="78"/>
      <c r="IC173" s="78"/>
      <c r="ID173" s="78"/>
      <c r="IE173" s="78"/>
      <c r="IF173" s="78"/>
      <c r="IG173" s="78"/>
      <c r="IH173" s="78">
        <f>IF($B173=PO_valitsin!$C$8,100000,'mallin data'!FI173/'mallin data'!CJ$297*PO_valitsin!G$5)</f>
        <v>1.9548135181955677</v>
      </c>
      <c r="II173" s="79">
        <f t="shared" si="8"/>
        <v>2.3720265099036228</v>
      </c>
      <c r="IJ173" s="71">
        <f t="shared" si="9"/>
        <v>259</v>
      </c>
      <c r="IK173" s="80">
        <f t="shared" si="11"/>
        <v>1.7099999999999968E-8</v>
      </c>
      <c r="IL173" s="36" t="str">
        <f t="shared" si="10"/>
        <v>Oulu</v>
      </c>
    </row>
    <row r="174" spans="1:246" x14ac:dyDescent="0.2">
      <c r="A174" s="12">
        <v>2024</v>
      </c>
      <c r="B174" s="88" t="s">
        <v>268</v>
      </c>
      <c r="C174" s="88" t="s">
        <v>583</v>
      </c>
      <c r="J174" s="89">
        <v>55.8</v>
      </c>
      <c r="Q174" s="89">
        <v>49.5</v>
      </c>
      <c r="AV174" s="63"/>
      <c r="AW174" s="63"/>
      <c r="BO174" s="99">
        <v>-5.3804905582400434E-2</v>
      </c>
      <c r="BP174" s="90">
        <v>25040.834454409567</v>
      </c>
      <c r="BT174" s="91">
        <v>3.0000000000000001E-3</v>
      </c>
      <c r="CJ174" s="98">
        <v>160</v>
      </c>
      <c r="CK174" s="75">
        <f>ABS(J174-PO_valitsin!$D$8)</f>
        <v>10.099999999999994</v>
      </c>
      <c r="CR174" s="77">
        <f>ABS(Q174-PO_valitsin!$F$8)</f>
        <v>38.900000000000006</v>
      </c>
      <c r="EN174" s="76">
        <f>ABS(BO174-PO_valitsin!$E$8)</f>
        <v>3.177975589269591E-2</v>
      </c>
      <c r="EO174" s="76">
        <f>ABS(BP174-PO_valitsin!$H$8)</f>
        <v>2375.6455602361893</v>
      </c>
      <c r="ES174" s="76">
        <f>ABS(BT174-PO_valitsin!$I$8)</f>
        <v>1E-3</v>
      </c>
      <c r="FI174" s="76">
        <f>ABS(CJ174-PO_valitsin!$G$8)</f>
        <v>1567</v>
      </c>
      <c r="FJ174" s="78">
        <f>IF($B174=PO_valitsin!$C$8,100000,'mallin data'!CK174/'mallin data'!J$297*PO_valitsin!D$5)</f>
        <v>0.45032567370898641</v>
      </c>
      <c r="FK174" s="78"/>
      <c r="FL174" s="78"/>
      <c r="FM174" s="78"/>
      <c r="FN174" s="78"/>
      <c r="FO174" s="78"/>
      <c r="FP174" s="78"/>
      <c r="FQ174" s="78">
        <f>IF($B174=PO_valitsin!$C$8,100000,'mallin data'!CR174/'mallin data'!Q$297*PO_valitsin!F$5)</f>
        <v>0.17833295141196023</v>
      </c>
      <c r="FR174" s="78"/>
      <c r="FS174" s="78"/>
      <c r="FT174" s="78"/>
      <c r="FU174" s="78"/>
      <c r="FV174" s="78"/>
      <c r="FW174" s="78"/>
      <c r="FX174" s="78"/>
      <c r="FY174" s="78"/>
      <c r="FZ174" s="78"/>
      <c r="GA174" s="78"/>
      <c r="GB174" s="78"/>
      <c r="GC174" s="78"/>
      <c r="GD174" s="78"/>
      <c r="GE174" s="78"/>
      <c r="GF174" s="78"/>
      <c r="GG174" s="78"/>
      <c r="GH174" s="78"/>
      <c r="GI174" s="78"/>
      <c r="GJ174" s="78"/>
      <c r="GK174" s="78"/>
      <c r="GL174" s="78"/>
      <c r="GM174" s="78"/>
      <c r="GN174" s="78"/>
      <c r="GO174" s="78"/>
      <c r="GP174" s="78"/>
      <c r="GQ174" s="78"/>
      <c r="GR174" s="78"/>
      <c r="GS174" s="78"/>
      <c r="GT174" s="78"/>
      <c r="GU174" s="78"/>
      <c r="GV174" s="78"/>
      <c r="GW174" s="78"/>
      <c r="GX174" s="78"/>
      <c r="GY174" s="78"/>
      <c r="GZ174" s="78"/>
      <c r="HA174" s="78"/>
      <c r="HB174" s="78"/>
      <c r="HC174" s="78"/>
      <c r="HD174" s="78"/>
      <c r="HE174" s="78"/>
      <c r="HF174" s="78"/>
      <c r="HG174" s="78"/>
      <c r="HH174" s="78"/>
      <c r="HI174" s="78"/>
      <c r="HJ174" s="78"/>
      <c r="HK174" s="78"/>
      <c r="HL174" s="78"/>
      <c r="HM174" s="78">
        <f>IF($B174=PO_valitsin!$C$8,100000,'mallin data'!EN174/'mallin data'!BO$297*PO_valitsin!E$5)</f>
        <v>0.31458580132804548</v>
      </c>
      <c r="HN174" s="78">
        <f>IF($B174=PO_valitsin!$C$8,100000,'mallin data'!EO174/'mallin data'!BP$297*PO_valitsin!H$5)</f>
        <v>7.3142662636836553E-2</v>
      </c>
      <c r="HO174" s="78"/>
      <c r="HP174" s="78"/>
      <c r="HQ174" s="78"/>
      <c r="HR174" s="78">
        <f>IF($B174=PO_valitsin!$C$8,100000,'mallin data'!ES174/'mallin data'!BT$297*PO_valitsin!I$5)</f>
        <v>1.6084460507125451E-2</v>
      </c>
      <c r="HS174" s="78"/>
      <c r="HT174" s="78"/>
      <c r="HU174" s="78"/>
      <c r="HV174" s="78"/>
      <c r="HW174" s="78"/>
      <c r="HX174" s="78"/>
      <c r="HY174" s="78"/>
      <c r="HZ174" s="78"/>
      <c r="IA174" s="78"/>
      <c r="IB174" s="78"/>
      <c r="IC174" s="78"/>
      <c r="ID174" s="78"/>
      <c r="IE174" s="78"/>
      <c r="IF174" s="78"/>
      <c r="IG174" s="78"/>
      <c r="IH174" s="78">
        <f>IF($B174=PO_valitsin!$C$8,100000,'mallin data'!FI174/'mallin data'!CJ$297*PO_valitsin!G$5)</f>
        <v>0.15987436237016986</v>
      </c>
      <c r="II174" s="79">
        <f t="shared" si="8"/>
        <v>1.1923459291631242</v>
      </c>
      <c r="IJ174" s="71">
        <f t="shared" si="9"/>
        <v>236</v>
      </c>
      <c r="IK174" s="80">
        <f t="shared" si="11"/>
        <v>1.7199999999999969E-8</v>
      </c>
      <c r="IL174" s="36" t="str">
        <f t="shared" si="10"/>
        <v>Padasjoki</v>
      </c>
    </row>
    <row r="175" spans="1:246" x14ac:dyDescent="0.2">
      <c r="A175" s="12">
        <v>2024</v>
      </c>
      <c r="B175" s="88" t="s">
        <v>269</v>
      </c>
      <c r="C175" s="88" t="s">
        <v>584</v>
      </c>
      <c r="J175" s="89">
        <v>43.4</v>
      </c>
      <c r="Q175" s="89">
        <v>81</v>
      </c>
      <c r="AV175" s="63"/>
      <c r="AW175" s="63"/>
      <c r="BO175" s="99">
        <v>1.4054050433410948E-2</v>
      </c>
      <c r="BP175" s="90">
        <v>29089.567239996435</v>
      </c>
      <c r="BT175" s="91">
        <v>9.0000000000000011E-3</v>
      </c>
      <c r="CJ175" s="98">
        <v>1382</v>
      </c>
      <c r="CK175" s="75">
        <f>ABS(J175-PO_valitsin!$D$8)</f>
        <v>2.3000000000000043</v>
      </c>
      <c r="CR175" s="77">
        <f>ABS(Q175-PO_valitsin!$F$8)</f>
        <v>7.4000000000000057</v>
      </c>
      <c r="EN175" s="76">
        <f>ABS(BO175-PO_valitsin!$E$8)</f>
        <v>3.6079200123115475E-2</v>
      </c>
      <c r="EO175" s="76">
        <f>ABS(BP175-PO_valitsin!$H$8)</f>
        <v>1673.0872253506786</v>
      </c>
      <c r="ES175" s="76">
        <f>ABS(BT175-PO_valitsin!$I$8)</f>
        <v>7.000000000000001E-3</v>
      </c>
      <c r="FI175" s="76">
        <f>ABS(CJ175-PO_valitsin!$G$8)</f>
        <v>345</v>
      </c>
      <c r="FJ175" s="78">
        <f>IF($B175=PO_valitsin!$C$8,100000,'mallin data'!CK175/'mallin data'!J$297*PO_valitsin!D$5)</f>
        <v>0.10254941084462091</v>
      </c>
      <c r="FK175" s="78"/>
      <c r="FL175" s="78"/>
      <c r="FM175" s="78"/>
      <c r="FN175" s="78"/>
      <c r="FO175" s="78"/>
      <c r="FP175" s="78"/>
      <c r="FQ175" s="78">
        <f>IF($B175=PO_valitsin!$C$8,100000,'mallin data'!CR175/'mallin data'!Q$297*PO_valitsin!F$5)</f>
        <v>3.3924520320013016E-2</v>
      </c>
      <c r="FR175" s="78"/>
      <c r="FS175" s="78"/>
      <c r="FT175" s="78"/>
      <c r="FU175" s="78"/>
      <c r="FV175" s="78"/>
      <c r="FW175" s="78"/>
      <c r="FX175" s="78"/>
      <c r="FY175" s="78"/>
      <c r="FZ175" s="78"/>
      <c r="GA175" s="78"/>
      <c r="GB175" s="78"/>
      <c r="GC175" s="78"/>
      <c r="GD175" s="78"/>
      <c r="GE175" s="78"/>
      <c r="GF175" s="78"/>
      <c r="GG175" s="78"/>
      <c r="GH175" s="78"/>
      <c r="GI175" s="78"/>
      <c r="GJ175" s="78"/>
      <c r="GK175" s="78"/>
      <c r="GL175" s="78"/>
      <c r="GM175" s="78"/>
      <c r="GN175" s="78"/>
      <c r="GO175" s="78"/>
      <c r="GP175" s="78"/>
      <c r="GQ175" s="78"/>
      <c r="GR175" s="78"/>
      <c r="GS175" s="78"/>
      <c r="GT175" s="78"/>
      <c r="GU175" s="78"/>
      <c r="GV175" s="78"/>
      <c r="GW175" s="78"/>
      <c r="GX175" s="78"/>
      <c r="GY175" s="78"/>
      <c r="GZ175" s="78"/>
      <c r="HA175" s="78"/>
      <c r="HB175" s="78"/>
      <c r="HC175" s="78"/>
      <c r="HD175" s="78"/>
      <c r="HE175" s="78"/>
      <c r="HF175" s="78"/>
      <c r="HG175" s="78"/>
      <c r="HH175" s="78"/>
      <c r="HI175" s="78"/>
      <c r="HJ175" s="78"/>
      <c r="HK175" s="78"/>
      <c r="HL175" s="78"/>
      <c r="HM175" s="78">
        <f>IF($B175=PO_valitsin!$C$8,100000,'mallin data'!EN175/'mallin data'!BO$297*PO_valitsin!E$5)</f>
        <v>0.35714572888251239</v>
      </c>
      <c r="HN175" s="78">
        <f>IF($B175=PO_valitsin!$C$8,100000,'mallin data'!EO175/'mallin data'!BP$297*PO_valitsin!H$5)</f>
        <v>5.1511915975234558E-2</v>
      </c>
      <c r="HO175" s="78"/>
      <c r="HP175" s="78"/>
      <c r="HQ175" s="78"/>
      <c r="HR175" s="78">
        <f>IF($B175=PO_valitsin!$C$8,100000,'mallin data'!ES175/'mallin data'!BT$297*PO_valitsin!I$5)</f>
        <v>0.11259122354987816</v>
      </c>
      <c r="HS175" s="78"/>
      <c r="HT175" s="78"/>
      <c r="HU175" s="78"/>
      <c r="HV175" s="78"/>
      <c r="HW175" s="78"/>
      <c r="HX175" s="78"/>
      <c r="HY175" s="78"/>
      <c r="HZ175" s="78"/>
      <c r="IA175" s="78"/>
      <c r="IB175" s="78"/>
      <c r="IC175" s="78"/>
      <c r="ID175" s="78"/>
      <c r="IE175" s="78"/>
      <c r="IF175" s="78"/>
      <c r="IG175" s="78"/>
      <c r="IH175" s="78">
        <f>IF($B175=PO_valitsin!$C$8,100000,'mallin data'!FI175/'mallin data'!CJ$297*PO_valitsin!G$5)</f>
        <v>3.5198886418448372E-2</v>
      </c>
      <c r="II175" s="79">
        <f t="shared" si="8"/>
        <v>0.69292170329070735</v>
      </c>
      <c r="IJ175" s="71">
        <f t="shared" si="9"/>
        <v>127</v>
      </c>
      <c r="IK175" s="80">
        <f t="shared" si="11"/>
        <v>1.729999999999997E-8</v>
      </c>
      <c r="IL175" s="36" t="str">
        <f t="shared" si="10"/>
        <v>Paimio</v>
      </c>
    </row>
    <row r="176" spans="1:246" x14ac:dyDescent="0.2">
      <c r="A176" s="12">
        <v>2024</v>
      </c>
      <c r="B176" s="88" t="s">
        <v>270</v>
      </c>
      <c r="C176" s="88" t="s">
        <v>585</v>
      </c>
      <c r="J176" s="89">
        <v>52.3</v>
      </c>
      <c r="Q176" s="89">
        <v>59.2</v>
      </c>
      <c r="AV176" s="63"/>
      <c r="AW176" s="63"/>
      <c r="BO176" s="99">
        <v>-1.7238271741392343E-2</v>
      </c>
      <c r="BP176" s="90">
        <v>25121.510367892977</v>
      </c>
      <c r="BT176" s="91">
        <v>2E-3</v>
      </c>
      <c r="CJ176" s="98">
        <v>261</v>
      </c>
      <c r="CK176" s="75">
        <f>ABS(J176-PO_valitsin!$D$8)</f>
        <v>6.5999999999999943</v>
      </c>
      <c r="CR176" s="77">
        <f>ABS(Q176-PO_valitsin!$F$8)</f>
        <v>29.200000000000003</v>
      </c>
      <c r="EN176" s="76">
        <f>ABS(BO176-PO_valitsin!$E$8)</f>
        <v>4.7868779483121841E-3</v>
      </c>
      <c r="EO176" s="76">
        <f>ABS(BP176-PO_valitsin!$H$8)</f>
        <v>2294.9696467527792</v>
      </c>
      <c r="ES176" s="76">
        <f>ABS(BT176-PO_valitsin!$I$8)</f>
        <v>0</v>
      </c>
      <c r="FI176" s="76">
        <f>ABS(CJ176-PO_valitsin!$G$8)</f>
        <v>1466</v>
      </c>
      <c r="FJ176" s="78">
        <f>IF($B176=PO_valitsin!$C$8,100000,'mallin data'!CK176/'mallin data'!J$297*PO_valitsin!D$5)</f>
        <v>0.294272222423694</v>
      </c>
      <c r="FK176" s="78"/>
      <c r="FL176" s="78"/>
      <c r="FM176" s="78"/>
      <c r="FN176" s="78"/>
      <c r="FO176" s="78"/>
      <c r="FP176" s="78"/>
      <c r="FQ176" s="78">
        <f>IF($B176=PO_valitsin!$C$8,100000,'mallin data'!CR176/'mallin data'!Q$297*PO_valitsin!F$5)</f>
        <v>0.13386432342491614</v>
      </c>
      <c r="FR176" s="78"/>
      <c r="FS176" s="78"/>
      <c r="FT176" s="78"/>
      <c r="FU176" s="78"/>
      <c r="FV176" s="78"/>
      <c r="FW176" s="78"/>
      <c r="FX176" s="78"/>
      <c r="FY176" s="78"/>
      <c r="FZ176" s="78"/>
      <c r="GA176" s="78"/>
      <c r="GB176" s="78"/>
      <c r="GC176" s="78"/>
      <c r="GD176" s="78"/>
      <c r="GE176" s="78"/>
      <c r="GF176" s="78"/>
      <c r="GG176" s="78"/>
      <c r="GH176" s="78"/>
      <c r="GI176" s="78"/>
      <c r="GJ176" s="78"/>
      <c r="GK176" s="78"/>
      <c r="GL176" s="78"/>
      <c r="GM176" s="78"/>
      <c r="GN176" s="78"/>
      <c r="GO176" s="78"/>
      <c r="GP176" s="78"/>
      <c r="GQ176" s="78"/>
      <c r="GR176" s="78"/>
      <c r="GS176" s="78"/>
      <c r="GT176" s="78"/>
      <c r="GU176" s="78"/>
      <c r="GV176" s="78"/>
      <c r="GW176" s="78"/>
      <c r="GX176" s="78"/>
      <c r="GY176" s="78"/>
      <c r="GZ176" s="78"/>
      <c r="HA176" s="78"/>
      <c r="HB176" s="78"/>
      <c r="HC176" s="78"/>
      <c r="HD176" s="78"/>
      <c r="HE176" s="78"/>
      <c r="HF176" s="78"/>
      <c r="HG176" s="78"/>
      <c r="HH176" s="78"/>
      <c r="HI176" s="78"/>
      <c r="HJ176" s="78"/>
      <c r="HK176" s="78"/>
      <c r="HL176" s="78"/>
      <c r="HM176" s="78">
        <f>IF($B176=PO_valitsin!$C$8,100000,'mallin data'!EN176/'mallin data'!BO$297*PO_valitsin!E$5)</f>
        <v>4.7385003217581136E-2</v>
      </c>
      <c r="HN176" s="78">
        <f>IF($B176=PO_valitsin!$C$8,100000,'mallin data'!EO176/'mallin data'!BP$297*PO_valitsin!H$5)</f>
        <v>7.0658768902179842E-2</v>
      </c>
      <c r="HO176" s="78"/>
      <c r="HP176" s="78"/>
      <c r="HQ176" s="78"/>
      <c r="HR176" s="78">
        <f>IF($B176=PO_valitsin!$C$8,100000,'mallin data'!ES176/'mallin data'!BT$297*PO_valitsin!I$5)</f>
        <v>0</v>
      </c>
      <c r="HS176" s="78"/>
      <c r="HT176" s="78"/>
      <c r="HU176" s="78"/>
      <c r="HV176" s="78"/>
      <c r="HW176" s="78"/>
      <c r="HX176" s="78"/>
      <c r="HY176" s="78"/>
      <c r="HZ176" s="78"/>
      <c r="IA176" s="78"/>
      <c r="IB176" s="78"/>
      <c r="IC176" s="78"/>
      <c r="ID176" s="78"/>
      <c r="IE176" s="78"/>
      <c r="IF176" s="78"/>
      <c r="IG176" s="78"/>
      <c r="IH176" s="78">
        <f>IF($B176=PO_valitsin!$C$8,100000,'mallin data'!FI176/'mallin data'!CJ$297*PO_valitsin!G$5)</f>
        <v>0.14956976083897194</v>
      </c>
      <c r="II176" s="79">
        <f t="shared" si="8"/>
        <v>0.69575009620734318</v>
      </c>
      <c r="IJ176" s="71">
        <f t="shared" si="9"/>
        <v>128</v>
      </c>
      <c r="IK176" s="80">
        <f t="shared" si="11"/>
        <v>1.7399999999999971E-8</v>
      </c>
      <c r="IL176" s="36" t="str">
        <f t="shared" si="10"/>
        <v>Paltamo</v>
      </c>
    </row>
    <row r="177" spans="1:246" x14ac:dyDescent="0.2">
      <c r="A177" s="12">
        <v>2024</v>
      </c>
      <c r="B177" s="88" t="s">
        <v>272</v>
      </c>
      <c r="C177" s="88" t="s">
        <v>586</v>
      </c>
      <c r="J177" s="89">
        <v>56.1</v>
      </c>
      <c r="Q177" s="89">
        <v>45.9</v>
      </c>
      <c r="AV177" s="63"/>
      <c r="AW177" s="63"/>
      <c r="BO177" s="99">
        <v>1.1010158702702433E-2</v>
      </c>
      <c r="BP177" s="90">
        <v>24985.553720930231</v>
      </c>
      <c r="BT177" s="91">
        <v>2E-3</v>
      </c>
      <c r="CJ177" s="98">
        <v>320</v>
      </c>
      <c r="CK177" s="75">
        <f>ABS(J177-PO_valitsin!$D$8)</f>
        <v>10.399999999999999</v>
      </c>
      <c r="CR177" s="77">
        <f>ABS(Q177-PO_valitsin!$F$8)</f>
        <v>42.500000000000007</v>
      </c>
      <c r="EN177" s="76">
        <f>ABS(BO177-PO_valitsin!$E$8)</f>
        <v>3.303530839240696E-2</v>
      </c>
      <c r="EO177" s="76">
        <f>ABS(BP177-PO_valitsin!$H$8)</f>
        <v>2430.9262937155254</v>
      </c>
      <c r="ES177" s="76">
        <f>ABS(BT177-PO_valitsin!$I$8)</f>
        <v>0</v>
      </c>
      <c r="FI177" s="76">
        <f>ABS(CJ177-PO_valitsin!$G$8)</f>
        <v>1407</v>
      </c>
      <c r="FJ177" s="78">
        <f>IF($B177=PO_valitsin!$C$8,100000,'mallin data'!CK177/'mallin data'!J$297*PO_valitsin!D$5)</f>
        <v>0.4637016838191545</v>
      </c>
      <c r="FK177" s="78"/>
      <c r="FL177" s="78"/>
      <c r="FM177" s="78"/>
      <c r="FN177" s="78"/>
      <c r="FO177" s="78"/>
      <c r="FP177" s="78"/>
      <c r="FQ177" s="78">
        <f>IF($B177=PO_valitsin!$C$8,100000,'mallin data'!CR177/'mallin data'!Q$297*PO_valitsin!F$5)</f>
        <v>0.19483677210818276</v>
      </c>
      <c r="FR177" s="78"/>
      <c r="FS177" s="78"/>
      <c r="FT177" s="78"/>
      <c r="FU177" s="78"/>
      <c r="FV177" s="78"/>
      <c r="FW177" s="78"/>
      <c r="FX177" s="78"/>
      <c r="FY177" s="78"/>
      <c r="FZ177" s="78"/>
      <c r="GA177" s="78"/>
      <c r="GB177" s="78"/>
      <c r="GC177" s="78"/>
      <c r="GD177" s="78"/>
      <c r="GE177" s="78"/>
      <c r="GF177" s="78"/>
      <c r="GG177" s="78"/>
      <c r="GH177" s="78"/>
      <c r="GI177" s="78"/>
      <c r="GJ177" s="78"/>
      <c r="GK177" s="78"/>
      <c r="GL177" s="78"/>
      <c r="GM177" s="78"/>
      <c r="GN177" s="78"/>
      <c r="GO177" s="78"/>
      <c r="GP177" s="78"/>
      <c r="GQ177" s="78"/>
      <c r="GR177" s="78"/>
      <c r="GS177" s="78"/>
      <c r="GT177" s="78"/>
      <c r="GU177" s="78"/>
      <c r="GV177" s="78"/>
      <c r="GW177" s="78"/>
      <c r="GX177" s="78"/>
      <c r="GY177" s="78"/>
      <c r="GZ177" s="78"/>
      <c r="HA177" s="78"/>
      <c r="HB177" s="78"/>
      <c r="HC177" s="78"/>
      <c r="HD177" s="78"/>
      <c r="HE177" s="78"/>
      <c r="HF177" s="78"/>
      <c r="HG177" s="78"/>
      <c r="HH177" s="78"/>
      <c r="HI177" s="78"/>
      <c r="HJ177" s="78"/>
      <c r="HK177" s="78"/>
      <c r="HL177" s="78"/>
      <c r="HM177" s="78">
        <f>IF($B177=PO_valitsin!$C$8,100000,'mallin data'!EN177/'mallin data'!BO$297*PO_valitsin!E$5)</f>
        <v>0.32701443641777606</v>
      </c>
      <c r="HN177" s="78">
        <f>IF($B177=PO_valitsin!$C$8,100000,'mallin data'!EO177/'mallin data'!BP$297*PO_valitsin!H$5)</f>
        <v>7.4844675810381664E-2</v>
      </c>
      <c r="HO177" s="78"/>
      <c r="HP177" s="78"/>
      <c r="HQ177" s="78"/>
      <c r="HR177" s="78">
        <f>IF($B177=PO_valitsin!$C$8,100000,'mallin data'!ES177/'mallin data'!BT$297*PO_valitsin!I$5)</f>
        <v>0</v>
      </c>
      <c r="HS177" s="78"/>
      <c r="HT177" s="78"/>
      <c r="HU177" s="78"/>
      <c r="HV177" s="78"/>
      <c r="HW177" s="78"/>
      <c r="HX177" s="78"/>
      <c r="HY177" s="78"/>
      <c r="HZ177" s="78"/>
      <c r="IA177" s="78"/>
      <c r="IB177" s="78"/>
      <c r="IC177" s="78"/>
      <c r="ID177" s="78"/>
      <c r="IE177" s="78"/>
      <c r="IF177" s="78"/>
      <c r="IG177" s="78"/>
      <c r="IH177" s="78">
        <f>IF($B177=PO_valitsin!$C$8,100000,'mallin data'!FI177/'mallin data'!CJ$297*PO_valitsin!G$5)</f>
        <v>0.1435502411326286</v>
      </c>
      <c r="II177" s="79">
        <f t="shared" si="8"/>
        <v>1.2039478267881234</v>
      </c>
      <c r="IJ177" s="71">
        <f t="shared" si="9"/>
        <v>238</v>
      </c>
      <c r="IK177" s="80">
        <f t="shared" si="11"/>
        <v>1.7499999999999971E-8</v>
      </c>
      <c r="IL177" s="36" t="str">
        <f t="shared" si="10"/>
        <v>Parikkala</v>
      </c>
    </row>
    <row r="178" spans="1:246" x14ac:dyDescent="0.2">
      <c r="A178" s="12">
        <v>2024</v>
      </c>
      <c r="B178" s="88" t="s">
        <v>273</v>
      </c>
      <c r="C178" s="88" t="s">
        <v>587</v>
      </c>
      <c r="J178" s="89">
        <v>50.1</v>
      </c>
      <c r="Q178" s="89">
        <v>69.400000000000006</v>
      </c>
      <c r="AV178" s="63"/>
      <c r="AW178" s="63"/>
      <c r="BO178" s="99">
        <v>-2.3277848829776328E-2</v>
      </c>
      <c r="BP178" s="90">
        <v>24694.934420827154</v>
      </c>
      <c r="BT178" s="91">
        <v>2E-3</v>
      </c>
      <c r="CJ178" s="98">
        <v>534</v>
      </c>
      <c r="CK178" s="75">
        <f>ABS(J178-PO_valitsin!$D$8)</f>
        <v>4.3999999999999986</v>
      </c>
      <c r="CR178" s="77">
        <f>ABS(Q178-PO_valitsin!$F$8)</f>
        <v>19</v>
      </c>
      <c r="EN178" s="76">
        <f>ABS(BO178-PO_valitsin!$E$8)</f>
        <v>1.2526991400718009E-3</v>
      </c>
      <c r="EO178" s="76">
        <f>ABS(BP178-PO_valitsin!$H$8)</f>
        <v>2721.5455938186024</v>
      </c>
      <c r="ES178" s="76">
        <f>ABS(BT178-PO_valitsin!$I$8)</f>
        <v>0</v>
      </c>
      <c r="FI178" s="76">
        <f>ABS(CJ178-PO_valitsin!$G$8)</f>
        <v>1193</v>
      </c>
      <c r="FJ178" s="78">
        <f>IF($B178=PO_valitsin!$C$8,100000,'mallin data'!CK178/'mallin data'!J$297*PO_valitsin!D$5)</f>
        <v>0.19618148161579613</v>
      </c>
      <c r="FK178" s="78"/>
      <c r="FL178" s="78"/>
      <c r="FM178" s="78"/>
      <c r="FN178" s="78"/>
      <c r="FO178" s="78"/>
      <c r="FP178" s="78"/>
      <c r="FQ178" s="78">
        <f>IF($B178=PO_valitsin!$C$8,100000,'mallin data'!CR178/'mallin data'!Q$297*PO_valitsin!F$5)</f>
        <v>8.710349811895228E-2</v>
      </c>
      <c r="FR178" s="78"/>
      <c r="FS178" s="78"/>
      <c r="FT178" s="78"/>
      <c r="FU178" s="78"/>
      <c r="FV178" s="78"/>
      <c r="FW178" s="78"/>
      <c r="FX178" s="78"/>
      <c r="FY178" s="78"/>
      <c r="FZ178" s="78"/>
      <c r="GA178" s="78"/>
      <c r="GB178" s="78"/>
      <c r="GC178" s="78"/>
      <c r="GD178" s="78"/>
      <c r="GE178" s="78"/>
      <c r="GF178" s="78"/>
      <c r="GG178" s="78"/>
      <c r="GH178" s="78"/>
      <c r="GI178" s="78"/>
      <c r="GJ178" s="78"/>
      <c r="GK178" s="78"/>
      <c r="GL178" s="78"/>
      <c r="GM178" s="78"/>
      <c r="GN178" s="78"/>
      <c r="GO178" s="78"/>
      <c r="GP178" s="78"/>
      <c r="GQ178" s="78"/>
      <c r="GR178" s="78"/>
      <c r="GS178" s="78"/>
      <c r="GT178" s="78"/>
      <c r="GU178" s="78"/>
      <c r="GV178" s="78"/>
      <c r="GW178" s="78"/>
      <c r="GX178" s="78"/>
      <c r="GY178" s="78"/>
      <c r="GZ178" s="78"/>
      <c r="HA178" s="78"/>
      <c r="HB178" s="78"/>
      <c r="HC178" s="78"/>
      <c r="HD178" s="78"/>
      <c r="HE178" s="78"/>
      <c r="HF178" s="78"/>
      <c r="HG178" s="78"/>
      <c r="HH178" s="78"/>
      <c r="HI178" s="78"/>
      <c r="HJ178" s="78"/>
      <c r="HK178" s="78"/>
      <c r="HL178" s="78"/>
      <c r="HM178" s="78">
        <f>IF($B178=PO_valitsin!$C$8,100000,'mallin data'!EN178/'mallin data'!BO$297*PO_valitsin!E$5)</f>
        <v>1.2400389862434863E-2</v>
      </c>
      <c r="HN178" s="78">
        <f>IF($B178=PO_valitsin!$C$8,100000,'mallin data'!EO178/'mallin data'!BP$297*PO_valitsin!H$5)</f>
        <v>8.3792420279922633E-2</v>
      </c>
      <c r="HO178" s="78"/>
      <c r="HP178" s="78"/>
      <c r="HQ178" s="78"/>
      <c r="HR178" s="78">
        <f>IF($B178=PO_valitsin!$C$8,100000,'mallin data'!ES178/'mallin data'!BT$297*PO_valitsin!I$5)</f>
        <v>0</v>
      </c>
      <c r="HS178" s="78"/>
      <c r="HT178" s="78"/>
      <c r="HU178" s="78"/>
      <c r="HV178" s="78"/>
      <c r="HW178" s="78"/>
      <c r="HX178" s="78"/>
      <c r="HY178" s="78"/>
      <c r="HZ178" s="78"/>
      <c r="IA178" s="78"/>
      <c r="IB178" s="78"/>
      <c r="IC178" s="78"/>
      <c r="ID178" s="78"/>
      <c r="IE178" s="78"/>
      <c r="IF178" s="78"/>
      <c r="IG178" s="78"/>
      <c r="IH178" s="78">
        <f>IF($B178=PO_valitsin!$C$8,100000,'mallin data'!FI178/'mallin data'!CJ$297*PO_valitsin!G$5)</f>
        <v>0.12171672897741714</v>
      </c>
      <c r="II178" s="79">
        <f t="shared" si="8"/>
        <v>0.50119453645452305</v>
      </c>
      <c r="IJ178" s="71">
        <f t="shared" si="9"/>
        <v>59</v>
      </c>
      <c r="IK178" s="80">
        <f t="shared" si="11"/>
        <v>1.7599999999999972E-8</v>
      </c>
      <c r="IL178" s="36" t="str">
        <f t="shared" si="10"/>
        <v>Parkano</v>
      </c>
    </row>
    <row r="179" spans="1:246" x14ac:dyDescent="0.2">
      <c r="A179" s="12">
        <v>2024</v>
      </c>
      <c r="B179" s="88" t="s">
        <v>275</v>
      </c>
      <c r="C179" s="88" t="s">
        <v>588</v>
      </c>
      <c r="J179" s="89">
        <v>54.2</v>
      </c>
      <c r="Q179" s="89">
        <v>34.700000000000003</v>
      </c>
      <c r="AV179" s="63"/>
      <c r="AW179" s="63"/>
      <c r="BO179" s="99">
        <v>1.556130985270705E-2</v>
      </c>
      <c r="BP179" s="90">
        <v>27766.165934065935</v>
      </c>
      <c r="BT179" s="91">
        <v>0</v>
      </c>
      <c r="CJ179" s="98">
        <v>64</v>
      </c>
      <c r="CK179" s="75">
        <f>ABS(J179-PO_valitsin!$D$8)</f>
        <v>8.5</v>
      </c>
      <c r="CR179" s="77">
        <f>ABS(Q179-PO_valitsin!$F$8)</f>
        <v>53.7</v>
      </c>
      <c r="EN179" s="76">
        <f>ABS(BO179-PO_valitsin!$E$8)</f>
        <v>3.7586459542411577E-2</v>
      </c>
      <c r="EO179" s="76">
        <f>ABS(BP179-PO_valitsin!$H$8)</f>
        <v>349.68591942017883</v>
      </c>
      <c r="ES179" s="76">
        <f>ABS(BT179-PO_valitsin!$I$8)</f>
        <v>2E-3</v>
      </c>
      <c r="FI179" s="76">
        <f>ABS(CJ179-PO_valitsin!$G$8)</f>
        <v>1663</v>
      </c>
      <c r="FJ179" s="78">
        <f>IF($B179=PO_valitsin!$C$8,100000,'mallin data'!CK179/'mallin data'!J$297*PO_valitsin!D$5)</f>
        <v>0.37898695312142444</v>
      </c>
      <c r="FK179" s="78"/>
      <c r="FL179" s="78"/>
      <c r="FM179" s="78"/>
      <c r="FN179" s="78"/>
      <c r="FO179" s="78"/>
      <c r="FP179" s="78"/>
      <c r="FQ179" s="78">
        <f>IF($B179=PO_valitsin!$C$8,100000,'mallin data'!CR179/'mallin data'!Q$297*PO_valitsin!F$5)</f>
        <v>0.24618199205198618</v>
      </c>
      <c r="FR179" s="78"/>
      <c r="FS179" s="78"/>
      <c r="FT179" s="78"/>
      <c r="FU179" s="78"/>
      <c r="FV179" s="78"/>
      <c r="FW179" s="78"/>
      <c r="FX179" s="78"/>
      <c r="FY179" s="78"/>
      <c r="FZ179" s="78"/>
      <c r="GA179" s="78"/>
      <c r="GB179" s="78"/>
      <c r="GC179" s="78"/>
      <c r="GD179" s="78"/>
      <c r="GE179" s="78"/>
      <c r="GF179" s="78"/>
      <c r="GG179" s="78"/>
      <c r="GH179" s="78"/>
      <c r="GI179" s="78"/>
      <c r="GJ179" s="78"/>
      <c r="GK179" s="78"/>
      <c r="GL179" s="78"/>
      <c r="GM179" s="78"/>
      <c r="GN179" s="78"/>
      <c r="GO179" s="78"/>
      <c r="GP179" s="78"/>
      <c r="GQ179" s="78"/>
      <c r="GR179" s="78"/>
      <c r="GS179" s="78"/>
      <c r="GT179" s="78"/>
      <c r="GU179" s="78"/>
      <c r="GV179" s="78"/>
      <c r="GW179" s="78"/>
      <c r="GX179" s="78"/>
      <c r="GY179" s="78"/>
      <c r="GZ179" s="78"/>
      <c r="HA179" s="78"/>
      <c r="HB179" s="78"/>
      <c r="HC179" s="78"/>
      <c r="HD179" s="78"/>
      <c r="HE179" s="78"/>
      <c r="HF179" s="78"/>
      <c r="HG179" s="78"/>
      <c r="HH179" s="78"/>
      <c r="HI179" s="78"/>
      <c r="HJ179" s="78"/>
      <c r="HK179" s="78"/>
      <c r="HL179" s="78"/>
      <c r="HM179" s="78">
        <f>IF($B179=PO_valitsin!$C$8,100000,'mallin data'!EN179/'mallin data'!BO$297*PO_valitsin!E$5)</f>
        <v>0.37206599491065667</v>
      </c>
      <c r="HN179" s="78">
        <f>IF($B179=PO_valitsin!$C$8,100000,'mallin data'!EO179/'mallin data'!BP$297*PO_valitsin!H$5)</f>
        <v>1.076631954745777E-2</v>
      </c>
      <c r="HO179" s="78"/>
      <c r="HP179" s="78"/>
      <c r="HQ179" s="78"/>
      <c r="HR179" s="78">
        <f>IF($B179=PO_valitsin!$C$8,100000,'mallin data'!ES179/'mallin data'!BT$297*PO_valitsin!I$5)</f>
        <v>3.2168921014250902E-2</v>
      </c>
      <c r="HS179" s="78"/>
      <c r="HT179" s="78"/>
      <c r="HU179" s="78"/>
      <c r="HV179" s="78"/>
      <c r="HW179" s="78"/>
      <c r="HX179" s="78"/>
      <c r="HY179" s="78"/>
      <c r="HZ179" s="78"/>
      <c r="IA179" s="78"/>
      <c r="IB179" s="78"/>
      <c r="IC179" s="78"/>
      <c r="ID179" s="78"/>
      <c r="IE179" s="78"/>
      <c r="IF179" s="78"/>
      <c r="IG179" s="78"/>
      <c r="IH179" s="78">
        <f>IF($B179=PO_valitsin!$C$8,100000,'mallin data'!FI179/'mallin data'!CJ$297*PO_valitsin!G$5)</f>
        <v>0.16966883511269462</v>
      </c>
      <c r="II179" s="79">
        <f t="shared" si="8"/>
        <v>1.2098390334584703</v>
      </c>
      <c r="IJ179" s="71">
        <f t="shared" si="9"/>
        <v>239</v>
      </c>
      <c r="IK179" s="80">
        <f t="shared" si="11"/>
        <v>1.7699999999999973E-8</v>
      </c>
      <c r="IL179" s="36" t="str">
        <f t="shared" si="10"/>
        <v>Pelkosenniemi</v>
      </c>
    </row>
    <row r="180" spans="1:246" x14ac:dyDescent="0.2">
      <c r="A180" s="12">
        <v>2024</v>
      </c>
      <c r="B180" s="88" t="s">
        <v>277</v>
      </c>
      <c r="C180" s="88" t="s">
        <v>589</v>
      </c>
      <c r="J180" s="89">
        <v>41.2</v>
      </c>
      <c r="Q180" s="89">
        <v>31.2</v>
      </c>
      <c r="AV180" s="63"/>
      <c r="AW180" s="63"/>
      <c r="BO180" s="99">
        <v>-9.603588677863973E-3</v>
      </c>
      <c r="BP180" s="90">
        <v>20379.679259830376</v>
      </c>
      <c r="BT180" s="91">
        <v>4.0000000000000001E-3</v>
      </c>
      <c r="CJ180" s="98">
        <v>440</v>
      </c>
      <c r="CK180" s="75">
        <f>ABS(J180-PO_valitsin!$D$8)</f>
        <v>4.5</v>
      </c>
      <c r="CR180" s="77">
        <f>ABS(Q180-PO_valitsin!$F$8)</f>
        <v>57.2</v>
      </c>
      <c r="EN180" s="76">
        <f>ABS(BO180-PO_valitsin!$E$8)</f>
        <v>1.2421561011840554E-2</v>
      </c>
      <c r="EO180" s="76">
        <f>ABS(BP180-PO_valitsin!$H$8)</f>
        <v>7036.8007548153801</v>
      </c>
      <c r="ES180" s="76">
        <f>ABS(BT180-PO_valitsin!$I$8)</f>
        <v>2E-3</v>
      </c>
      <c r="FI180" s="76">
        <f>ABS(CJ180-PO_valitsin!$G$8)</f>
        <v>1287</v>
      </c>
      <c r="FJ180" s="78">
        <f>IF($B180=PO_valitsin!$C$8,100000,'mallin data'!CK180/'mallin data'!J$297*PO_valitsin!D$5)</f>
        <v>0.20064015165251881</v>
      </c>
      <c r="FK180" s="78"/>
      <c r="FL180" s="78"/>
      <c r="FM180" s="78"/>
      <c r="FN180" s="78"/>
      <c r="FO180" s="78"/>
      <c r="FP180" s="78"/>
      <c r="FQ180" s="78">
        <f>IF($B180=PO_valitsin!$C$8,100000,'mallin data'!CR180/'mallin data'!Q$297*PO_valitsin!F$5)</f>
        <v>0.26222737328442475</v>
      </c>
      <c r="FR180" s="78"/>
      <c r="FS180" s="78"/>
      <c r="FT180" s="78"/>
      <c r="FU180" s="78"/>
      <c r="FV180" s="78"/>
      <c r="FW180" s="78"/>
      <c r="FX180" s="78"/>
      <c r="FY180" s="78"/>
      <c r="FZ180" s="78"/>
      <c r="GA180" s="78"/>
      <c r="GB180" s="78"/>
      <c r="GC180" s="78"/>
      <c r="GD180" s="78"/>
      <c r="GE180" s="78"/>
      <c r="GF180" s="78"/>
      <c r="GG180" s="78"/>
      <c r="GH180" s="78"/>
      <c r="GI180" s="78"/>
      <c r="GJ180" s="78"/>
      <c r="GK180" s="78"/>
      <c r="GL180" s="78"/>
      <c r="GM180" s="78"/>
      <c r="GN180" s="78"/>
      <c r="GO180" s="78"/>
      <c r="GP180" s="78"/>
      <c r="GQ180" s="78"/>
      <c r="GR180" s="78"/>
      <c r="GS180" s="78"/>
      <c r="GT180" s="78"/>
      <c r="GU180" s="78"/>
      <c r="GV180" s="78"/>
      <c r="GW180" s="78"/>
      <c r="GX180" s="78"/>
      <c r="GY180" s="78"/>
      <c r="GZ180" s="78"/>
      <c r="HA180" s="78"/>
      <c r="HB180" s="78"/>
      <c r="HC180" s="78"/>
      <c r="HD180" s="78"/>
      <c r="HE180" s="78"/>
      <c r="HF180" s="78"/>
      <c r="HG180" s="78"/>
      <c r="HH180" s="78"/>
      <c r="HI180" s="78"/>
      <c r="HJ180" s="78"/>
      <c r="HK180" s="78"/>
      <c r="HL180" s="78"/>
      <c r="HM180" s="78">
        <f>IF($B180=PO_valitsin!$C$8,100000,'mallin data'!EN180/'mallin data'!BO$297*PO_valitsin!E$5)</f>
        <v>0.12296024984739361</v>
      </c>
      <c r="HN180" s="78">
        <f>IF($B180=PO_valitsin!$C$8,100000,'mallin data'!EO180/'mallin data'!BP$297*PO_valitsin!H$5)</f>
        <v>0.21665283418833198</v>
      </c>
      <c r="HO180" s="78"/>
      <c r="HP180" s="78"/>
      <c r="HQ180" s="78"/>
      <c r="HR180" s="78">
        <f>IF($B180=PO_valitsin!$C$8,100000,'mallin data'!ES180/'mallin data'!BT$297*PO_valitsin!I$5)</f>
        <v>3.2168921014250902E-2</v>
      </c>
      <c r="HS180" s="78"/>
      <c r="HT180" s="78"/>
      <c r="HU180" s="78"/>
      <c r="HV180" s="78"/>
      <c r="HW180" s="78"/>
      <c r="HX180" s="78"/>
      <c r="HY180" s="78"/>
      <c r="HZ180" s="78"/>
      <c r="IA180" s="78"/>
      <c r="IB180" s="78"/>
      <c r="IC180" s="78"/>
      <c r="ID180" s="78"/>
      <c r="IE180" s="78"/>
      <c r="IF180" s="78"/>
      <c r="IG180" s="78"/>
      <c r="IH180" s="78">
        <f>IF($B180=PO_valitsin!$C$8,100000,'mallin data'!FI180/'mallin data'!CJ$297*PO_valitsin!G$5)</f>
        <v>0.13130715020447262</v>
      </c>
      <c r="II180" s="79">
        <f t="shared" si="8"/>
        <v>0.96595669799139261</v>
      </c>
      <c r="IJ180" s="71">
        <f t="shared" si="9"/>
        <v>193</v>
      </c>
      <c r="IK180" s="80">
        <f t="shared" si="11"/>
        <v>1.7799999999999974E-8</v>
      </c>
      <c r="IL180" s="36" t="str">
        <f t="shared" si="10"/>
        <v>Perho</v>
      </c>
    </row>
    <row r="181" spans="1:246" x14ac:dyDescent="0.2">
      <c r="A181" s="12">
        <v>2024</v>
      </c>
      <c r="B181" s="88" t="s">
        <v>279</v>
      </c>
      <c r="C181" s="88" t="s">
        <v>590</v>
      </c>
      <c r="J181" s="89">
        <v>46</v>
      </c>
      <c r="Q181" s="89">
        <v>56.2</v>
      </c>
      <c r="AV181" s="63"/>
      <c r="AW181" s="63"/>
      <c r="BO181" s="99">
        <v>-2.9994724523672866E-2</v>
      </c>
      <c r="BP181" s="90">
        <v>25622.173986486487</v>
      </c>
      <c r="BT181" s="91">
        <v>2E-3</v>
      </c>
      <c r="CJ181" s="98">
        <v>441</v>
      </c>
      <c r="CK181" s="75">
        <f>ABS(J181-PO_valitsin!$D$8)</f>
        <v>0.29999999999999716</v>
      </c>
      <c r="CR181" s="77">
        <f>ABS(Q181-PO_valitsin!$F$8)</f>
        <v>32.200000000000003</v>
      </c>
      <c r="EN181" s="76">
        <f>ABS(BO181-PO_valitsin!$E$8)</f>
        <v>7.9695748339683389E-3</v>
      </c>
      <c r="EO181" s="76">
        <f>ABS(BP181-PO_valitsin!$H$8)</f>
        <v>1794.3060281592698</v>
      </c>
      <c r="ES181" s="76">
        <f>ABS(BT181-PO_valitsin!$I$8)</f>
        <v>0</v>
      </c>
      <c r="FI181" s="76">
        <f>ABS(CJ181-PO_valitsin!$G$8)</f>
        <v>1286</v>
      </c>
      <c r="FJ181" s="78">
        <f>IF($B181=PO_valitsin!$C$8,100000,'mallin data'!CK181/'mallin data'!J$297*PO_valitsin!D$5)</f>
        <v>1.3376010110167794E-2</v>
      </c>
      <c r="FK181" s="78"/>
      <c r="FL181" s="78"/>
      <c r="FM181" s="78"/>
      <c r="FN181" s="78"/>
      <c r="FO181" s="78"/>
      <c r="FP181" s="78"/>
      <c r="FQ181" s="78">
        <f>IF($B181=PO_valitsin!$C$8,100000,'mallin data'!CR181/'mallin data'!Q$297*PO_valitsin!F$5)</f>
        <v>0.14761750733843493</v>
      </c>
      <c r="FR181" s="78"/>
      <c r="FS181" s="78"/>
      <c r="FT181" s="78"/>
      <c r="FU181" s="78"/>
      <c r="FV181" s="78"/>
      <c r="FW181" s="78"/>
      <c r="FX181" s="78"/>
      <c r="FY181" s="78"/>
      <c r="FZ181" s="78"/>
      <c r="GA181" s="78"/>
      <c r="GB181" s="78"/>
      <c r="GC181" s="78"/>
      <c r="GD181" s="78"/>
      <c r="GE181" s="78"/>
      <c r="GF181" s="78"/>
      <c r="GG181" s="78"/>
      <c r="GH181" s="78"/>
      <c r="GI181" s="78"/>
      <c r="GJ181" s="78"/>
      <c r="GK181" s="78"/>
      <c r="GL181" s="78"/>
      <c r="GM181" s="78"/>
      <c r="GN181" s="78"/>
      <c r="GO181" s="78"/>
      <c r="GP181" s="78"/>
      <c r="GQ181" s="78"/>
      <c r="GR181" s="78"/>
      <c r="GS181" s="78"/>
      <c r="GT181" s="78"/>
      <c r="GU181" s="78"/>
      <c r="GV181" s="78"/>
      <c r="GW181" s="78"/>
      <c r="GX181" s="78"/>
      <c r="GY181" s="78"/>
      <c r="GZ181" s="78"/>
      <c r="HA181" s="78"/>
      <c r="HB181" s="78"/>
      <c r="HC181" s="78"/>
      <c r="HD181" s="78"/>
      <c r="HE181" s="78"/>
      <c r="HF181" s="78"/>
      <c r="HG181" s="78"/>
      <c r="HH181" s="78"/>
      <c r="HI181" s="78"/>
      <c r="HJ181" s="78"/>
      <c r="HK181" s="78"/>
      <c r="HL181" s="78"/>
      <c r="HM181" s="78">
        <f>IF($B181=PO_valitsin!$C$8,100000,'mallin data'!EN181/'mallin data'!BO$297*PO_valitsin!E$5)</f>
        <v>7.8890319165855413E-2</v>
      </c>
      <c r="HN181" s="78">
        <f>IF($B181=PO_valitsin!$C$8,100000,'mallin data'!EO181/'mallin data'!BP$297*PO_valitsin!H$5)</f>
        <v>5.524406615263245E-2</v>
      </c>
      <c r="HO181" s="78"/>
      <c r="HP181" s="78"/>
      <c r="HQ181" s="78"/>
      <c r="HR181" s="78">
        <f>IF($B181=PO_valitsin!$C$8,100000,'mallin data'!ES181/'mallin data'!BT$297*PO_valitsin!I$5)</f>
        <v>0</v>
      </c>
      <c r="HS181" s="78"/>
      <c r="HT181" s="78"/>
      <c r="HU181" s="78"/>
      <c r="HV181" s="78"/>
      <c r="HW181" s="78"/>
      <c r="HX181" s="78"/>
      <c r="HY181" s="78"/>
      <c r="HZ181" s="78"/>
      <c r="IA181" s="78"/>
      <c r="IB181" s="78"/>
      <c r="IC181" s="78"/>
      <c r="ID181" s="78"/>
      <c r="IE181" s="78"/>
      <c r="IF181" s="78"/>
      <c r="IG181" s="78"/>
      <c r="IH181" s="78">
        <f>IF($B181=PO_valitsin!$C$8,100000,'mallin data'!FI181/'mallin data'!CJ$297*PO_valitsin!G$5)</f>
        <v>0.13120512444673799</v>
      </c>
      <c r="II181" s="79">
        <f t="shared" si="8"/>
        <v>0.42633304511382852</v>
      </c>
      <c r="IJ181" s="71">
        <f t="shared" si="9"/>
        <v>30</v>
      </c>
      <c r="IK181" s="80">
        <f t="shared" si="11"/>
        <v>1.7899999999999975E-8</v>
      </c>
      <c r="IL181" s="36" t="str">
        <f t="shared" si="10"/>
        <v>Petäjävesi</v>
      </c>
    </row>
    <row r="182" spans="1:246" x14ac:dyDescent="0.2">
      <c r="A182" s="12">
        <v>2024</v>
      </c>
      <c r="B182" s="88" t="s">
        <v>156</v>
      </c>
      <c r="C182" s="88" t="s">
        <v>591</v>
      </c>
      <c r="J182" s="89">
        <v>50.9</v>
      </c>
      <c r="Q182" s="89">
        <v>75.599999999999994</v>
      </c>
      <c r="AV182" s="63"/>
      <c r="AW182" s="63"/>
      <c r="BO182" s="99">
        <v>-1.1286850605581012E-2</v>
      </c>
      <c r="BP182" s="90">
        <v>25870.300966352312</v>
      </c>
      <c r="BT182" s="91">
        <v>1E-3</v>
      </c>
      <c r="CJ182" s="98">
        <v>1317</v>
      </c>
      <c r="CK182" s="75">
        <f>ABS(J182-PO_valitsin!$D$8)</f>
        <v>5.1999999999999957</v>
      </c>
      <c r="CR182" s="77">
        <f>ABS(Q182-PO_valitsin!$F$8)</f>
        <v>12.800000000000011</v>
      </c>
      <c r="EN182" s="76">
        <f>ABS(BO182-PO_valitsin!$E$8)</f>
        <v>1.0738299084123515E-2</v>
      </c>
      <c r="EO182" s="76">
        <f>ABS(BP182-PO_valitsin!$H$8)</f>
        <v>1546.1790482934448</v>
      </c>
      <c r="ES182" s="76">
        <f>ABS(BT182-PO_valitsin!$I$8)</f>
        <v>1E-3</v>
      </c>
      <c r="FI182" s="76">
        <f>ABS(CJ182-PO_valitsin!$G$8)</f>
        <v>410</v>
      </c>
      <c r="FJ182" s="78">
        <f>IF($B182=PO_valitsin!$C$8,100000,'mallin data'!CK182/'mallin data'!J$297*PO_valitsin!D$5)</f>
        <v>0.23185084190957708</v>
      </c>
      <c r="FK182" s="78"/>
      <c r="FL182" s="78"/>
      <c r="FM182" s="78"/>
      <c r="FN182" s="78"/>
      <c r="FO182" s="78"/>
      <c r="FP182" s="78"/>
      <c r="FQ182" s="78">
        <f>IF($B182=PO_valitsin!$C$8,100000,'mallin data'!CR182/'mallin data'!Q$297*PO_valitsin!F$5)</f>
        <v>5.8680251364346854E-2</v>
      </c>
      <c r="FR182" s="78"/>
      <c r="FS182" s="78"/>
      <c r="FT182" s="78"/>
      <c r="FU182" s="78"/>
      <c r="FV182" s="78"/>
      <c r="FW182" s="78"/>
      <c r="FX182" s="78"/>
      <c r="FY182" s="78"/>
      <c r="FZ182" s="78"/>
      <c r="GA182" s="78"/>
      <c r="GB182" s="78"/>
      <c r="GC182" s="78"/>
      <c r="GD182" s="78"/>
      <c r="GE182" s="78"/>
      <c r="GF182" s="78"/>
      <c r="GG182" s="78"/>
      <c r="GH182" s="78"/>
      <c r="GI182" s="78"/>
      <c r="GJ182" s="78"/>
      <c r="GK182" s="78"/>
      <c r="GL182" s="78"/>
      <c r="GM182" s="78"/>
      <c r="GN182" s="78"/>
      <c r="GO182" s="78"/>
      <c r="GP182" s="78"/>
      <c r="GQ182" s="78"/>
      <c r="GR182" s="78"/>
      <c r="GS182" s="78"/>
      <c r="GT182" s="78"/>
      <c r="GU182" s="78"/>
      <c r="GV182" s="78"/>
      <c r="GW182" s="78"/>
      <c r="GX182" s="78"/>
      <c r="GY182" s="78"/>
      <c r="GZ182" s="78"/>
      <c r="HA182" s="78"/>
      <c r="HB182" s="78"/>
      <c r="HC182" s="78"/>
      <c r="HD182" s="78"/>
      <c r="HE182" s="78"/>
      <c r="HF182" s="78"/>
      <c r="HG182" s="78"/>
      <c r="HH182" s="78"/>
      <c r="HI182" s="78"/>
      <c r="HJ182" s="78"/>
      <c r="HK182" s="78"/>
      <c r="HL182" s="78"/>
      <c r="HM182" s="78">
        <f>IF($B182=PO_valitsin!$C$8,100000,'mallin data'!EN182/'mallin data'!BO$297*PO_valitsin!E$5)</f>
        <v>0.10629774607726365</v>
      </c>
      <c r="HN182" s="78">
        <f>IF($B182=PO_valitsin!$C$8,100000,'mallin data'!EO182/'mallin data'!BP$297*PO_valitsin!H$5)</f>
        <v>4.7604598260958059E-2</v>
      </c>
      <c r="HO182" s="78"/>
      <c r="HP182" s="78"/>
      <c r="HQ182" s="78"/>
      <c r="HR182" s="78">
        <f>IF($B182=PO_valitsin!$C$8,100000,'mallin data'!ES182/'mallin data'!BT$297*PO_valitsin!I$5)</f>
        <v>1.6084460507125451E-2</v>
      </c>
      <c r="HS182" s="78"/>
      <c r="HT182" s="78"/>
      <c r="HU182" s="78"/>
      <c r="HV182" s="78"/>
      <c r="HW182" s="78"/>
      <c r="HX182" s="78"/>
      <c r="HY182" s="78"/>
      <c r="HZ182" s="78"/>
      <c r="IA182" s="78"/>
      <c r="IB182" s="78"/>
      <c r="IC182" s="78"/>
      <c r="ID182" s="78"/>
      <c r="IE182" s="78"/>
      <c r="IF182" s="78"/>
      <c r="IG182" s="78"/>
      <c r="IH182" s="78">
        <f>IF($B182=PO_valitsin!$C$8,100000,'mallin data'!FI182/'mallin data'!CJ$297*PO_valitsin!G$5)</f>
        <v>4.1830560671199515E-2</v>
      </c>
      <c r="II182" s="79">
        <f t="shared" si="8"/>
        <v>0.50234847679047079</v>
      </c>
      <c r="IJ182" s="71">
        <f t="shared" si="9"/>
        <v>60</v>
      </c>
      <c r="IK182" s="80">
        <f t="shared" si="11"/>
        <v>1.7999999999999976E-8</v>
      </c>
      <c r="IL182" s="36" t="str">
        <f t="shared" si="10"/>
        <v>Pieksämäki</v>
      </c>
    </row>
    <row r="183" spans="1:246" x14ac:dyDescent="0.2">
      <c r="A183" s="12">
        <v>2024</v>
      </c>
      <c r="B183" s="88" t="s">
        <v>280</v>
      </c>
      <c r="C183" s="88" t="s">
        <v>592</v>
      </c>
      <c r="J183" s="89">
        <v>53</v>
      </c>
      <c r="Q183" s="89">
        <v>43.4</v>
      </c>
      <c r="AV183" s="63"/>
      <c r="AW183" s="63"/>
      <c r="BO183" s="99">
        <v>-5.719836130969802E-2</v>
      </c>
      <c r="BP183" s="90">
        <v>22838.584924623116</v>
      </c>
      <c r="BT183" s="91">
        <v>3.0000000000000001E-3</v>
      </c>
      <c r="CJ183" s="98">
        <v>349</v>
      </c>
      <c r="CK183" s="75">
        <f>ABS(J183-PO_valitsin!$D$8)</f>
        <v>7.2999999999999972</v>
      </c>
      <c r="CR183" s="77">
        <f>ABS(Q183-PO_valitsin!$F$8)</f>
        <v>45.000000000000007</v>
      </c>
      <c r="EN183" s="76">
        <f>ABS(BO183-PO_valitsin!$E$8)</f>
        <v>3.5173211619993497E-2</v>
      </c>
      <c r="EO183" s="76">
        <f>ABS(BP183-PO_valitsin!$H$8)</f>
        <v>4577.8950900226409</v>
      </c>
      <c r="ES183" s="76">
        <f>ABS(BT183-PO_valitsin!$I$8)</f>
        <v>1E-3</v>
      </c>
      <c r="FI183" s="76">
        <f>ABS(CJ183-PO_valitsin!$G$8)</f>
        <v>1378</v>
      </c>
      <c r="FJ183" s="78">
        <f>IF($B183=PO_valitsin!$C$8,100000,'mallin data'!CK183/'mallin data'!J$297*PO_valitsin!D$5)</f>
        <v>0.32548291268075263</v>
      </c>
      <c r="FK183" s="78"/>
      <c r="FL183" s="78"/>
      <c r="FM183" s="78"/>
      <c r="FN183" s="78"/>
      <c r="FO183" s="78"/>
      <c r="FP183" s="78"/>
      <c r="FQ183" s="78">
        <f>IF($B183=PO_valitsin!$C$8,100000,'mallin data'!CR183/'mallin data'!Q$297*PO_valitsin!F$5)</f>
        <v>0.20629775870278175</v>
      </c>
      <c r="FR183" s="78"/>
      <c r="FS183" s="78"/>
      <c r="FT183" s="78"/>
      <c r="FU183" s="78"/>
      <c r="FV183" s="78"/>
      <c r="FW183" s="78"/>
      <c r="FX183" s="78"/>
      <c r="FY183" s="78"/>
      <c r="FZ183" s="78"/>
      <c r="GA183" s="78"/>
      <c r="GB183" s="78"/>
      <c r="GC183" s="78"/>
      <c r="GD183" s="78"/>
      <c r="GE183" s="78"/>
      <c r="GF183" s="78"/>
      <c r="GG183" s="78"/>
      <c r="GH183" s="78"/>
      <c r="GI183" s="78"/>
      <c r="GJ183" s="78"/>
      <c r="GK183" s="78"/>
      <c r="GL183" s="78"/>
      <c r="GM183" s="78"/>
      <c r="GN183" s="78"/>
      <c r="GO183" s="78"/>
      <c r="GP183" s="78"/>
      <c r="GQ183" s="78"/>
      <c r="GR183" s="78"/>
      <c r="GS183" s="78"/>
      <c r="GT183" s="78"/>
      <c r="GU183" s="78"/>
      <c r="GV183" s="78"/>
      <c r="GW183" s="78"/>
      <c r="GX183" s="78"/>
      <c r="GY183" s="78"/>
      <c r="GZ183" s="78"/>
      <c r="HA183" s="78"/>
      <c r="HB183" s="78"/>
      <c r="HC183" s="78"/>
      <c r="HD183" s="78"/>
      <c r="HE183" s="78"/>
      <c r="HF183" s="78"/>
      <c r="HG183" s="78"/>
      <c r="HH183" s="78"/>
      <c r="HI183" s="78"/>
      <c r="HJ183" s="78"/>
      <c r="HK183" s="78"/>
      <c r="HL183" s="78"/>
      <c r="HM183" s="78">
        <f>IF($B183=PO_valitsin!$C$8,100000,'mallin data'!EN183/'mallin data'!BO$297*PO_valitsin!E$5)</f>
        <v>0.34817740577106493</v>
      </c>
      <c r="HN183" s="78">
        <f>IF($B183=PO_valitsin!$C$8,100000,'mallin data'!EO183/'mallin data'!BP$297*PO_valitsin!H$5)</f>
        <v>0.14094671434196032</v>
      </c>
      <c r="HO183" s="78"/>
      <c r="HP183" s="78"/>
      <c r="HQ183" s="78"/>
      <c r="HR183" s="78">
        <f>IF($B183=PO_valitsin!$C$8,100000,'mallin data'!ES183/'mallin data'!BT$297*PO_valitsin!I$5)</f>
        <v>1.6084460507125451E-2</v>
      </c>
      <c r="HS183" s="78"/>
      <c r="HT183" s="78"/>
      <c r="HU183" s="78"/>
      <c r="HV183" s="78"/>
      <c r="HW183" s="78"/>
      <c r="HX183" s="78"/>
      <c r="HY183" s="78"/>
      <c r="HZ183" s="78"/>
      <c r="IA183" s="78"/>
      <c r="IB183" s="78"/>
      <c r="IC183" s="78"/>
      <c r="ID183" s="78"/>
      <c r="IE183" s="78"/>
      <c r="IF183" s="78"/>
      <c r="IG183" s="78"/>
      <c r="IH183" s="78">
        <f>IF($B183=PO_valitsin!$C$8,100000,'mallin data'!FI183/'mallin data'!CJ$297*PO_valitsin!G$5)</f>
        <v>0.14059149415832423</v>
      </c>
      <c r="II183" s="79">
        <f t="shared" si="8"/>
        <v>1.1775807642620093</v>
      </c>
      <c r="IJ183" s="71">
        <f t="shared" si="9"/>
        <v>235</v>
      </c>
      <c r="IK183" s="80">
        <f t="shared" si="11"/>
        <v>1.8099999999999977E-8</v>
      </c>
      <c r="IL183" s="36" t="str">
        <f t="shared" si="10"/>
        <v>Pielavesi</v>
      </c>
    </row>
    <row r="184" spans="1:246" x14ac:dyDescent="0.2">
      <c r="A184" s="12">
        <v>2024</v>
      </c>
      <c r="B184" s="88" t="s">
        <v>281</v>
      </c>
      <c r="C184" s="88" t="s">
        <v>593</v>
      </c>
      <c r="J184" s="89">
        <v>45.1</v>
      </c>
      <c r="Q184" s="89">
        <v>98.7</v>
      </c>
      <c r="AV184" s="63"/>
      <c r="AW184" s="63"/>
      <c r="BO184" s="99">
        <v>-8.2552945616560132E-3</v>
      </c>
      <c r="BP184" s="90">
        <v>27128.661166734779</v>
      </c>
      <c r="BT184" s="91">
        <v>0.53500000000000003</v>
      </c>
      <c r="CJ184" s="98">
        <v>1926</v>
      </c>
      <c r="CK184" s="75">
        <f>ABS(J184-PO_valitsin!$D$8)</f>
        <v>0.60000000000000142</v>
      </c>
      <c r="CR184" s="77">
        <f>ABS(Q184-PO_valitsin!$F$8)</f>
        <v>10.299999999999997</v>
      </c>
      <c r="EN184" s="76">
        <f>ABS(BO184-PO_valitsin!$E$8)</f>
        <v>1.3769855128048514E-2</v>
      </c>
      <c r="EO184" s="76">
        <f>ABS(BP184-PO_valitsin!$H$8)</f>
        <v>287.81884791097764</v>
      </c>
      <c r="ES184" s="76">
        <f>ABS(BT184-PO_valitsin!$I$8)</f>
        <v>0.53300000000000003</v>
      </c>
      <c r="FI184" s="76">
        <f>ABS(CJ184-PO_valitsin!$G$8)</f>
        <v>199</v>
      </c>
      <c r="FJ184" s="78">
        <f>IF($B184=PO_valitsin!$C$8,100000,'mallin data'!CK184/'mallin data'!J$297*PO_valitsin!D$5)</f>
        <v>2.6752020220335904E-2</v>
      </c>
      <c r="FK184" s="78"/>
      <c r="FL184" s="78"/>
      <c r="FM184" s="78"/>
      <c r="FN184" s="78"/>
      <c r="FO184" s="78"/>
      <c r="FP184" s="78"/>
      <c r="FQ184" s="78">
        <f>IF($B184=PO_valitsin!$C$8,100000,'mallin data'!CR184/'mallin data'!Q$297*PO_valitsin!F$5)</f>
        <v>4.7219264769747804E-2</v>
      </c>
      <c r="FR184" s="78"/>
      <c r="FS184" s="78"/>
      <c r="FT184" s="78"/>
      <c r="FU184" s="78"/>
      <c r="FV184" s="78"/>
      <c r="FW184" s="78"/>
      <c r="FX184" s="78"/>
      <c r="FY184" s="78"/>
      <c r="FZ184" s="78"/>
      <c r="GA184" s="78"/>
      <c r="GB184" s="78"/>
      <c r="GC184" s="78"/>
      <c r="GD184" s="78"/>
      <c r="GE184" s="78"/>
      <c r="GF184" s="78"/>
      <c r="GG184" s="78"/>
      <c r="GH184" s="78"/>
      <c r="GI184" s="78"/>
      <c r="GJ184" s="78"/>
      <c r="GK184" s="78"/>
      <c r="GL184" s="78"/>
      <c r="GM184" s="78"/>
      <c r="GN184" s="78"/>
      <c r="GO184" s="78"/>
      <c r="GP184" s="78"/>
      <c r="GQ184" s="78"/>
      <c r="GR184" s="78"/>
      <c r="GS184" s="78"/>
      <c r="GT184" s="78"/>
      <c r="GU184" s="78"/>
      <c r="GV184" s="78"/>
      <c r="GW184" s="78"/>
      <c r="GX184" s="78"/>
      <c r="GY184" s="78"/>
      <c r="GZ184" s="78"/>
      <c r="HA184" s="78"/>
      <c r="HB184" s="78"/>
      <c r="HC184" s="78"/>
      <c r="HD184" s="78"/>
      <c r="HE184" s="78"/>
      <c r="HF184" s="78"/>
      <c r="HG184" s="78"/>
      <c r="HH184" s="78"/>
      <c r="HI184" s="78"/>
      <c r="HJ184" s="78"/>
      <c r="HK184" s="78"/>
      <c r="HL184" s="78"/>
      <c r="HM184" s="78">
        <f>IF($B184=PO_valitsin!$C$8,100000,'mallin data'!EN184/'mallin data'!BO$297*PO_valitsin!E$5)</f>
        <v>0.13630692835572836</v>
      </c>
      <c r="HN184" s="78">
        <f>IF($B184=PO_valitsin!$C$8,100000,'mallin data'!EO184/'mallin data'!BP$297*PO_valitsin!H$5)</f>
        <v>8.8615226301614648E-3</v>
      </c>
      <c r="HO184" s="78"/>
      <c r="HP184" s="78"/>
      <c r="HQ184" s="78"/>
      <c r="HR184" s="78">
        <f>IF($B184=PO_valitsin!$C$8,100000,'mallin data'!ES184/'mallin data'!BT$297*PO_valitsin!I$5)</f>
        <v>8.5730174502978649</v>
      </c>
      <c r="HS184" s="78"/>
      <c r="HT184" s="78"/>
      <c r="HU184" s="78"/>
      <c r="HV184" s="78"/>
      <c r="HW184" s="78"/>
      <c r="HX184" s="78"/>
      <c r="HY184" s="78"/>
      <c r="HZ184" s="78"/>
      <c r="IA184" s="78"/>
      <c r="IB184" s="78"/>
      <c r="IC184" s="78"/>
      <c r="ID184" s="78"/>
      <c r="IE184" s="78"/>
      <c r="IF184" s="78"/>
      <c r="IG184" s="78"/>
      <c r="IH184" s="78">
        <f>IF($B184=PO_valitsin!$C$8,100000,'mallin data'!FI184/'mallin data'!CJ$297*PO_valitsin!G$5)</f>
        <v>2.030312578919196E-2</v>
      </c>
      <c r="II184" s="79">
        <f t="shared" si="8"/>
        <v>8.8124603302630309</v>
      </c>
      <c r="IJ184" s="71">
        <f t="shared" si="9"/>
        <v>276</v>
      </c>
      <c r="IK184" s="80">
        <f t="shared" si="11"/>
        <v>1.8199999999999978E-8</v>
      </c>
      <c r="IL184" s="36" t="str">
        <f t="shared" si="10"/>
        <v>Pietarsaari</v>
      </c>
    </row>
    <row r="185" spans="1:246" x14ac:dyDescent="0.2">
      <c r="A185" s="12">
        <v>2024</v>
      </c>
      <c r="B185" s="88" t="s">
        <v>274</v>
      </c>
      <c r="C185" s="88" t="s">
        <v>594</v>
      </c>
      <c r="J185" s="89">
        <v>38.9</v>
      </c>
      <c r="Q185" s="89">
        <v>73.5</v>
      </c>
      <c r="AV185" s="63"/>
      <c r="AW185" s="63"/>
      <c r="BO185" s="99">
        <v>-1.3676635659082037E-2</v>
      </c>
      <c r="BP185" s="90">
        <v>24461.805095314448</v>
      </c>
      <c r="BT185" s="91">
        <v>0.88400000000000001</v>
      </c>
      <c r="CJ185" s="98">
        <v>1524</v>
      </c>
      <c r="CK185" s="75">
        <f>ABS(J185-PO_valitsin!$D$8)</f>
        <v>6.8000000000000043</v>
      </c>
      <c r="CR185" s="77">
        <f>ABS(Q185-PO_valitsin!$F$8)</f>
        <v>14.900000000000006</v>
      </c>
      <c r="EN185" s="76">
        <f>ABS(BO185-PO_valitsin!$E$8)</f>
        <v>8.3485140306224902E-3</v>
      </c>
      <c r="EO185" s="76">
        <f>ABS(BP185-PO_valitsin!$H$8)</f>
        <v>2954.674919331308</v>
      </c>
      <c r="ES185" s="76">
        <f>ABS(BT185-PO_valitsin!$I$8)</f>
        <v>0.88200000000000001</v>
      </c>
      <c r="FI185" s="76">
        <f>ABS(CJ185-PO_valitsin!$G$8)</f>
        <v>203</v>
      </c>
      <c r="FJ185" s="78">
        <f>IF($B185=PO_valitsin!$C$8,100000,'mallin data'!CK185/'mallin data'!J$297*PO_valitsin!D$5)</f>
        <v>0.30318956249713974</v>
      </c>
      <c r="FK185" s="78"/>
      <c r="FL185" s="78"/>
      <c r="FM185" s="78"/>
      <c r="FN185" s="78"/>
      <c r="FO185" s="78"/>
      <c r="FP185" s="78"/>
      <c r="FQ185" s="78">
        <f>IF($B185=PO_valitsin!$C$8,100000,'mallin data'!CR185/'mallin data'!Q$297*PO_valitsin!F$5)</f>
        <v>6.8307480103809964E-2</v>
      </c>
      <c r="FR185" s="78"/>
      <c r="FS185" s="78"/>
      <c r="FT185" s="78"/>
      <c r="FU185" s="78"/>
      <c r="FV185" s="78"/>
      <c r="FW185" s="78"/>
      <c r="FX185" s="78"/>
      <c r="FY185" s="78"/>
      <c r="FZ185" s="78"/>
      <c r="GA185" s="78"/>
      <c r="GB185" s="78"/>
      <c r="GC185" s="78"/>
      <c r="GD185" s="78"/>
      <c r="GE185" s="78"/>
      <c r="GF185" s="78"/>
      <c r="GG185" s="78"/>
      <c r="GH185" s="78"/>
      <c r="GI185" s="78"/>
      <c r="GJ185" s="78"/>
      <c r="GK185" s="78"/>
      <c r="GL185" s="78"/>
      <c r="GM185" s="78"/>
      <c r="GN185" s="78"/>
      <c r="GO185" s="78"/>
      <c r="GP185" s="78"/>
      <c r="GQ185" s="78"/>
      <c r="GR185" s="78"/>
      <c r="GS185" s="78"/>
      <c r="GT185" s="78"/>
      <c r="GU185" s="78"/>
      <c r="GV185" s="78"/>
      <c r="GW185" s="78"/>
      <c r="GX185" s="78"/>
      <c r="GY185" s="78"/>
      <c r="GZ185" s="78"/>
      <c r="HA185" s="78"/>
      <c r="HB185" s="78"/>
      <c r="HC185" s="78"/>
      <c r="HD185" s="78"/>
      <c r="HE185" s="78"/>
      <c r="HF185" s="78"/>
      <c r="HG185" s="78"/>
      <c r="HH185" s="78"/>
      <c r="HI185" s="78"/>
      <c r="HJ185" s="78"/>
      <c r="HK185" s="78"/>
      <c r="HL185" s="78"/>
      <c r="HM185" s="78">
        <f>IF($B185=PO_valitsin!$C$8,100000,'mallin data'!EN185/'mallin data'!BO$297*PO_valitsin!E$5)</f>
        <v>8.2641414398825747E-2</v>
      </c>
      <c r="HN185" s="78">
        <f>IF($B185=PO_valitsin!$C$8,100000,'mallin data'!EO185/'mallin data'!BP$297*PO_valitsin!H$5)</f>
        <v>9.0970132263621828E-2</v>
      </c>
      <c r="HO185" s="78"/>
      <c r="HP185" s="78"/>
      <c r="HQ185" s="78"/>
      <c r="HR185" s="78">
        <f>IF($B185=PO_valitsin!$C$8,100000,'mallin data'!ES185/'mallin data'!BT$297*PO_valitsin!I$5)</f>
        <v>14.186494167284648</v>
      </c>
      <c r="HS185" s="78"/>
      <c r="HT185" s="78"/>
      <c r="HU185" s="78"/>
      <c r="HV185" s="78"/>
      <c r="HW185" s="78"/>
      <c r="HX185" s="78"/>
      <c r="HY185" s="78"/>
      <c r="HZ185" s="78"/>
      <c r="IA185" s="78"/>
      <c r="IB185" s="78"/>
      <c r="IC185" s="78"/>
      <c r="ID185" s="78"/>
      <c r="IE185" s="78"/>
      <c r="IF185" s="78"/>
      <c r="IG185" s="78"/>
      <c r="IH185" s="78">
        <f>IF($B185=PO_valitsin!$C$8,100000,'mallin data'!FI185/'mallin data'!CJ$297*PO_valitsin!G$5)</f>
        <v>2.0711228820130493E-2</v>
      </c>
      <c r="II185" s="79">
        <f t="shared" si="8"/>
        <v>14.752314003668177</v>
      </c>
      <c r="IJ185" s="71">
        <f t="shared" si="9"/>
        <v>289</v>
      </c>
      <c r="IK185" s="80">
        <f t="shared" si="11"/>
        <v>1.8299999999999979E-8</v>
      </c>
      <c r="IL185" s="36" t="str">
        <f t="shared" si="10"/>
        <v>Pedersören kunta</v>
      </c>
    </row>
    <row r="186" spans="1:246" x14ac:dyDescent="0.2">
      <c r="A186" s="12">
        <v>2024</v>
      </c>
      <c r="B186" s="88" t="s">
        <v>282</v>
      </c>
      <c r="C186" s="88" t="s">
        <v>595</v>
      </c>
      <c r="J186" s="89">
        <v>50.6</v>
      </c>
      <c r="Q186" s="89">
        <v>48.5</v>
      </c>
      <c r="AV186" s="63"/>
      <c r="AW186" s="63"/>
      <c r="BO186" s="99">
        <v>-3.9350966820316732E-2</v>
      </c>
      <c r="BP186" s="90">
        <v>23402.127031419284</v>
      </c>
      <c r="BT186" s="91">
        <v>0</v>
      </c>
      <c r="CJ186" s="98">
        <v>353</v>
      </c>
      <c r="CK186" s="75">
        <f>ABS(J186-PO_valitsin!$D$8)</f>
        <v>4.8999999999999986</v>
      </c>
      <c r="CR186" s="77">
        <f>ABS(Q186-PO_valitsin!$F$8)</f>
        <v>39.900000000000006</v>
      </c>
      <c r="EN186" s="76">
        <f>ABS(BO186-PO_valitsin!$E$8)</f>
        <v>1.7325817130612205E-2</v>
      </c>
      <c r="EO186" s="76">
        <f>ABS(BP186-PO_valitsin!$H$8)</f>
        <v>4014.3529832264721</v>
      </c>
      <c r="ES186" s="76">
        <f>ABS(BT186-PO_valitsin!$I$8)</f>
        <v>2E-3</v>
      </c>
      <c r="FI186" s="76">
        <f>ABS(CJ186-PO_valitsin!$G$8)</f>
        <v>1374</v>
      </c>
      <c r="FJ186" s="78">
        <f>IF($B186=PO_valitsin!$C$8,100000,'mallin data'!CK186/'mallin data'!J$297*PO_valitsin!D$5)</f>
        <v>0.21847483179940932</v>
      </c>
      <c r="FK186" s="78"/>
      <c r="FL186" s="78"/>
      <c r="FM186" s="78"/>
      <c r="FN186" s="78"/>
      <c r="FO186" s="78"/>
      <c r="FP186" s="78"/>
      <c r="FQ186" s="78">
        <f>IF($B186=PO_valitsin!$C$8,100000,'mallin data'!CR186/'mallin data'!Q$297*PO_valitsin!F$5)</f>
        <v>0.18291734604979978</v>
      </c>
      <c r="FR186" s="78"/>
      <c r="FS186" s="78"/>
      <c r="FT186" s="78"/>
      <c r="FU186" s="78"/>
      <c r="FV186" s="78"/>
      <c r="FW186" s="78"/>
      <c r="FX186" s="78"/>
      <c r="FY186" s="78"/>
      <c r="FZ186" s="78"/>
      <c r="GA186" s="78"/>
      <c r="GB186" s="78"/>
      <c r="GC186" s="78"/>
      <c r="GD186" s="78"/>
      <c r="GE186" s="78"/>
      <c r="GF186" s="78"/>
      <c r="GG186" s="78"/>
      <c r="GH186" s="78"/>
      <c r="GI186" s="78"/>
      <c r="GJ186" s="78"/>
      <c r="GK186" s="78"/>
      <c r="GL186" s="78"/>
      <c r="GM186" s="78"/>
      <c r="GN186" s="78"/>
      <c r="GO186" s="78"/>
      <c r="GP186" s="78"/>
      <c r="GQ186" s="78"/>
      <c r="GR186" s="78"/>
      <c r="GS186" s="78"/>
      <c r="GT186" s="78"/>
      <c r="GU186" s="78"/>
      <c r="GV186" s="78"/>
      <c r="GW186" s="78"/>
      <c r="GX186" s="78"/>
      <c r="GY186" s="78"/>
      <c r="GZ186" s="78"/>
      <c r="HA186" s="78"/>
      <c r="HB186" s="78"/>
      <c r="HC186" s="78"/>
      <c r="HD186" s="78"/>
      <c r="HE186" s="78"/>
      <c r="HF186" s="78"/>
      <c r="HG186" s="78"/>
      <c r="HH186" s="78"/>
      <c r="HI186" s="78"/>
      <c r="HJ186" s="78"/>
      <c r="HK186" s="78"/>
      <c r="HL186" s="78"/>
      <c r="HM186" s="78">
        <f>IF($B186=PO_valitsin!$C$8,100000,'mallin data'!EN186/'mallin data'!BO$297*PO_valitsin!E$5)</f>
        <v>0.17150717217905131</v>
      </c>
      <c r="HN186" s="78">
        <f>IF($B186=PO_valitsin!$C$8,100000,'mallin data'!EO186/'mallin data'!BP$297*PO_valitsin!H$5)</f>
        <v>0.12359607462997138</v>
      </c>
      <c r="HO186" s="78"/>
      <c r="HP186" s="78"/>
      <c r="HQ186" s="78"/>
      <c r="HR186" s="78">
        <f>IF($B186=PO_valitsin!$C$8,100000,'mallin data'!ES186/'mallin data'!BT$297*PO_valitsin!I$5)</f>
        <v>3.2168921014250902E-2</v>
      </c>
      <c r="HS186" s="78"/>
      <c r="HT186" s="78"/>
      <c r="HU186" s="78"/>
      <c r="HV186" s="78"/>
      <c r="HW186" s="78"/>
      <c r="HX186" s="78"/>
      <c r="HY186" s="78"/>
      <c r="HZ186" s="78"/>
      <c r="IA186" s="78"/>
      <c r="IB186" s="78"/>
      <c r="IC186" s="78"/>
      <c r="ID186" s="78"/>
      <c r="IE186" s="78"/>
      <c r="IF186" s="78"/>
      <c r="IG186" s="78"/>
      <c r="IH186" s="78">
        <f>IF($B186=PO_valitsin!$C$8,100000,'mallin data'!FI186/'mallin data'!CJ$297*PO_valitsin!G$5)</f>
        <v>0.1401833911273857</v>
      </c>
      <c r="II186" s="79">
        <f t="shared" si="8"/>
        <v>0.86884775519986834</v>
      </c>
      <c r="IJ186" s="71">
        <f t="shared" si="9"/>
        <v>175</v>
      </c>
      <c r="IK186" s="80">
        <f t="shared" si="11"/>
        <v>1.8399999999999979E-8</v>
      </c>
      <c r="IL186" s="36" t="str">
        <f t="shared" si="10"/>
        <v>Pihtipudas</v>
      </c>
    </row>
    <row r="187" spans="1:246" x14ac:dyDescent="0.2">
      <c r="A187" s="12">
        <v>2024</v>
      </c>
      <c r="B187" s="88" t="s">
        <v>283</v>
      </c>
      <c r="C187" s="88" t="s">
        <v>596</v>
      </c>
      <c r="J187" s="89">
        <v>41.1</v>
      </c>
      <c r="Q187" s="89">
        <v>97.9</v>
      </c>
      <c r="AV187" s="63"/>
      <c r="AW187" s="63"/>
      <c r="BO187" s="99">
        <v>1.2391646390730404E-2</v>
      </c>
      <c r="BP187" s="90">
        <v>33000.167902290654</v>
      </c>
      <c r="BT187" s="91">
        <v>4.0000000000000001E-3</v>
      </c>
      <c r="CJ187" s="98">
        <v>2618</v>
      </c>
      <c r="CK187" s="75">
        <f>ABS(J187-PO_valitsin!$D$8)</f>
        <v>4.6000000000000014</v>
      </c>
      <c r="CR187" s="77">
        <f>ABS(Q187-PO_valitsin!$F$8)</f>
        <v>9.5</v>
      </c>
      <c r="EN187" s="76">
        <f>ABS(BO187-PO_valitsin!$E$8)</f>
        <v>3.4416796080434929E-2</v>
      </c>
      <c r="EO187" s="76">
        <f>ABS(BP187-PO_valitsin!$H$8)</f>
        <v>5583.6878876448973</v>
      </c>
      <c r="ES187" s="76">
        <f>ABS(BT187-PO_valitsin!$I$8)</f>
        <v>2E-3</v>
      </c>
      <c r="FI187" s="76">
        <f>ABS(CJ187-PO_valitsin!$G$8)</f>
        <v>891</v>
      </c>
      <c r="FJ187" s="78">
        <f>IF($B187=PO_valitsin!$C$8,100000,'mallin data'!CK187/'mallin data'!J$297*PO_valitsin!D$5)</f>
        <v>0.20509882168924151</v>
      </c>
      <c r="FK187" s="78"/>
      <c r="FL187" s="78"/>
      <c r="FM187" s="78"/>
      <c r="FN187" s="78"/>
      <c r="FO187" s="78"/>
      <c r="FP187" s="78"/>
      <c r="FQ187" s="78">
        <f>IF($B187=PO_valitsin!$C$8,100000,'mallin data'!CR187/'mallin data'!Q$297*PO_valitsin!F$5)</f>
        <v>4.355174905947614E-2</v>
      </c>
      <c r="FR187" s="78"/>
      <c r="FS187" s="78"/>
      <c r="FT187" s="78"/>
      <c r="FU187" s="78"/>
      <c r="FV187" s="78"/>
      <c r="FW187" s="78"/>
      <c r="FX187" s="78"/>
      <c r="FY187" s="78"/>
      <c r="FZ187" s="78"/>
      <c r="GA187" s="78"/>
      <c r="GB187" s="78"/>
      <c r="GC187" s="78"/>
      <c r="GD187" s="78"/>
      <c r="GE187" s="78"/>
      <c r="GF187" s="78"/>
      <c r="GG187" s="78"/>
      <c r="GH187" s="78"/>
      <c r="GI187" s="78"/>
      <c r="GJ187" s="78"/>
      <c r="GK187" s="78"/>
      <c r="GL187" s="78"/>
      <c r="GM187" s="78"/>
      <c r="GN187" s="78"/>
      <c r="GO187" s="78"/>
      <c r="GP187" s="78"/>
      <c r="GQ187" s="78"/>
      <c r="GR187" s="78"/>
      <c r="GS187" s="78"/>
      <c r="GT187" s="78"/>
      <c r="GU187" s="78"/>
      <c r="GV187" s="78"/>
      <c r="GW187" s="78"/>
      <c r="GX187" s="78"/>
      <c r="GY187" s="78"/>
      <c r="GZ187" s="78"/>
      <c r="HA187" s="78"/>
      <c r="HB187" s="78"/>
      <c r="HC187" s="78"/>
      <c r="HD187" s="78"/>
      <c r="HE187" s="78"/>
      <c r="HF187" s="78"/>
      <c r="HG187" s="78"/>
      <c r="HH187" s="78"/>
      <c r="HI187" s="78"/>
      <c r="HJ187" s="78"/>
      <c r="HK187" s="78"/>
      <c r="HL187" s="78"/>
      <c r="HM187" s="78">
        <f>IF($B187=PO_valitsin!$C$8,100000,'mallin data'!EN187/'mallin data'!BO$297*PO_valitsin!E$5)</f>
        <v>0.3406896960022272</v>
      </c>
      <c r="HN187" s="78">
        <f>IF($B187=PO_valitsin!$C$8,100000,'mallin data'!EO187/'mallin data'!BP$297*PO_valitsin!H$5)</f>
        <v>0.17191360793518251</v>
      </c>
      <c r="HO187" s="78"/>
      <c r="HP187" s="78"/>
      <c r="HQ187" s="78"/>
      <c r="HR187" s="78">
        <f>IF($B187=PO_valitsin!$C$8,100000,'mallin data'!ES187/'mallin data'!BT$297*PO_valitsin!I$5)</f>
        <v>3.2168921014250902E-2</v>
      </c>
      <c r="HS187" s="78"/>
      <c r="HT187" s="78"/>
      <c r="HU187" s="78"/>
      <c r="HV187" s="78"/>
      <c r="HW187" s="78"/>
      <c r="HX187" s="78"/>
      <c r="HY187" s="78"/>
      <c r="HZ187" s="78"/>
      <c r="IA187" s="78"/>
      <c r="IB187" s="78"/>
      <c r="IC187" s="78"/>
      <c r="ID187" s="78"/>
      <c r="IE187" s="78"/>
      <c r="IF187" s="78"/>
      <c r="IG187" s="78"/>
      <c r="IH187" s="78">
        <f>IF($B187=PO_valitsin!$C$8,100000,'mallin data'!FI187/'mallin data'!CJ$297*PO_valitsin!G$5)</f>
        <v>9.0904950141557972E-2</v>
      </c>
      <c r="II187" s="79">
        <f t="shared" si="8"/>
        <v>0.88432776434193627</v>
      </c>
      <c r="IJ187" s="71">
        <f t="shared" si="9"/>
        <v>179</v>
      </c>
      <c r="IK187" s="80">
        <f t="shared" si="11"/>
        <v>1.849999999999998E-8</v>
      </c>
      <c r="IL187" s="36" t="str">
        <f t="shared" si="10"/>
        <v>Pirkkala</v>
      </c>
    </row>
    <row r="188" spans="1:246" x14ac:dyDescent="0.2">
      <c r="A188" s="12">
        <v>2024</v>
      </c>
      <c r="B188" s="88" t="s">
        <v>284</v>
      </c>
      <c r="C188" s="88" t="s">
        <v>597</v>
      </c>
      <c r="J188" s="89">
        <v>51.4</v>
      </c>
      <c r="Q188" s="89">
        <v>29.1</v>
      </c>
      <c r="AV188" s="63"/>
      <c r="AW188" s="63"/>
      <c r="BO188" s="99">
        <v>2.9607502353348413E-3</v>
      </c>
      <c r="BP188" s="90">
        <v>22902.94223555889</v>
      </c>
      <c r="BT188" s="91">
        <v>1E-3</v>
      </c>
      <c r="CJ188" s="98">
        <v>352</v>
      </c>
      <c r="CK188" s="75">
        <f>ABS(J188-PO_valitsin!$D$8)</f>
        <v>5.6999999999999957</v>
      </c>
      <c r="CR188" s="77">
        <f>ABS(Q188-PO_valitsin!$F$8)</f>
        <v>59.300000000000004</v>
      </c>
      <c r="EN188" s="76">
        <f>ABS(BO188-PO_valitsin!$E$8)</f>
        <v>2.4985899925039367E-2</v>
      </c>
      <c r="EO188" s="76">
        <f>ABS(BP188-PO_valitsin!$H$8)</f>
        <v>4513.5377790868661</v>
      </c>
      <c r="ES188" s="76">
        <f>ABS(BT188-PO_valitsin!$I$8)</f>
        <v>1E-3</v>
      </c>
      <c r="FI188" s="76">
        <f>ABS(CJ188-PO_valitsin!$G$8)</f>
        <v>1375</v>
      </c>
      <c r="FJ188" s="78">
        <f>IF($B188=PO_valitsin!$C$8,100000,'mallin data'!CK188/'mallin data'!J$297*PO_valitsin!D$5)</f>
        <v>0.25414419209319034</v>
      </c>
      <c r="FK188" s="78"/>
      <c r="FL188" s="78"/>
      <c r="FM188" s="78"/>
      <c r="FN188" s="78"/>
      <c r="FO188" s="78"/>
      <c r="FP188" s="78"/>
      <c r="FQ188" s="78">
        <f>IF($B188=PO_valitsin!$C$8,100000,'mallin data'!CR188/'mallin data'!Q$297*PO_valitsin!F$5)</f>
        <v>0.27185460202388789</v>
      </c>
      <c r="FR188" s="78"/>
      <c r="FS188" s="78"/>
      <c r="FT188" s="78"/>
      <c r="FU188" s="78"/>
      <c r="FV188" s="78"/>
      <c r="FW188" s="78"/>
      <c r="FX188" s="78"/>
      <c r="FY188" s="78"/>
      <c r="FZ188" s="78"/>
      <c r="GA188" s="78"/>
      <c r="GB188" s="78"/>
      <c r="GC188" s="78"/>
      <c r="GD188" s="78"/>
      <c r="GE188" s="78"/>
      <c r="GF188" s="78"/>
      <c r="GG188" s="78"/>
      <c r="GH188" s="78"/>
      <c r="GI188" s="78"/>
      <c r="GJ188" s="78"/>
      <c r="GK188" s="78"/>
      <c r="GL188" s="78"/>
      <c r="GM188" s="78"/>
      <c r="GN188" s="78"/>
      <c r="GO188" s="78"/>
      <c r="GP188" s="78"/>
      <c r="GQ188" s="78"/>
      <c r="GR188" s="78"/>
      <c r="GS188" s="78"/>
      <c r="GT188" s="78"/>
      <c r="GU188" s="78"/>
      <c r="GV188" s="78"/>
      <c r="GW188" s="78"/>
      <c r="GX188" s="78"/>
      <c r="GY188" s="78"/>
      <c r="GZ188" s="78"/>
      <c r="HA188" s="78"/>
      <c r="HB188" s="78"/>
      <c r="HC188" s="78"/>
      <c r="HD188" s="78"/>
      <c r="HE188" s="78"/>
      <c r="HF188" s="78"/>
      <c r="HG188" s="78"/>
      <c r="HH188" s="78"/>
      <c r="HI188" s="78"/>
      <c r="HJ188" s="78"/>
      <c r="HK188" s="78"/>
      <c r="HL188" s="78"/>
      <c r="HM188" s="78">
        <f>IF($B188=PO_valitsin!$C$8,100000,'mallin data'!EN188/'mallin data'!BO$297*PO_valitsin!E$5)</f>
        <v>0.24733384914474468</v>
      </c>
      <c r="HN188" s="78">
        <f>IF($B188=PO_valitsin!$C$8,100000,'mallin data'!EO188/'mallin data'!BP$297*PO_valitsin!H$5)</f>
        <v>0.13896524658398327</v>
      </c>
      <c r="HO188" s="78"/>
      <c r="HP188" s="78"/>
      <c r="HQ188" s="78"/>
      <c r="HR188" s="78">
        <f>IF($B188=PO_valitsin!$C$8,100000,'mallin data'!ES188/'mallin data'!BT$297*PO_valitsin!I$5)</f>
        <v>1.6084460507125451E-2</v>
      </c>
      <c r="HS188" s="78"/>
      <c r="HT188" s="78"/>
      <c r="HU188" s="78"/>
      <c r="HV188" s="78"/>
      <c r="HW188" s="78"/>
      <c r="HX188" s="78"/>
      <c r="HY188" s="78"/>
      <c r="HZ188" s="78"/>
      <c r="IA188" s="78"/>
      <c r="IB188" s="78"/>
      <c r="IC188" s="78"/>
      <c r="ID188" s="78"/>
      <c r="IE188" s="78"/>
      <c r="IF188" s="78"/>
      <c r="IG188" s="78"/>
      <c r="IH188" s="78">
        <f>IF($B188=PO_valitsin!$C$8,100000,'mallin data'!FI188/'mallin data'!CJ$297*PO_valitsin!G$5)</f>
        <v>0.14028541688512033</v>
      </c>
      <c r="II188" s="79">
        <f t="shared" si="8"/>
        <v>1.068667785838052</v>
      </c>
      <c r="IJ188" s="71">
        <f t="shared" si="9"/>
        <v>219</v>
      </c>
      <c r="IK188" s="80">
        <f t="shared" si="11"/>
        <v>1.8599999999999981E-8</v>
      </c>
      <c r="IL188" s="36" t="str">
        <f t="shared" si="10"/>
        <v>Polvijärvi</v>
      </c>
    </row>
    <row r="189" spans="1:246" x14ac:dyDescent="0.2">
      <c r="A189" s="12">
        <v>2024</v>
      </c>
      <c r="B189" s="88" t="s">
        <v>285</v>
      </c>
      <c r="C189" s="88" t="s">
        <v>598</v>
      </c>
      <c r="J189" s="89">
        <v>49.7</v>
      </c>
      <c r="Q189" s="89">
        <v>63.7</v>
      </c>
      <c r="AV189" s="63"/>
      <c r="AW189" s="63"/>
      <c r="BO189" s="99">
        <v>-4.5618094688421575E-2</v>
      </c>
      <c r="BP189" s="90">
        <v>24632.812014500258</v>
      </c>
      <c r="BT189" s="91">
        <v>1E-3</v>
      </c>
      <c r="CJ189" s="98">
        <v>163</v>
      </c>
      <c r="CK189" s="75">
        <f>ABS(J189-PO_valitsin!$D$8)</f>
        <v>4</v>
      </c>
      <c r="CR189" s="77">
        <f>ABS(Q189-PO_valitsin!$F$8)</f>
        <v>24.700000000000003</v>
      </c>
      <c r="EN189" s="76">
        <f>ABS(BO189-PO_valitsin!$E$8)</f>
        <v>2.3592944998717048E-2</v>
      </c>
      <c r="EO189" s="76">
        <f>ABS(BP189-PO_valitsin!$H$8)</f>
        <v>2783.6680001454988</v>
      </c>
      <c r="ES189" s="76">
        <f>ABS(BT189-PO_valitsin!$I$8)</f>
        <v>1E-3</v>
      </c>
      <c r="FI189" s="76">
        <f>ABS(CJ189-PO_valitsin!$G$8)</f>
        <v>1564</v>
      </c>
      <c r="FJ189" s="78">
        <f>IF($B189=PO_valitsin!$C$8,100000,'mallin data'!CK189/'mallin data'!J$297*PO_valitsin!D$5)</f>
        <v>0.17834680146890561</v>
      </c>
      <c r="FK189" s="78"/>
      <c r="FL189" s="78"/>
      <c r="FM189" s="78"/>
      <c r="FN189" s="78"/>
      <c r="FO189" s="78"/>
      <c r="FP189" s="78"/>
      <c r="FQ189" s="78">
        <f>IF($B189=PO_valitsin!$C$8,100000,'mallin data'!CR189/'mallin data'!Q$297*PO_valitsin!F$5)</f>
        <v>0.11323454755463798</v>
      </c>
      <c r="FR189" s="78"/>
      <c r="FS189" s="78"/>
      <c r="FT189" s="78"/>
      <c r="FU189" s="78"/>
      <c r="FV189" s="78"/>
      <c r="FW189" s="78"/>
      <c r="FX189" s="78"/>
      <c r="FY189" s="78"/>
      <c r="FZ189" s="78"/>
      <c r="GA189" s="78"/>
      <c r="GB189" s="78"/>
      <c r="GC189" s="78"/>
      <c r="GD189" s="78"/>
      <c r="GE189" s="78"/>
      <c r="GF189" s="78"/>
      <c r="GG189" s="78"/>
      <c r="GH189" s="78"/>
      <c r="GI189" s="78"/>
      <c r="GJ189" s="78"/>
      <c r="GK189" s="78"/>
      <c r="GL189" s="78"/>
      <c r="GM189" s="78"/>
      <c r="GN189" s="78"/>
      <c r="GO189" s="78"/>
      <c r="GP189" s="78"/>
      <c r="GQ189" s="78"/>
      <c r="GR189" s="78"/>
      <c r="GS189" s="78"/>
      <c r="GT189" s="78"/>
      <c r="GU189" s="78"/>
      <c r="GV189" s="78"/>
      <c r="GW189" s="78"/>
      <c r="GX189" s="78"/>
      <c r="GY189" s="78"/>
      <c r="GZ189" s="78"/>
      <c r="HA189" s="78"/>
      <c r="HB189" s="78"/>
      <c r="HC189" s="78"/>
      <c r="HD189" s="78"/>
      <c r="HE189" s="78"/>
      <c r="HF189" s="78"/>
      <c r="HG189" s="78"/>
      <c r="HH189" s="78"/>
      <c r="HI189" s="78"/>
      <c r="HJ189" s="78"/>
      <c r="HK189" s="78"/>
      <c r="HL189" s="78"/>
      <c r="HM189" s="78">
        <f>IF($B189=PO_valitsin!$C$8,100000,'mallin data'!EN189/'mallin data'!BO$297*PO_valitsin!E$5)</f>
        <v>0.23354507609090036</v>
      </c>
      <c r="HN189" s="78">
        <f>IF($B189=PO_valitsin!$C$8,100000,'mallin data'!EO189/'mallin data'!BP$297*PO_valitsin!H$5)</f>
        <v>8.5705078583926911E-2</v>
      </c>
      <c r="HO189" s="78"/>
      <c r="HP189" s="78"/>
      <c r="HQ189" s="78"/>
      <c r="HR189" s="78">
        <f>IF($B189=PO_valitsin!$C$8,100000,'mallin data'!ES189/'mallin data'!BT$297*PO_valitsin!I$5)</f>
        <v>1.6084460507125451E-2</v>
      </c>
      <c r="HS189" s="78"/>
      <c r="HT189" s="78"/>
      <c r="HU189" s="78"/>
      <c r="HV189" s="78"/>
      <c r="HW189" s="78"/>
      <c r="HX189" s="78"/>
      <c r="HY189" s="78"/>
      <c r="HZ189" s="78"/>
      <c r="IA189" s="78"/>
      <c r="IB189" s="78"/>
      <c r="IC189" s="78"/>
      <c r="ID189" s="78"/>
      <c r="IE189" s="78"/>
      <c r="IF189" s="78"/>
      <c r="IG189" s="78"/>
      <c r="IH189" s="78">
        <f>IF($B189=PO_valitsin!$C$8,100000,'mallin data'!FI189/'mallin data'!CJ$297*PO_valitsin!G$5)</f>
        <v>0.15956828509696597</v>
      </c>
      <c r="II189" s="79">
        <f t="shared" si="8"/>
        <v>0.78648426800246229</v>
      </c>
      <c r="IJ189" s="71">
        <f t="shared" si="9"/>
        <v>152</v>
      </c>
      <c r="IK189" s="80">
        <f t="shared" si="11"/>
        <v>1.8699999999999982E-8</v>
      </c>
      <c r="IL189" s="36" t="str">
        <f t="shared" si="10"/>
        <v>Pomarkku</v>
      </c>
    </row>
    <row r="190" spans="1:246" x14ac:dyDescent="0.2">
      <c r="A190" s="12">
        <v>2024</v>
      </c>
      <c r="B190" s="88" t="s">
        <v>117</v>
      </c>
      <c r="C190" s="88" t="s">
        <v>599</v>
      </c>
      <c r="J190" s="89">
        <v>45.9</v>
      </c>
      <c r="Q190" s="89">
        <v>94.3</v>
      </c>
      <c r="AV190" s="63"/>
      <c r="AW190" s="63"/>
      <c r="BO190" s="99">
        <v>-7.388573467583948E-3</v>
      </c>
      <c r="BP190" s="90">
        <v>27257.190840885902</v>
      </c>
      <c r="BT190" s="91">
        <v>6.0000000000000001E-3</v>
      </c>
      <c r="CJ190" s="98">
        <v>7081</v>
      </c>
      <c r="CK190" s="75">
        <f>ABS(J190-PO_valitsin!$D$8)</f>
        <v>0.19999999999999574</v>
      </c>
      <c r="CR190" s="77">
        <f>ABS(Q190-PO_valitsin!$F$8)</f>
        <v>5.8999999999999915</v>
      </c>
      <c r="EN190" s="76">
        <f>ABS(BO190-PO_valitsin!$E$8)</f>
        <v>1.4636576222120579E-2</v>
      </c>
      <c r="EO190" s="76">
        <f>ABS(BP190-PO_valitsin!$H$8)</f>
        <v>159.28917375985475</v>
      </c>
      <c r="ES190" s="76">
        <f>ABS(BT190-PO_valitsin!$I$8)</f>
        <v>4.0000000000000001E-3</v>
      </c>
      <c r="FI190" s="76">
        <f>ABS(CJ190-PO_valitsin!$G$8)</f>
        <v>5354</v>
      </c>
      <c r="FJ190" s="78">
        <f>IF($B190=PO_valitsin!$C$8,100000,'mallin data'!CK190/'mallin data'!J$297*PO_valitsin!D$5)</f>
        <v>8.9173400734450913E-3</v>
      </c>
      <c r="FK190" s="78"/>
      <c r="FL190" s="78"/>
      <c r="FM190" s="78"/>
      <c r="FN190" s="78"/>
      <c r="FO190" s="78"/>
      <c r="FP190" s="78"/>
      <c r="FQ190" s="78">
        <f>IF($B190=PO_valitsin!$C$8,100000,'mallin data'!CR190/'mallin data'!Q$297*PO_valitsin!F$5)</f>
        <v>2.7047928363253565E-2</v>
      </c>
      <c r="FR190" s="78"/>
      <c r="FS190" s="78"/>
      <c r="FT190" s="78"/>
      <c r="FU190" s="78"/>
      <c r="FV190" s="78"/>
      <c r="FW190" s="78"/>
      <c r="FX190" s="78"/>
      <c r="FY190" s="78"/>
      <c r="FZ190" s="78"/>
      <c r="GA190" s="78"/>
      <c r="GB190" s="78"/>
      <c r="GC190" s="78"/>
      <c r="GD190" s="78"/>
      <c r="GE190" s="78"/>
      <c r="GF190" s="78"/>
      <c r="GG190" s="78"/>
      <c r="GH190" s="78"/>
      <c r="GI190" s="78"/>
      <c r="GJ190" s="78"/>
      <c r="GK190" s="78"/>
      <c r="GL190" s="78"/>
      <c r="GM190" s="78"/>
      <c r="GN190" s="78"/>
      <c r="GO190" s="78"/>
      <c r="GP190" s="78"/>
      <c r="GQ190" s="78"/>
      <c r="GR190" s="78"/>
      <c r="GS190" s="78"/>
      <c r="GT190" s="78"/>
      <c r="GU190" s="78"/>
      <c r="GV190" s="78"/>
      <c r="GW190" s="78"/>
      <c r="GX190" s="78"/>
      <c r="GY190" s="78"/>
      <c r="GZ190" s="78"/>
      <c r="HA190" s="78"/>
      <c r="HB190" s="78"/>
      <c r="HC190" s="78"/>
      <c r="HD190" s="78"/>
      <c r="HE190" s="78"/>
      <c r="HF190" s="78"/>
      <c r="HG190" s="78"/>
      <c r="HH190" s="78"/>
      <c r="HI190" s="78"/>
      <c r="HJ190" s="78"/>
      <c r="HK190" s="78"/>
      <c r="HL190" s="78"/>
      <c r="HM190" s="78">
        <f>IF($B190=PO_valitsin!$C$8,100000,'mallin data'!EN190/'mallin data'!BO$297*PO_valitsin!E$5)</f>
        <v>0.1448865458589971</v>
      </c>
      <c r="HN190" s="78">
        <f>IF($B190=PO_valitsin!$C$8,100000,'mallin data'!EO190/'mallin data'!BP$297*PO_valitsin!H$5)</f>
        <v>4.9042813848287851E-3</v>
      </c>
      <c r="HO190" s="78"/>
      <c r="HP190" s="78"/>
      <c r="HQ190" s="78"/>
      <c r="HR190" s="78">
        <f>IF($B190=PO_valitsin!$C$8,100000,'mallin data'!ES190/'mallin data'!BT$297*PO_valitsin!I$5)</f>
        <v>6.4337842028501804E-2</v>
      </c>
      <c r="HS190" s="78"/>
      <c r="HT190" s="78"/>
      <c r="HU190" s="78"/>
      <c r="HV190" s="78"/>
      <c r="HW190" s="78"/>
      <c r="HX190" s="78"/>
      <c r="HY190" s="78"/>
      <c r="HZ190" s="78"/>
      <c r="IA190" s="78"/>
      <c r="IB190" s="78"/>
      <c r="IC190" s="78"/>
      <c r="ID190" s="78"/>
      <c r="IE190" s="78"/>
      <c r="IF190" s="78"/>
      <c r="IG190" s="78"/>
      <c r="IH190" s="78">
        <f>IF($B190=PO_valitsin!$C$8,100000,'mallin data'!FI190/'mallin data'!CJ$297*PO_valitsin!G$5)</f>
        <v>0.54624590691122488</v>
      </c>
      <c r="II190" s="79">
        <f t="shared" si="8"/>
        <v>0.7963398634202512</v>
      </c>
      <c r="IJ190" s="71">
        <f t="shared" si="9"/>
        <v>159</v>
      </c>
      <c r="IK190" s="80">
        <f t="shared" si="11"/>
        <v>1.8799999999999983E-8</v>
      </c>
      <c r="IL190" s="36" t="str">
        <f t="shared" si="10"/>
        <v>Pori</v>
      </c>
    </row>
    <row r="191" spans="1:246" x14ac:dyDescent="0.2">
      <c r="A191" s="12">
        <v>2024</v>
      </c>
      <c r="B191" s="88" t="s">
        <v>286</v>
      </c>
      <c r="C191" s="88" t="s">
        <v>600</v>
      </c>
      <c r="J191" s="89">
        <v>42.8</v>
      </c>
      <c r="Q191" s="89">
        <v>66.400000000000006</v>
      </c>
      <c r="AV191" s="63"/>
      <c r="AW191" s="63"/>
      <c r="BO191" s="99">
        <v>-3.8612242090089066E-2</v>
      </c>
      <c r="BP191" s="90">
        <v>30943.679096956257</v>
      </c>
      <c r="BT191" s="91">
        <v>2.4E-2</v>
      </c>
      <c r="CJ191" s="98">
        <v>600</v>
      </c>
      <c r="CK191" s="75">
        <f>ABS(J191-PO_valitsin!$D$8)</f>
        <v>2.9000000000000057</v>
      </c>
      <c r="CR191" s="77">
        <f>ABS(Q191-PO_valitsin!$F$8)</f>
        <v>22</v>
      </c>
      <c r="EN191" s="76">
        <f>ABS(BO191-PO_valitsin!$E$8)</f>
        <v>1.6587092400384539E-2</v>
      </c>
      <c r="EO191" s="76">
        <f>ABS(BP191-PO_valitsin!$H$8)</f>
        <v>3527.1990823105007</v>
      </c>
      <c r="ES191" s="76">
        <f>ABS(BT191-PO_valitsin!$I$8)</f>
        <v>2.1999999999999999E-2</v>
      </c>
      <c r="FI191" s="76">
        <f>ABS(CJ191-PO_valitsin!$G$8)</f>
        <v>1127</v>
      </c>
      <c r="FJ191" s="78">
        <f>IF($B191=PO_valitsin!$C$8,100000,'mallin data'!CK191/'mallin data'!J$297*PO_valitsin!D$5)</f>
        <v>0.12930143106495681</v>
      </c>
      <c r="FK191" s="78"/>
      <c r="FL191" s="78"/>
      <c r="FM191" s="78"/>
      <c r="FN191" s="78"/>
      <c r="FO191" s="78"/>
      <c r="FP191" s="78"/>
      <c r="FQ191" s="78">
        <f>IF($B191=PO_valitsin!$C$8,100000,'mallin data'!CR191/'mallin data'!Q$297*PO_valitsin!F$5)</f>
        <v>0.10085668203247106</v>
      </c>
      <c r="FR191" s="78"/>
      <c r="FS191" s="78"/>
      <c r="FT191" s="78"/>
      <c r="FU191" s="78"/>
      <c r="FV191" s="78"/>
      <c r="FW191" s="78"/>
      <c r="FX191" s="78"/>
      <c r="FY191" s="78"/>
      <c r="FZ191" s="78"/>
      <c r="GA191" s="78"/>
      <c r="GB191" s="78"/>
      <c r="GC191" s="78"/>
      <c r="GD191" s="78"/>
      <c r="GE191" s="78"/>
      <c r="GF191" s="78"/>
      <c r="GG191" s="78"/>
      <c r="GH191" s="78"/>
      <c r="GI191" s="78"/>
      <c r="GJ191" s="78"/>
      <c r="GK191" s="78"/>
      <c r="GL191" s="78"/>
      <c r="GM191" s="78"/>
      <c r="GN191" s="78"/>
      <c r="GO191" s="78"/>
      <c r="GP191" s="78"/>
      <c r="GQ191" s="78"/>
      <c r="GR191" s="78"/>
      <c r="GS191" s="78"/>
      <c r="GT191" s="78"/>
      <c r="GU191" s="78"/>
      <c r="GV191" s="78"/>
      <c r="GW191" s="78"/>
      <c r="GX191" s="78"/>
      <c r="GY191" s="78"/>
      <c r="GZ191" s="78"/>
      <c r="HA191" s="78"/>
      <c r="HB191" s="78"/>
      <c r="HC191" s="78"/>
      <c r="HD191" s="78"/>
      <c r="HE191" s="78"/>
      <c r="HF191" s="78"/>
      <c r="HG191" s="78"/>
      <c r="HH191" s="78"/>
      <c r="HI191" s="78"/>
      <c r="HJ191" s="78"/>
      <c r="HK191" s="78"/>
      <c r="HL191" s="78"/>
      <c r="HM191" s="78">
        <f>IF($B191=PO_valitsin!$C$8,100000,'mallin data'!EN191/'mallin data'!BO$297*PO_valitsin!E$5)</f>
        <v>0.16419458261718731</v>
      </c>
      <c r="HN191" s="78">
        <f>IF($B191=PO_valitsin!$C$8,100000,'mallin data'!EO191/'mallin data'!BP$297*PO_valitsin!H$5)</f>
        <v>0.10859731638786507</v>
      </c>
      <c r="HO191" s="78"/>
      <c r="HP191" s="78"/>
      <c r="HQ191" s="78"/>
      <c r="HR191" s="78">
        <f>IF($B191=PO_valitsin!$C$8,100000,'mallin data'!ES191/'mallin data'!BT$297*PO_valitsin!I$5)</f>
        <v>0.35385813115675985</v>
      </c>
      <c r="HS191" s="78"/>
      <c r="HT191" s="78"/>
      <c r="HU191" s="78"/>
      <c r="HV191" s="78"/>
      <c r="HW191" s="78"/>
      <c r="HX191" s="78"/>
      <c r="HY191" s="78"/>
      <c r="HZ191" s="78"/>
      <c r="IA191" s="78"/>
      <c r="IB191" s="78"/>
      <c r="IC191" s="78"/>
      <c r="ID191" s="78"/>
      <c r="IE191" s="78"/>
      <c r="IF191" s="78"/>
      <c r="IG191" s="78"/>
      <c r="IH191" s="78">
        <f>IF($B191=PO_valitsin!$C$8,100000,'mallin data'!FI191/'mallin data'!CJ$297*PO_valitsin!G$5)</f>
        <v>0.11498302896693136</v>
      </c>
      <c r="II191" s="79">
        <f t="shared" si="8"/>
        <v>0.97179119112617141</v>
      </c>
      <c r="IJ191" s="71">
        <f t="shared" si="9"/>
        <v>196</v>
      </c>
      <c r="IK191" s="80">
        <f t="shared" si="11"/>
        <v>1.8899999999999984E-8</v>
      </c>
      <c r="IL191" s="36" t="str">
        <f t="shared" si="10"/>
        <v>Pornainen</v>
      </c>
    </row>
    <row r="192" spans="1:246" x14ac:dyDescent="0.2">
      <c r="A192" s="12">
        <v>2024</v>
      </c>
      <c r="B192" s="88" t="s">
        <v>287</v>
      </c>
      <c r="C192" s="88" t="s">
        <v>601</v>
      </c>
      <c r="J192" s="89">
        <v>57.2</v>
      </c>
      <c r="Q192" s="89">
        <v>42.5</v>
      </c>
      <c r="AV192" s="63"/>
      <c r="AW192" s="63"/>
      <c r="BO192" s="99">
        <v>-4.2152956125621845E-2</v>
      </c>
      <c r="BP192" s="90">
        <v>24334.498610145936</v>
      </c>
      <c r="BT192" s="91">
        <v>1E-3</v>
      </c>
      <c r="CJ192" s="98">
        <v>151</v>
      </c>
      <c r="CK192" s="75">
        <f>ABS(J192-PO_valitsin!$D$8)</f>
        <v>11.5</v>
      </c>
      <c r="CR192" s="77">
        <f>ABS(Q192-PO_valitsin!$F$8)</f>
        <v>45.900000000000006</v>
      </c>
      <c r="EN192" s="76">
        <f>ABS(BO192-PO_valitsin!$E$8)</f>
        <v>2.0127806435917318E-2</v>
      </c>
      <c r="EO192" s="76">
        <f>ABS(BP192-PO_valitsin!$H$8)</f>
        <v>3081.9814044998202</v>
      </c>
      <c r="ES192" s="76">
        <f>ABS(BT192-PO_valitsin!$I$8)</f>
        <v>1E-3</v>
      </c>
      <c r="FI192" s="76">
        <f>ABS(CJ192-PO_valitsin!$G$8)</f>
        <v>1576</v>
      </c>
      <c r="FJ192" s="78">
        <f>IF($B192=PO_valitsin!$C$8,100000,'mallin data'!CK192/'mallin data'!J$297*PO_valitsin!D$5)</f>
        <v>0.51274705422310363</v>
      </c>
      <c r="FK192" s="78"/>
      <c r="FL192" s="78"/>
      <c r="FM192" s="78"/>
      <c r="FN192" s="78"/>
      <c r="FO192" s="78"/>
      <c r="FP192" s="78"/>
      <c r="FQ192" s="78">
        <f>IF($B192=PO_valitsin!$C$8,100000,'mallin data'!CR192/'mallin data'!Q$297*PO_valitsin!F$5)</f>
        <v>0.21042371387683736</v>
      </c>
      <c r="FR192" s="78"/>
      <c r="FS192" s="78"/>
      <c r="FT192" s="78"/>
      <c r="FU192" s="78"/>
      <c r="FV192" s="78"/>
      <c r="FW192" s="78"/>
      <c r="FX192" s="78"/>
      <c r="FY192" s="78"/>
      <c r="FZ192" s="78"/>
      <c r="GA192" s="78"/>
      <c r="GB192" s="78"/>
      <c r="GC192" s="78"/>
      <c r="GD192" s="78"/>
      <c r="GE192" s="78"/>
      <c r="GF192" s="78"/>
      <c r="GG192" s="78"/>
      <c r="GH192" s="78"/>
      <c r="GI192" s="78"/>
      <c r="GJ192" s="78"/>
      <c r="GK192" s="78"/>
      <c r="GL192" s="78"/>
      <c r="GM192" s="78"/>
      <c r="GN192" s="78"/>
      <c r="GO192" s="78"/>
      <c r="GP192" s="78"/>
      <c r="GQ192" s="78"/>
      <c r="GR192" s="78"/>
      <c r="GS192" s="78"/>
      <c r="GT192" s="78"/>
      <c r="GU192" s="78"/>
      <c r="GV192" s="78"/>
      <c r="GW192" s="78"/>
      <c r="GX192" s="78"/>
      <c r="GY192" s="78"/>
      <c r="GZ192" s="78"/>
      <c r="HA192" s="78"/>
      <c r="HB192" s="78"/>
      <c r="HC192" s="78"/>
      <c r="HD192" s="78"/>
      <c r="HE192" s="78"/>
      <c r="HF192" s="78"/>
      <c r="HG192" s="78"/>
      <c r="HH192" s="78"/>
      <c r="HI192" s="78"/>
      <c r="HJ192" s="78"/>
      <c r="HK192" s="78"/>
      <c r="HL192" s="78"/>
      <c r="HM192" s="78">
        <f>IF($B192=PO_valitsin!$C$8,100000,'mallin data'!EN192/'mallin data'!BO$297*PO_valitsin!E$5)</f>
        <v>0.19924388777555513</v>
      </c>
      <c r="HN192" s="78">
        <f>IF($B192=PO_valitsin!$C$8,100000,'mallin data'!EO192/'mallin data'!BP$297*PO_valitsin!H$5)</f>
        <v>9.4889713303832293E-2</v>
      </c>
      <c r="HO192" s="78"/>
      <c r="HP192" s="78"/>
      <c r="HQ192" s="78"/>
      <c r="HR192" s="78">
        <f>IF($B192=PO_valitsin!$C$8,100000,'mallin data'!ES192/'mallin data'!BT$297*PO_valitsin!I$5)</f>
        <v>1.6084460507125451E-2</v>
      </c>
      <c r="HS192" s="78"/>
      <c r="HT192" s="78"/>
      <c r="HU192" s="78"/>
      <c r="HV192" s="78"/>
      <c r="HW192" s="78"/>
      <c r="HX192" s="78"/>
      <c r="HY192" s="78"/>
      <c r="HZ192" s="78"/>
      <c r="IA192" s="78"/>
      <c r="IB192" s="78"/>
      <c r="IC192" s="78"/>
      <c r="ID192" s="78"/>
      <c r="IE192" s="78"/>
      <c r="IF192" s="78"/>
      <c r="IG192" s="78"/>
      <c r="IH192" s="78">
        <f>IF($B192=PO_valitsin!$C$8,100000,'mallin data'!FI192/'mallin data'!CJ$297*PO_valitsin!G$5)</f>
        <v>0.16079259418978156</v>
      </c>
      <c r="II192" s="79">
        <f t="shared" si="8"/>
        <v>1.1941814428762356</v>
      </c>
      <c r="IJ192" s="71">
        <f t="shared" si="9"/>
        <v>237</v>
      </c>
      <c r="IK192" s="80">
        <f t="shared" si="11"/>
        <v>1.8999999999999985E-8</v>
      </c>
      <c r="IL192" s="36" t="str">
        <f t="shared" si="10"/>
        <v>Posio</v>
      </c>
    </row>
    <row r="193" spans="1:246" x14ac:dyDescent="0.2">
      <c r="A193" s="12">
        <v>2024</v>
      </c>
      <c r="B193" s="88" t="s">
        <v>288</v>
      </c>
      <c r="C193" s="88" t="s">
        <v>602</v>
      </c>
      <c r="J193" s="89">
        <v>50.2</v>
      </c>
      <c r="Q193" s="89">
        <v>50.5</v>
      </c>
      <c r="AV193" s="63"/>
      <c r="AW193" s="63"/>
      <c r="BO193" s="99">
        <v>-2.281525394486501E-2</v>
      </c>
      <c r="BP193" s="90">
        <v>22635.19030668127</v>
      </c>
      <c r="BT193" s="91">
        <v>2E-3</v>
      </c>
      <c r="CJ193" s="98">
        <v>755</v>
      </c>
      <c r="CK193" s="75">
        <f>ABS(J193-PO_valitsin!$D$8)</f>
        <v>4.5</v>
      </c>
      <c r="CR193" s="77">
        <f>ABS(Q193-PO_valitsin!$F$8)</f>
        <v>37.900000000000006</v>
      </c>
      <c r="EN193" s="76">
        <f>ABS(BO193-PO_valitsin!$E$8)</f>
        <v>7.9010425516048283E-4</v>
      </c>
      <c r="EO193" s="76">
        <f>ABS(BP193-PO_valitsin!$H$8)</f>
        <v>4781.2897079644863</v>
      </c>
      <c r="ES193" s="76">
        <f>ABS(BT193-PO_valitsin!$I$8)</f>
        <v>0</v>
      </c>
      <c r="FI193" s="76">
        <f>ABS(CJ193-PO_valitsin!$G$8)</f>
        <v>972</v>
      </c>
      <c r="FJ193" s="78">
        <f>IF($B193=PO_valitsin!$C$8,100000,'mallin data'!CK193/'mallin data'!J$297*PO_valitsin!D$5)</f>
        <v>0.20064015165251881</v>
      </c>
      <c r="FK193" s="78"/>
      <c r="FL193" s="78"/>
      <c r="FM193" s="78"/>
      <c r="FN193" s="78"/>
      <c r="FO193" s="78"/>
      <c r="FP193" s="78"/>
      <c r="FQ193" s="78">
        <f>IF($B193=PO_valitsin!$C$8,100000,'mallin data'!CR193/'mallin data'!Q$297*PO_valitsin!F$5)</f>
        <v>0.17374855677412063</v>
      </c>
      <c r="FR193" s="78"/>
      <c r="FS193" s="78"/>
      <c r="FT193" s="78"/>
      <c r="FU193" s="78"/>
      <c r="FV193" s="78"/>
      <c r="FW193" s="78"/>
      <c r="FX193" s="78"/>
      <c r="FY193" s="78"/>
      <c r="FZ193" s="78"/>
      <c r="GA193" s="78"/>
      <c r="GB193" s="78"/>
      <c r="GC193" s="78"/>
      <c r="GD193" s="78"/>
      <c r="GE193" s="78"/>
      <c r="GF193" s="78"/>
      <c r="GG193" s="78"/>
      <c r="GH193" s="78"/>
      <c r="GI193" s="78"/>
      <c r="GJ193" s="78"/>
      <c r="GK193" s="78"/>
      <c r="GL193" s="78"/>
      <c r="GM193" s="78"/>
      <c r="GN193" s="78"/>
      <c r="GO193" s="78"/>
      <c r="GP193" s="78"/>
      <c r="GQ193" s="78"/>
      <c r="GR193" s="78"/>
      <c r="GS193" s="78"/>
      <c r="GT193" s="78"/>
      <c r="GU193" s="78"/>
      <c r="GV193" s="78"/>
      <c r="GW193" s="78"/>
      <c r="GX193" s="78"/>
      <c r="GY193" s="78"/>
      <c r="GZ193" s="78"/>
      <c r="HA193" s="78"/>
      <c r="HB193" s="78"/>
      <c r="HC193" s="78"/>
      <c r="HD193" s="78"/>
      <c r="HE193" s="78"/>
      <c r="HF193" s="78"/>
      <c r="HG193" s="78"/>
      <c r="HH193" s="78"/>
      <c r="HI193" s="78"/>
      <c r="HJ193" s="78"/>
      <c r="HK193" s="78"/>
      <c r="HL193" s="78"/>
      <c r="HM193" s="78">
        <f>IF($B193=PO_valitsin!$C$8,100000,'mallin data'!EN193/'mallin data'!BO$297*PO_valitsin!E$5)</f>
        <v>7.8211922420551288E-3</v>
      </c>
      <c r="HN193" s="78">
        <f>IF($B193=PO_valitsin!$C$8,100000,'mallin data'!EO193/'mallin data'!BP$297*PO_valitsin!H$5)</f>
        <v>0.14720893803865925</v>
      </c>
      <c r="HO193" s="78"/>
      <c r="HP193" s="78"/>
      <c r="HQ193" s="78"/>
      <c r="HR193" s="78">
        <f>IF($B193=PO_valitsin!$C$8,100000,'mallin data'!ES193/'mallin data'!BT$297*PO_valitsin!I$5)</f>
        <v>0</v>
      </c>
      <c r="HS193" s="78"/>
      <c r="HT193" s="78"/>
      <c r="HU193" s="78"/>
      <c r="HV193" s="78"/>
      <c r="HW193" s="78"/>
      <c r="HX193" s="78"/>
      <c r="HY193" s="78"/>
      <c r="HZ193" s="78"/>
      <c r="IA193" s="78"/>
      <c r="IB193" s="78"/>
      <c r="IC193" s="78"/>
      <c r="ID193" s="78"/>
      <c r="IE193" s="78"/>
      <c r="IF193" s="78"/>
      <c r="IG193" s="78"/>
      <c r="IH193" s="78">
        <f>IF($B193=PO_valitsin!$C$8,100000,'mallin data'!FI193/'mallin data'!CJ$297*PO_valitsin!G$5)</f>
        <v>9.9169036518063247E-2</v>
      </c>
      <c r="II193" s="79">
        <f t="shared" si="8"/>
        <v>0.62858789432541706</v>
      </c>
      <c r="IJ193" s="71">
        <f t="shared" si="9"/>
        <v>101</v>
      </c>
      <c r="IK193" s="80">
        <f t="shared" si="11"/>
        <v>1.9099999999999986E-8</v>
      </c>
      <c r="IL193" s="36" t="str">
        <f t="shared" si="10"/>
        <v>Pudasjärvi</v>
      </c>
    </row>
    <row r="194" spans="1:246" x14ac:dyDescent="0.2">
      <c r="A194" s="12">
        <v>2024</v>
      </c>
      <c r="B194" s="88" t="s">
        <v>289</v>
      </c>
      <c r="C194" s="88" t="s">
        <v>603</v>
      </c>
      <c r="J194" s="89">
        <v>47.6</v>
      </c>
      <c r="Q194" s="89">
        <v>38.799999999999997</v>
      </c>
      <c r="AV194" s="63"/>
      <c r="AW194" s="63"/>
      <c r="BO194" s="99">
        <v>3.3753999482998955E-3</v>
      </c>
      <c r="BP194" s="90">
        <v>28095.578886976476</v>
      </c>
      <c r="BT194" s="91">
        <v>8.0000000000000002E-3</v>
      </c>
      <c r="CJ194" s="98">
        <v>114</v>
      </c>
      <c r="CK194" s="75">
        <f>ABS(J194-PO_valitsin!$D$8)</f>
        <v>1.8999999999999986</v>
      </c>
      <c r="CR194" s="77">
        <f>ABS(Q194-PO_valitsin!$F$8)</f>
        <v>49.600000000000009</v>
      </c>
      <c r="EN194" s="76">
        <f>ABS(BO194-PO_valitsin!$E$8)</f>
        <v>2.5400549638004422E-2</v>
      </c>
      <c r="EO194" s="76">
        <f>ABS(BP194-PO_valitsin!$H$8)</f>
        <v>679.09887233072004</v>
      </c>
      <c r="ES194" s="76">
        <f>ABS(BT194-PO_valitsin!$I$8)</f>
        <v>6.0000000000000001E-3</v>
      </c>
      <c r="FI194" s="76">
        <f>ABS(CJ194-PO_valitsin!$G$8)</f>
        <v>1613</v>
      </c>
      <c r="FJ194" s="78">
        <f>IF($B194=PO_valitsin!$C$8,100000,'mallin data'!CK194/'mallin data'!J$297*PO_valitsin!D$5)</f>
        <v>8.4714730697730112E-2</v>
      </c>
      <c r="FK194" s="78"/>
      <c r="FL194" s="78"/>
      <c r="FM194" s="78"/>
      <c r="FN194" s="78"/>
      <c r="FO194" s="78"/>
      <c r="FP194" s="78"/>
      <c r="FQ194" s="78">
        <f>IF($B194=PO_valitsin!$C$8,100000,'mallin data'!CR194/'mallin data'!Q$297*PO_valitsin!F$5)</f>
        <v>0.22738597403684388</v>
      </c>
      <c r="FR194" s="78"/>
      <c r="FS194" s="78"/>
      <c r="FT194" s="78"/>
      <c r="FU194" s="78"/>
      <c r="FV194" s="78"/>
      <c r="FW194" s="78"/>
      <c r="FX194" s="78"/>
      <c r="FY194" s="78"/>
      <c r="FZ194" s="78"/>
      <c r="GA194" s="78"/>
      <c r="GB194" s="78"/>
      <c r="GC194" s="78"/>
      <c r="GD194" s="78"/>
      <c r="GE194" s="78"/>
      <c r="GF194" s="78"/>
      <c r="GG194" s="78"/>
      <c r="GH194" s="78"/>
      <c r="GI194" s="78"/>
      <c r="GJ194" s="78"/>
      <c r="GK194" s="78"/>
      <c r="GL194" s="78"/>
      <c r="GM194" s="78"/>
      <c r="GN194" s="78"/>
      <c r="GO194" s="78"/>
      <c r="GP194" s="78"/>
      <c r="GQ194" s="78"/>
      <c r="GR194" s="78"/>
      <c r="GS194" s="78"/>
      <c r="GT194" s="78"/>
      <c r="GU194" s="78"/>
      <c r="GV194" s="78"/>
      <c r="GW194" s="78"/>
      <c r="GX194" s="78"/>
      <c r="GY194" s="78"/>
      <c r="GZ194" s="78"/>
      <c r="HA194" s="78"/>
      <c r="HB194" s="78"/>
      <c r="HC194" s="78"/>
      <c r="HD194" s="78"/>
      <c r="HE194" s="78"/>
      <c r="HF194" s="78"/>
      <c r="HG194" s="78"/>
      <c r="HH194" s="78"/>
      <c r="HI194" s="78"/>
      <c r="HJ194" s="78"/>
      <c r="HK194" s="78"/>
      <c r="HL194" s="78"/>
      <c r="HM194" s="78">
        <f>IF($B194=PO_valitsin!$C$8,100000,'mallin data'!EN194/'mallin data'!BO$297*PO_valitsin!E$5)</f>
        <v>0.25143844052876901</v>
      </c>
      <c r="HN194" s="78">
        <f>IF($B194=PO_valitsin!$C$8,100000,'mallin data'!EO194/'mallin data'!BP$297*PO_valitsin!H$5)</f>
        <v>2.0908464018093521E-2</v>
      </c>
      <c r="HO194" s="78"/>
      <c r="HP194" s="78"/>
      <c r="HQ194" s="78"/>
      <c r="HR194" s="78">
        <f>IF($B194=PO_valitsin!$C$8,100000,'mallin data'!ES194/'mallin data'!BT$297*PO_valitsin!I$5)</f>
        <v>9.65067630427527E-2</v>
      </c>
      <c r="HS194" s="78"/>
      <c r="HT194" s="78"/>
      <c r="HU194" s="78"/>
      <c r="HV194" s="78"/>
      <c r="HW194" s="78"/>
      <c r="HX194" s="78"/>
      <c r="HY194" s="78"/>
      <c r="HZ194" s="78"/>
      <c r="IA194" s="78"/>
      <c r="IB194" s="78"/>
      <c r="IC194" s="78"/>
      <c r="ID194" s="78"/>
      <c r="IE194" s="78"/>
      <c r="IF194" s="78"/>
      <c r="IG194" s="78"/>
      <c r="IH194" s="78">
        <f>IF($B194=PO_valitsin!$C$8,100000,'mallin data'!FI194/'mallin data'!CJ$297*PO_valitsin!G$5)</f>
        <v>0.16456754722596298</v>
      </c>
      <c r="II194" s="79">
        <f t="shared" si="8"/>
        <v>0.84552193875015225</v>
      </c>
      <c r="IJ194" s="71">
        <f t="shared" si="9"/>
        <v>172</v>
      </c>
      <c r="IK194" s="80">
        <f t="shared" si="11"/>
        <v>1.9199999999999987E-8</v>
      </c>
      <c r="IL194" s="36" t="str">
        <f t="shared" si="10"/>
        <v>Pukkila</v>
      </c>
    </row>
    <row r="195" spans="1:246" x14ac:dyDescent="0.2">
      <c r="A195" s="12">
        <v>2024</v>
      </c>
      <c r="B195" s="88" t="s">
        <v>290</v>
      </c>
      <c r="C195" s="88" t="s">
        <v>604</v>
      </c>
      <c r="J195" s="89">
        <v>52.7</v>
      </c>
      <c r="Q195" s="89">
        <v>41.7</v>
      </c>
      <c r="AV195" s="63"/>
      <c r="AW195" s="63"/>
      <c r="BO195" s="99">
        <v>-4.4740030331481953E-2</v>
      </c>
      <c r="BP195" s="90">
        <v>23769.705792098197</v>
      </c>
      <c r="BT195" s="91">
        <v>1E-3</v>
      </c>
      <c r="CJ195" s="98">
        <v>221</v>
      </c>
      <c r="CK195" s="75">
        <f>ABS(J195-PO_valitsin!$D$8)</f>
        <v>7</v>
      </c>
      <c r="CR195" s="77">
        <f>ABS(Q195-PO_valitsin!$F$8)</f>
        <v>46.7</v>
      </c>
      <c r="EN195" s="76">
        <f>ABS(BO195-PO_valitsin!$E$8)</f>
        <v>2.2714880641777426E-2</v>
      </c>
      <c r="EO195" s="76">
        <f>ABS(BP195-PO_valitsin!$H$8)</f>
        <v>3646.7742225475595</v>
      </c>
      <c r="ES195" s="76">
        <f>ABS(BT195-PO_valitsin!$I$8)</f>
        <v>1E-3</v>
      </c>
      <c r="FI195" s="76">
        <f>ABS(CJ195-PO_valitsin!$G$8)</f>
        <v>1506</v>
      </c>
      <c r="FJ195" s="78">
        <f>IF($B195=PO_valitsin!$C$8,100000,'mallin data'!CK195/'mallin data'!J$297*PO_valitsin!D$5)</f>
        <v>0.31210690257058482</v>
      </c>
      <c r="FK195" s="78"/>
      <c r="FL195" s="78"/>
      <c r="FM195" s="78"/>
      <c r="FN195" s="78"/>
      <c r="FO195" s="78"/>
      <c r="FP195" s="78"/>
      <c r="FQ195" s="78">
        <f>IF($B195=PO_valitsin!$C$8,100000,'mallin data'!CR195/'mallin data'!Q$297*PO_valitsin!F$5)</f>
        <v>0.21409122958710905</v>
      </c>
      <c r="FR195" s="78"/>
      <c r="FS195" s="78"/>
      <c r="FT195" s="78"/>
      <c r="FU195" s="78"/>
      <c r="FV195" s="78"/>
      <c r="FW195" s="78"/>
      <c r="FX195" s="78"/>
      <c r="FY195" s="78"/>
      <c r="FZ195" s="78"/>
      <c r="GA195" s="78"/>
      <c r="GB195" s="78"/>
      <c r="GC195" s="78"/>
      <c r="GD195" s="78"/>
      <c r="GE195" s="78"/>
      <c r="GF195" s="78"/>
      <c r="GG195" s="78"/>
      <c r="GH195" s="78"/>
      <c r="GI195" s="78"/>
      <c r="GJ195" s="78"/>
      <c r="GK195" s="78"/>
      <c r="GL195" s="78"/>
      <c r="GM195" s="78"/>
      <c r="GN195" s="78"/>
      <c r="GO195" s="78"/>
      <c r="GP195" s="78"/>
      <c r="GQ195" s="78"/>
      <c r="GR195" s="78"/>
      <c r="GS195" s="78"/>
      <c r="GT195" s="78"/>
      <c r="GU195" s="78"/>
      <c r="GV195" s="78"/>
      <c r="GW195" s="78"/>
      <c r="GX195" s="78"/>
      <c r="GY195" s="78"/>
      <c r="GZ195" s="78"/>
      <c r="HA195" s="78"/>
      <c r="HB195" s="78"/>
      <c r="HC195" s="78"/>
      <c r="HD195" s="78"/>
      <c r="HE195" s="78"/>
      <c r="HF195" s="78"/>
      <c r="HG195" s="78"/>
      <c r="HH195" s="78"/>
      <c r="HI195" s="78"/>
      <c r="HJ195" s="78"/>
      <c r="HK195" s="78"/>
      <c r="HL195" s="78"/>
      <c r="HM195" s="78">
        <f>IF($B195=PO_valitsin!$C$8,100000,'mallin data'!EN195/'mallin data'!BO$297*PO_valitsin!E$5)</f>
        <v>0.22485317234317737</v>
      </c>
      <c r="HN195" s="78">
        <f>IF($B195=PO_valitsin!$C$8,100000,'mallin data'!EO195/'mallin data'!BP$297*PO_valitsin!H$5)</f>
        <v>0.11227886059147181</v>
      </c>
      <c r="HO195" s="78"/>
      <c r="HP195" s="78"/>
      <c r="HQ195" s="78"/>
      <c r="HR195" s="78">
        <f>IF($B195=PO_valitsin!$C$8,100000,'mallin data'!ES195/'mallin data'!BT$297*PO_valitsin!I$5)</f>
        <v>1.6084460507125451E-2</v>
      </c>
      <c r="HS195" s="78"/>
      <c r="HT195" s="78"/>
      <c r="HU195" s="78"/>
      <c r="HV195" s="78"/>
      <c r="HW195" s="78"/>
      <c r="HX195" s="78"/>
      <c r="HY195" s="78"/>
      <c r="HZ195" s="78"/>
      <c r="IA195" s="78"/>
      <c r="IB195" s="78"/>
      <c r="IC195" s="78"/>
      <c r="ID195" s="78"/>
      <c r="IE195" s="78"/>
      <c r="IF195" s="78"/>
      <c r="IG195" s="78"/>
      <c r="IH195" s="78">
        <f>IF($B195=PO_valitsin!$C$8,100000,'mallin data'!FI195/'mallin data'!CJ$297*PO_valitsin!G$5)</f>
        <v>0.15365079114835725</v>
      </c>
      <c r="II195" s="79">
        <f t="shared" si="8"/>
        <v>1.0330654360478257</v>
      </c>
      <c r="IJ195" s="71">
        <f t="shared" si="9"/>
        <v>210</v>
      </c>
      <c r="IK195" s="80">
        <f t="shared" si="11"/>
        <v>1.9299999999999988E-8</v>
      </c>
      <c r="IL195" s="36" t="str">
        <f t="shared" si="10"/>
        <v>Punkalaidun</v>
      </c>
    </row>
    <row r="196" spans="1:246" x14ac:dyDescent="0.2">
      <c r="A196" s="12">
        <v>2024</v>
      </c>
      <c r="B196" s="88" t="s">
        <v>291</v>
      </c>
      <c r="C196" s="88" t="s">
        <v>605</v>
      </c>
      <c r="J196" s="89">
        <v>56.2</v>
      </c>
      <c r="Q196" s="89">
        <v>57.9</v>
      </c>
      <c r="AV196" s="63"/>
      <c r="AW196" s="63"/>
      <c r="BO196" s="99">
        <v>-1.9063478512312847E-2</v>
      </c>
      <c r="BP196" s="90">
        <v>23604.57014925373</v>
      </c>
      <c r="BT196" s="91">
        <v>2E-3</v>
      </c>
      <c r="CJ196" s="98">
        <v>151</v>
      </c>
      <c r="CK196" s="75">
        <f>ABS(J196-PO_valitsin!$D$8)</f>
        <v>10.5</v>
      </c>
      <c r="CR196" s="77">
        <f>ABS(Q196-PO_valitsin!$F$8)</f>
        <v>30.500000000000007</v>
      </c>
      <c r="EN196" s="76">
        <f>ABS(BO196-PO_valitsin!$E$8)</f>
        <v>2.9616711773916803E-3</v>
      </c>
      <c r="EO196" s="76">
        <f>ABS(BP196-PO_valitsin!$H$8)</f>
        <v>3811.9098653920264</v>
      </c>
      <c r="ES196" s="76">
        <f>ABS(BT196-PO_valitsin!$I$8)</f>
        <v>0</v>
      </c>
      <c r="FI196" s="76">
        <f>ABS(CJ196-PO_valitsin!$G$8)</f>
        <v>1576</v>
      </c>
      <c r="FJ196" s="78">
        <f>IF($B196=PO_valitsin!$C$8,100000,'mallin data'!CK196/'mallin data'!J$297*PO_valitsin!D$5)</f>
        <v>0.46816035385587723</v>
      </c>
      <c r="FK196" s="78"/>
      <c r="FL196" s="78"/>
      <c r="FM196" s="78"/>
      <c r="FN196" s="78"/>
      <c r="FO196" s="78"/>
      <c r="FP196" s="78"/>
      <c r="FQ196" s="78">
        <f>IF($B196=PO_valitsin!$C$8,100000,'mallin data'!CR196/'mallin data'!Q$297*PO_valitsin!F$5)</f>
        <v>0.13982403645410763</v>
      </c>
      <c r="FR196" s="78"/>
      <c r="FS196" s="78"/>
      <c r="FT196" s="78"/>
      <c r="FU196" s="78"/>
      <c r="FV196" s="78"/>
      <c r="FW196" s="78"/>
      <c r="FX196" s="78"/>
      <c r="FY196" s="78"/>
      <c r="FZ196" s="78"/>
      <c r="GA196" s="78"/>
      <c r="GB196" s="78"/>
      <c r="GC196" s="78"/>
      <c r="GD196" s="78"/>
      <c r="GE196" s="78"/>
      <c r="GF196" s="78"/>
      <c r="GG196" s="78"/>
      <c r="GH196" s="78"/>
      <c r="GI196" s="78"/>
      <c r="GJ196" s="78"/>
      <c r="GK196" s="78"/>
      <c r="GL196" s="78"/>
      <c r="GM196" s="78"/>
      <c r="GN196" s="78"/>
      <c r="GO196" s="78"/>
      <c r="GP196" s="78"/>
      <c r="GQ196" s="78"/>
      <c r="GR196" s="78"/>
      <c r="GS196" s="78"/>
      <c r="GT196" s="78"/>
      <c r="GU196" s="78"/>
      <c r="GV196" s="78"/>
      <c r="GW196" s="78"/>
      <c r="GX196" s="78"/>
      <c r="GY196" s="78"/>
      <c r="GZ196" s="78"/>
      <c r="HA196" s="78"/>
      <c r="HB196" s="78"/>
      <c r="HC196" s="78"/>
      <c r="HD196" s="78"/>
      <c r="HE196" s="78"/>
      <c r="HF196" s="78"/>
      <c r="HG196" s="78"/>
      <c r="HH196" s="78"/>
      <c r="HI196" s="78"/>
      <c r="HJ196" s="78"/>
      <c r="HK196" s="78"/>
      <c r="HL196" s="78"/>
      <c r="HM196" s="78">
        <f>IF($B196=PO_valitsin!$C$8,100000,'mallin data'!EN196/'mallin data'!BO$297*PO_valitsin!E$5)</f>
        <v>2.9317396387681965E-2</v>
      </c>
      <c r="HN196" s="78">
        <f>IF($B196=PO_valitsin!$C$8,100000,'mallin data'!EO196/'mallin data'!BP$297*PO_valitsin!H$5)</f>
        <v>0.11736314623410324</v>
      </c>
      <c r="HO196" s="78"/>
      <c r="HP196" s="78"/>
      <c r="HQ196" s="78"/>
      <c r="HR196" s="78">
        <f>IF($B196=PO_valitsin!$C$8,100000,'mallin data'!ES196/'mallin data'!BT$297*PO_valitsin!I$5)</f>
        <v>0</v>
      </c>
      <c r="HS196" s="78"/>
      <c r="HT196" s="78"/>
      <c r="HU196" s="78"/>
      <c r="HV196" s="78"/>
      <c r="HW196" s="78"/>
      <c r="HX196" s="78"/>
      <c r="HY196" s="78"/>
      <c r="HZ196" s="78"/>
      <c r="IA196" s="78"/>
      <c r="IB196" s="78"/>
      <c r="IC196" s="78"/>
      <c r="ID196" s="78"/>
      <c r="IE196" s="78"/>
      <c r="IF196" s="78"/>
      <c r="IG196" s="78"/>
      <c r="IH196" s="78">
        <f>IF($B196=PO_valitsin!$C$8,100000,'mallin data'!FI196/'mallin data'!CJ$297*PO_valitsin!G$5)</f>
        <v>0.16079259418978156</v>
      </c>
      <c r="II196" s="79">
        <f t="shared" ref="II196:II259" si="12">SUM(FJ196:IH196)+IK196</f>
        <v>0.91545754652155165</v>
      </c>
      <c r="IJ196" s="71">
        <f t="shared" ref="IJ196:IJ259" si="13">_xlfn.RANK.EQ(II196,$II$3:$II$295,1)</f>
        <v>185</v>
      </c>
      <c r="IK196" s="80">
        <f t="shared" si="11"/>
        <v>1.9399999999999988E-8</v>
      </c>
      <c r="IL196" s="36" t="str">
        <f t="shared" ref="IL196:IL259" si="14">B196</f>
        <v>Puolanka</v>
      </c>
    </row>
    <row r="197" spans="1:246" x14ac:dyDescent="0.2">
      <c r="A197" s="12">
        <v>2024</v>
      </c>
      <c r="B197" s="88" t="s">
        <v>292</v>
      </c>
      <c r="C197" s="88" t="s">
        <v>606</v>
      </c>
      <c r="J197" s="89">
        <v>58</v>
      </c>
      <c r="Q197" s="89">
        <v>50.4</v>
      </c>
      <c r="AV197" s="63"/>
      <c r="AW197" s="63"/>
      <c r="BO197" s="99">
        <v>-6.9861099619898281E-2</v>
      </c>
      <c r="BP197" s="90">
        <v>27529.964302712993</v>
      </c>
      <c r="BT197" s="91">
        <v>3.0000000000000001E-3</v>
      </c>
      <c r="CJ197" s="98">
        <v>79</v>
      </c>
      <c r="CK197" s="75">
        <f>ABS(J197-PO_valitsin!$D$8)</f>
        <v>12.299999999999997</v>
      </c>
      <c r="CR197" s="77">
        <f>ABS(Q197-PO_valitsin!$F$8)</f>
        <v>38.000000000000007</v>
      </c>
      <c r="EN197" s="76">
        <f>ABS(BO197-PO_valitsin!$E$8)</f>
        <v>4.7835949930193758E-2</v>
      </c>
      <c r="EO197" s="76">
        <f>ABS(BP197-PO_valitsin!$H$8)</f>
        <v>113.48428806723678</v>
      </c>
      <c r="ES197" s="76">
        <f>ABS(BT197-PO_valitsin!$I$8)</f>
        <v>1E-3</v>
      </c>
      <c r="FI197" s="76">
        <f>ABS(CJ197-PO_valitsin!$G$8)</f>
        <v>1648</v>
      </c>
      <c r="FJ197" s="78">
        <f>IF($B197=PO_valitsin!$C$8,100000,'mallin data'!CK197/'mallin data'!J$297*PO_valitsin!D$5)</f>
        <v>0.54841641451688461</v>
      </c>
      <c r="FK197" s="78"/>
      <c r="FL197" s="78"/>
      <c r="FM197" s="78"/>
      <c r="FN197" s="78"/>
      <c r="FO197" s="78"/>
      <c r="FP197" s="78"/>
      <c r="FQ197" s="78">
        <f>IF($B197=PO_valitsin!$C$8,100000,'mallin data'!CR197/'mallin data'!Q$297*PO_valitsin!F$5)</f>
        <v>0.17420699623790462</v>
      </c>
      <c r="FR197" s="78"/>
      <c r="FS197" s="78"/>
      <c r="FT197" s="78"/>
      <c r="FU197" s="78"/>
      <c r="FV197" s="78"/>
      <c r="FW197" s="78"/>
      <c r="FX197" s="78"/>
      <c r="FY197" s="78"/>
      <c r="FZ197" s="78"/>
      <c r="GA197" s="78"/>
      <c r="GB197" s="78"/>
      <c r="GC197" s="78"/>
      <c r="GD197" s="78"/>
      <c r="GE197" s="78"/>
      <c r="GF197" s="78"/>
      <c r="GG197" s="78"/>
      <c r="GH197" s="78"/>
      <c r="GI197" s="78"/>
      <c r="GJ197" s="78"/>
      <c r="GK197" s="78"/>
      <c r="GL197" s="78"/>
      <c r="GM197" s="78"/>
      <c r="GN197" s="78"/>
      <c r="GO197" s="78"/>
      <c r="GP197" s="78"/>
      <c r="GQ197" s="78"/>
      <c r="GR197" s="78"/>
      <c r="GS197" s="78"/>
      <c r="GT197" s="78"/>
      <c r="GU197" s="78"/>
      <c r="GV197" s="78"/>
      <c r="GW197" s="78"/>
      <c r="GX197" s="78"/>
      <c r="GY197" s="78"/>
      <c r="GZ197" s="78"/>
      <c r="HA197" s="78"/>
      <c r="HB197" s="78"/>
      <c r="HC197" s="78"/>
      <c r="HD197" s="78"/>
      <c r="HE197" s="78"/>
      <c r="HF197" s="78"/>
      <c r="HG197" s="78"/>
      <c r="HH197" s="78"/>
      <c r="HI197" s="78"/>
      <c r="HJ197" s="78"/>
      <c r="HK197" s="78"/>
      <c r="HL197" s="78"/>
      <c r="HM197" s="78">
        <f>IF($B197=PO_valitsin!$C$8,100000,'mallin data'!EN197/'mallin data'!BO$297*PO_valitsin!E$5)</f>
        <v>0.47352505449977145</v>
      </c>
      <c r="HN197" s="78">
        <f>IF($B197=PO_valitsin!$C$8,100000,'mallin data'!EO197/'mallin data'!BP$297*PO_valitsin!H$5)</f>
        <v>3.4940157469695214E-3</v>
      </c>
      <c r="HO197" s="78"/>
      <c r="HP197" s="78"/>
      <c r="HQ197" s="78"/>
      <c r="HR197" s="78">
        <f>IF($B197=PO_valitsin!$C$8,100000,'mallin data'!ES197/'mallin data'!BT$297*PO_valitsin!I$5)</f>
        <v>1.6084460507125451E-2</v>
      </c>
      <c r="HS197" s="78"/>
      <c r="HT197" s="78"/>
      <c r="HU197" s="78"/>
      <c r="HV197" s="78"/>
      <c r="HW197" s="78"/>
      <c r="HX197" s="78"/>
      <c r="HY197" s="78"/>
      <c r="HZ197" s="78"/>
      <c r="IA197" s="78"/>
      <c r="IB197" s="78"/>
      <c r="IC197" s="78"/>
      <c r="ID197" s="78"/>
      <c r="IE197" s="78"/>
      <c r="IF197" s="78"/>
      <c r="IG197" s="78"/>
      <c r="IH197" s="78">
        <f>IF($B197=PO_valitsin!$C$8,100000,'mallin data'!FI197/'mallin data'!CJ$297*PO_valitsin!G$5)</f>
        <v>0.16813844874667513</v>
      </c>
      <c r="II197" s="79">
        <f t="shared" si="12"/>
        <v>1.3838654097553309</v>
      </c>
      <c r="IJ197" s="71">
        <f t="shared" si="13"/>
        <v>247</v>
      </c>
      <c r="IK197" s="80">
        <f t="shared" ref="IK197:IK260" si="15">IK196+0.0000000001</f>
        <v>1.9499999999999989E-8</v>
      </c>
      <c r="IL197" s="36" t="str">
        <f t="shared" si="14"/>
        <v>Puumala</v>
      </c>
    </row>
    <row r="198" spans="1:246" x14ac:dyDescent="0.2">
      <c r="A198" s="12">
        <v>2024</v>
      </c>
      <c r="B198" s="88" t="s">
        <v>293</v>
      </c>
      <c r="C198" s="88" t="s">
        <v>607</v>
      </c>
      <c r="J198" s="89">
        <v>47.6</v>
      </c>
      <c r="Q198" s="89">
        <v>75.2</v>
      </c>
      <c r="AV198" s="63"/>
      <c r="AW198" s="63"/>
      <c r="BO198" s="99">
        <v>-1.6333361015261526E-2</v>
      </c>
      <c r="BP198" s="90">
        <v>30155.636472705461</v>
      </c>
      <c r="BT198" s="91">
        <v>6.6000000000000003E-2</v>
      </c>
      <c r="CJ198" s="98">
        <v>527</v>
      </c>
      <c r="CK198" s="75">
        <f>ABS(J198-PO_valitsin!$D$8)</f>
        <v>1.8999999999999986</v>
      </c>
      <c r="CR198" s="77">
        <f>ABS(Q198-PO_valitsin!$F$8)</f>
        <v>13.200000000000003</v>
      </c>
      <c r="EN198" s="76">
        <f>ABS(BO198-PO_valitsin!$E$8)</f>
        <v>5.6917886744430012E-3</v>
      </c>
      <c r="EO198" s="76">
        <f>ABS(BP198-PO_valitsin!$H$8)</f>
        <v>2739.1564580597042</v>
      </c>
      <c r="ES198" s="76">
        <f>ABS(BT198-PO_valitsin!$I$8)</f>
        <v>6.4000000000000001E-2</v>
      </c>
      <c r="FI198" s="76">
        <f>ABS(CJ198-PO_valitsin!$G$8)</f>
        <v>1200</v>
      </c>
      <c r="FJ198" s="78">
        <f>IF($B198=PO_valitsin!$C$8,100000,'mallin data'!CK198/'mallin data'!J$297*PO_valitsin!D$5)</f>
        <v>8.4714730697730112E-2</v>
      </c>
      <c r="FK198" s="78"/>
      <c r="FL198" s="78"/>
      <c r="FM198" s="78"/>
      <c r="FN198" s="78"/>
      <c r="FO198" s="78"/>
      <c r="FP198" s="78"/>
      <c r="FQ198" s="78">
        <f>IF($B198=PO_valitsin!$C$8,100000,'mallin data'!CR198/'mallin data'!Q$297*PO_valitsin!F$5)</f>
        <v>6.0514009219482655E-2</v>
      </c>
      <c r="FR198" s="78"/>
      <c r="FS198" s="78"/>
      <c r="FT198" s="78"/>
      <c r="FU198" s="78"/>
      <c r="FV198" s="78"/>
      <c r="FW198" s="78"/>
      <c r="FX198" s="78"/>
      <c r="FY198" s="78"/>
      <c r="FZ198" s="78"/>
      <c r="GA198" s="78"/>
      <c r="GB198" s="78"/>
      <c r="GC198" s="78"/>
      <c r="GD198" s="78"/>
      <c r="GE198" s="78"/>
      <c r="GF198" s="78"/>
      <c r="GG198" s="78"/>
      <c r="GH198" s="78"/>
      <c r="GI198" s="78"/>
      <c r="GJ198" s="78"/>
      <c r="GK198" s="78"/>
      <c r="GL198" s="78"/>
      <c r="GM198" s="78"/>
      <c r="GN198" s="78"/>
      <c r="GO198" s="78"/>
      <c r="GP198" s="78"/>
      <c r="GQ198" s="78"/>
      <c r="GR198" s="78"/>
      <c r="GS198" s="78"/>
      <c r="GT198" s="78"/>
      <c r="GU198" s="78"/>
      <c r="GV198" s="78"/>
      <c r="GW198" s="78"/>
      <c r="GX198" s="78"/>
      <c r="GY198" s="78"/>
      <c r="GZ198" s="78"/>
      <c r="HA198" s="78"/>
      <c r="HB198" s="78"/>
      <c r="HC198" s="78"/>
      <c r="HD198" s="78"/>
      <c r="HE198" s="78"/>
      <c r="HF198" s="78"/>
      <c r="HG198" s="78"/>
      <c r="HH198" s="78"/>
      <c r="HI198" s="78"/>
      <c r="HJ198" s="78"/>
      <c r="HK198" s="78"/>
      <c r="HL198" s="78"/>
      <c r="HM198" s="78">
        <f>IF($B198=PO_valitsin!$C$8,100000,'mallin data'!EN198/'mallin data'!BO$297*PO_valitsin!E$5)</f>
        <v>5.6342657482497442E-2</v>
      </c>
      <c r="HN198" s="78">
        <f>IF($B198=PO_valitsin!$C$8,100000,'mallin data'!EO198/'mallin data'!BP$297*PO_valitsin!H$5)</f>
        <v>8.4334633109770019E-2</v>
      </c>
      <c r="HO198" s="78"/>
      <c r="HP198" s="78"/>
      <c r="HQ198" s="78"/>
      <c r="HR198" s="78">
        <f>IF($B198=PO_valitsin!$C$8,100000,'mallin data'!ES198/'mallin data'!BT$297*PO_valitsin!I$5)</f>
        <v>1.0294054724560289</v>
      </c>
      <c r="HS198" s="78"/>
      <c r="HT198" s="78"/>
      <c r="HU198" s="78"/>
      <c r="HV198" s="78"/>
      <c r="HW198" s="78"/>
      <c r="HX198" s="78"/>
      <c r="HY198" s="78"/>
      <c r="HZ198" s="78"/>
      <c r="IA198" s="78"/>
      <c r="IB198" s="78"/>
      <c r="IC198" s="78"/>
      <c r="ID198" s="78"/>
      <c r="IE198" s="78"/>
      <c r="IF198" s="78"/>
      <c r="IG198" s="78"/>
      <c r="IH198" s="78">
        <f>IF($B198=PO_valitsin!$C$8,100000,'mallin data'!FI198/'mallin data'!CJ$297*PO_valitsin!G$5)</f>
        <v>0.12243090928155956</v>
      </c>
      <c r="II198" s="79">
        <f t="shared" si="12"/>
        <v>1.4377424318470688</v>
      </c>
      <c r="IJ198" s="71">
        <f t="shared" si="13"/>
        <v>249</v>
      </c>
      <c r="IK198" s="80">
        <f t="shared" si="15"/>
        <v>1.959999999999999E-8</v>
      </c>
      <c r="IL198" s="36" t="str">
        <f t="shared" si="14"/>
        <v>Pyhtää</v>
      </c>
    </row>
    <row r="199" spans="1:246" x14ac:dyDescent="0.2">
      <c r="A199" s="12">
        <v>2024</v>
      </c>
      <c r="B199" s="88" t="s">
        <v>294</v>
      </c>
      <c r="C199" s="88" t="s">
        <v>608</v>
      </c>
      <c r="J199" s="89">
        <v>47.2</v>
      </c>
      <c r="Q199" s="89">
        <v>70.599999999999994</v>
      </c>
      <c r="AV199" s="63"/>
      <c r="AW199" s="63"/>
      <c r="BO199" s="99">
        <v>-1.1202012365685942E-2</v>
      </c>
      <c r="BP199" s="90">
        <v>26487.748991935485</v>
      </c>
      <c r="BT199" s="91">
        <v>2E-3</v>
      </c>
      <c r="CJ199" s="98">
        <v>330</v>
      </c>
      <c r="CK199" s="75">
        <f>ABS(J199-PO_valitsin!$D$8)</f>
        <v>1.5</v>
      </c>
      <c r="CR199" s="77">
        <f>ABS(Q199-PO_valitsin!$F$8)</f>
        <v>17.800000000000011</v>
      </c>
      <c r="EN199" s="76">
        <f>ABS(BO199-PO_valitsin!$E$8)</f>
        <v>1.0823137324018585E-2</v>
      </c>
      <c r="EO199" s="76">
        <f>ABS(BP199-PO_valitsin!$H$8)</f>
        <v>928.73102271027165</v>
      </c>
      <c r="ES199" s="76">
        <f>ABS(BT199-PO_valitsin!$I$8)</f>
        <v>0</v>
      </c>
      <c r="FI199" s="76">
        <f>ABS(CJ199-PO_valitsin!$G$8)</f>
        <v>1397</v>
      </c>
      <c r="FJ199" s="78">
        <f>IF($B199=PO_valitsin!$C$8,100000,'mallin data'!CK199/'mallin data'!J$297*PO_valitsin!D$5)</f>
        <v>6.6880050550839606E-2</v>
      </c>
      <c r="FK199" s="78"/>
      <c r="FL199" s="78"/>
      <c r="FM199" s="78"/>
      <c r="FN199" s="78"/>
      <c r="FO199" s="78"/>
      <c r="FP199" s="78"/>
      <c r="FQ199" s="78">
        <f>IF($B199=PO_valitsin!$C$8,100000,'mallin data'!CR199/'mallin data'!Q$297*PO_valitsin!F$5)</f>
        <v>8.1602224553544822E-2</v>
      </c>
      <c r="FR199" s="78"/>
      <c r="FS199" s="78"/>
      <c r="FT199" s="78"/>
      <c r="FU199" s="78"/>
      <c r="FV199" s="78"/>
      <c r="FW199" s="78"/>
      <c r="FX199" s="78"/>
      <c r="FY199" s="78"/>
      <c r="FZ199" s="78"/>
      <c r="GA199" s="78"/>
      <c r="GB199" s="78"/>
      <c r="GC199" s="78"/>
      <c r="GD199" s="78"/>
      <c r="GE199" s="78"/>
      <c r="GF199" s="78"/>
      <c r="GG199" s="78"/>
      <c r="GH199" s="78"/>
      <c r="GI199" s="78"/>
      <c r="GJ199" s="78"/>
      <c r="GK199" s="78"/>
      <c r="GL199" s="78"/>
      <c r="GM199" s="78"/>
      <c r="GN199" s="78"/>
      <c r="GO199" s="78"/>
      <c r="GP199" s="78"/>
      <c r="GQ199" s="78"/>
      <c r="GR199" s="78"/>
      <c r="GS199" s="78"/>
      <c r="GT199" s="78"/>
      <c r="GU199" s="78"/>
      <c r="GV199" s="78"/>
      <c r="GW199" s="78"/>
      <c r="GX199" s="78"/>
      <c r="GY199" s="78"/>
      <c r="GZ199" s="78"/>
      <c r="HA199" s="78"/>
      <c r="HB199" s="78"/>
      <c r="HC199" s="78"/>
      <c r="HD199" s="78"/>
      <c r="HE199" s="78"/>
      <c r="HF199" s="78"/>
      <c r="HG199" s="78"/>
      <c r="HH199" s="78"/>
      <c r="HI199" s="78"/>
      <c r="HJ199" s="78"/>
      <c r="HK199" s="78"/>
      <c r="HL199" s="78"/>
      <c r="HM199" s="78">
        <f>IF($B199=PO_valitsin!$C$8,100000,'mallin data'!EN199/'mallin data'!BO$297*PO_valitsin!E$5)</f>
        <v>0.10713755446883111</v>
      </c>
      <c r="HN199" s="78">
        <f>IF($B199=PO_valitsin!$C$8,100000,'mallin data'!EO199/'mallin data'!BP$297*PO_valitsin!H$5)</f>
        <v>2.8594273915048138E-2</v>
      </c>
      <c r="HO199" s="78"/>
      <c r="HP199" s="78"/>
      <c r="HQ199" s="78"/>
      <c r="HR199" s="78">
        <f>IF($B199=PO_valitsin!$C$8,100000,'mallin data'!ES199/'mallin data'!BT$297*PO_valitsin!I$5)</f>
        <v>0</v>
      </c>
      <c r="HS199" s="78"/>
      <c r="HT199" s="78"/>
      <c r="HU199" s="78"/>
      <c r="HV199" s="78"/>
      <c r="HW199" s="78"/>
      <c r="HX199" s="78"/>
      <c r="HY199" s="78"/>
      <c r="HZ199" s="78"/>
      <c r="IA199" s="78"/>
      <c r="IB199" s="78"/>
      <c r="IC199" s="78"/>
      <c r="ID199" s="78"/>
      <c r="IE199" s="78"/>
      <c r="IF199" s="78"/>
      <c r="IG199" s="78"/>
      <c r="IH199" s="78">
        <f>IF($B199=PO_valitsin!$C$8,100000,'mallin data'!FI199/'mallin data'!CJ$297*PO_valitsin!G$5)</f>
        <v>0.14252998355528226</v>
      </c>
      <c r="II199" s="79">
        <f t="shared" si="12"/>
        <v>0.42674410674354596</v>
      </c>
      <c r="IJ199" s="71">
        <f t="shared" si="13"/>
        <v>31</v>
      </c>
      <c r="IK199" s="80">
        <f t="shared" si="15"/>
        <v>1.9699999999999991E-8</v>
      </c>
      <c r="IL199" s="36" t="str">
        <f t="shared" si="14"/>
        <v>Pyhäjoki</v>
      </c>
    </row>
    <row r="200" spans="1:246" x14ac:dyDescent="0.2">
      <c r="A200" s="12">
        <v>2024</v>
      </c>
      <c r="B200" s="88" t="s">
        <v>296</v>
      </c>
      <c r="C200" s="88" t="s">
        <v>609</v>
      </c>
      <c r="J200" s="89">
        <v>51.6</v>
      </c>
      <c r="Q200" s="89">
        <v>53.8</v>
      </c>
      <c r="AV200" s="63"/>
      <c r="AW200" s="63"/>
      <c r="BO200" s="99">
        <v>-1.5149972989495187E-2</v>
      </c>
      <c r="BP200" s="90">
        <v>24213.222458528286</v>
      </c>
      <c r="BT200" s="91">
        <v>2E-3</v>
      </c>
      <c r="CJ200" s="98">
        <v>459</v>
      </c>
      <c r="CK200" s="75">
        <f>ABS(J200-PO_valitsin!$D$8)</f>
        <v>5.8999999999999986</v>
      </c>
      <c r="CR200" s="77">
        <f>ABS(Q200-PO_valitsin!$F$8)</f>
        <v>34.600000000000009</v>
      </c>
      <c r="EN200" s="76">
        <f>ABS(BO200-PO_valitsin!$E$8)</f>
        <v>6.8751767002093404E-3</v>
      </c>
      <c r="EO200" s="76">
        <f>ABS(BP200-PO_valitsin!$H$8)</f>
        <v>3203.2575561174708</v>
      </c>
      <c r="ES200" s="76">
        <f>ABS(BT200-PO_valitsin!$I$8)</f>
        <v>0</v>
      </c>
      <c r="FI200" s="76">
        <f>ABS(CJ200-PO_valitsin!$G$8)</f>
        <v>1268</v>
      </c>
      <c r="FJ200" s="78">
        <f>IF($B200=PO_valitsin!$C$8,100000,'mallin data'!CK200/'mallin data'!J$297*PO_valitsin!D$5)</f>
        <v>0.26306153216663569</v>
      </c>
      <c r="FK200" s="78"/>
      <c r="FL200" s="78"/>
      <c r="FM200" s="78"/>
      <c r="FN200" s="78"/>
      <c r="FO200" s="78"/>
      <c r="FP200" s="78"/>
      <c r="FQ200" s="78">
        <f>IF($B200=PO_valitsin!$C$8,100000,'mallin data'!CR200/'mallin data'!Q$297*PO_valitsin!F$5)</f>
        <v>0.15862005446924998</v>
      </c>
      <c r="FR200" s="78"/>
      <c r="FS200" s="78"/>
      <c r="FT200" s="78"/>
      <c r="FU200" s="78"/>
      <c r="FV200" s="78"/>
      <c r="FW200" s="78"/>
      <c r="FX200" s="78"/>
      <c r="FY200" s="78"/>
      <c r="FZ200" s="78"/>
      <c r="GA200" s="78"/>
      <c r="GB200" s="78"/>
      <c r="GC200" s="78"/>
      <c r="GD200" s="78"/>
      <c r="GE200" s="78"/>
      <c r="GF200" s="78"/>
      <c r="GG200" s="78"/>
      <c r="GH200" s="78"/>
      <c r="GI200" s="78"/>
      <c r="GJ200" s="78"/>
      <c r="GK200" s="78"/>
      <c r="GL200" s="78"/>
      <c r="GM200" s="78"/>
      <c r="GN200" s="78"/>
      <c r="GO200" s="78"/>
      <c r="GP200" s="78"/>
      <c r="GQ200" s="78"/>
      <c r="GR200" s="78"/>
      <c r="GS200" s="78"/>
      <c r="GT200" s="78"/>
      <c r="GU200" s="78"/>
      <c r="GV200" s="78"/>
      <c r="GW200" s="78"/>
      <c r="GX200" s="78"/>
      <c r="GY200" s="78"/>
      <c r="GZ200" s="78"/>
      <c r="HA200" s="78"/>
      <c r="HB200" s="78"/>
      <c r="HC200" s="78"/>
      <c r="HD200" s="78"/>
      <c r="HE200" s="78"/>
      <c r="HF200" s="78"/>
      <c r="HG200" s="78"/>
      <c r="HH200" s="78"/>
      <c r="HI200" s="78"/>
      <c r="HJ200" s="78"/>
      <c r="HK200" s="78"/>
      <c r="HL200" s="78"/>
      <c r="HM200" s="78">
        <f>IF($B200=PO_valitsin!$C$8,100000,'mallin data'!EN200/'mallin data'!BO$297*PO_valitsin!E$5)</f>
        <v>6.8056940991304368E-2</v>
      </c>
      <c r="HN200" s="78">
        <f>IF($B200=PO_valitsin!$C$8,100000,'mallin data'!EO200/'mallin data'!BP$297*PO_valitsin!H$5)</f>
        <v>9.8623629167435167E-2</v>
      </c>
      <c r="HO200" s="78"/>
      <c r="HP200" s="78"/>
      <c r="HQ200" s="78"/>
      <c r="HR200" s="78">
        <f>IF($B200=PO_valitsin!$C$8,100000,'mallin data'!ES200/'mallin data'!BT$297*PO_valitsin!I$5)</f>
        <v>0</v>
      </c>
      <c r="HS200" s="78"/>
      <c r="HT200" s="78"/>
      <c r="HU200" s="78"/>
      <c r="HV200" s="78"/>
      <c r="HW200" s="78"/>
      <c r="HX200" s="78"/>
      <c r="HY200" s="78"/>
      <c r="HZ200" s="78"/>
      <c r="IA200" s="78"/>
      <c r="IB200" s="78"/>
      <c r="IC200" s="78"/>
      <c r="ID200" s="78"/>
      <c r="IE200" s="78"/>
      <c r="IF200" s="78"/>
      <c r="IG200" s="78"/>
      <c r="IH200" s="78">
        <f>IF($B200=PO_valitsin!$C$8,100000,'mallin data'!FI200/'mallin data'!CJ$297*PO_valitsin!G$5)</f>
        <v>0.12936866080751461</v>
      </c>
      <c r="II200" s="79">
        <f t="shared" si="12"/>
        <v>0.71773083740213983</v>
      </c>
      <c r="IJ200" s="71">
        <f t="shared" si="13"/>
        <v>133</v>
      </c>
      <c r="IK200" s="80">
        <f t="shared" si="15"/>
        <v>1.9799999999999992E-8</v>
      </c>
      <c r="IL200" s="36" t="str">
        <f t="shared" si="14"/>
        <v>Pyhäjärvi</v>
      </c>
    </row>
    <row r="201" spans="1:246" x14ac:dyDescent="0.2">
      <c r="A201" s="12">
        <v>2024</v>
      </c>
      <c r="B201" s="88" t="s">
        <v>297</v>
      </c>
      <c r="C201" s="88" t="s">
        <v>610</v>
      </c>
      <c r="J201" s="89">
        <v>42</v>
      </c>
      <c r="Q201" s="89">
        <v>56.3</v>
      </c>
      <c r="AV201" s="63"/>
      <c r="AW201" s="63"/>
      <c r="BO201" s="99">
        <v>-5.9962560573718852E-3</v>
      </c>
      <c r="BP201" s="90">
        <v>22317.446069469835</v>
      </c>
      <c r="BT201" s="91">
        <v>0</v>
      </c>
      <c r="CJ201" s="98">
        <v>237</v>
      </c>
      <c r="CK201" s="75">
        <f>ABS(J201-PO_valitsin!$D$8)</f>
        <v>3.7000000000000028</v>
      </c>
      <c r="CR201" s="77">
        <f>ABS(Q201-PO_valitsin!$F$8)</f>
        <v>32.100000000000009</v>
      </c>
      <c r="EN201" s="76">
        <f>ABS(BO201-PO_valitsin!$E$8)</f>
        <v>1.602889363233264E-2</v>
      </c>
      <c r="EO201" s="76">
        <f>ABS(BP201-PO_valitsin!$H$8)</f>
        <v>5099.033945175921</v>
      </c>
      <c r="ES201" s="76">
        <f>ABS(BT201-PO_valitsin!$I$8)</f>
        <v>2E-3</v>
      </c>
      <c r="FI201" s="76">
        <f>ABS(CJ201-PO_valitsin!$G$8)</f>
        <v>1490</v>
      </c>
      <c r="FJ201" s="78">
        <f>IF($B201=PO_valitsin!$C$8,100000,'mallin data'!CK201/'mallin data'!J$297*PO_valitsin!D$5)</f>
        <v>0.16497079135873779</v>
      </c>
      <c r="FK201" s="78"/>
      <c r="FL201" s="78"/>
      <c r="FM201" s="78"/>
      <c r="FN201" s="78"/>
      <c r="FO201" s="78"/>
      <c r="FP201" s="78"/>
      <c r="FQ201" s="78">
        <f>IF($B201=PO_valitsin!$C$8,100000,'mallin data'!CR201/'mallin data'!Q$297*PO_valitsin!F$5)</f>
        <v>0.14715906787465097</v>
      </c>
      <c r="FR201" s="78"/>
      <c r="FS201" s="78"/>
      <c r="FT201" s="78"/>
      <c r="FU201" s="78"/>
      <c r="FV201" s="78"/>
      <c r="FW201" s="78"/>
      <c r="FX201" s="78"/>
      <c r="FY201" s="78"/>
      <c r="FZ201" s="78"/>
      <c r="GA201" s="78"/>
      <c r="GB201" s="78"/>
      <c r="GC201" s="78"/>
      <c r="GD201" s="78"/>
      <c r="GE201" s="78"/>
      <c r="GF201" s="78"/>
      <c r="GG201" s="78"/>
      <c r="GH201" s="78"/>
      <c r="GI201" s="78"/>
      <c r="GJ201" s="78"/>
      <c r="GK201" s="78"/>
      <c r="GL201" s="78"/>
      <c r="GM201" s="78"/>
      <c r="GN201" s="78"/>
      <c r="GO201" s="78"/>
      <c r="GP201" s="78"/>
      <c r="GQ201" s="78"/>
      <c r="GR201" s="78"/>
      <c r="GS201" s="78"/>
      <c r="GT201" s="78"/>
      <c r="GU201" s="78"/>
      <c r="GV201" s="78"/>
      <c r="GW201" s="78"/>
      <c r="GX201" s="78"/>
      <c r="GY201" s="78"/>
      <c r="GZ201" s="78"/>
      <c r="HA201" s="78"/>
      <c r="HB201" s="78"/>
      <c r="HC201" s="78"/>
      <c r="HD201" s="78"/>
      <c r="HE201" s="78"/>
      <c r="HF201" s="78"/>
      <c r="HG201" s="78"/>
      <c r="HH201" s="78"/>
      <c r="HI201" s="78"/>
      <c r="HJ201" s="78"/>
      <c r="HK201" s="78"/>
      <c r="HL201" s="78"/>
      <c r="HM201" s="78">
        <f>IF($B201=PO_valitsin!$C$8,100000,'mallin data'!EN201/'mallin data'!BO$297*PO_valitsin!E$5)</f>
        <v>0.15866900818103205</v>
      </c>
      <c r="HN201" s="78">
        <f>IF($B201=PO_valitsin!$C$8,100000,'mallin data'!EO201/'mallin data'!BP$297*PO_valitsin!H$5)</f>
        <v>0.15699181976822346</v>
      </c>
      <c r="HO201" s="78"/>
      <c r="HP201" s="78"/>
      <c r="HQ201" s="78"/>
      <c r="HR201" s="78">
        <f>IF($B201=PO_valitsin!$C$8,100000,'mallin data'!ES201/'mallin data'!BT$297*PO_valitsin!I$5)</f>
        <v>3.2168921014250902E-2</v>
      </c>
      <c r="HS201" s="78"/>
      <c r="HT201" s="78"/>
      <c r="HU201" s="78"/>
      <c r="HV201" s="78"/>
      <c r="HW201" s="78"/>
      <c r="HX201" s="78"/>
      <c r="HY201" s="78"/>
      <c r="HZ201" s="78"/>
      <c r="IA201" s="78"/>
      <c r="IB201" s="78"/>
      <c r="IC201" s="78"/>
      <c r="ID201" s="78"/>
      <c r="IE201" s="78"/>
      <c r="IF201" s="78"/>
      <c r="IG201" s="78"/>
      <c r="IH201" s="78">
        <f>IF($B201=PO_valitsin!$C$8,100000,'mallin data'!FI201/'mallin data'!CJ$297*PO_valitsin!G$5)</f>
        <v>0.15201837902460313</v>
      </c>
      <c r="II201" s="79">
        <f t="shared" si="12"/>
        <v>0.81197800712149826</v>
      </c>
      <c r="IJ201" s="71">
        <f t="shared" si="13"/>
        <v>161</v>
      </c>
      <c r="IK201" s="80">
        <f t="shared" si="15"/>
        <v>1.9899999999999993E-8</v>
      </c>
      <c r="IL201" s="36" t="str">
        <f t="shared" si="14"/>
        <v>Pyhäntä</v>
      </c>
    </row>
    <row r="202" spans="1:246" x14ac:dyDescent="0.2">
      <c r="A202" s="12">
        <v>2024</v>
      </c>
      <c r="B202" s="88" t="s">
        <v>298</v>
      </c>
      <c r="C202" s="88" t="s">
        <v>611</v>
      </c>
      <c r="J202" s="89">
        <v>49.2</v>
      </c>
      <c r="Q202" s="89">
        <v>41.8</v>
      </c>
      <c r="AV202" s="63"/>
      <c r="AW202" s="63"/>
      <c r="BO202" s="99">
        <v>-2.4474495003520391E-2</v>
      </c>
      <c r="BP202" s="90">
        <v>28198.252214695152</v>
      </c>
      <c r="BT202" s="91">
        <v>5.0000000000000001E-3</v>
      </c>
      <c r="CJ202" s="98">
        <v>115</v>
      </c>
      <c r="CK202" s="75">
        <f>ABS(J202-PO_valitsin!$D$8)</f>
        <v>3.5</v>
      </c>
      <c r="CR202" s="77">
        <f>ABS(Q202-PO_valitsin!$F$8)</f>
        <v>46.600000000000009</v>
      </c>
      <c r="EN202" s="76">
        <f>ABS(BO202-PO_valitsin!$E$8)</f>
        <v>2.4493453138158643E-3</v>
      </c>
      <c r="EO202" s="76">
        <f>ABS(BP202-PO_valitsin!$H$8)</f>
        <v>781.77220004939591</v>
      </c>
      <c r="ES202" s="76">
        <f>ABS(BT202-PO_valitsin!$I$8)</f>
        <v>3.0000000000000001E-3</v>
      </c>
      <c r="FI202" s="76">
        <f>ABS(CJ202-PO_valitsin!$G$8)</f>
        <v>1612</v>
      </c>
      <c r="FJ202" s="78">
        <f>IF($B202=PO_valitsin!$C$8,100000,'mallin data'!CK202/'mallin data'!J$297*PO_valitsin!D$5)</f>
        <v>0.15605345128529241</v>
      </c>
      <c r="FK202" s="78"/>
      <c r="FL202" s="78"/>
      <c r="FM202" s="78"/>
      <c r="FN202" s="78"/>
      <c r="FO202" s="78"/>
      <c r="FP202" s="78"/>
      <c r="FQ202" s="78">
        <f>IF($B202=PO_valitsin!$C$8,100000,'mallin data'!CR202/'mallin data'!Q$297*PO_valitsin!F$5)</f>
        <v>0.21363279012332512</v>
      </c>
      <c r="FR202" s="78"/>
      <c r="FS202" s="78"/>
      <c r="FT202" s="78"/>
      <c r="FU202" s="78"/>
      <c r="FV202" s="78"/>
      <c r="FW202" s="78"/>
      <c r="FX202" s="78"/>
      <c r="FY202" s="78"/>
      <c r="FZ202" s="78"/>
      <c r="GA202" s="78"/>
      <c r="GB202" s="78"/>
      <c r="GC202" s="78"/>
      <c r="GD202" s="78"/>
      <c r="GE202" s="78"/>
      <c r="GF202" s="78"/>
      <c r="GG202" s="78"/>
      <c r="GH202" s="78"/>
      <c r="GI202" s="78"/>
      <c r="GJ202" s="78"/>
      <c r="GK202" s="78"/>
      <c r="GL202" s="78"/>
      <c r="GM202" s="78"/>
      <c r="GN202" s="78"/>
      <c r="GO202" s="78"/>
      <c r="GP202" s="78"/>
      <c r="GQ202" s="78"/>
      <c r="GR202" s="78"/>
      <c r="GS202" s="78"/>
      <c r="GT202" s="78"/>
      <c r="GU202" s="78"/>
      <c r="GV202" s="78"/>
      <c r="GW202" s="78"/>
      <c r="GX202" s="78"/>
      <c r="GY202" s="78"/>
      <c r="GZ202" s="78"/>
      <c r="HA202" s="78"/>
      <c r="HB202" s="78"/>
      <c r="HC202" s="78"/>
      <c r="HD202" s="78"/>
      <c r="HE202" s="78"/>
      <c r="HF202" s="78"/>
      <c r="HG202" s="78"/>
      <c r="HH202" s="78"/>
      <c r="HI202" s="78"/>
      <c r="HJ202" s="78"/>
      <c r="HK202" s="78"/>
      <c r="HL202" s="78"/>
      <c r="HM202" s="78">
        <f>IF($B202=PO_valitsin!$C$8,100000,'mallin data'!EN202/'mallin data'!BO$297*PO_valitsin!E$5)</f>
        <v>2.4245914942756092E-2</v>
      </c>
      <c r="HN202" s="78">
        <f>IF($B202=PO_valitsin!$C$8,100000,'mallin data'!EO202/'mallin data'!BP$297*PO_valitsin!H$5)</f>
        <v>2.4069626060457212E-2</v>
      </c>
      <c r="HO202" s="78"/>
      <c r="HP202" s="78"/>
      <c r="HQ202" s="78"/>
      <c r="HR202" s="78">
        <f>IF($B202=PO_valitsin!$C$8,100000,'mallin data'!ES202/'mallin data'!BT$297*PO_valitsin!I$5)</f>
        <v>4.825338152137635E-2</v>
      </c>
      <c r="HS202" s="78"/>
      <c r="HT202" s="78"/>
      <c r="HU202" s="78"/>
      <c r="HV202" s="78"/>
      <c r="HW202" s="78"/>
      <c r="HX202" s="78"/>
      <c r="HY202" s="78"/>
      <c r="HZ202" s="78"/>
      <c r="IA202" s="78"/>
      <c r="IB202" s="78"/>
      <c r="IC202" s="78"/>
      <c r="ID202" s="78"/>
      <c r="IE202" s="78"/>
      <c r="IF202" s="78"/>
      <c r="IG202" s="78"/>
      <c r="IH202" s="78">
        <f>IF($B202=PO_valitsin!$C$8,100000,'mallin data'!FI202/'mallin data'!CJ$297*PO_valitsin!G$5)</f>
        <v>0.16446552146822835</v>
      </c>
      <c r="II202" s="79">
        <f t="shared" si="12"/>
        <v>0.63072070540143554</v>
      </c>
      <c r="IJ202" s="71">
        <f t="shared" si="13"/>
        <v>102</v>
      </c>
      <c r="IK202" s="80">
        <f t="shared" si="15"/>
        <v>1.9999999999999994E-8</v>
      </c>
      <c r="IL202" s="36" t="str">
        <f t="shared" si="14"/>
        <v>Pyhäranta</v>
      </c>
    </row>
    <row r="203" spans="1:246" x14ac:dyDescent="0.2">
      <c r="A203" s="12">
        <v>2024</v>
      </c>
      <c r="B203" s="88" t="s">
        <v>299</v>
      </c>
      <c r="C203" s="88" t="s">
        <v>612</v>
      </c>
      <c r="J203" s="89">
        <v>49.3</v>
      </c>
      <c r="Q203" s="89">
        <v>56.8</v>
      </c>
      <c r="AV203" s="63"/>
      <c r="AW203" s="63"/>
      <c r="BO203" s="99">
        <v>-2.3031267387409217E-2</v>
      </c>
      <c r="BP203" s="90">
        <v>26907.770599551139</v>
      </c>
      <c r="BT203" s="91">
        <v>4.0000000000000001E-3</v>
      </c>
      <c r="CJ203" s="98">
        <v>560</v>
      </c>
      <c r="CK203" s="75">
        <f>ABS(J203-PO_valitsin!$D$8)</f>
        <v>3.5999999999999943</v>
      </c>
      <c r="CR203" s="77">
        <f>ABS(Q203-PO_valitsin!$F$8)</f>
        <v>31.600000000000009</v>
      </c>
      <c r="EN203" s="76">
        <f>ABS(BO203-PO_valitsin!$E$8)</f>
        <v>1.00611769770469E-3</v>
      </c>
      <c r="EO203" s="76">
        <f>ABS(BP203-PO_valitsin!$H$8)</f>
        <v>508.70941509461773</v>
      </c>
      <c r="ES203" s="76">
        <f>ABS(BT203-PO_valitsin!$I$8)</f>
        <v>2E-3</v>
      </c>
      <c r="FI203" s="76">
        <f>ABS(CJ203-PO_valitsin!$G$8)</f>
        <v>1167</v>
      </c>
      <c r="FJ203" s="78">
        <f>IF($B203=PO_valitsin!$C$8,100000,'mallin data'!CK203/'mallin data'!J$297*PO_valitsin!D$5)</f>
        <v>0.16051212132201478</v>
      </c>
      <c r="FK203" s="78"/>
      <c r="FL203" s="78"/>
      <c r="FM203" s="78"/>
      <c r="FN203" s="78"/>
      <c r="FO203" s="78"/>
      <c r="FP203" s="78"/>
      <c r="FQ203" s="78">
        <f>IF($B203=PO_valitsin!$C$8,100000,'mallin data'!CR203/'mallin data'!Q$297*PO_valitsin!F$5)</f>
        <v>0.14486687055573119</v>
      </c>
      <c r="FR203" s="78"/>
      <c r="FS203" s="78"/>
      <c r="FT203" s="78"/>
      <c r="FU203" s="78"/>
      <c r="FV203" s="78"/>
      <c r="FW203" s="78"/>
      <c r="FX203" s="78"/>
      <c r="FY203" s="78"/>
      <c r="FZ203" s="78"/>
      <c r="GA203" s="78"/>
      <c r="GB203" s="78"/>
      <c r="GC203" s="78"/>
      <c r="GD203" s="78"/>
      <c r="GE203" s="78"/>
      <c r="GF203" s="78"/>
      <c r="GG203" s="78"/>
      <c r="GH203" s="78"/>
      <c r="GI203" s="78"/>
      <c r="GJ203" s="78"/>
      <c r="GK203" s="78"/>
      <c r="GL203" s="78"/>
      <c r="GM203" s="78"/>
      <c r="GN203" s="78"/>
      <c r="GO203" s="78"/>
      <c r="GP203" s="78"/>
      <c r="GQ203" s="78"/>
      <c r="GR203" s="78"/>
      <c r="GS203" s="78"/>
      <c r="GT203" s="78"/>
      <c r="GU203" s="78"/>
      <c r="GV203" s="78"/>
      <c r="GW203" s="78"/>
      <c r="GX203" s="78"/>
      <c r="GY203" s="78"/>
      <c r="GZ203" s="78"/>
      <c r="HA203" s="78"/>
      <c r="HB203" s="78"/>
      <c r="HC203" s="78"/>
      <c r="HD203" s="78"/>
      <c r="HE203" s="78"/>
      <c r="HF203" s="78"/>
      <c r="HG203" s="78"/>
      <c r="HH203" s="78"/>
      <c r="HI203" s="78"/>
      <c r="HJ203" s="78"/>
      <c r="HK203" s="78"/>
      <c r="HL203" s="78"/>
      <c r="HM203" s="78">
        <f>IF($B203=PO_valitsin!$C$8,100000,'mallin data'!EN203/'mallin data'!BO$297*PO_valitsin!E$5)</f>
        <v>9.9594957000756316E-3</v>
      </c>
      <c r="HN203" s="78">
        <f>IF($B203=PO_valitsin!$C$8,100000,'mallin data'!EO203/'mallin data'!BP$297*PO_valitsin!H$5)</f>
        <v>1.5662421091447991E-2</v>
      </c>
      <c r="HO203" s="78"/>
      <c r="HP203" s="78"/>
      <c r="HQ203" s="78"/>
      <c r="HR203" s="78">
        <f>IF($B203=PO_valitsin!$C$8,100000,'mallin data'!ES203/'mallin data'!BT$297*PO_valitsin!I$5)</f>
        <v>3.2168921014250902E-2</v>
      </c>
      <c r="HS203" s="78"/>
      <c r="HT203" s="78"/>
      <c r="HU203" s="78"/>
      <c r="HV203" s="78"/>
      <c r="HW203" s="78"/>
      <c r="HX203" s="78"/>
      <c r="HY203" s="78"/>
      <c r="HZ203" s="78"/>
      <c r="IA203" s="78"/>
      <c r="IB203" s="78"/>
      <c r="IC203" s="78"/>
      <c r="ID203" s="78"/>
      <c r="IE203" s="78"/>
      <c r="IF203" s="78"/>
      <c r="IG203" s="78"/>
      <c r="IH203" s="78">
        <f>IF($B203=PO_valitsin!$C$8,100000,'mallin data'!FI203/'mallin data'!CJ$297*PO_valitsin!G$5)</f>
        <v>0.11906405927631668</v>
      </c>
      <c r="II203" s="79">
        <f t="shared" si="12"/>
        <v>0.48223390905983721</v>
      </c>
      <c r="IJ203" s="71">
        <f t="shared" si="13"/>
        <v>56</v>
      </c>
      <c r="IK203" s="80">
        <f t="shared" si="15"/>
        <v>2.0099999999999995E-8</v>
      </c>
      <c r="IL203" s="36" t="str">
        <f t="shared" si="14"/>
        <v>Pälkäne</v>
      </c>
    </row>
    <row r="204" spans="1:246" x14ac:dyDescent="0.2">
      <c r="A204" s="12">
        <v>2024</v>
      </c>
      <c r="B204" s="88" t="s">
        <v>300</v>
      </c>
      <c r="C204" s="88" t="s">
        <v>613</v>
      </c>
      <c r="J204" s="89">
        <v>46</v>
      </c>
      <c r="Q204" s="89">
        <v>53.6</v>
      </c>
      <c r="AV204" s="63"/>
      <c r="AW204" s="63"/>
      <c r="BO204" s="99">
        <v>4.2269855785509016E-3</v>
      </c>
      <c r="BP204" s="90">
        <v>25348.627387342403</v>
      </c>
      <c r="BT204" s="91">
        <v>5.0000000000000001E-3</v>
      </c>
      <c r="CJ204" s="98">
        <v>1012</v>
      </c>
      <c r="CK204" s="75">
        <f>ABS(J204-PO_valitsin!$D$8)</f>
        <v>0.29999999999999716</v>
      </c>
      <c r="CR204" s="77">
        <f>ABS(Q204-PO_valitsin!$F$8)</f>
        <v>34.800000000000004</v>
      </c>
      <c r="EN204" s="76">
        <f>ABS(BO204-PO_valitsin!$E$8)</f>
        <v>2.6252135268255428E-2</v>
      </c>
      <c r="EO204" s="76">
        <f>ABS(BP204-PO_valitsin!$H$8)</f>
        <v>2067.8526273033531</v>
      </c>
      <c r="ES204" s="76">
        <f>ABS(BT204-PO_valitsin!$I$8)</f>
        <v>3.0000000000000001E-3</v>
      </c>
      <c r="FI204" s="76">
        <f>ABS(CJ204-PO_valitsin!$G$8)</f>
        <v>715</v>
      </c>
      <c r="FJ204" s="78">
        <f>IF($B204=PO_valitsin!$C$8,100000,'mallin data'!CK204/'mallin data'!J$297*PO_valitsin!D$5)</f>
        <v>1.3376010110167794E-2</v>
      </c>
      <c r="FK204" s="78"/>
      <c r="FL204" s="78"/>
      <c r="FM204" s="78"/>
      <c r="FN204" s="78"/>
      <c r="FO204" s="78"/>
      <c r="FP204" s="78"/>
      <c r="FQ204" s="78">
        <f>IF($B204=PO_valitsin!$C$8,100000,'mallin data'!CR204/'mallin data'!Q$297*PO_valitsin!F$5)</f>
        <v>0.15953693339681788</v>
      </c>
      <c r="FR204" s="78"/>
      <c r="FS204" s="78"/>
      <c r="FT204" s="78"/>
      <c r="FU204" s="78"/>
      <c r="FV204" s="78"/>
      <c r="FW204" s="78"/>
      <c r="FX204" s="78"/>
      <c r="FY204" s="78"/>
      <c r="FZ204" s="78"/>
      <c r="GA204" s="78"/>
      <c r="GB204" s="78"/>
      <c r="GC204" s="78"/>
      <c r="GD204" s="78"/>
      <c r="GE204" s="78"/>
      <c r="GF204" s="78"/>
      <c r="GG204" s="78"/>
      <c r="GH204" s="78"/>
      <c r="GI204" s="78"/>
      <c r="GJ204" s="78"/>
      <c r="GK204" s="78"/>
      <c r="GL204" s="78"/>
      <c r="GM204" s="78"/>
      <c r="GN204" s="78"/>
      <c r="GO204" s="78"/>
      <c r="GP204" s="78"/>
      <c r="GQ204" s="78"/>
      <c r="GR204" s="78"/>
      <c r="GS204" s="78"/>
      <c r="GT204" s="78"/>
      <c r="GU204" s="78"/>
      <c r="GV204" s="78"/>
      <c r="GW204" s="78"/>
      <c r="GX204" s="78"/>
      <c r="GY204" s="78"/>
      <c r="GZ204" s="78"/>
      <c r="HA204" s="78"/>
      <c r="HB204" s="78"/>
      <c r="HC204" s="78"/>
      <c r="HD204" s="78"/>
      <c r="HE204" s="78"/>
      <c r="HF204" s="78"/>
      <c r="HG204" s="78"/>
      <c r="HH204" s="78"/>
      <c r="HI204" s="78"/>
      <c r="HJ204" s="78"/>
      <c r="HK204" s="78"/>
      <c r="HL204" s="78"/>
      <c r="HM204" s="78">
        <f>IF($B204=PO_valitsin!$C$8,100000,'mallin data'!EN204/'mallin data'!BO$297*PO_valitsin!E$5)</f>
        <v>0.25986823302926876</v>
      </c>
      <c r="HN204" s="78">
        <f>IF($B204=PO_valitsin!$C$8,100000,'mallin data'!EO204/'mallin data'!BP$297*PO_valitsin!H$5)</f>
        <v>6.3666167055033238E-2</v>
      </c>
      <c r="HO204" s="78"/>
      <c r="HP204" s="78"/>
      <c r="HQ204" s="78"/>
      <c r="HR204" s="78">
        <f>IF($B204=PO_valitsin!$C$8,100000,'mallin data'!ES204/'mallin data'!BT$297*PO_valitsin!I$5)</f>
        <v>4.825338152137635E-2</v>
      </c>
      <c r="HS204" s="78"/>
      <c r="HT204" s="78"/>
      <c r="HU204" s="78"/>
      <c r="HV204" s="78"/>
      <c r="HW204" s="78"/>
      <c r="HX204" s="78"/>
      <c r="HY204" s="78"/>
      <c r="HZ204" s="78"/>
      <c r="IA204" s="78"/>
      <c r="IB204" s="78"/>
      <c r="IC204" s="78"/>
      <c r="ID204" s="78"/>
      <c r="IE204" s="78"/>
      <c r="IF204" s="78"/>
      <c r="IG204" s="78"/>
      <c r="IH204" s="78">
        <f>IF($B204=PO_valitsin!$C$8,100000,'mallin data'!FI204/'mallin data'!CJ$297*PO_valitsin!G$5)</f>
        <v>7.2948416780262579E-2</v>
      </c>
      <c r="II204" s="79">
        <f t="shared" si="12"/>
        <v>0.61764916209292653</v>
      </c>
      <c r="IJ204" s="71">
        <f t="shared" si="13"/>
        <v>100</v>
      </c>
      <c r="IK204" s="80">
        <f t="shared" si="15"/>
        <v>2.0199999999999996E-8</v>
      </c>
      <c r="IL204" s="36" t="str">
        <f t="shared" si="14"/>
        <v>Pöytyä</v>
      </c>
    </row>
    <row r="205" spans="1:246" x14ac:dyDescent="0.2">
      <c r="A205" s="12">
        <v>2024</v>
      </c>
      <c r="B205" s="88" t="s">
        <v>89</v>
      </c>
      <c r="C205" s="88" t="s">
        <v>614</v>
      </c>
      <c r="J205" s="89">
        <v>44.3</v>
      </c>
      <c r="Q205" s="89">
        <v>85.8</v>
      </c>
      <c r="AV205" s="63"/>
      <c r="AW205" s="63"/>
      <c r="BO205" s="99">
        <v>-3.7082599407148643E-3</v>
      </c>
      <c r="BP205" s="90">
        <v>32067.229410286644</v>
      </c>
      <c r="BT205" s="91">
        <v>0.27399999999999997</v>
      </c>
      <c r="CJ205" s="98">
        <v>5478</v>
      </c>
      <c r="CK205" s="75">
        <f>ABS(J205-PO_valitsin!$D$8)</f>
        <v>1.4000000000000057</v>
      </c>
      <c r="CR205" s="77">
        <f>ABS(Q205-PO_valitsin!$F$8)</f>
        <v>2.6000000000000085</v>
      </c>
      <c r="EN205" s="76">
        <f>ABS(BO205-PO_valitsin!$E$8)</f>
        <v>1.8316889748989661E-2</v>
      </c>
      <c r="EO205" s="76">
        <f>ABS(BP205-PO_valitsin!$H$8)</f>
        <v>4650.7493956408871</v>
      </c>
      <c r="ES205" s="76">
        <f>ABS(BT205-PO_valitsin!$I$8)</f>
        <v>0.27199999999999996</v>
      </c>
      <c r="FI205" s="76">
        <f>ABS(CJ205-PO_valitsin!$G$8)</f>
        <v>3751</v>
      </c>
      <c r="FJ205" s="78">
        <f>IF($B205=PO_valitsin!$C$8,100000,'mallin data'!CK205/'mallin data'!J$297*PO_valitsin!D$5)</f>
        <v>6.242138051411722E-2</v>
      </c>
      <c r="FK205" s="78"/>
      <c r="FL205" s="78"/>
      <c r="FM205" s="78"/>
      <c r="FN205" s="78"/>
      <c r="FO205" s="78"/>
      <c r="FP205" s="78"/>
      <c r="FQ205" s="78">
        <f>IF($B205=PO_valitsin!$C$8,100000,'mallin data'!CR205/'mallin data'!Q$297*PO_valitsin!F$5)</f>
        <v>1.1919426058382983E-2</v>
      </c>
      <c r="FR205" s="78"/>
      <c r="FS205" s="78"/>
      <c r="FT205" s="78"/>
      <c r="FU205" s="78"/>
      <c r="FV205" s="78"/>
      <c r="FW205" s="78"/>
      <c r="FX205" s="78"/>
      <c r="FY205" s="78"/>
      <c r="FZ205" s="78"/>
      <c r="GA205" s="78"/>
      <c r="GB205" s="78"/>
      <c r="GC205" s="78"/>
      <c r="GD205" s="78"/>
      <c r="GE205" s="78"/>
      <c r="GF205" s="78"/>
      <c r="GG205" s="78"/>
      <c r="GH205" s="78"/>
      <c r="GI205" s="78"/>
      <c r="GJ205" s="78"/>
      <c r="GK205" s="78"/>
      <c r="GL205" s="78"/>
      <c r="GM205" s="78"/>
      <c r="GN205" s="78"/>
      <c r="GO205" s="78"/>
      <c r="GP205" s="78"/>
      <c r="GQ205" s="78"/>
      <c r="GR205" s="78"/>
      <c r="GS205" s="78"/>
      <c r="GT205" s="78"/>
      <c r="GU205" s="78"/>
      <c r="GV205" s="78"/>
      <c r="GW205" s="78"/>
      <c r="GX205" s="78"/>
      <c r="GY205" s="78"/>
      <c r="GZ205" s="78"/>
      <c r="HA205" s="78"/>
      <c r="HB205" s="78"/>
      <c r="HC205" s="78"/>
      <c r="HD205" s="78"/>
      <c r="HE205" s="78"/>
      <c r="HF205" s="78"/>
      <c r="HG205" s="78"/>
      <c r="HH205" s="78"/>
      <c r="HI205" s="78"/>
      <c r="HJ205" s="78"/>
      <c r="HK205" s="78"/>
      <c r="HL205" s="78"/>
      <c r="HM205" s="78">
        <f>IF($B205=PO_valitsin!$C$8,100000,'mallin data'!EN205/'mallin data'!BO$297*PO_valitsin!E$5)</f>
        <v>0.18131773758676781</v>
      </c>
      <c r="HN205" s="78">
        <f>IF($B205=PO_valitsin!$C$8,100000,'mallin data'!EO205/'mallin data'!BP$297*PO_valitsin!H$5)</f>
        <v>0.14318979217590563</v>
      </c>
      <c r="HO205" s="78"/>
      <c r="HP205" s="78"/>
      <c r="HQ205" s="78"/>
      <c r="HR205" s="78">
        <f>IF($B205=PO_valitsin!$C$8,100000,'mallin data'!ES205/'mallin data'!BT$297*PO_valitsin!I$5)</f>
        <v>4.3749732579381222</v>
      </c>
      <c r="HS205" s="78"/>
      <c r="HT205" s="78"/>
      <c r="HU205" s="78"/>
      <c r="HV205" s="78"/>
      <c r="HW205" s="78"/>
      <c r="HX205" s="78"/>
      <c r="HY205" s="78"/>
      <c r="HZ205" s="78"/>
      <c r="IA205" s="78"/>
      <c r="IB205" s="78"/>
      <c r="IC205" s="78"/>
      <c r="ID205" s="78"/>
      <c r="IE205" s="78"/>
      <c r="IF205" s="78"/>
      <c r="IG205" s="78"/>
      <c r="IH205" s="78">
        <f>IF($B205=PO_valitsin!$C$8,100000,'mallin data'!FI205/'mallin data'!CJ$297*PO_valitsin!G$5)</f>
        <v>0.38269861726260829</v>
      </c>
      <c r="II205" s="79">
        <f t="shared" si="12"/>
        <v>5.1565202318359047</v>
      </c>
      <c r="IJ205" s="71">
        <f t="shared" si="13"/>
        <v>269</v>
      </c>
      <c r="IK205" s="80">
        <f t="shared" si="15"/>
        <v>2.0299999999999996E-8</v>
      </c>
      <c r="IL205" s="36" t="str">
        <f t="shared" si="14"/>
        <v>Porvoo</v>
      </c>
    </row>
    <row r="206" spans="1:246" x14ac:dyDescent="0.2">
      <c r="A206" s="12">
        <v>2024</v>
      </c>
      <c r="B206" s="88" t="s">
        <v>295</v>
      </c>
      <c r="C206" s="88" t="s">
        <v>615</v>
      </c>
      <c r="J206" s="89">
        <v>45.6</v>
      </c>
      <c r="Q206" s="89">
        <v>87.2</v>
      </c>
      <c r="AV206" s="63"/>
      <c r="AW206" s="63"/>
      <c r="BO206" s="99">
        <v>-1.9233583407118737E-2</v>
      </c>
      <c r="BP206" s="90">
        <v>26917.960162912052</v>
      </c>
      <c r="BT206" s="91">
        <v>1E-3</v>
      </c>
      <c r="CJ206" s="98">
        <v>2779</v>
      </c>
      <c r="CK206" s="75">
        <f>ABS(J206-PO_valitsin!$D$8)</f>
        <v>0.10000000000000142</v>
      </c>
      <c r="CR206" s="77">
        <f>ABS(Q206-PO_valitsin!$F$8)</f>
        <v>1.2000000000000028</v>
      </c>
      <c r="EN206" s="76">
        <f>ABS(BO206-PO_valitsin!$E$8)</f>
        <v>2.7915662825857904E-3</v>
      </c>
      <c r="EO206" s="76">
        <f>ABS(BP206-PO_valitsin!$H$8)</f>
        <v>498.51985173370485</v>
      </c>
      <c r="ES206" s="76">
        <f>ABS(BT206-PO_valitsin!$I$8)</f>
        <v>1E-3</v>
      </c>
      <c r="FI206" s="76">
        <f>ABS(CJ206-PO_valitsin!$G$8)</f>
        <v>1052</v>
      </c>
      <c r="FJ206" s="78">
        <f>IF($B206=PO_valitsin!$C$8,100000,'mallin data'!CK206/'mallin data'!J$297*PO_valitsin!D$5)</f>
        <v>4.4586700367227035E-3</v>
      </c>
      <c r="FK206" s="78"/>
      <c r="FL206" s="78"/>
      <c r="FM206" s="78"/>
      <c r="FN206" s="78"/>
      <c r="FO206" s="78"/>
      <c r="FP206" s="78"/>
      <c r="FQ206" s="78">
        <f>IF($B206=PO_valitsin!$C$8,100000,'mallin data'!CR206/'mallin data'!Q$297*PO_valitsin!F$5)</f>
        <v>5.5012735654075247E-3</v>
      </c>
      <c r="FR206" s="78"/>
      <c r="FS206" s="78"/>
      <c r="FT206" s="78"/>
      <c r="FU206" s="78"/>
      <c r="FV206" s="78"/>
      <c r="FW206" s="78"/>
      <c r="FX206" s="78"/>
      <c r="FY206" s="78"/>
      <c r="FZ206" s="78"/>
      <c r="GA206" s="78"/>
      <c r="GB206" s="78"/>
      <c r="GC206" s="78"/>
      <c r="GD206" s="78"/>
      <c r="GE206" s="78"/>
      <c r="GF206" s="78"/>
      <c r="GG206" s="78"/>
      <c r="GH206" s="78"/>
      <c r="GI206" s="78"/>
      <c r="GJ206" s="78"/>
      <c r="GK206" s="78"/>
      <c r="GL206" s="78"/>
      <c r="GM206" s="78"/>
      <c r="GN206" s="78"/>
      <c r="GO206" s="78"/>
      <c r="GP206" s="78"/>
      <c r="GQ206" s="78"/>
      <c r="GR206" s="78"/>
      <c r="GS206" s="78"/>
      <c r="GT206" s="78"/>
      <c r="GU206" s="78"/>
      <c r="GV206" s="78"/>
      <c r="GW206" s="78"/>
      <c r="GX206" s="78"/>
      <c r="GY206" s="78"/>
      <c r="GZ206" s="78"/>
      <c r="HA206" s="78"/>
      <c r="HB206" s="78"/>
      <c r="HC206" s="78"/>
      <c r="HD206" s="78"/>
      <c r="HE206" s="78"/>
      <c r="HF206" s="78"/>
      <c r="HG206" s="78"/>
      <c r="HH206" s="78"/>
      <c r="HI206" s="78"/>
      <c r="HJ206" s="78"/>
      <c r="HK206" s="78"/>
      <c r="HL206" s="78"/>
      <c r="HM206" s="78">
        <f>IF($B206=PO_valitsin!$C$8,100000,'mallin data'!EN206/'mallin data'!BO$297*PO_valitsin!E$5)</f>
        <v>2.7633538751298016E-2</v>
      </c>
      <c r="HN206" s="78">
        <f>IF($B206=PO_valitsin!$C$8,100000,'mallin data'!EO206/'mallin data'!BP$297*PO_valitsin!H$5)</f>
        <v>1.5348699293971677E-2</v>
      </c>
      <c r="HO206" s="78"/>
      <c r="HP206" s="78"/>
      <c r="HQ206" s="78"/>
      <c r="HR206" s="78">
        <f>IF($B206=PO_valitsin!$C$8,100000,'mallin data'!ES206/'mallin data'!BT$297*PO_valitsin!I$5)</f>
        <v>1.6084460507125451E-2</v>
      </c>
      <c r="HS206" s="78"/>
      <c r="HT206" s="78"/>
      <c r="HU206" s="78"/>
      <c r="HV206" s="78"/>
      <c r="HW206" s="78"/>
      <c r="HX206" s="78"/>
      <c r="HY206" s="78"/>
      <c r="HZ206" s="78"/>
      <c r="IA206" s="78"/>
      <c r="IB206" s="78"/>
      <c r="IC206" s="78"/>
      <c r="ID206" s="78"/>
      <c r="IE206" s="78"/>
      <c r="IF206" s="78"/>
      <c r="IG206" s="78"/>
      <c r="IH206" s="78">
        <f>IF($B206=PO_valitsin!$C$8,100000,'mallin data'!FI206/'mallin data'!CJ$297*PO_valitsin!G$5)</f>
        <v>0.10733109713683389</v>
      </c>
      <c r="II206" s="79">
        <f t="shared" si="12"/>
        <v>0.17635775969135925</v>
      </c>
      <c r="IJ206" s="71">
        <f t="shared" si="13"/>
        <v>1</v>
      </c>
      <c r="IK206" s="80">
        <f t="shared" si="15"/>
        <v>2.0399999999999997E-8</v>
      </c>
      <c r="IL206" s="36" t="str">
        <f t="shared" si="14"/>
        <v>Raahe</v>
      </c>
    </row>
    <row r="207" spans="1:246" x14ac:dyDescent="0.2">
      <c r="A207" s="12">
        <v>2024</v>
      </c>
      <c r="B207" s="88" t="s">
        <v>301</v>
      </c>
      <c r="C207" s="88" t="s">
        <v>616</v>
      </c>
      <c r="J207" s="89">
        <v>44.7</v>
      </c>
      <c r="Q207" s="89">
        <v>99.5</v>
      </c>
      <c r="AV207" s="63"/>
      <c r="AW207" s="63"/>
      <c r="BO207" s="99">
        <v>1.7367038092403631E-2</v>
      </c>
      <c r="BP207" s="90">
        <v>29644.566205610383</v>
      </c>
      <c r="BT207" s="91">
        <v>1.3999999999999999E-2</v>
      </c>
      <c r="CJ207" s="98">
        <v>2421</v>
      </c>
      <c r="CK207" s="75">
        <f>ABS(J207-PO_valitsin!$D$8)</f>
        <v>1</v>
      </c>
      <c r="CR207" s="77">
        <f>ABS(Q207-PO_valitsin!$F$8)</f>
        <v>11.099999999999994</v>
      </c>
      <c r="EN207" s="76">
        <f>ABS(BO207-PO_valitsin!$E$8)</f>
        <v>3.9392187782108158E-2</v>
      </c>
      <c r="EO207" s="76">
        <f>ABS(BP207-PO_valitsin!$H$8)</f>
        <v>2228.0861909646264</v>
      </c>
      <c r="ES207" s="76">
        <f>ABS(BT207-PO_valitsin!$I$8)</f>
        <v>1.1999999999999999E-2</v>
      </c>
      <c r="FI207" s="76">
        <f>ABS(CJ207-PO_valitsin!$G$8)</f>
        <v>694</v>
      </c>
      <c r="FJ207" s="78">
        <f>IF($B207=PO_valitsin!$C$8,100000,'mallin data'!CK207/'mallin data'!J$297*PO_valitsin!D$5)</f>
        <v>4.4586700367226402E-2</v>
      </c>
      <c r="FK207" s="78"/>
      <c r="FL207" s="78"/>
      <c r="FM207" s="78"/>
      <c r="FN207" s="78"/>
      <c r="FO207" s="78"/>
      <c r="FP207" s="78"/>
      <c r="FQ207" s="78">
        <f>IF($B207=PO_valitsin!$C$8,100000,'mallin data'!CR207/'mallin data'!Q$297*PO_valitsin!F$5)</f>
        <v>5.0886780480019468E-2</v>
      </c>
      <c r="FR207" s="78"/>
      <c r="FS207" s="78"/>
      <c r="FT207" s="78"/>
      <c r="FU207" s="78"/>
      <c r="FV207" s="78"/>
      <c r="FW207" s="78"/>
      <c r="FX207" s="78"/>
      <c r="FY207" s="78"/>
      <c r="FZ207" s="78"/>
      <c r="GA207" s="78"/>
      <c r="GB207" s="78"/>
      <c r="GC207" s="78"/>
      <c r="GD207" s="78"/>
      <c r="GE207" s="78"/>
      <c r="GF207" s="78"/>
      <c r="GG207" s="78"/>
      <c r="GH207" s="78"/>
      <c r="GI207" s="78"/>
      <c r="GJ207" s="78"/>
      <c r="GK207" s="78"/>
      <c r="GL207" s="78"/>
      <c r="GM207" s="78"/>
      <c r="GN207" s="78"/>
      <c r="GO207" s="78"/>
      <c r="GP207" s="78"/>
      <c r="GQ207" s="78"/>
      <c r="GR207" s="78"/>
      <c r="GS207" s="78"/>
      <c r="GT207" s="78"/>
      <c r="GU207" s="78"/>
      <c r="GV207" s="78"/>
      <c r="GW207" s="78"/>
      <c r="GX207" s="78"/>
      <c r="GY207" s="78"/>
      <c r="GZ207" s="78"/>
      <c r="HA207" s="78"/>
      <c r="HB207" s="78"/>
      <c r="HC207" s="78"/>
      <c r="HD207" s="78"/>
      <c r="HE207" s="78"/>
      <c r="HF207" s="78"/>
      <c r="HG207" s="78"/>
      <c r="HH207" s="78"/>
      <c r="HI207" s="78"/>
      <c r="HJ207" s="78"/>
      <c r="HK207" s="78"/>
      <c r="HL207" s="78"/>
      <c r="HM207" s="78">
        <f>IF($B207=PO_valitsin!$C$8,100000,'mallin data'!EN207/'mallin data'!BO$297*PO_valitsin!E$5)</f>
        <v>0.38994078498719686</v>
      </c>
      <c r="HN207" s="78">
        <f>IF($B207=PO_valitsin!$C$8,100000,'mallin data'!EO207/'mallin data'!BP$297*PO_valitsin!H$5)</f>
        <v>6.8599524827818753E-2</v>
      </c>
      <c r="HO207" s="78"/>
      <c r="HP207" s="78"/>
      <c r="HQ207" s="78"/>
      <c r="HR207" s="78">
        <f>IF($B207=PO_valitsin!$C$8,100000,'mallin data'!ES207/'mallin data'!BT$297*PO_valitsin!I$5)</f>
        <v>0.19301352608550537</v>
      </c>
      <c r="HS207" s="78"/>
      <c r="HT207" s="78"/>
      <c r="HU207" s="78"/>
      <c r="HV207" s="78"/>
      <c r="HW207" s="78"/>
      <c r="HX207" s="78"/>
      <c r="HY207" s="78"/>
      <c r="HZ207" s="78"/>
      <c r="IA207" s="78"/>
      <c r="IB207" s="78"/>
      <c r="IC207" s="78"/>
      <c r="ID207" s="78"/>
      <c r="IE207" s="78"/>
      <c r="IF207" s="78"/>
      <c r="IG207" s="78"/>
      <c r="IH207" s="78">
        <f>IF($B207=PO_valitsin!$C$8,100000,'mallin data'!FI207/'mallin data'!CJ$297*PO_valitsin!G$5)</f>
        <v>7.080587586783528E-2</v>
      </c>
      <c r="II207" s="79">
        <f t="shared" si="12"/>
        <v>0.8178332131156022</v>
      </c>
      <c r="IJ207" s="71">
        <f t="shared" si="13"/>
        <v>164</v>
      </c>
      <c r="IK207" s="80">
        <f t="shared" si="15"/>
        <v>2.0499999999999998E-8</v>
      </c>
      <c r="IL207" s="36" t="str">
        <f t="shared" si="14"/>
        <v>Raisio</v>
      </c>
    </row>
    <row r="208" spans="1:246" x14ac:dyDescent="0.2">
      <c r="A208" s="12">
        <v>2024</v>
      </c>
      <c r="B208" s="88" t="s">
        <v>302</v>
      </c>
      <c r="C208" s="88" t="s">
        <v>617</v>
      </c>
      <c r="J208" s="89">
        <v>52.6</v>
      </c>
      <c r="Q208" s="89">
        <v>39.6</v>
      </c>
      <c r="AV208" s="63"/>
      <c r="AW208" s="63"/>
      <c r="BO208" s="99">
        <v>6.3529535467334421E-3</v>
      </c>
      <c r="BP208" s="90">
        <v>24301.971965495995</v>
      </c>
      <c r="BT208" s="91">
        <v>2E-3</v>
      </c>
      <c r="CJ208" s="98">
        <v>275</v>
      </c>
      <c r="CK208" s="75">
        <f>ABS(J208-PO_valitsin!$D$8)</f>
        <v>6.8999999999999986</v>
      </c>
      <c r="CR208" s="77">
        <f>ABS(Q208-PO_valitsin!$F$8)</f>
        <v>48.800000000000004</v>
      </c>
      <c r="EN208" s="76">
        <f>ABS(BO208-PO_valitsin!$E$8)</f>
        <v>2.8378103236437968E-2</v>
      </c>
      <c r="EO208" s="76">
        <f>ABS(BP208-PO_valitsin!$H$8)</f>
        <v>3114.5080491497611</v>
      </c>
      <c r="ES208" s="76">
        <f>ABS(BT208-PO_valitsin!$I$8)</f>
        <v>0</v>
      </c>
      <c r="FI208" s="76">
        <f>ABS(CJ208-PO_valitsin!$G$8)</f>
        <v>1452</v>
      </c>
      <c r="FJ208" s="78">
        <f>IF($B208=PO_valitsin!$C$8,100000,'mallin data'!CK208/'mallin data'!J$297*PO_valitsin!D$5)</f>
        <v>0.30764823253386209</v>
      </c>
      <c r="FK208" s="78"/>
      <c r="FL208" s="78"/>
      <c r="FM208" s="78"/>
      <c r="FN208" s="78"/>
      <c r="FO208" s="78"/>
      <c r="FP208" s="78"/>
      <c r="FQ208" s="78">
        <f>IF($B208=PO_valitsin!$C$8,100000,'mallin data'!CR208/'mallin data'!Q$297*PO_valitsin!F$5)</f>
        <v>0.22371845832657217</v>
      </c>
      <c r="FR208" s="78"/>
      <c r="FS208" s="78"/>
      <c r="FT208" s="78"/>
      <c r="FU208" s="78"/>
      <c r="FV208" s="78"/>
      <c r="FW208" s="78"/>
      <c r="FX208" s="78"/>
      <c r="FY208" s="78"/>
      <c r="FZ208" s="78"/>
      <c r="GA208" s="78"/>
      <c r="GB208" s="78"/>
      <c r="GC208" s="78"/>
      <c r="GD208" s="78"/>
      <c r="GE208" s="78"/>
      <c r="GF208" s="78"/>
      <c r="GG208" s="78"/>
      <c r="GH208" s="78"/>
      <c r="GI208" s="78"/>
      <c r="GJ208" s="78"/>
      <c r="GK208" s="78"/>
      <c r="GL208" s="78"/>
      <c r="GM208" s="78"/>
      <c r="GN208" s="78"/>
      <c r="GO208" s="78"/>
      <c r="GP208" s="78"/>
      <c r="GQ208" s="78"/>
      <c r="GR208" s="78"/>
      <c r="GS208" s="78"/>
      <c r="GT208" s="78"/>
      <c r="GU208" s="78"/>
      <c r="GV208" s="78"/>
      <c r="GW208" s="78"/>
      <c r="GX208" s="78"/>
      <c r="GY208" s="78"/>
      <c r="GZ208" s="78"/>
      <c r="HA208" s="78"/>
      <c r="HB208" s="78"/>
      <c r="HC208" s="78"/>
      <c r="HD208" s="78"/>
      <c r="HE208" s="78"/>
      <c r="HF208" s="78"/>
      <c r="HG208" s="78"/>
      <c r="HH208" s="78"/>
      <c r="HI208" s="78"/>
      <c r="HJ208" s="78"/>
      <c r="HK208" s="78"/>
      <c r="HL208" s="78"/>
      <c r="HM208" s="78">
        <f>IF($B208=PO_valitsin!$C$8,100000,'mallin data'!EN208/'mallin data'!BO$297*PO_valitsin!E$5)</f>
        <v>0.28091305600168737</v>
      </c>
      <c r="HN208" s="78">
        <f>IF($B208=PO_valitsin!$C$8,100000,'mallin data'!EO208/'mallin data'!BP$297*PO_valitsin!H$5)</f>
        <v>9.5891161262298935E-2</v>
      </c>
      <c r="HO208" s="78"/>
      <c r="HP208" s="78"/>
      <c r="HQ208" s="78"/>
      <c r="HR208" s="78">
        <f>IF($B208=PO_valitsin!$C$8,100000,'mallin data'!ES208/'mallin data'!BT$297*PO_valitsin!I$5)</f>
        <v>0</v>
      </c>
      <c r="HS208" s="78"/>
      <c r="HT208" s="78"/>
      <c r="HU208" s="78"/>
      <c r="HV208" s="78"/>
      <c r="HW208" s="78"/>
      <c r="HX208" s="78"/>
      <c r="HY208" s="78"/>
      <c r="HZ208" s="78"/>
      <c r="IA208" s="78"/>
      <c r="IB208" s="78"/>
      <c r="IC208" s="78"/>
      <c r="ID208" s="78"/>
      <c r="IE208" s="78"/>
      <c r="IF208" s="78"/>
      <c r="IG208" s="78"/>
      <c r="IH208" s="78">
        <f>IF($B208=PO_valitsin!$C$8,100000,'mallin data'!FI208/'mallin data'!CJ$297*PO_valitsin!G$5)</f>
        <v>0.14814140023068706</v>
      </c>
      <c r="II208" s="79">
        <f t="shared" si="12"/>
        <v>1.0563123289551075</v>
      </c>
      <c r="IJ208" s="71">
        <f t="shared" si="13"/>
        <v>215</v>
      </c>
      <c r="IK208" s="80">
        <f t="shared" si="15"/>
        <v>2.0599999999999999E-8</v>
      </c>
      <c r="IL208" s="36" t="str">
        <f t="shared" si="14"/>
        <v>Rantasalmi</v>
      </c>
    </row>
    <row r="209" spans="1:246" x14ac:dyDescent="0.2">
      <c r="A209" s="12">
        <v>2024</v>
      </c>
      <c r="B209" s="88" t="s">
        <v>303</v>
      </c>
      <c r="C209" s="88" t="s">
        <v>618</v>
      </c>
      <c r="J209" s="89">
        <v>47.9</v>
      </c>
      <c r="Q209" s="89">
        <v>49.6</v>
      </c>
      <c r="AV209" s="63"/>
      <c r="AW209" s="63"/>
      <c r="BO209" s="99">
        <v>-2.4777806625526845E-2</v>
      </c>
      <c r="BP209" s="90">
        <v>22409.950700280111</v>
      </c>
      <c r="BT209" s="91">
        <v>2E-3</v>
      </c>
      <c r="CJ209" s="98">
        <v>447</v>
      </c>
      <c r="CK209" s="75">
        <f>ABS(J209-PO_valitsin!$D$8)</f>
        <v>2.1999999999999957</v>
      </c>
      <c r="CR209" s="77">
        <f>ABS(Q209-PO_valitsin!$F$8)</f>
        <v>38.800000000000004</v>
      </c>
      <c r="EN209" s="76">
        <f>ABS(BO209-PO_valitsin!$E$8)</f>
        <v>2.7526569358223181E-3</v>
      </c>
      <c r="EO209" s="76">
        <f>ABS(BP209-PO_valitsin!$H$8)</f>
        <v>5006.5293143656454</v>
      </c>
      <c r="ES209" s="76">
        <f>ABS(BT209-PO_valitsin!$I$8)</f>
        <v>0</v>
      </c>
      <c r="FI209" s="76">
        <f>ABS(CJ209-PO_valitsin!$G$8)</f>
        <v>1280</v>
      </c>
      <c r="FJ209" s="78">
        <f>IF($B209=PO_valitsin!$C$8,100000,'mallin data'!CK209/'mallin data'!J$297*PO_valitsin!D$5)</f>
        <v>9.8090740807897897E-2</v>
      </c>
      <c r="FK209" s="78"/>
      <c r="FL209" s="78"/>
      <c r="FM209" s="78"/>
      <c r="FN209" s="78"/>
      <c r="FO209" s="78"/>
      <c r="FP209" s="78"/>
      <c r="FQ209" s="78">
        <f>IF($B209=PO_valitsin!$C$8,100000,'mallin data'!CR209/'mallin data'!Q$297*PO_valitsin!F$5)</f>
        <v>0.17787451194817627</v>
      </c>
      <c r="FR209" s="78"/>
      <c r="FS209" s="78"/>
      <c r="FT209" s="78"/>
      <c r="FU209" s="78"/>
      <c r="FV209" s="78"/>
      <c r="FW209" s="78"/>
      <c r="FX209" s="78"/>
      <c r="FY209" s="78"/>
      <c r="FZ209" s="78"/>
      <c r="GA209" s="78"/>
      <c r="GB209" s="78"/>
      <c r="GC209" s="78"/>
      <c r="GD209" s="78"/>
      <c r="GE209" s="78"/>
      <c r="GF209" s="78"/>
      <c r="GG209" s="78"/>
      <c r="GH209" s="78"/>
      <c r="GI209" s="78"/>
      <c r="GJ209" s="78"/>
      <c r="GK209" s="78"/>
      <c r="GL209" s="78"/>
      <c r="GM209" s="78"/>
      <c r="GN209" s="78"/>
      <c r="GO209" s="78"/>
      <c r="GP209" s="78"/>
      <c r="GQ209" s="78"/>
      <c r="GR209" s="78"/>
      <c r="GS209" s="78"/>
      <c r="GT209" s="78"/>
      <c r="GU209" s="78"/>
      <c r="GV209" s="78"/>
      <c r="GW209" s="78"/>
      <c r="GX209" s="78"/>
      <c r="GY209" s="78"/>
      <c r="GZ209" s="78"/>
      <c r="HA209" s="78"/>
      <c r="HB209" s="78"/>
      <c r="HC209" s="78"/>
      <c r="HD209" s="78"/>
      <c r="HE209" s="78"/>
      <c r="HF209" s="78"/>
      <c r="HG209" s="78"/>
      <c r="HH209" s="78"/>
      <c r="HI209" s="78"/>
      <c r="HJ209" s="78"/>
      <c r="HK209" s="78"/>
      <c r="HL209" s="78"/>
      <c r="HM209" s="78">
        <f>IF($B209=PO_valitsin!$C$8,100000,'mallin data'!EN209/'mallin data'!BO$297*PO_valitsin!E$5)</f>
        <v>2.7248377579133353E-2</v>
      </c>
      <c r="HN209" s="78">
        <f>IF($B209=PO_valitsin!$C$8,100000,'mallin data'!EO209/'mallin data'!BP$297*PO_valitsin!H$5)</f>
        <v>0.15414373707569068</v>
      </c>
      <c r="HO209" s="78"/>
      <c r="HP209" s="78"/>
      <c r="HQ209" s="78"/>
      <c r="HR209" s="78">
        <f>IF($B209=PO_valitsin!$C$8,100000,'mallin data'!ES209/'mallin data'!BT$297*PO_valitsin!I$5)</f>
        <v>0</v>
      </c>
      <c r="HS209" s="78"/>
      <c r="HT209" s="78"/>
      <c r="HU209" s="78"/>
      <c r="HV209" s="78"/>
      <c r="HW209" s="78"/>
      <c r="HX209" s="78"/>
      <c r="HY209" s="78"/>
      <c r="HZ209" s="78"/>
      <c r="IA209" s="78"/>
      <c r="IB209" s="78"/>
      <c r="IC209" s="78"/>
      <c r="ID209" s="78"/>
      <c r="IE209" s="78"/>
      <c r="IF209" s="78"/>
      <c r="IG209" s="78"/>
      <c r="IH209" s="78">
        <f>IF($B209=PO_valitsin!$C$8,100000,'mallin data'!FI209/'mallin data'!CJ$297*PO_valitsin!G$5)</f>
        <v>0.1305929699003302</v>
      </c>
      <c r="II209" s="79">
        <f t="shared" si="12"/>
        <v>0.58795035801122852</v>
      </c>
      <c r="IJ209" s="71">
        <f t="shared" si="13"/>
        <v>87</v>
      </c>
      <c r="IK209" s="80">
        <f t="shared" si="15"/>
        <v>2.07E-8</v>
      </c>
      <c r="IL209" s="36" t="str">
        <f t="shared" si="14"/>
        <v>Ranua</v>
      </c>
    </row>
    <row r="210" spans="1:246" x14ac:dyDescent="0.2">
      <c r="A210" s="12">
        <v>2024</v>
      </c>
      <c r="B210" s="88" t="s">
        <v>100</v>
      </c>
      <c r="C210" s="88" t="s">
        <v>619</v>
      </c>
      <c r="J210" s="89">
        <v>46.3</v>
      </c>
      <c r="Q210" s="89">
        <v>93.2</v>
      </c>
      <c r="AV210" s="63"/>
      <c r="AW210" s="63"/>
      <c r="BO210" s="99">
        <v>-3.7750293308909779E-3</v>
      </c>
      <c r="BP210" s="90">
        <v>30236.597310613837</v>
      </c>
      <c r="BT210" s="91">
        <v>3.0000000000000001E-3</v>
      </c>
      <c r="CJ210" s="98">
        <v>3184</v>
      </c>
      <c r="CK210" s="75">
        <f>ABS(J210-PO_valitsin!$D$8)</f>
        <v>0.59999999999999432</v>
      </c>
      <c r="CR210" s="77">
        <f>ABS(Q210-PO_valitsin!$F$8)</f>
        <v>4.7999999999999972</v>
      </c>
      <c r="EN210" s="76">
        <f>ABS(BO210-PO_valitsin!$E$8)</f>
        <v>1.825012035881355E-2</v>
      </c>
      <c r="EO210" s="76">
        <f>ABS(BP210-PO_valitsin!$H$8)</f>
        <v>2820.1172959680807</v>
      </c>
      <c r="ES210" s="76">
        <f>ABS(BT210-PO_valitsin!$I$8)</f>
        <v>1E-3</v>
      </c>
      <c r="FI210" s="76">
        <f>ABS(CJ210-PO_valitsin!$G$8)</f>
        <v>1457</v>
      </c>
      <c r="FJ210" s="78">
        <f>IF($B210=PO_valitsin!$C$8,100000,'mallin data'!CK210/'mallin data'!J$297*PO_valitsin!D$5)</f>
        <v>2.6752020220335588E-2</v>
      </c>
      <c r="FK210" s="78"/>
      <c r="FL210" s="78"/>
      <c r="FM210" s="78"/>
      <c r="FN210" s="78"/>
      <c r="FO210" s="78"/>
      <c r="FP210" s="78"/>
      <c r="FQ210" s="78">
        <f>IF($B210=PO_valitsin!$C$8,100000,'mallin data'!CR210/'mallin data'!Q$297*PO_valitsin!F$5)</f>
        <v>2.2005094261630036E-2</v>
      </c>
      <c r="FR210" s="78"/>
      <c r="FS210" s="78"/>
      <c r="FT210" s="78"/>
      <c r="FU210" s="78"/>
      <c r="FV210" s="78"/>
      <c r="FW210" s="78"/>
      <c r="FX210" s="78"/>
      <c r="FY210" s="78"/>
      <c r="FZ210" s="78"/>
      <c r="GA210" s="78"/>
      <c r="GB210" s="78"/>
      <c r="GC210" s="78"/>
      <c r="GD210" s="78"/>
      <c r="GE210" s="78"/>
      <c r="GF210" s="78"/>
      <c r="GG210" s="78"/>
      <c r="GH210" s="78"/>
      <c r="GI210" s="78"/>
      <c r="GJ210" s="78"/>
      <c r="GK210" s="78"/>
      <c r="GL210" s="78"/>
      <c r="GM210" s="78"/>
      <c r="GN210" s="78"/>
      <c r="GO210" s="78"/>
      <c r="GP210" s="78"/>
      <c r="GQ210" s="78"/>
      <c r="GR210" s="78"/>
      <c r="GS210" s="78"/>
      <c r="GT210" s="78"/>
      <c r="GU210" s="78"/>
      <c r="GV210" s="78"/>
      <c r="GW210" s="78"/>
      <c r="GX210" s="78"/>
      <c r="GY210" s="78"/>
      <c r="GZ210" s="78"/>
      <c r="HA210" s="78"/>
      <c r="HB210" s="78"/>
      <c r="HC210" s="78"/>
      <c r="HD210" s="78"/>
      <c r="HE210" s="78"/>
      <c r="HF210" s="78"/>
      <c r="HG210" s="78"/>
      <c r="HH210" s="78"/>
      <c r="HI210" s="78"/>
      <c r="HJ210" s="78"/>
      <c r="HK210" s="78"/>
      <c r="HL210" s="78"/>
      <c r="HM210" s="78">
        <f>IF($B210=PO_valitsin!$C$8,100000,'mallin data'!EN210/'mallin data'!BO$297*PO_valitsin!E$5)</f>
        <v>0.18065679160015735</v>
      </c>
      <c r="HN210" s="78">
        <f>IF($B210=PO_valitsin!$C$8,100000,'mallin data'!EO210/'mallin data'!BP$297*PO_valitsin!H$5)</f>
        <v>8.682729925199506E-2</v>
      </c>
      <c r="HO210" s="78"/>
      <c r="HP210" s="78"/>
      <c r="HQ210" s="78"/>
      <c r="HR210" s="78">
        <f>IF($B210=PO_valitsin!$C$8,100000,'mallin data'!ES210/'mallin data'!BT$297*PO_valitsin!I$5)</f>
        <v>1.6084460507125451E-2</v>
      </c>
      <c r="HS210" s="78"/>
      <c r="HT210" s="78"/>
      <c r="HU210" s="78"/>
      <c r="HV210" s="78"/>
      <c r="HW210" s="78"/>
      <c r="HX210" s="78"/>
      <c r="HY210" s="78"/>
      <c r="HZ210" s="78"/>
      <c r="IA210" s="78"/>
      <c r="IB210" s="78"/>
      <c r="IC210" s="78"/>
      <c r="ID210" s="78"/>
      <c r="IE210" s="78"/>
      <c r="IF210" s="78"/>
      <c r="IG210" s="78"/>
      <c r="IH210" s="78">
        <f>IF($B210=PO_valitsin!$C$8,100000,'mallin data'!FI210/'mallin data'!CJ$297*PO_valitsin!G$5)</f>
        <v>0.14865152901936024</v>
      </c>
      <c r="II210" s="79">
        <f t="shared" si="12"/>
        <v>0.48097721566060375</v>
      </c>
      <c r="IJ210" s="71">
        <f t="shared" si="13"/>
        <v>54</v>
      </c>
      <c r="IK210" s="80">
        <f t="shared" si="15"/>
        <v>2.0800000000000001E-8</v>
      </c>
      <c r="IL210" s="36" t="str">
        <f t="shared" si="14"/>
        <v>Rauma</v>
      </c>
    </row>
    <row r="211" spans="1:246" x14ac:dyDescent="0.2">
      <c r="A211" s="12">
        <v>2024</v>
      </c>
      <c r="B211" s="88" t="s">
        <v>305</v>
      </c>
      <c r="C211" s="88" t="s">
        <v>620</v>
      </c>
      <c r="J211" s="89">
        <v>52.2</v>
      </c>
      <c r="Q211" s="89">
        <v>48.2</v>
      </c>
      <c r="AV211" s="63"/>
      <c r="AW211" s="63"/>
      <c r="BO211" s="99">
        <v>-3.9520099729956029E-2</v>
      </c>
      <c r="BP211" s="90">
        <v>24087.947189097104</v>
      </c>
      <c r="BT211" s="91">
        <v>1E-3</v>
      </c>
      <c r="CJ211" s="98">
        <v>241</v>
      </c>
      <c r="CK211" s="75">
        <f>ABS(J211-PO_valitsin!$D$8)</f>
        <v>6.5</v>
      </c>
      <c r="CR211" s="77">
        <f>ABS(Q211-PO_valitsin!$F$8)</f>
        <v>40.200000000000003</v>
      </c>
      <c r="EN211" s="76">
        <f>ABS(BO211-PO_valitsin!$E$8)</f>
        <v>1.7494950040251502E-2</v>
      </c>
      <c r="EO211" s="76">
        <f>ABS(BP211-PO_valitsin!$H$8)</f>
        <v>3328.5328255486529</v>
      </c>
      <c r="ES211" s="76">
        <f>ABS(BT211-PO_valitsin!$I$8)</f>
        <v>1E-3</v>
      </c>
      <c r="FI211" s="76">
        <f>ABS(CJ211-PO_valitsin!$G$8)</f>
        <v>1486</v>
      </c>
      <c r="FJ211" s="78">
        <f>IF($B211=PO_valitsin!$C$8,100000,'mallin data'!CK211/'mallin data'!J$297*PO_valitsin!D$5)</f>
        <v>0.2898135523869716</v>
      </c>
      <c r="FK211" s="78"/>
      <c r="FL211" s="78"/>
      <c r="FM211" s="78"/>
      <c r="FN211" s="78"/>
      <c r="FO211" s="78"/>
      <c r="FP211" s="78"/>
      <c r="FQ211" s="78">
        <f>IF($B211=PO_valitsin!$C$8,100000,'mallin data'!CR211/'mallin data'!Q$297*PO_valitsin!F$5)</f>
        <v>0.18429266444115167</v>
      </c>
      <c r="FR211" s="78"/>
      <c r="FS211" s="78"/>
      <c r="FT211" s="78"/>
      <c r="FU211" s="78"/>
      <c r="FV211" s="78"/>
      <c r="FW211" s="78"/>
      <c r="FX211" s="78"/>
      <c r="FY211" s="78"/>
      <c r="FZ211" s="78"/>
      <c r="GA211" s="78"/>
      <c r="GB211" s="78"/>
      <c r="GC211" s="78"/>
      <c r="GD211" s="78"/>
      <c r="GE211" s="78"/>
      <c r="GF211" s="78"/>
      <c r="GG211" s="78"/>
      <c r="GH211" s="78"/>
      <c r="GI211" s="78"/>
      <c r="GJ211" s="78"/>
      <c r="GK211" s="78"/>
      <c r="GL211" s="78"/>
      <c r="GM211" s="78"/>
      <c r="GN211" s="78"/>
      <c r="GO211" s="78"/>
      <c r="GP211" s="78"/>
      <c r="GQ211" s="78"/>
      <c r="GR211" s="78"/>
      <c r="GS211" s="78"/>
      <c r="GT211" s="78"/>
      <c r="GU211" s="78"/>
      <c r="GV211" s="78"/>
      <c r="GW211" s="78"/>
      <c r="GX211" s="78"/>
      <c r="GY211" s="78"/>
      <c r="GZ211" s="78"/>
      <c r="HA211" s="78"/>
      <c r="HB211" s="78"/>
      <c r="HC211" s="78"/>
      <c r="HD211" s="78"/>
      <c r="HE211" s="78"/>
      <c r="HF211" s="78"/>
      <c r="HG211" s="78"/>
      <c r="HH211" s="78"/>
      <c r="HI211" s="78"/>
      <c r="HJ211" s="78"/>
      <c r="HK211" s="78"/>
      <c r="HL211" s="78"/>
      <c r="HM211" s="78">
        <f>IF($B211=PO_valitsin!$C$8,100000,'mallin data'!EN211/'mallin data'!BO$297*PO_valitsin!E$5)</f>
        <v>0.17318140819551017</v>
      </c>
      <c r="HN211" s="78">
        <f>IF($B211=PO_valitsin!$C$8,100000,'mallin data'!EO211/'mallin data'!BP$297*PO_valitsin!H$5)</f>
        <v>0.102480672037009</v>
      </c>
      <c r="HO211" s="78"/>
      <c r="HP211" s="78"/>
      <c r="HQ211" s="78"/>
      <c r="HR211" s="78">
        <f>IF($B211=PO_valitsin!$C$8,100000,'mallin data'!ES211/'mallin data'!BT$297*PO_valitsin!I$5)</f>
        <v>1.6084460507125451E-2</v>
      </c>
      <c r="HS211" s="78"/>
      <c r="HT211" s="78"/>
      <c r="HU211" s="78"/>
      <c r="HV211" s="78"/>
      <c r="HW211" s="78"/>
      <c r="HX211" s="78"/>
      <c r="HY211" s="78"/>
      <c r="HZ211" s="78"/>
      <c r="IA211" s="78"/>
      <c r="IB211" s="78"/>
      <c r="IC211" s="78"/>
      <c r="ID211" s="78"/>
      <c r="IE211" s="78"/>
      <c r="IF211" s="78"/>
      <c r="IG211" s="78"/>
      <c r="IH211" s="78">
        <f>IF($B211=PO_valitsin!$C$8,100000,'mallin data'!FI211/'mallin data'!CJ$297*PO_valitsin!G$5)</f>
        <v>0.15161027599366461</v>
      </c>
      <c r="II211" s="79">
        <f t="shared" si="12"/>
        <v>0.9174630544614325</v>
      </c>
      <c r="IJ211" s="71">
        <f t="shared" si="13"/>
        <v>186</v>
      </c>
      <c r="IK211" s="80">
        <f t="shared" si="15"/>
        <v>2.0900000000000002E-8</v>
      </c>
      <c r="IL211" s="36" t="str">
        <f t="shared" si="14"/>
        <v>Rautalampi</v>
      </c>
    </row>
    <row r="212" spans="1:246" x14ac:dyDescent="0.2">
      <c r="A212" s="12">
        <v>2024</v>
      </c>
      <c r="B212" s="88" t="s">
        <v>306</v>
      </c>
      <c r="C212" s="88" t="s">
        <v>621</v>
      </c>
      <c r="J212" s="89">
        <v>55.7</v>
      </c>
      <c r="Q212" s="89">
        <v>44.1</v>
      </c>
      <c r="AV212" s="63"/>
      <c r="AW212" s="63"/>
      <c r="BO212" s="99">
        <v>-5.9633677088004287E-2</v>
      </c>
      <c r="BP212" s="90">
        <v>22161.330502476998</v>
      </c>
      <c r="BT212" s="91">
        <v>0</v>
      </c>
      <c r="CJ212" s="98">
        <v>103</v>
      </c>
      <c r="CK212" s="75">
        <f>ABS(J212-PO_valitsin!$D$8)</f>
        <v>10</v>
      </c>
      <c r="CR212" s="77">
        <f>ABS(Q212-PO_valitsin!$F$8)</f>
        <v>44.300000000000004</v>
      </c>
      <c r="EN212" s="76">
        <f>ABS(BO212-PO_valitsin!$E$8)</f>
        <v>3.7608527398299757E-2</v>
      </c>
      <c r="EO212" s="76">
        <f>ABS(BP212-PO_valitsin!$H$8)</f>
        <v>5255.1495121687585</v>
      </c>
      <c r="ES212" s="76">
        <f>ABS(BT212-PO_valitsin!$I$8)</f>
        <v>2E-3</v>
      </c>
      <c r="FI212" s="76">
        <f>ABS(CJ212-PO_valitsin!$G$8)</f>
        <v>1624</v>
      </c>
      <c r="FJ212" s="78">
        <f>IF($B212=PO_valitsin!$C$8,100000,'mallin data'!CK212/'mallin data'!J$297*PO_valitsin!D$5)</f>
        <v>0.44586700367226401</v>
      </c>
      <c r="FK212" s="78"/>
      <c r="FL212" s="78"/>
      <c r="FM212" s="78"/>
      <c r="FN212" s="78"/>
      <c r="FO212" s="78"/>
      <c r="FP212" s="78"/>
      <c r="FQ212" s="78">
        <f>IF($B212=PO_valitsin!$C$8,100000,'mallin data'!CR212/'mallin data'!Q$297*PO_valitsin!F$5)</f>
        <v>0.20308868245629402</v>
      </c>
      <c r="FR212" s="78"/>
      <c r="FS212" s="78"/>
      <c r="FT212" s="78"/>
      <c r="FU212" s="78"/>
      <c r="FV212" s="78"/>
      <c r="FW212" s="78"/>
      <c r="FX212" s="78"/>
      <c r="FY212" s="78"/>
      <c r="FZ212" s="78"/>
      <c r="GA212" s="78"/>
      <c r="GB212" s="78"/>
      <c r="GC212" s="78"/>
      <c r="GD212" s="78"/>
      <c r="GE212" s="78"/>
      <c r="GF212" s="78"/>
      <c r="GG212" s="78"/>
      <c r="GH212" s="78"/>
      <c r="GI212" s="78"/>
      <c r="GJ212" s="78"/>
      <c r="GK212" s="78"/>
      <c r="GL212" s="78"/>
      <c r="GM212" s="78"/>
      <c r="GN212" s="78"/>
      <c r="GO212" s="78"/>
      <c r="GP212" s="78"/>
      <c r="GQ212" s="78"/>
      <c r="GR212" s="78"/>
      <c r="GS212" s="78"/>
      <c r="GT212" s="78"/>
      <c r="GU212" s="78"/>
      <c r="GV212" s="78"/>
      <c r="GW212" s="78"/>
      <c r="GX212" s="78"/>
      <c r="GY212" s="78"/>
      <c r="GZ212" s="78"/>
      <c r="HA212" s="78"/>
      <c r="HB212" s="78"/>
      <c r="HC212" s="78"/>
      <c r="HD212" s="78"/>
      <c r="HE212" s="78"/>
      <c r="HF212" s="78"/>
      <c r="HG212" s="78"/>
      <c r="HH212" s="78"/>
      <c r="HI212" s="78"/>
      <c r="HJ212" s="78"/>
      <c r="HK212" s="78"/>
      <c r="HL212" s="78"/>
      <c r="HM212" s="78">
        <f>IF($B212=PO_valitsin!$C$8,100000,'mallin data'!EN212/'mallin data'!BO$297*PO_valitsin!E$5)</f>
        <v>0.37228444322572918</v>
      </c>
      <c r="HN212" s="78">
        <f>IF($B212=PO_valitsin!$C$8,100000,'mallin data'!EO212/'mallin data'!BP$297*PO_valitsin!H$5)</f>
        <v>0.16179839042844449</v>
      </c>
      <c r="HO212" s="78"/>
      <c r="HP212" s="78"/>
      <c r="HQ212" s="78"/>
      <c r="HR212" s="78">
        <f>IF($B212=PO_valitsin!$C$8,100000,'mallin data'!ES212/'mallin data'!BT$297*PO_valitsin!I$5)</f>
        <v>3.2168921014250902E-2</v>
      </c>
      <c r="HS212" s="78"/>
      <c r="HT212" s="78"/>
      <c r="HU212" s="78"/>
      <c r="HV212" s="78"/>
      <c r="HW212" s="78"/>
      <c r="HX212" s="78"/>
      <c r="HY212" s="78"/>
      <c r="HZ212" s="78"/>
      <c r="IA212" s="78"/>
      <c r="IB212" s="78"/>
      <c r="IC212" s="78"/>
      <c r="ID212" s="78"/>
      <c r="IE212" s="78"/>
      <c r="IF212" s="78"/>
      <c r="IG212" s="78"/>
      <c r="IH212" s="78">
        <f>IF($B212=PO_valitsin!$C$8,100000,'mallin data'!FI212/'mallin data'!CJ$297*PO_valitsin!G$5)</f>
        <v>0.16568983056104394</v>
      </c>
      <c r="II212" s="79">
        <f t="shared" si="12"/>
        <v>1.3808972923580265</v>
      </c>
      <c r="IJ212" s="71">
        <f t="shared" si="13"/>
        <v>246</v>
      </c>
      <c r="IK212" s="80">
        <f t="shared" si="15"/>
        <v>2.1000000000000003E-8</v>
      </c>
      <c r="IL212" s="36" t="str">
        <f t="shared" si="14"/>
        <v>Rautavaara</v>
      </c>
    </row>
    <row r="213" spans="1:246" x14ac:dyDescent="0.2">
      <c r="A213" s="12">
        <v>2024</v>
      </c>
      <c r="B213" s="88" t="s">
        <v>307</v>
      </c>
      <c r="C213" s="88" t="s">
        <v>622</v>
      </c>
      <c r="J213" s="89">
        <v>55.2</v>
      </c>
      <c r="Q213" s="89">
        <v>51.7</v>
      </c>
      <c r="AV213" s="63"/>
      <c r="AW213" s="63"/>
      <c r="BO213" s="99">
        <v>-2.4003400769264417E-2</v>
      </c>
      <c r="BP213" s="90">
        <v>26868.826795212764</v>
      </c>
      <c r="BT213" s="91">
        <v>2E-3</v>
      </c>
      <c r="CJ213" s="98">
        <v>193</v>
      </c>
      <c r="CK213" s="75">
        <f>ABS(J213-PO_valitsin!$D$8)</f>
        <v>9.5</v>
      </c>
      <c r="CR213" s="77">
        <f>ABS(Q213-PO_valitsin!$F$8)</f>
        <v>36.700000000000003</v>
      </c>
      <c r="EN213" s="76">
        <f>ABS(BO213-PO_valitsin!$E$8)</f>
        <v>1.9782510795598902E-3</v>
      </c>
      <c r="EO213" s="76">
        <f>ABS(BP213-PO_valitsin!$H$8)</f>
        <v>547.65321943299205</v>
      </c>
      <c r="ES213" s="76">
        <f>ABS(BT213-PO_valitsin!$I$8)</f>
        <v>0</v>
      </c>
      <c r="FI213" s="76">
        <f>ABS(CJ213-PO_valitsin!$G$8)</f>
        <v>1534</v>
      </c>
      <c r="FJ213" s="78">
        <f>IF($B213=PO_valitsin!$C$8,100000,'mallin data'!CK213/'mallin data'!J$297*PO_valitsin!D$5)</f>
        <v>0.42357365348865084</v>
      </c>
      <c r="FK213" s="78"/>
      <c r="FL213" s="78"/>
      <c r="FM213" s="78"/>
      <c r="FN213" s="78"/>
      <c r="FO213" s="78"/>
      <c r="FP213" s="78"/>
      <c r="FQ213" s="78">
        <f>IF($B213=PO_valitsin!$C$8,100000,'mallin data'!CR213/'mallin data'!Q$297*PO_valitsin!F$5)</f>
        <v>0.1682472832087131</v>
      </c>
      <c r="FR213" s="78"/>
      <c r="FS213" s="78"/>
      <c r="FT213" s="78"/>
      <c r="FU213" s="78"/>
      <c r="FV213" s="78"/>
      <c r="FW213" s="78"/>
      <c r="FX213" s="78"/>
      <c r="FY213" s="78"/>
      <c r="FZ213" s="78"/>
      <c r="GA213" s="78"/>
      <c r="GB213" s="78"/>
      <c r="GC213" s="78"/>
      <c r="GD213" s="78"/>
      <c r="GE213" s="78"/>
      <c r="GF213" s="78"/>
      <c r="GG213" s="78"/>
      <c r="GH213" s="78"/>
      <c r="GI213" s="78"/>
      <c r="GJ213" s="78"/>
      <c r="GK213" s="78"/>
      <c r="GL213" s="78"/>
      <c r="GM213" s="78"/>
      <c r="GN213" s="78"/>
      <c r="GO213" s="78"/>
      <c r="GP213" s="78"/>
      <c r="GQ213" s="78"/>
      <c r="GR213" s="78"/>
      <c r="GS213" s="78"/>
      <c r="GT213" s="78"/>
      <c r="GU213" s="78"/>
      <c r="GV213" s="78"/>
      <c r="GW213" s="78"/>
      <c r="GX213" s="78"/>
      <c r="GY213" s="78"/>
      <c r="GZ213" s="78"/>
      <c r="HA213" s="78"/>
      <c r="HB213" s="78"/>
      <c r="HC213" s="78"/>
      <c r="HD213" s="78"/>
      <c r="HE213" s="78"/>
      <c r="HF213" s="78"/>
      <c r="HG213" s="78"/>
      <c r="HH213" s="78"/>
      <c r="HI213" s="78"/>
      <c r="HJ213" s="78"/>
      <c r="HK213" s="78"/>
      <c r="HL213" s="78"/>
      <c r="HM213" s="78">
        <f>IF($B213=PO_valitsin!$C$8,100000,'mallin data'!EN213/'mallin data'!BO$297*PO_valitsin!E$5)</f>
        <v>1.958258279870715E-2</v>
      </c>
      <c r="HN213" s="78">
        <f>IF($B213=PO_valitsin!$C$8,100000,'mallin data'!EO213/'mallin data'!BP$297*PO_valitsin!H$5)</f>
        <v>1.6861444039228759E-2</v>
      </c>
      <c r="HO213" s="78"/>
      <c r="HP213" s="78"/>
      <c r="HQ213" s="78"/>
      <c r="HR213" s="78">
        <f>IF($B213=PO_valitsin!$C$8,100000,'mallin data'!ES213/'mallin data'!BT$297*PO_valitsin!I$5)</f>
        <v>0</v>
      </c>
      <c r="HS213" s="78"/>
      <c r="HT213" s="78"/>
      <c r="HU213" s="78"/>
      <c r="HV213" s="78"/>
      <c r="HW213" s="78"/>
      <c r="HX213" s="78"/>
      <c r="HY213" s="78"/>
      <c r="HZ213" s="78"/>
      <c r="IA213" s="78"/>
      <c r="IB213" s="78"/>
      <c r="IC213" s="78"/>
      <c r="ID213" s="78"/>
      <c r="IE213" s="78"/>
      <c r="IF213" s="78"/>
      <c r="IG213" s="78"/>
      <c r="IH213" s="78">
        <f>IF($B213=PO_valitsin!$C$8,100000,'mallin data'!FI213/'mallin data'!CJ$297*PO_valitsin!G$5)</f>
        <v>0.15650751236492699</v>
      </c>
      <c r="II213" s="79">
        <f t="shared" si="12"/>
        <v>0.78477249700022678</v>
      </c>
      <c r="IJ213" s="71">
        <f t="shared" si="13"/>
        <v>151</v>
      </c>
      <c r="IK213" s="80">
        <f t="shared" si="15"/>
        <v>2.1100000000000004E-8</v>
      </c>
      <c r="IL213" s="36" t="str">
        <f t="shared" si="14"/>
        <v>Rautjärvi</v>
      </c>
    </row>
    <row r="214" spans="1:246" x14ac:dyDescent="0.2">
      <c r="A214" s="12">
        <v>2024</v>
      </c>
      <c r="B214" s="88" t="s">
        <v>308</v>
      </c>
      <c r="C214" s="88" t="s">
        <v>623</v>
      </c>
      <c r="J214" s="89">
        <v>46</v>
      </c>
      <c r="Q214" s="89">
        <v>45.1</v>
      </c>
      <c r="AV214" s="63"/>
      <c r="AW214" s="63"/>
      <c r="BO214" s="99">
        <v>-1.5846193344604197E-2</v>
      </c>
      <c r="BP214" s="90">
        <v>23405.10641627543</v>
      </c>
      <c r="BT214" s="91">
        <v>0</v>
      </c>
      <c r="CJ214" s="98">
        <v>311</v>
      </c>
      <c r="CK214" s="75">
        <f>ABS(J214-PO_valitsin!$D$8)</f>
        <v>0.29999999999999716</v>
      </c>
      <c r="CR214" s="77">
        <f>ABS(Q214-PO_valitsin!$F$8)</f>
        <v>43.300000000000004</v>
      </c>
      <c r="EN214" s="76">
        <f>ABS(BO214-PO_valitsin!$E$8)</f>
        <v>6.1789563451003296E-3</v>
      </c>
      <c r="EO214" s="76">
        <f>ABS(BP214-PO_valitsin!$H$8)</f>
        <v>4011.3735983703264</v>
      </c>
      <c r="ES214" s="76">
        <f>ABS(BT214-PO_valitsin!$I$8)</f>
        <v>2E-3</v>
      </c>
      <c r="FI214" s="76">
        <f>ABS(CJ214-PO_valitsin!$G$8)</f>
        <v>1416</v>
      </c>
      <c r="FJ214" s="78">
        <f>IF($B214=PO_valitsin!$C$8,100000,'mallin data'!CK214/'mallin data'!J$297*PO_valitsin!D$5)</f>
        <v>1.3376010110167794E-2</v>
      </c>
      <c r="FK214" s="78"/>
      <c r="FL214" s="78"/>
      <c r="FM214" s="78"/>
      <c r="FN214" s="78"/>
      <c r="FO214" s="78"/>
      <c r="FP214" s="78"/>
      <c r="FQ214" s="78">
        <f>IF($B214=PO_valitsin!$C$8,100000,'mallin data'!CR214/'mallin data'!Q$297*PO_valitsin!F$5)</f>
        <v>0.19850428781845442</v>
      </c>
      <c r="FR214" s="78"/>
      <c r="FS214" s="78"/>
      <c r="FT214" s="78"/>
      <c r="FU214" s="78"/>
      <c r="FV214" s="78"/>
      <c r="FW214" s="78"/>
      <c r="FX214" s="78"/>
      <c r="FY214" s="78"/>
      <c r="FZ214" s="78"/>
      <c r="GA214" s="78"/>
      <c r="GB214" s="78"/>
      <c r="GC214" s="78"/>
      <c r="GD214" s="78"/>
      <c r="GE214" s="78"/>
      <c r="GF214" s="78"/>
      <c r="GG214" s="78"/>
      <c r="GH214" s="78"/>
      <c r="GI214" s="78"/>
      <c r="GJ214" s="78"/>
      <c r="GK214" s="78"/>
      <c r="GL214" s="78"/>
      <c r="GM214" s="78"/>
      <c r="GN214" s="78"/>
      <c r="GO214" s="78"/>
      <c r="GP214" s="78"/>
      <c r="GQ214" s="78"/>
      <c r="GR214" s="78"/>
      <c r="GS214" s="78"/>
      <c r="GT214" s="78"/>
      <c r="GU214" s="78"/>
      <c r="GV214" s="78"/>
      <c r="GW214" s="78"/>
      <c r="GX214" s="78"/>
      <c r="GY214" s="78"/>
      <c r="GZ214" s="78"/>
      <c r="HA214" s="78"/>
      <c r="HB214" s="78"/>
      <c r="HC214" s="78"/>
      <c r="HD214" s="78"/>
      <c r="HE214" s="78"/>
      <c r="HF214" s="78"/>
      <c r="HG214" s="78"/>
      <c r="HH214" s="78"/>
      <c r="HI214" s="78"/>
      <c r="HJ214" s="78"/>
      <c r="HK214" s="78"/>
      <c r="HL214" s="78"/>
      <c r="HM214" s="78">
        <f>IF($B214=PO_valitsin!$C$8,100000,'mallin data'!EN214/'mallin data'!BO$297*PO_valitsin!E$5)</f>
        <v>6.1165099560791587E-2</v>
      </c>
      <c r="HN214" s="78">
        <f>IF($B214=PO_valitsin!$C$8,100000,'mallin data'!EO214/'mallin data'!BP$297*PO_valitsin!H$5)</f>
        <v>0.12350434371478525</v>
      </c>
      <c r="HO214" s="78"/>
      <c r="HP214" s="78"/>
      <c r="HQ214" s="78"/>
      <c r="HR214" s="78">
        <f>IF($B214=PO_valitsin!$C$8,100000,'mallin data'!ES214/'mallin data'!BT$297*PO_valitsin!I$5)</f>
        <v>3.2168921014250902E-2</v>
      </c>
      <c r="HS214" s="78"/>
      <c r="HT214" s="78"/>
      <c r="HU214" s="78"/>
      <c r="HV214" s="78"/>
      <c r="HW214" s="78"/>
      <c r="HX214" s="78"/>
      <c r="HY214" s="78"/>
      <c r="HZ214" s="78"/>
      <c r="IA214" s="78"/>
      <c r="IB214" s="78"/>
      <c r="IC214" s="78"/>
      <c r="ID214" s="78"/>
      <c r="IE214" s="78"/>
      <c r="IF214" s="78"/>
      <c r="IG214" s="78"/>
      <c r="IH214" s="78">
        <f>IF($B214=PO_valitsin!$C$8,100000,'mallin data'!FI214/'mallin data'!CJ$297*PO_valitsin!G$5)</f>
        <v>0.1444684729522403</v>
      </c>
      <c r="II214" s="79">
        <f t="shared" si="12"/>
        <v>0.57318715637069029</v>
      </c>
      <c r="IJ214" s="71">
        <f t="shared" si="13"/>
        <v>79</v>
      </c>
      <c r="IK214" s="80">
        <f t="shared" si="15"/>
        <v>2.1200000000000005E-8</v>
      </c>
      <c r="IL214" s="36" t="str">
        <f t="shared" si="14"/>
        <v>Reisjärvi</v>
      </c>
    </row>
    <row r="215" spans="1:246" x14ac:dyDescent="0.2">
      <c r="A215" s="12">
        <v>2024</v>
      </c>
      <c r="B215" s="88" t="s">
        <v>122</v>
      </c>
      <c r="C215" s="88" t="s">
        <v>624</v>
      </c>
      <c r="J215" s="89">
        <v>45.1</v>
      </c>
      <c r="Q215" s="89">
        <v>97.4</v>
      </c>
      <c r="AV215" s="63"/>
      <c r="AW215" s="63"/>
      <c r="BO215" s="99">
        <v>-1.9540093485388231E-2</v>
      </c>
      <c r="BP215" s="90">
        <v>28871.147714973991</v>
      </c>
      <c r="BT215" s="91">
        <v>4.0000000000000001E-3</v>
      </c>
      <c r="CJ215" s="98">
        <v>2825</v>
      </c>
      <c r="CK215" s="75">
        <f>ABS(J215-PO_valitsin!$D$8)</f>
        <v>0.60000000000000142</v>
      </c>
      <c r="CR215" s="77">
        <f>ABS(Q215-PO_valitsin!$F$8)</f>
        <v>9</v>
      </c>
      <c r="EN215" s="76">
        <f>ABS(BO215-PO_valitsin!$E$8)</f>
        <v>2.4850562043162959E-3</v>
      </c>
      <c r="EO215" s="76">
        <f>ABS(BP215-PO_valitsin!$H$8)</f>
        <v>1454.6677003282348</v>
      </c>
      <c r="ES215" s="76">
        <f>ABS(BT215-PO_valitsin!$I$8)</f>
        <v>2E-3</v>
      </c>
      <c r="FI215" s="76">
        <f>ABS(CJ215-PO_valitsin!$G$8)</f>
        <v>1098</v>
      </c>
      <c r="FJ215" s="78">
        <f>IF($B215=PO_valitsin!$C$8,100000,'mallin data'!CK215/'mallin data'!J$297*PO_valitsin!D$5)</f>
        <v>2.6752020220335904E-2</v>
      </c>
      <c r="FK215" s="78"/>
      <c r="FL215" s="78"/>
      <c r="FM215" s="78"/>
      <c r="FN215" s="78"/>
      <c r="FO215" s="78"/>
      <c r="FP215" s="78"/>
      <c r="FQ215" s="78">
        <f>IF($B215=PO_valitsin!$C$8,100000,'mallin data'!CR215/'mallin data'!Q$297*PO_valitsin!F$5)</f>
        <v>4.1259551740556337E-2</v>
      </c>
      <c r="FR215" s="78"/>
      <c r="FS215" s="78"/>
      <c r="FT215" s="78"/>
      <c r="FU215" s="78"/>
      <c r="FV215" s="78"/>
      <c r="FW215" s="78"/>
      <c r="FX215" s="78"/>
      <c r="FY215" s="78"/>
      <c r="FZ215" s="78"/>
      <c r="GA215" s="78"/>
      <c r="GB215" s="78"/>
      <c r="GC215" s="78"/>
      <c r="GD215" s="78"/>
      <c r="GE215" s="78"/>
      <c r="GF215" s="78"/>
      <c r="GG215" s="78"/>
      <c r="GH215" s="78"/>
      <c r="GI215" s="78"/>
      <c r="GJ215" s="78"/>
      <c r="GK215" s="78"/>
      <c r="GL215" s="78"/>
      <c r="GM215" s="78"/>
      <c r="GN215" s="78"/>
      <c r="GO215" s="78"/>
      <c r="GP215" s="78"/>
      <c r="GQ215" s="78"/>
      <c r="GR215" s="78"/>
      <c r="GS215" s="78"/>
      <c r="GT215" s="78"/>
      <c r="GU215" s="78"/>
      <c r="GV215" s="78"/>
      <c r="GW215" s="78"/>
      <c r="GX215" s="78"/>
      <c r="GY215" s="78"/>
      <c r="GZ215" s="78"/>
      <c r="HA215" s="78"/>
      <c r="HB215" s="78"/>
      <c r="HC215" s="78"/>
      <c r="HD215" s="78"/>
      <c r="HE215" s="78"/>
      <c r="HF215" s="78"/>
      <c r="HG215" s="78"/>
      <c r="HH215" s="78"/>
      <c r="HI215" s="78"/>
      <c r="HJ215" s="78"/>
      <c r="HK215" s="78"/>
      <c r="HL215" s="78"/>
      <c r="HM215" s="78">
        <f>IF($B215=PO_valitsin!$C$8,100000,'mallin data'!EN215/'mallin data'!BO$297*PO_valitsin!E$5)</f>
        <v>2.4599414797888661E-2</v>
      </c>
      <c r="HN215" s="78">
        <f>IF($B215=PO_valitsin!$C$8,100000,'mallin data'!EO215/'mallin data'!BP$297*PO_valitsin!H$5)</f>
        <v>4.478709729882125E-2</v>
      </c>
      <c r="HO215" s="78"/>
      <c r="HP215" s="78"/>
      <c r="HQ215" s="78"/>
      <c r="HR215" s="78">
        <f>IF($B215=PO_valitsin!$C$8,100000,'mallin data'!ES215/'mallin data'!BT$297*PO_valitsin!I$5)</f>
        <v>3.2168921014250902E-2</v>
      </c>
      <c r="HS215" s="78"/>
      <c r="HT215" s="78"/>
      <c r="HU215" s="78"/>
      <c r="HV215" s="78"/>
      <c r="HW215" s="78"/>
      <c r="HX215" s="78"/>
      <c r="HY215" s="78"/>
      <c r="HZ215" s="78"/>
      <c r="IA215" s="78"/>
      <c r="IB215" s="78"/>
      <c r="IC215" s="78"/>
      <c r="ID215" s="78"/>
      <c r="IE215" s="78"/>
      <c r="IF215" s="78"/>
      <c r="IG215" s="78"/>
      <c r="IH215" s="78">
        <f>IF($B215=PO_valitsin!$C$8,100000,'mallin data'!FI215/'mallin data'!CJ$297*PO_valitsin!G$5)</f>
        <v>0.112024281992627</v>
      </c>
      <c r="II215" s="79">
        <f t="shared" si="12"/>
        <v>0.28159130836448004</v>
      </c>
      <c r="IJ215" s="71">
        <f t="shared" si="13"/>
        <v>10</v>
      </c>
      <c r="IK215" s="80">
        <f t="shared" si="15"/>
        <v>2.1300000000000005E-8</v>
      </c>
      <c r="IL215" s="36" t="str">
        <f t="shared" si="14"/>
        <v>Riihimäki</v>
      </c>
    </row>
    <row r="216" spans="1:246" x14ac:dyDescent="0.2">
      <c r="A216" s="12">
        <v>2024</v>
      </c>
      <c r="B216" s="88" t="s">
        <v>309</v>
      </c>
      <c r="C216" s="88" t="s">
        <v>625</v>
      </c>
      <c r="J216" s="89">
        <v>54.9</v>
      </c>
      <c r="Q216" s="89">
        <v>43.5</v>
      </c>
      <c r="AV216" s="63"/>
      <c r="AW216" s="63"/>
      <c r="BO216" s="99">
        <v>8.2531096660121376E-3</v>
      </c>
      <c r="BP216" s="90">
        <v>25454.839208942391</v>
      </c>
      <c r="BT216" s="91">
        <v>0</v>
      </c>
      <c r="CJ216" s="98">
        <v>88</v>
      </c>
      <c r="CK216" s="75">
        <f>ABS(J216-PO_valitsin!$D$8)</f>
        <v>9.1999999999999957</v>
      </c>
      <c r="CR216" s="77">
        <f>ABS(Q216-PO_valitsin!$F$8)</f>
        <v>44.900000000000006</v>
      </c>
      <c r="EN216" s="76">
        <f>ABS(BO216-PO_valitsin!$E$8)</f>
        <v>3.0278259355716666E-2</v>
      </c>
      <c r="EO216" s="76">
        <f>ABS(BP216-PO_valitsin!$H$8)</f>
        <v>1961.6408057033659</v>
      </c>
      <c r="ES216" s="76">
        <f>ABS(BT216-PO_valitsin!$I$8)</f>
        <v>2E-3</v>
      </c>
      <c r="FI216" s="76">
        <f>ABS(CJ216-PO_valitsin!$G$8)</f>
        <v>1639</v>
      </c>
      <c r="FJ216" s="78">
        <f>IF($B216=PO_valitsin!$C$8,100000,'mallin data'!CK216/'mallin data'!J$297*PO_valitsin!D$5)</f>
        <v>0.41019764337848269</v>
      </c>
      <c r="FK216" s="78"/>
      <c r="FL216" s="78"/>
      <c r="FM216" s="78"/>
      <c r="FN216" s="78"/>
      <c r="FO216" s="78"/>
      <c r="FP216" s="78"/>
      <c r="FQ216" s="78">
        <f>IF($B216=PO_valitsin!$C$8,100000,'mallin data'!CR216/'mallin data'!Q$297*PO_valitsin!F$5)</f>
        <v>0.20583931923899776</v>
      </c>
      <c r="FR216" s="78"/>
      <c r="FS216" s="78"/>
      <c r="FT216" s="78"/>
      <c r="FU216" s="78"/>
      <c r="FV216" s="78"/>
      <c r="FW216" s="78"/>
      <c r="FX216" s="78"/>
      <c r="FY216" s="78"/>
      <c r="FZ216" s="78"/>
      <c r="GA216" s="78"/>
      <c r="GB216" s="78"/>
      <c r="GC216" s="78"/>
      <c r="GD216" s="78"/>
      <c r="GE216" s="78"/>
      <c r="GF216" s="78"/>
      <c r="GG216" s="78"/>
      <c r="GH216" s="78"/>
      <c r="GI216" s="78"/>
      <c r="GJ216" s="78"/>
      <c r="GK216" s="78"/>
      <c r="GL216" s="78"/>
      <c r="GM216" s="78"/>
      <c r="GN216" s="78"/>
      <c r="GO216" s="78"/>
      <c r="GP216" s="78"/>
      <c r="GQ216" s="78"/>
      <c r="GR216" s="78"/>
      <c r="GS216" s="78"/>
      <c r="GT216" s="78"/>
      <c r="GU216" s="78"/>
      <c r="GV216" s="78"/>
      <c r="GW216" s="78"/>
      <c r="GX216" s="78"/>
      <c r="GY216" s="78"/>
      <c r="GZ216" s="78"/>
      <c r="HA216" s="78"/>
      <c r="HB216" s="78"/>
      <c r="HC216" s="78"/>
      <c r="HD216" s="78"/>
      <c r="HE216" s="78"/>
      <c r="HF216" s="78"/>
      <c r="HG216" s="78"/>
      <c r="HH216" s="78"/>
      <c r="HI216" s="78"/>
      <c r="HJ216" s="78"/>
      <c r="HK216" s="78"/>
      <c r="HL216" s="78"/>
      <c r="HM216" s="78">
        <f>IF($B216=PO_valitsin!$C$8,100000,'mallin data'!EN216/'mallin data'!BO$297*PO_valitsin!E$5)</f>
        <v>0.29972258170887078</v>
      </c>
      <c r="HN216" s="78">
        <f>IF($B216=PO_valitsin!$C$8,100000,'mallin data'!EO216/'mallin data'!BP$297*PO_valitsin!H$5)</f>
        <v>6.0396059945890507E-2</v>
      </c>
      <c r="HO216" s="78"/>
      <c r="HP216" s="78"/>
      <c r="HQ216" s="78"/>
      <c r="HR216" s="78">
        <f>IF($B216=PO_valitsin!$C$8,100000,'mallin data'!ES216/'mallin data'!BT$297*PO_valitsin!I$5)</f>
        <v>3.2168921014250902E-2</v>
      </c>
      <c r="HS216" s="78"/>
      <c r="HT216" s="78"/>
      <c r="HU216" s="78"/>
      <c r="HV216" s="78"/>
      <c r="HW216" s="78"/>
      <c r="HX216" s="78"/>
      <c r="HY216" s="78"/>
      <c r="HZ216" s="78"/>
      <c r="IA216" s="78"/>
      <c r="IB216" s="78"/>
      <c r="IC216" s="78"/>
      <c r="ID216" s="78"/>
      <c r="IE216" s="78"/>
      <c r="IF216" s="78"/>
      <c r="IG216" s="78"/>
      <c r="IH216" s="78">
        <f>IF($B216=PO_valitsin!$C$8,100000,'mallin data'!FI216/'mallin data'!CJ$297*PO_valitsin!G$5)</f>
        <v>0.16722021692706343</v>
      </c>
      <c r="II216" s="79">
        <f t="shared" si="12"/>
        <v>1.1755447636135559</v>
      </c>
      <c r="IJ216" s="71">
        <f t="shared" si="13"/>
        <v>234</v>
      </c>
      <c r="IK216" s="80">
        <f t="shared" si="15"/>
        <v>2.1400000000000006E-8</v>
      </c>
      <c r="IL216" s="36" t="str">
        <f t="shared" si="14"/>
        <v>Ristijärvi</v>
      </c>
    </row>
    <row r="217" spans="1:246" x14ac:dyDescent="0.2">
      <c r="A217" s="12">
        <v>2024</v>
      </c>
      <c r="B217" s="88" t="s">
        <v>304</v>
      </c>
      <c r="C217" s="88" t="s">
        <v>626</v>
      </c>
      <c r="J217" s="89">
        <v>42.1</v>
      </c>
      <c r="Q217" s="89">
        <v>90.6</v>
      </c>
      <c r="AV217" s="63"/>
      <c r="AW217" s="63"/>
      <c r="BO217" s="99">
        <v>4.4374289540507709E-3</v>
      </c>
      <c r="BP217" s="90">
        <v>27796.842624996196</v>
      </c>
      <c r="BT217" s="91">
        <v>2E-3</v>
      </c>
      <c r="CJ217" s="98">
        <v>6014</v>
      </c>
      <c r="CK217" s="75">
        <f>ABS(J217-PO_valitsin!$D$8)</f>
        <v>3.6000000000000014</v>
      </c>
      <c r="CR217" s="77">
        <f>ABS(Q217-PO_valitsin!$F$8)</f>
        <v>2.1999999999999886</v>
      </c>
      <c r="EN217" s="76">
        <f>ABS(BO217-PO_valitsin!$E$8)</f>
        <v>2.64625786437553E-2</v>
      </c>
      <c r="EO217" s="76">
        <f>ABS(BP217-PO_valitsin!$H$8)</f>
        <v>380.36261035043935</v>
      </c>
      <c r="ES217" s="76">
        <f>ABS(BT217-PO_valitsin!$I$8)</f>
        <v>0</v>
      </c>
      <c r="FI217" s="76">
        <f>ABS(CJ217-PO_valitsin!$G$8)</f>
        <v>4287</v>
      </c>
      <c r="FJ217" s="78">
        <f>IF($B217=PO_valitsin!$C$8,100000,'mallin data'!CK217/'mallin data'!J$297*PO_valitsin!D$5)</f>
        <v>0.16051212132201512</v>
      </c>
      <c r="FK217" s="78"/>
      <c r="FL217" s="78"/>
      <c r="FM217" s="78"/>
      <c r="FN217" s="78"/>
      <c r="FO217" s="78"/>
      <c r="FP217" s="78"/>
      <c r="FQ217" s="78">
        <f>IF($B217=PO_valitsin!$C$8,100000,'mallin data'!CR217/'mallin data'!Q$297*PO_valitsin!F$5)</f>
        <v>1.0085668203247054E-2</v>
      </c>
      <c r="FR217" s="78"/>
      <c r="FS217" s="78"/>
      <c r="FT217" s="78"/>
      <c r="FU217" s="78"/>
      <c r="FV217" s="78"/>
      <c r="FW217" s="78"/>
      <c r="FX217" s="78"/>
      <c r="FY217" s="78"/>
      <c r="FZ217" s="78"/>
      <c r="GA217" s="78"/>
      <c r="GB217" s="78"/>
      <c r="GC217" s="78"/>
      <c r="GD217" s="78"/>
      <c r="GE217" s="78"/>
      <c r="GF217" s="78"/>
      <c r="GG217" s="78"/>
      <c r="GH217" s="78"/>
      <c r="GI217" s="78"/>
      <c r="GJ217" s="78"/>
      <c r="GK217" s="78"/>
      <c r="GL217" s="78"/>
      <c r="GM217" s="78"/>
      <c r="GN217" s="78"/>
      <c r="GO217" s="78"/>
      <c r="GP217" s="78"/>
      <c r="GQ217" s="78"/>
      <c r="GR217" s="78"/>
      <c r="GS217" s="78"/>
      <c r="GT217" s="78"/>
      <c r="GU217" s="78"/>
      <c r="GV217" s="78"/>
      <c r="GW217" s="78"/>
      <c r="GX217" s="78"/>
      <c r="GY217" s="78"/>
      <c r="GZ217" s="78"/>
      <c r="HA217" s="78"/>
      <c r="HB217" s="78"/>
      <c r="HC217" s="78"/>
      <c r="HD217" s="78"/>
      <c r="HE217" s="78"/>
      <c r="HF217" s="78"/>
      <c r="HG217" s="78"/>
      <c r="HH217" s="78"/>
      <c r="HI217" s="78"/>
      <c r="HJ217" s="78"/>
      <c r="HK217" s="78"/>
      <c r="HL217" s="78"/>
      <c r="HM217" s="78">
        <f>IF($B217=PO_valitsin!$C$8,100000,'mallin data'!EN217/'mallin data'!BO$297*PO_valitsin!E$5)</f>
        <v>0.26195139874455425</v>
      </c>
      <c r="HN217" s="78">
        <f>IF($B217=PO_valitsin!$C$8,100000,'mallin data'!EO217/'mallin data'!BP$297*PO_valitsin!H$5)</f>
        <v>1.1710810128495234E-2</v>
      </c>
      <c r="HO217" s="78"/>
      <c r="HP217" s="78"/>
      <c r="HQ217" s="78"/>
      <c r="HR217" s="78">
        <f>IF($B217=PO_valitsin!$C$8,100000,'mallin data'!ES217/'mallin data'!BT$297*PO_valitsin!I$5)</f>
        <v>0</v>
      </c>
      <c r="HS217" s="78"/>
      <c r="HT217" s="78"/>
      <c r="HU217" s="78"/>
      <c r="HV217" s="78"/>
      <c r="HW217" s="78"/>
      <c r="HX217" s="78"/>
      <c r="HY217" s="78"/>
      <c r="HZ217" s="78"/>
      <c r="IA217" s="78"/>
      <c r="IB217" s="78"/>
      <c r="IC217" s="78"/>
      <c r="ID217" s="78"/>
      <c r="IE217" s="78"/>
      <c r="IF217" s="78"/>
      <c r="IG217" s="78"/>
      <c r="IH217" s="78">
        <f>IF($B217=PO_valitsin!$C$8,100000,'mallin data'!FI217/'mallin data'!CJ$297*PO_valitsin!G$5)</f>
        <v>0.43738442340837153</v>
      </c>
      <c r="II217" s="79">
        <f t="shared" si="12"/>
        <v>0.88164444330668323</v>
      </c>
      <c r="IJ217" s="71">
        <f t="shared" si="13"/>
        <v>178</v>
      </c>
      <c r="IK217" s="80">
        <f t="shared" si="15"/>
        <v>2.1500000000000007E-8</v>
      </c>
      <c r="IL217" s="36" t="str">
        <f t="shared" si="14"/>
        <v>Rovaniemi</v>
      </c>
    </row>
    <row r="218" spans="1:246" x14ac:dyDescent="0.2">
      <c r="A218" s="12">
        <v>2024</v>
      </c>
      <c r="B218" s="88" t="s">
        <v>310</v>
      </c>
      <c r="C218" s="88" t="s">
        <v>627</v>
      </c>
      <c r="J218" s="89">
        <v>53.3</v>
      </c>
      <c r="Q218" s="89">
        <v>60.9</v>
      </c>
      <c r="AV218" s="63"/>
      <c r="AW218" s="63"/>
      <c r="BO218" s="99">
        <v>-2.7554307690397926E-2</v>
      </c>
      <c r="BP218" s="90">
        <v>28224.648214663004</v>
      </c>
      <c r="BT218" s="91">
        <v>2E-3</v>
      </c>
      <c r="CJ218" s="98">
        <v>388</v>
      </c>
      <c r="CK218" s="75">
        <f>ABS(J218-PO_valitsin!$D$8)</f>
        <v>7.5999999999999943</v>
      </c>
      <c r="CR218" s="77">
        <f>ABS(Q218-PO_valitsin!$F$8)</f>
        <v>27.500000000000007</v>
      </c>
      <c r="EN218" s="76">
        <f>ABS(BO218-PO_valitsin!$E$8)</f>
        <v>5.5291580006933995E-3</v>
      </c>
      <c r="EO218" s="76">
        <f>ABS(BP218-PO_valitsin!$H$8)</f>
        <v>808.16820001724773</v>
      </c>
      <c r="ES218" s="76">
        <f>ABS(BT218-PO_valitsin!$I$8)</f>
        <v>0</v>
      </c>
      <c r="FI218" s="76">
        <f>ABS(CJ218-PO_valitsin!$G$8)</f>
        <v>1339</v>
      </c>
      <c r="FJ218" s="78">
        <f>IF($B218=PO_valitsin!$C$8,100000,'mallin data'!CK218/'mallin data'!J$297*PO_valitsin!D$5)</f>
        <v>0.33885892279092045</v>
      </c>
      <c r="FK218" s="78"/>
      <c r="FL218" s="78"/>
      <c r="FM218" s="78"/>
      <c r="FN218" s="78"/>
      <c r="FO218" s="78"/>
      <c r="FP218" s="78"/>
      <c r="FQ218" s="78">
        <f>IF($B218=PO_valitsin!$C$8,100000,'mallin data'!CR218/'mallin data'!Q$297*PO_valitsin!F$5)</f>
        <v>0.12607085254058886</v>
      </c>
      <c r="FR218" s="78"/>
      <c r="FS218" s="78"/>
      <c r="FT218" s="78"/>
      <c r="FU218" s="78"/>
      <c r="FV218" s="78"/>
      <c r="FW218" s="78"/>
      <c r="FX218" s="78"/>
      <c r="FY218" s="78"/>
      <c r="FZ218" s="78"/>
      <c r="GA218" s="78"/>
      <c r="GB218" s="78"/>
      <c r="GC218" s="78"/>
      <c r="GD218" s="78"/>
      <c r="GE218" s="78"/>
      <c r="GF218" s="78"/>
      <c r="GG218" s="78"/>
      <c r="GH218" s="78"/>
      <c r="GI218" s="78"/>
      <c r="GJ218" s="78"/>
      <c r="GK218" s="78"/>
      <c r="GL218" s="78"/>
      <c r="GM218" s="78"/>
      <c r="GN218" s="78"/>
      <c r="GO218" s="78"/>
      <c r="GP218" s="78"/>
      <c r="GQ218" s="78"/>
      <c r="GR218" s="78"/>
      <c r="GS218" s="78"/>
      <c r="GT218" s="78"/>
      <c r="GU218" s="78"/>
      <c r="GV218" s="78"/>
      <c r="GW218" s="78"/>
      <c r="GX218" s="78"/>
      <c r="GY218" s="78"/>
      <c r="GZ218" s="78"/>
      <c r="HA218" s="78"/>
      <c r="HB218" s="78"/>
      <c r="HC218" s="78"/>
      <c r="HD218" s="78"/>
      <c r="HE218" s="78"/>
      <c r="HF218" s="78"/>
      <c r="HG218" s="78"/>
      <c r="HH218" s="78"/>
      <c r="HI218" s="78"/>
      <c r="HJ218" s="78"/>
      <c r="HK218" s="78"/>
      <c r="HL218" s="78"/>
      <c r="HM218" s="78">
        <f>IF($B218=PO_valitsin!$C$8,100000,'mallin data'!EN218/'mallin data'!BO$297*PO_valitsin!E$5)</f>
        <v>5.4732786689443397E-2</v>
      </c>
      <c r="HN218" s="78">
        <f>IF($B218=PO_valitsin!$C$8,100000,'mallin data'!EO218/'mallin data'!BP$297*PO_valitsin!H$5)</f>
        <v>2.4882320408859331E-2</v>
      </c>
      <c r="HO218" s="78"/>
      <c r="HP218" s="78"/>
      <c r="HQ218" s="78"/>
      <c r="HR218" s="78">
        <f>IF($B218=PO_valitsin!$C$8,100000,'mallin data'!ES218/'mallin data'!BT$297*PO_valitsin!I$5)</f>
        <v>0</v>
      </c>
      <c r="HS218" s="78"/>
      <c r="HT218" s="78"/>
      <c r="HU218" s="78"/>
      <c r="HV218" s="78"/>
      <c r="HW218" s="78"/>
      <c r="HX218" s="78"/>
      <c r="HY218" s="78"/>
      <c r="HZ218" s="78"/>
      <c r="IA218" s="78"/>
      <c r="IB218" s="78"/>
      <c r="IC218" s="78"/>
      <c r="ID218" s="78"/>
      <c r="IE218" s="78"/>
      <c r="IF218" s="78"/>
      <c r="IG218" s="78"/>
      <c r="IH218" s="78">
        <f>IF($B218=PO_valitsin!$C$8,100000,'mallin data'!FI218/'mallin data'!CJ$297*PO_valitsin!G$5)</f>
        <v>0.13661248960667355</v>
      </c>
      <c r="II218" s="79">
        <f t="shared" si="12"/>
        <v>0.68115739363648564</v>
      </c>
      <c r="IJ218" s="71">
        <f t="shared" si="13"/>
        <v>122</v>
      </c>
      <c r="IK218" s="80">
        <f t="shared" si="15"/>
        <v>2.1600000000000008E-8</v>
      </c>
      <c r="IL218" s="36" t="str">
        <f t="shared" si="14"/>
        <v>Ruokolahti</v>
      </c>
    </row>
    <row r="219" spans="1:246" x14ac:dyDescent="0.2">
      <c r="A219" s="12">
        <v>2024</v>
      </c>
      <c r="B219" s="88" t="s">
        <v>311</v>
      </c>
      <c r="C219" s="88" t="s">
        <v>628</v>
      </c>
      <c r="J219" s="89">
        <v>54</v>
      </c>
      <c r="Q219" s="89">
        <v>50.1</v>
      </c>
      <c r="AV219" s="63"/>
      <c r="AW219" s="63"/>
      <c r="BO219" s="99">
        <v>-2.4385474227515469E-2</v>
      </c>
      <c r="BP219" s="90">
        <v>25314.977222084675</v>
      </c>
      <c r="BT219" s="91">
        <v>3.0000000000000001E-3</v>
      </c>
      <c r="CJ219" s="98">
        <v>296</v>
      </c>
      <c r="CK219" s="75">
        <f>ABS(J219-PO_valitsin!$D$8)</f>
        <v>8.2999999999999972</v>
      </c>
      <c r="CR219" s="77">
        <f>ABS(Q219-PO_valitsin!$F$8)</f>
        <v>38.300000000000004</v>
      </c>
      <c r="EN219" s="76">
        <f>ABS(BO219-PO_valitsin!$E$8)</f>
        <v>2.3603245378109421E-3</v>
      </c>
      <c r="EO219" s="76">
        <f>ABS(BP219-PO_valitsin!$H$8)</f>
        <v>2101.5027925610812</v>
      </c>
      <c r="ES219" s="76">
        <f>ABS(BT219-PO_valitsin!$I$8)</f>
        <v>1E-3</v>
      </c>
      <c r="FI219" s="76">
        <f>ABS(CJ219-PO_valitsin!$G$8)</f>
        <v>1431</v>
      </c>
      <c r="FJ219" s="78">
        <f>IF($B219=PO_valitsin!$C$8,100000,'mallin data'!CK219/'mallin data'!J$297*PO_valitsin!D$5)</f>
        <v>0.37006961304797903</v>
      </c>
      <c r="FK219" s="78"/>
      <c r="FL219" s="78"/>
      <c r="FM219" s="78"/>
      <c r="FN219" s="78"/>
      <c r="FO219" s="78"/>
      <c r="FP219" s="78"/>
      <c r="FQ219" s="78">
        <f>IF($B219=PO_valitsin!$C$8,100000,'mallin data'!CR219/'mallin data'!Q$297*PO_valitsin!F$5)</f>
        <v>0.17558231462925644</v>
      </c>
      <c r="FR219" s="78"/>
      <c r="FS219" s="78"/>
      <c r="FT219" s="78"/>
      <c r="FU219" s="78"/>
      <c r="FV219" s="78"/>
      <c r="FW219" s="78"/>
      <c r="FX219" s="78"/>
      <c r="FY219" s="78"/>
      <c r="FZ219" s="78"/>
      <c r="GA219" s="78"/>
      <c r="GB219" s="78"/>
      <c r="GC219" s="78"/>
      <c r="GD219" s="78"/>
      <c r="GE219" s="78"/>
      <c r="GF219" s="78"/>
      <c r="GG219" s="78"/>
      <c r="GH219" s="78"/>
      <c r="GI219" s="78"/>
      <c r="GJ219" s="78"/>
      <c r="GK219" s="78"/>
      <c r="GL219" s="78"/>
      <c r="GM219" s="78"/>
      <c r="GN219" s="78"/>
      <c r="GO219" s="78"/>
      <c r="GP219" s="78"/>
      <c r="GQ219" s="78"/>
      <c r="GR219" s="78"/>
      <c r="GS219" s="78"/>
      <c r="GT219" s="78"/>
      <c r="GU219" s="78"/>
      <c r="GV219" s="78"/>
      <c r="GW219" s="78"/>
      <c r="GX219" s="78"/>
      <c r="GY219" s="78"/>
      <c r="GZ219" s="78"/>
      <c r="HA219" s="78"/>
      <c r="HB219" s="78"/>
      <c r="HC219" s="78"/>
      <c r="HD219" s="78"/>
      <c r="HE219" s="78"/>
      <c r="HF219" s="78"/>
      <c r="HG219" s="78"/>
      <c r="HH219" s="78"/>
      <c r="HI219" s="78"/>
      <c r="HJ219" s="78"/>
      <c r="HK219" s="78"/>
      <c r="HL219" s="78"/>
      <c r="HM219" s="78">
        <f>IF($B219=PO_valitsin!$C$8,100000,'mallin data'!EN219/'mallin data'!BO$297*PO_valitsin!E$5)</f>
        <v>2.3364703889753969E-2</v>
      </c>
      <c r="HN219" s="78">
        <f>IF($B219=PO_valitsin!$C$8,100000,'mallin data'!EO219/'mallin data'!BP$297*PO_valitsin!H$5)</f>
        <v>6.4702206574697579E-2</v>
      </c>
      <c r="HO219" s="78"/>
      <c r="HP219" s="78"/>
      <c r="HQ219" s="78"/>
      <c r="HR219" s="78">
        <f>IF($B219=PO_valitsin!$C$8,100000,'mallin data'!ES219/'mallin data'!BT$297*PO_valitsin!I$5)</f>
        <v>1.6084460507125451E-2</v>
      </c>
      <c r="HS219" s="78"/>
      <c r="HT219" s="78"/>
      <c r="HU219" s="78"/>
      <c r="HV219" s="78"/>
      <c r="HW219" s="78"/>
      <c r="HX219" s="78"/>
      <c r="HY219" s="78"/>
      <c r="HZ219" s="78"/>
      <c r="IA219" s="78"/>
      <c r="IB219" s="78"/>
      <c r="IC219" s="78"/>
      <c r="ID219" s="78"/>
      <c r="IE219" s="78"/>
      <c r="IF219" s="78"/>
      <c r="IG219" s="78"/>
      <c r="IH219" s="78">
        <f>IF($B219=PO_valitsin!$C$8,100000,'mallin data'!FI219/'mallin data'!CJ$297*PO_valitsin!G$5)</f>
        <v>0.14599885931825979</v>
      </c>
      <c r="II219" s="79">
        <f t="shared" si="12"/>
        <v>0.79580217966707223</v>
      </c>
      <c r="IJ219" s="71">
        <f t="shared" si="13"/>
        <v>157</v>
      </c>
      <c r="IK219" s="80">
        <f t="shared" si="15"/>
        <v>2.1700000000000009E-8</v>
      </c>
      <c r="IL219" s="36" t="str">
        <f t="shared" si="14"/>
        <v>Ruovesi</v>
      </c>
    </row>
    <row r="220" spans="1:246" x14ac:dyDescent="0.2">
      <c r="A220" s="12">
        <v>2024</v>
      </c>
      <c r="B220" s="88" t="s">
        <v>312</v>
      </c>
      <c r="C220" s="88" t="s">
        <v>629</v>
      </c>
      <c r="J220" s="89">
        <v>42.8</v>
      </c>
      <c r="Q220" s="89">
        <v>80.900000000000006</v>
      </c>
      <c r="AV220" s="63"/>
      <c r="AW220" s="63"/>
      <c r="BO220" s="99">
        <v>1.1285159274010814E-2</v>
      </c>
      <c r="BP220" s="90">
        <v>30339.16796509816</v>
      </c>
      <c r="BT220" s="91">
        <v>1.6E-2</v>
      </c>
      <c r="CJ220" s="98">
        <v>830</v>
      </c>
      <c r="CK220" s="75">
        <f>ABS(J220-PO_valitsin!$D$8)</f>
        <v>2.9000000000000057</v>
      </c>
      <c r="CR220" s="77">
        <f>ABS(Q220-PO_valitsin!$F$8)</f>
        <v>7.5</v>
      </c>
      <c r="EN220" s="76">
        <f>ABS(BO220-PO_valitsin!$E$8)</f>
        <v>3.331030896371534E-2</v>
      </c>
      <c r="EO220" s="76">
        <f>ABS(BP220-PO_valitsin!$H$8)</f>
        <v>2922.687950452404</v>
      </c>
      <c r="ES220" s="76">
        <f>ABS(BT220-PO_valitsin!$I$8)</f>
        <v>1.4E-2</v>
      </c>
      <c r="FI220" s="76">
        <f>ABS(CJ220-PO_valitsin!$G$8)</f>
        <v>897</v>
      </c>
      <c r="FJ220" s="78">
        <f>IF($B220=PO_valitsin!$C$8,100000,'mallin data'!CK220/'mallin data'!J$297*PO_valitsin!D$5)</f>
        <v>0.12930143106495681</v>
      </c>
      <c r="FK220" s="78"/>
      <c r="FL220" s="78"/>
      <c r="FM220" s="78"/>
      <c r="FN220" s="78"/>
      <c r="FO220" s="78"/>
      <c r="FP220" s="78"/>
      <c r="FQ220" s="78">
        <f>IF($B220=PO_valitsin!$C$8,100000,'mallin data'!CR220/'mallin data'!Q$297*PO_valitsin!F$5)</f>
        <v>3.4382959783796949E-2</v>
      </c>
      <c r="FR220" s="78"/>
      <c r="FS220" s="78"/>
      <c r="FT220" s="78"/>
      <c r="FU220" s="78"/>
      <c r="FV220" s="78"/>
      <c r="FW220" s="78"/>
      <c r="FX220" s="78"/>
      <c r="FY220" s="78"/>
      <c r="FZ220" s="78"/>
      <c r="GA220" s="78"/>
      <c r="GB220" s="78"/>
      <c r="GC220" s="78"/>
      <c r="GD220" s="78"/>
      <c r="GE220" s="78"/>
      <c r="GF220" s="78"/>
      <c r="GG220" s="78"/>
      <c r="GH220" s="78"/>
      <c r="GI220" s="78"/>
      <c r="GJ220" s="78"/>
      <c r="GK220" s="78"/>
      <c r="GL220" s="78"/>
      <c r="GM220" s="78"/>
      <c r="GN220" s="78"/>
      <c r="GO220" s="78"/>
      <c r="GP220" s="78"/>
      <c r="GQ220" s="78"/>
      <c r="GR220" s="78"/>
      <c r="GS220" s="78"/>
      <c r="GT220" s="78"/>
      <c r="GU220" s="78"/>
      <c r="GV220" s="78"/>
      <c r="GW220" s="78"/>
      <c r="GX220" s="78"/>
      <c r="GY220" s="78"/>
      <c r="GZ220" s="78"/>
      <c r="HA220" s="78"/>
      <c r="HB220" s="78"/>
      <c r="HC220" s="78"/>
      <c r="HD220" s="78"/>
      <c r="HE220" s="78"/>
      <c r="HF220" s="78"/>
      <c r="HG220" s="78"/>
      <c r="HH220" s="78"/>
      <c r="HI220" s="78"/>
      <c r="HJ220" s="78"/>
      <c r="HK220" s="78"/>
      <c r="HL220" s="78"/>
      <c r="HM220" s="78">
        <f>IF($B220=PO_valitsin!$C$8,100000,'mallin data'!EN220/'mallin data'!BO$297*PO_valitsin!E$5)</f>
        <v>0.32973664974700428</v>
      </c>
      <c r="HN220" s="78">
        <f>IF($B220=PO_valitsin!$C$8,100000,'mallin data'!EO220/'mallin data'!BP$297*PO_valitsin!H$5)</f>
        <v>8.9985300135191001E-2</v>
      </c>
      <c r="HO220" s="78"/>
      <c r="HP220" s="78"/>
      <c r="HQ220" s="78"/>
      <c r="HR220" s="78">
        <f>IF($B220=PO_valitsin!$C$8,100000,'mallin data'!ES220/'mallin data'!BT$297*PO_valitsin!I$5)</f>
        <v>0.22518244709975629</v>
      </c>
      <c r="HS220" s="78"/>
      <c r="HT220" s="78"/>
      <c r="HU220" s="78"/>
      <c r="HV220" s="78"/>
      <c r="HW220" s="78"/>
      <c r="HX220" s="78"/>
      <c r="HY220" s="78"/>
      <c r="HZ220" s="78"/>
      <c r="IA220" s="78"/>
      <c r="IB220" s="78"/>
      <c r="IC220" s="78"/>
      <c r="ID220" s="78"/>
      <c r="IE220" s="78"/>
      <c r="IF220" s="78"/>
      <c r="IG220" s="78"/>
      <c r="IH220" s="78">
        <f>IF($B220=PO_valitsin!$C$8,100000,'mallin data'!FI220/'mallin data'!CJ$297*PO_valitsin!G$5)</f>
        <v>9.151710468796577E-2</v>
      </c>
      <c r="II220" s="79">
        <f t="shared" si="12"/>
        <v>0.90010591431867115</v>
      </c>
      <c r="IJ220" s="71">
        <f t="shared" si="13"/>
        <v>181</v>
      </c>
      <c r="IK220" s="80">
        <f t="shared" si="15"/>
        <v>2.180000000000001E-8</v>
      </c>
      <c r="IL220" s="36" t="str">
        <f t="shared" si="14"/>
        <v>Rusko</v>
      </c>
    </row>
    <row r="221" spans="1:246" x14ac:dyDescent="0.2">
      <c r="A221" s="12">
        <v>2024</v>
      </c>
      <c r="B221" s="88" t="s">
        <v>313</v>
      </c>
      <c r="C221" s="88" t="s">
        <v>630</v>
      </c>
      <c r="J221" s="89">
        <v>58.6</v>
      </c>
      <c r="Q221" s="89">
        <v>25.6</v>
      </c>
      <c r="AV221" s="63"/>
      <c r="AW221" s="63"/>
      <c r="BO221" s="99">
        <v>-6.2371373662894761E-2</v>
      </c>
      <c r="BP221" s="90">
        <v>22966.286018075491</v>
      </c>
      <c r="BT221" s="91">
        <v>1E-3</v>
      </c>
      <c r="CJ221" s="98">
        <v>96</v>
      </c>
      <c r="CK221" s="75">
        <f>ABS(J221-PO_valitsin!$D$8)</f>
        <v>12.899999999999999</v>
      </c>
      <c r="CR221" s="77">
        <f>ABS(Q221-PO_valitsin!$F$8)</f>
        <v>62.800000000000004</v>
      </c>
      <c r="EN221" s="76">
        <f>ABS(BO221-PO_valitsin!$E$8)</f>
        <v>4.0346223973190237E-2</v>
      </c>
      <c r="EO221" s="76">
        <f>ABS(BP221-PO_valitsin!$H$8)</f>
        <v>4450.1939965702659</v>
      </c>
      <c r="ES221" s="76">
        <f>ABS(BT221-PO_valitsin!$I$8)</f>
        <v>1E-3</v>
      </c>
      <c r="FI221" s="76">
        <f>ABS(CJ221-PO_valitsin!$G$8)</f>
        <v>1631</v>
      </c>
      <c r="FJ221" s="78">
        <f>IF($B221=PO_valitsin!$C$8,100000,'mallin data'!CK221/'mallin data'!J$297*PO_valitsin!D$5)</f>
        <v>0.57516843473722057</v>
      </c>
      <c r="FK221" s="78"/>
      <c r="FL221" s="78"/>
      <c r="FM221" s="78"/>
      <c r="FN221" s="78"/>
      <c r="FO221" s="78"/>
      <c r="FP221" s="78"/>
      <c r="FQ221" s="78">
        <f>IF($B221=PO_valitsin!$C$8,100000,'mallin data'!CR221/'mallin data'!Q$297*PO_valitsin!F$5)</f>
        <v>0.28789998325632649</v>
      </c>
      <c r="FR221" s="78"/>
      <c r="FS221" s="78"/>
      <c r="FT221" s="78"/>
      <c r="FU221" s="78"/>
      <c r="FV221" s="78"/>
      <c r="FW221" s="78"/>
      <c r="FX221" s="78"/>
      <c r="FY221" s="78"/>
      <c r="FZ221" s="78"/>
      <c r="GA221" s="78"/>
      <c r="GB221" s="78"/>
      <c r="GC221" s="78"/>
      <c r="GD221" s="78"/>
      <c r="GE221" s="78"/>
      <c r="GF221" s="78"/>
      <c r="GG221" s="78"/>
      <c r="GH221" s="78"/>
      <c r="GI221" s="78"/>
      <c r="GJ221" s="78"/>
      <c r="GK221" s="78"/>
      <c r="GL221" s="78"/>
      <c r="GM221" s="78"/>
      <c r="GN221" s="78"/>
      <c r="GO221" s="78"/>
      <c r="GP221" s="78"/>
      <c r="GQ221" s="78"/>
      <c r="GR221" s="78"/>
      <c r="GS221" s="78"/>
      <c r="GT221" s="78"/>
      <c r="GU221" s="78"/>
      <c r="GV221" s="78"/>
      <c r="GW221" s="78"/>
      <c r="GX221" s="78"/>
      <c r="GY221" s="78"/>
      <c r="GZ221" s="78"/>
      <c r="HA221" s="78"/>
      <c r="HB221" s="78"/>
      <c r="HC221" s="78"/>
      <c r="HD221" s="78"/>
      <c r="HE221" s="78"/>
      <c r="HF221" s="78"/>
      <c r="HG221" s="78"/>
      <c r="HH221" s="78"/>
      <c r="HI221" s="78"/>
      <c r="HJ221" s="78"/>
      <c r="HK221" s="78"/>
      <c r="HL221" s="78"/>
      <c r="HM221" s="78">
        <f>IF($B221=PO_valitsin!$C$8,100000,'mallin data'!EN221/'mallin data'!BO$297*PO_valitsin!E$5)</f>
        <v>0.3993847291345618</v>
      </c>
      <c r="HN221" s="78">
        <f>IF($B221=PO_valitsin!$C$8,100000,'mallin data'!EO221/'mallin data'!BP$297*PO_valitsin!H$5)</f>
        <v>0.13701498388810696</v>
      </c>
      <c r="HO221" s="78"/>
      <c r="HP221" s="78"/>
      <c r="HQ221" s="78"/>
      <c r="HR221" s="78">
        <f>IF($B221=PO_valitsin!$C$8,100000,'mallin data'!ES221/'mallin data'!BT$297*PO_valitsin!I$5)</f>
        <v>1.6084460507125451E-2</v>
      </c>
      <c r="HS221" s="78"/>
      <c r="HT221" s="78"/>
      <c r="HU221" s="78"/>
      <c r="HV221" s="78"/>
      <c r="HW221" s="78"/>
      <c r="HX221" s="78"/>
      <c r="HY221" s="78"/>
      <c r="HZ221" s="78"/>
      <c r="IA221" s="78"/>
      <c r="IB221" s="78"/>
      <c r="IC221" s="78"/>
      <c r="ID221" s="78"/>
      <c r="IE221" s="78"/>
      <c r="IF221" s="78"/>
      <c r="IG221" s="78"/>
      <c r="IH221" s="78">
        <f>IF($B221=PO_valitsin!$C$8,100000,'mallin data'!FI221/'mallin data'!CJ$297*PO_valitsin!G$5)</f>
        <v>0.16640401086518636</v>
      </c>
      <c r="II221" s="79">
        <f t="shared" si="12"/>
        <v>1.5819566242885277</v>
      </c>
      <c r="IJ221" s="71">
        <f t="shared" si="13"/>
        <v>254</v>
      </c>
      <c r="IK221" s="80">
        <f t="shared" si="15"/>
        <v>2.1900000000000011E-8</v>
      </c>
      <c r="IL221" s="36" t="str">
        <f t="shared" si="14"/>
        <v>Rääkkylä</v>
      </c>
    </row>
    <row r="222" spans="1:246" x14ac:dyDescent="0.2">
      <c r="A222" s="12">
        <v>2024</v>
      </c>
      <c r="B222" s="88" t="s">
        <v>115</v>
      </c>
      <c r="C222" s="88" t="s">
        <v>631</v>
      </c>
      <c r="J222" s="89">
        <v>47.7</v>
      </c>
      <c r="Q222" s="89">
        <v>77.7</v>
      </c>
      <c r="AV222" s="63"/>
      <c r="AW222" s="63"/>
      <c r="BO222" s="99">
        <v>-2.0808263469589951E-2</v>
      </c>
      <c r="BP222" s="90">
        <v>28279.882157123833</v>
      </c>
      <c r="BT222" s="91">
        <v>0.63400000000000001</v>
      </c>
      <c r="CJ222" s="98">
        <v>2342</v>
      </c>
      <c r="CK222" s="75">
        <f>ABS(J222-PO_valitsin!$D$8)</f>
        <v>2</v>
      </c>
      <c r="CR222" s="77">
        <f>ABS(Q222-PO_valitsin!$F$8)</f>
        <v>10.700000000000003</v>
      </c>
      <c r="EN222" s="76">
        <f>ABS(BO222-PO_valitsin!$E$8)</f>
        <v>1.2168862201145762E-3</v>
      </c>
      <c r="EO222" s="76">
        <f>ABS(BP222-PO_valitsin!$H$8)</f>
        <v>863.40214247807671</v>
      </c>
      <c r="ES222" s="76">
        <f>ABS(BT222-PO_valitsin!$I$8)</f>
        <v>0.63200000000000001</v>
      </c>
      <c r="FI222" s="76">
        <f>ABS(CJ222-PO_valitsin!$G$8)</f>
        <v>615</v>
      </c>
      <c r="FJ222" s="78">
        <f>IF($B222=PO_valitsin!$C$8,100000,'mallin data'!CK222/'mallin data'!J$297*PO_valitsin!D$5)</f>
        <v>8.9173400734452804E-2</v>
      </c>
      <c r="FK222" s="78"/>
      <c r="FL222" s="78"/>
      <c r="FM222" s="78"/>
      <c r="FN222" s="78"/>
      <c r="FO222" s="78"/>
      <c r="FP222" s="78"/>
      <c r="FQ222" s="78">
        <f>IF($B222=PO_valitsin!$C$8,100000,'mallin data'!CR222/'mallin data'!Q$297*PO_valitsin!F$5)</f>
        <v>4.9053022624883667E-2</v>
      </c>
      <c r="FR222" s="78"/>
      <c r="FS222" s="78"/>
      <c r="FT222" s="78"/>
      <c r="FU222" s="78"/>
      <c r="FV222" s="78"/>
      <c r="FW222" s="78"/>
      <c r="FX222" s="78"/>
      <c r="FY222" s="78"/>
      <c r="FZ222" s="78"/>
      <c r="GA222" s="78"/>
      <c r="GB222" s="78"/>
      <c r="GC222" s="78"/>
      <c r="GD222" s="78"/>
      <c r="GE222" s="78"/>
      <c r="GF222" s="78"/>
      <c r="GG222" s="78"/>
      <c r="GH222" s="78"/>
      <c r="GI222" s="78"/>
      <c r="GJ222" s="78"/>
      <c r="GK222" s="78"/>
      <c r="GL222" s="78"/>
      <c r="GM222" s="78"/>
      <c r="GN222" s="78"/>
      <c r="GO222" s="78"/>
      <c r="GP222" s="78"/>
      <c r="GQ222" s="78"/>
      <c r="GR222" s="78"/>
      <c r="GS222" s="78"/>
      <c r="GT222" s="78"/>
      <c r="GU222" s="78"/>
      <c r="GV222" s="78"/>
      <c r="GW222" s="78"/>
      <c r="GX222" s="78"/>
      <c r="GY222" s="78"/>
      <c r="GZ222" s="78"/>
      <c r="HA222" s="78"/>
      <c r="HB222" s="78"/>
      <c r="HC222" s="78"/>
      <c r="HD222" s="78"/>
      <c r="HE222" s="78"/>
      <c r="HF222" s="78"/>
      <c r="HG222" s="78"/>
      <c r="HH222" s="78"/>
      <c r="HI222" s="78"/>
      <c r="HJ222" s="78"/>
      <c r="HK222" s="78"/>
      <c r="HL222" s="78"/>
      <c r="HM222" s="78">
        <f>IF($B222=PO_valitsin!$C$8,100000,'mallin data'!EN222/'mallin data'!BO$297*PO_valitsin!E$5)</f>
        <v>1.2045880024137772E-2</v>
      </c>
      <c r="HN222" s="78">
        <f>IF($B222=PO_valitsin!$C$8,100000,'mallin data'!EO222/'mallin data'!BP$297*PO_valitsin!H$5)</f>
        <v>2.6582892955175203E-2</v>
      </c>
      <c r="HO222" s="78"/>
      <c r="HP222" s="78"/>
      <c r="HQ222" s="78"/>
      <c r="HR222" s="78">
        <f>IF($B222=PO_valitsin!$C$8,100000,'mallin data'!ES222/'mallin data'!BT$297*PO_valitsin!I$5)</f>
        <v>10.165379040503286</v>
      </c>
      <c r="HS222" s="78"/>
      <c r="HT222" s="78"/>
      <c r="HU222" s="78"/>
      <c r="HV222" s="78"/>
      <c r="HW222" s="78"/>
      <c r="HX222" s="78"/>
      <c r="HY222" s="78"/>
      <c r="HZ222" s="78"/>
      <c r="IA222" s="78"/>
      <c r="IB222" s="78"/>
      <c r="IC222" s="78"/>
      <c r="ID222" s="78"/>
      <c r="IE222" s="78"/>
      <c r="IF222" s="78"/>
      <c r="IG222" s="78"/>
      <c r="IH222" s="78">
        <f>IF($B222=PO_valitsin!$C$8,100000,'mallin data'!FI222/'mallin data'!CJ$297*PO_valitsin!G$5)</f>
        <v>6.274584100679928E-2</v>
      </c>
      <c r="II222" s="79">
        <f t="shared" si="12"/>
        <v>10.404980099848736</v>
      </c>
      <c r="IJ222" s="71">
        <f t="shared" si="13"/>
        <v>280</v>
      </c>
      <c r="IK222" s="80">
        <f t="shared" si="15"/>
        <v>2.2000000000000012E-8</v>
      </c>
      <c r="IL222" s="36" t="str">
        <f t="shared" si="14"/>
        <v>Raasepori</v>
      </c>
    </row>
    <row r="223" spans="1:246" x14ac:dyDescent="0.2">
      <c r="A223" s="12">
        <v>2024</v>
      </c>
      <c r="B223" s="88" t="s">
        <v>314</v>
      </c>
      <c r="C223" s="88" t="s">
        <v>632</v>
      </c>
      <c r="J223" s="89">
        <v>51.2</v>
      </c>
      <c r="Q223" s="89">
        <v>58.2</v>
      </c>
      <c r="AV223" s="63"/>
      <c r="AW223" s="63"/>
      <c r="BO223" s="99">
        <v>-1.8296916960966449E-2</v>
      </c>
      <c r="BP223" s="90">
        <v>24019.649130729285</v>
      </c>
      <c r="BT223" s="91">
        <v>1E-3</v>
      </c>
      <c r="CJ223" s="98">
        <v>793</v>
      </c>
      <c r="CK223" s="75">
        <f>ABS(J223-PO_valitsin!$D$8)</f>
        <v>5.5</v>
      </c>
      <c r="CR223" s="77">
        <f>ABS(Q223-PO_valitsin!$F$8)</f>
        <v>30.200000000000003</v>
      </c>
      <c r="EN223" s="76">
        <f>ABS(BO223-PO_valitsin!$E$8)</f>
        <v>3.7282327287380783E-3</v>
      </c>
      <c r="EO223" s="76">
        <f>ABS(BP223-PO_valitsin!$H$8)</f>
        <v>3396.8308839164711</v>
      </c>
      <c r="ES223" s="76">
        <f>ABS(BT223-PO_valitsin!$I$8)</f>
        <v>1E-3</v>
      </c>
      <c r="FI223" s="76">
        <f>ABS(CJ223-PO_valitsin!$G$8)</f>
        <v>934</v>
      </c>
      <c r="FJ223" s="78">
        <f>IF($B223=PO_valitsin!$C$8,100000,'mallin data'!CK223/'mallin data'!J$297*PO_valitsin!D$5)</f>
        <v>0.24522685201974523</v>
      </c>
      <c r="FK223" s="78"/>
      <c r="FL223" s="78"/>
      <c r="FM223" s="78"/>
      <c r="FN223" s="78"/>
      <c r="FO223" s="78"/>
      <c r="FP223" s="78"/>
      <c r="FQ223" s="78">
        <f>IF($B223=PO_valitsin!$C$8,100000,'mallin data'!CR223/'mallin data'!Q$297*PO_valitsin!F$5)</f>
        <v>0.13844871806275574</v>
      </c>
      <c r="FR223" s="78"/>
      <c r="FS223" s="78"/>
      <c r="FT223" s="78"/>
      <c r="FU223" s="78"/>
      <c r="FV223" s="78"/>
      <c r="FW223" s="78"/>
      <c r="FX223" s="78"/>
      <c r="FY223" s="78"/>
      <c r="FZ223" s="78"/>
      <c r="GA223" s="78"/>
      <c r="GB223" s="78"/>
      <c r="GC223" s="78"/>
      <c r="GD223" s="78"/>
      <c r="GE223" s="78"/>
      <c r="GF223" s="78"/>
      <c r="GG223" s="78"/>
      <c r="GH223" s="78"/>
      <c r="GI223" s="78"/>
      <c r="GJ223" s="78"/>
      <c r="GK223" s="78"/>
      <c r="GL223" s="78"/>
      <c r="GM223" s="78"/>
      <c r="GN223" s="78"/>
      <c r="GO223" s="78"/>
      <c r="GP223" s="78"/>
      <c r="GQ223" s="78"/>
      <c r="GR223" s="78"/>
      <c r="GS223" s="78"/>
      <c r="GT223" s="78"/>
      <c r="GU223" s="78"/>
      <c r="GV223" s="78"/>
      <c r="GW223" s="78"/>
      <c r="GX223" s="78"/>
      <c r="GY223" s="78"/>
      <c r="GZ223" s="78"/>
      <c r="HA223" s="78"/>
      <c r="HB223" s="78"/>
      <c r="HC223" s="78"/>
      <c r="HD223" s="78"/>
      <c r="HE223" s="78"/>
      <c r="HF223" s="78"/>
      <c r="HG223" s="78"/>
      <c r="HH223" s="78"/>
      <c r="HI223" s="78"/>
      <c r="HJ223" s="78"/>
      <c r="HK223" s="78"/>
      <c r="HL223" s="78"/>
      <c r="HM223" s="78">
        <f>IF($B223=PO_valitsin!$C$8,100000,'mallin data'!EN223/'mallin data'!BO$297*PO_valitsin!E$5)</f>
        <v>3.6905540887967471E-2</v>
      </c>
      <c r="HN223" s="78">
        <f>IF($B223=PO_valitsin!$C$8,100000,'mallin data'!EO223/'mallin data'!BP$297*PO_valitsin!H$5)</f>
        <v>0.10458346966202663</v>
      </c>
      <c r="HO223" s="78"/>
      <c r="HP223" s="78"/>
      <c r="HQ223" s="78"/>
      <c r="HR223" s="78">
        <f>IF($B223=PO_valitsin!$C$8,100000,'mallin data'!ES223/'mallin data'!BT$297*PO_valitsin!I$5)</f>
        <v>1.6084460507125451E-2</v>
      </c>
      <c r="HS223" s="78"/>
      <c r="HT223" s="78"/>
      <c r="HU223" s="78"/>
      <c r="HV223" s="78"/>
      <c r="HW223" s="78"/>
      <c r="HX223" s="78"/>
      <c r="HY223" s="78"/>
      <c r="HZ223" s="78"/>
      <c r="IA223" s="78"/>
      <c r="IB223" s="78"/>
      <c r="IC223" s="78"/>
      <c r="ID223" s="78"/>
      <c r="IE223" s="78"/>
      <c r="IF223" s="78"/>
      <c r="IG223" s="78"/>
      <c r="IH223" s="78">
        <f>IF($B223=PO_valitsin!$C$8,100000,'mallin data'!FI223/'mallin data'!CJ$297*PO_valitsin!G$5)</f>
        <v>9.5292057724147186E-2</v>
      </c>
      <c r="II223" s="79">
        <f t="shared" si="12"/>
        <v>0.63654112096376769</v>
      </c>
      <c r="IJ223" s="71">
        <f t="shared" si="13"/>
        <v>103</v>
      </c>
      <c r="IK223" s="80">
        <f t="shared" si="15"/>
        <v>2.2100000000000013E-8</v>
      </c>
      <c r="IL223" s="36" t="str">
        <f t="shared" si="14"/>
        <v>Saarijärvi</v>
      </c>
    </row>
    <row r="224" spans="1:246" x14ac:dyDescent="0.2">
      <c r="A224" s="12">
        <v>2024</v>
      </c>
      <c r="B224" s="88" t="s">
        <v>315</v>
      </c>
      <c r="C224" s="88" t="s">
        <v>633</v>
      </c>
      <c r="J224" s="89">
        <v>55.1</v>
      </c>
      <c r="Q224" s="89">
        <v>48.2</v>
      </c>
      <c r="AV224" s="63"/>
      <c r="AW224" s="63"/>
      <c r="BO224" s="99">
        <v>-3.2517478894590959E-2</v>
      </c>
      <c r="BP224" s="90">
        <v>25969.156164383563</v>
      </c>
      <c r="BT224" s="91">
        <v>3.0000000000000001E-3</v>
      </c>
      <c r="CJ224" s="98">
        <v>179</v>
      </c>
      <c r="CK224" s="75">
        <f>ABS(J224-PO_valitsin!$D$8)</f>
        <v>9.3999999999999986</v>
      </c>
      <c r="CR224" s="77">
        <f>ABS(Q224-PO_valitsin!$F$8)</f>
        <v>40.200000000000003</v>
      </c>
      <c r="EN224" s="76">
        <f>ABS(BO224-PO_valitsin!$E$8)</f>
        <v>1.0492329204886432E-2</v>
      </c>
      <c r="EO224" s="76">
        <f>ABS(BP224-PO_valitsin!$H$8)</f>
        <v>1447.3238502621934</v>
      </c>
      <c r="ES224" s="76">
        <f>ABS(BT224-PO_valitsin!$I$8)</f>
        <v>1E-3</v>
      </c>
      <c r="FI224" s="76">
        <f>ABS(CJ224-PO_valitsin!$G$8)</f>
        <v>1548</v>
      </c>
      <c r="FJ224" s="78">
        <f>IF($B224=PO_valitsin!$C$8,100000,'mallin data'!CK224/'mallin data'!J$297*PO_valitsin!D$5)</f>
        <v>0.4191149834519281</v>
      </c>
      <c r="FK224" s="78"/>
      <c r="FL224" s="78"/>
      <c r="FM224" s="78"/>
      <c r="FN224" s="78"/>
      <c r="FO224" s="78"/>
      <c r="FP224" s="78"/>
      <c r="FQ224" s="78">
        <f>IF($B224=PO_valitsin!$C$8,100000,'mallin data'!CR224/'mallin data'!Q$297*PO_valitsin!F$5)</f>
        <v>0.18429266444115167</v>
      </c>
      <c r="FR224" s="78"/>
      <c r="FS224" s="78"/>
      <c r="FT224" s="78"/>
      <c r="FU224" s="78"/>
      <c r="FV224" s="78"/>
      <c r="FW224" s="78"/>
      <c r="FX224" s="78"/>
      <c r="FY224" s="78"/>
      <c r="FZ224" s="78"/>
      <c r="GA224" s="78"/>
      <c r="GB224" s="78"/>
      <c r="GC224" s="78"/>
      <c r="GD224" s="78"/>
      <c r="GE224" s="78"/>
      <c r="GF224" s="78"/>
      <c r="GG224" s="78"/>
      <c r="GH224" s="78"/>
      <c r="GI224" s="78"/>
      <c r="GJ224" s="78"/>
      <c r="GK224" s="78"/>
      <c r="GL224" s="78"/>
      <c r="GM224" s="78"/>
      <c r="GN224" s="78"/>
      <c r="GO224" s="78"/>
      <c r="GP224" s="78"/>
      <c r="GQ224" s="78"/>
      <c r="GR224" s="78"/>
      <c r="GS224" s="78"/>
      <c r="GT224" s="78"/>
      <c r="GU224" s="78"/>
      <c r="GV224" s="78"/>
      <c r="GW224" s="78"/>
      <c r="GX224" s="78"/>
      <c r="GY224" s="78"/>
      <c r="GZ224" s="78"/>
      <c r="HA224" s="78"/>
      <c r="HB224" s="78"/>
      <c r="HC224" s="78"/>
      <c r="HD224" s="78"/>
      <c r="HE224" s="78"/>
      <c r="HF224" s="78"/>
      <c r="HG224" s="78"/>
      <c r="HH224" s="78"/>
      <c r="HI224" s="78"/>
      <c r="HJ224" s="78"/>
      <c r="HK224" s="78"/>
      <c r="HL224" s="78"/>
      <c r="HM224" s="78">
        <f>IF($B224=PO_valitsin!$C$8,100000,'mallin data'!EN224/'mallin data'!BO$297*PO_valitsin!E$5)</f>
        <v>0.1038629057397976</v>
      </c>
      <c r="HN224" s="78">
        <f>IF($B224=PO_valitsin!$C$8,100000,'mallin data'!EO224/'mallin data'!BP$297*PO_valitsin!H$5)</f>
        <v>4.4560990864079122E-2</v>
      </c>
      <c r="HO224" s="78"/>
      <c r="HP224" s="78"/>
      <c r="HQ224" s="78"/>
      <c r="HR224" s="78">
        <f>IF($B224=PO_valitsin!$C$8,100000,'mallin data'!ES224/'mallin data'!BT$297*PO_valitsin!I$5)</f>
        <v>1.6084460507125451E-2</v>
      </c>
      <c r="HS224" s="78"/>
      <c r="HT224" s="78"/>
      <c r="HU224" s="78"/>
      <c r="HV224" s="78"/>
      <c r="HW224" s="78"/>
      <c r="HX224" s="78"/>
      <c r="HY224" s="78"/>
      <c r="HZ224" s="78"/>
      <c r="IA224" s="78"/>
      <c r="IB224" s="78"/>
      <c r="IC224" s="78"/>
      <c r="ID224" s="78"/>
      <c r="IE224" s="78"/>
      <c r="IF224" s="78"/>
      <c r="IG224" s="78"/>
      <c r="IH224" s="78">
        <f>IF($B224=PO_valitsin!$C$8,100000,'mallin data'!FI224/'mallin data'!CJ$297*PO_valitsin!G$5)</f>
        <v>0.15793587297321185</v>
      </c>
      <c r="II224" s="79">
        <f t="shared" si="12"/>
        <v>0.9258519001772938</v>
      </c>
      <c r="IJ224" s="71">
        <f t="shared" si="13"/>
        <v>187</v>
      </c>
      <c r="IK224" s="80">
        <f t="shared" si="15"/>
        <v>2.2200000000000014E-8</v>
      </c>
      <c r="IL224" s="36" t="str">
        <f t="shared" si="14"/>
        <v>Salla</v>
      </c>
    </row>
    <row r="225" spans="1:246" x14ac:dyDescent="0.2">
      <c r="A225" s="12">
        <v>2024</v>
      </c>
      <c r="B225" s="88" t="s">
        <v>316</v>
      </c>
      <c r="C225" s="88" t="s">
        <v>634</v>
      </c>
      <c r="J225" s="89">
        <v>48.2</v>
      </c>
      <c r="Q225" s="89">
        <v>76.099999999999994</v>
      </c>
      <c r="AV225" s="63"/>
      <c r="AW225" s="63"/>
      <c r="BO225" s="99">
        <v>-2.6730287525578534E-2</v>
      </c>
      <c r="BP225" s="90">
        <v>27450.259720857088</v>
      </c>
      <c r="BT225" s="91">
        <v>1.2E-2</v>
      </c>
      <c r="CJ225" s="98">
        <v>4580</v>
      </c>
      <c r="CK225" s="75">
        <f>ABS(J225-PO_valitsin!$D$8)</f>
        <v>2.5</v>
      </c>
      <c r="CR225" s="77">
        <f>ABS(Q225-PO_valitsin!$F$8)</f>
        <v>12.300000000000011</v>
      </c>
      <c r="EN225" s="76">
        <f>ABS(BO225-PO_valitsin!$E$8)</f>
        <v>4.705137835874007E-3</v>
      </c>
      <c r="EO225" s="76">
        <f>ABS(BP225-PO_valitsin!$H$8)</f>
        <v>33.779706211331359</v>
      </c>
      <c r="ES225" s="76">
        <f>ABS(BT225-PO_valitsin!$I$8)</f>
        <v>0.01</v>
      </c>
      <c r="FI225" s="76">
        <f>ABS(CJ225-PO_valitsin!$G$8)</f>
        <v>2853</v>
      </c>
      <c r="FJ225" s="78">
        <f>IF($B225=PO_valitsin!$C$8,100000,'mallin data'!CK225/'mallin data'!J$297*PO_valitsin!D$5)</f>
        <v>0.111466750918066</v>
      </c>
      <c r="FK225" s="78"/>
      <c r="FL225" s="78"/>
      <c r="FM225" s="78"/>
      <c r="FN225" s="78"/>
      <c r="FO225" s="78"/>
      <c r="FP225" s="78"/>
      <c r="FQ225" s="78">
        <f>IF($B225=PO_valitsin!$C$8,100000,'mallin data'!CR225/'mallin data'!Q$297*PO_valitsin!F$5)</f>
        <v>5.6388054045427058E-2</v>
      </c>
      <c r="FR225" s="78"/>
      <c r="FS225" s="78"/>
      <c r="FT225" s="78"/>
      <c r="FU225" s="78"/>
      <c r="FV225" s="78"/>
      <c r="FW225" s="78"/>
      <c r="FX225" s="78"/>
      <c r="FY225" s="78"/>
      <c r="FZ225" s="78"/>
      <c r="GA225" s="78"/>
      <c r="GB225" s="78"/>
      <c r="GC225" s="78"/>
      <c r="GD225" s="78"/>
      <c r="GE225" s="78"/>
      <c r="GF225" s="78"/>
      <c r="GG225" s="78"/>
      <c r="GH225" s="78"/>
      <c r="GI225" s="78"/>
      <c r="GJ225" s="78"/>
      <c r="GK225" s="78"/>
      <c r="GL225" s="78"/>
      <c r="GM225" s="78"/>
      <c r="GN225" s="78"/>
      <c r="GO225" s="78"/>
      <c r="GP225" s="78"/>
      <c r="GQ225" s="78"/>
      <c r="GR225" s="78"/>
      <c r="GS225" s="78"/>
      <c r="GT225" s="78"/>
      <c r="GU225" s="78"/>
      <c r="GV225" s="78"/>
      <c r="GW225" s="78"/>
      <c r="GX225" s="78"/>
      <c r="GY225" s="78"/>
      <c r="GZ225" s="78"/>
      <c r="HA225" s="78"/>
      <c r="HB225" s="78"/>
      <c r="HC225" s="78"/>
      <c r="HD225" s="78"/>
      <c r="HE225" s="78"/>
      <c r="HF225" s="78"/>
      <c r="HG225" s="78"/>
      <c r="HH225" s="78"/>
      <c r="HI225" s="78"/>
      <c r="HJ225" s="78"/>
      <c r="HK225" s="78"/>
      <c r="HL225" s="78"/>
      <c r="HM225" s="78">
        <f>IF($B225=PO_valitsin!$C$8,100000,'mallin data'!EN225/'mallin data'!BO$297*PO_valitsin!E$5)</f>
        <v>4.6575862994514841E-2</v>
      </c>
      <c r="HN225" s="78">
        <f>IF($B225=PO_valitsin!$C$8,100000,'mallin data'!EO225/'mallin data'!BP$297*PO_valitsin!H$5)</f>
        <v>1.0400278967293499E-3</v>
      </c>
      <c r="HO225" s="78"/>
      <c r="HP225" s="78"/>
      <c r="HQ225" s="78"/>
      <c r="HR225" s="78">
        <f>IF($B225=PO_valitsin!$C$8,100000,'mallin data'!ES225/'mallin data'!BT$297*PO_valitsin!I$5)</f>
        <v>0.1608446050712545</v>
      </c>
      <c r="HS225" s="78"/>
      <c r="HT225" s="78"/>
      <c r="HU225" s="78"/>
      <c r="HV225" s="78"/>
      <c r="HW225" s="78"/>
      <c r="HX225" s="78"/>
      <c r="HY225" s="78"/>
      <c r="HZ225" s="78"/>
      <c r="IA225" s="78"/>
      <c r="IB225" s="78"/>
      <c r="IC225" s="78"/>
      <c r="ID225" s="78"/>
      <c r="IE225" s="78"/>
      <c r="IF225" s="78"/>
      <c r="IG225" s="78"/>
      <c r="IH225" s="78">
        <f>IF($B225=PO_valitsin!$C$8,100000,'mallin data'!FI225/'mallin data'!CJ$297*PO_valitsin!G$5)</f>
        <v>0.29107948681690787</v>
      </c>
      <c r="II225" s="79">
        <f t="shared" si="12"/>
        <v>0.66739481004289958</v>
      </c>
      <c r="IJ225" s="71">
        <f t="shared" si="13"/>
        <v>112</v>
      </c>
      <c r="IK225" s="80">
        <f t="shared" si="15"/>
        <v>2.2300000000000014E-8</v>
      </c>
      <c r="IL225" s="36" t="str">
        <f t="shared" si="14"/>
        <v>Salo</v>
      </c>
    </row>
    <row r="226" spans="1:246" x14ac:dyDescent="0.2">
      <c r="A226" s="12">
        <v>2024</v>
      </c>
      <c r="B226" s="88" t="s">
        <v>318</v>
      </c>
      <c r="C226" s="88" t="s">
        <v>635</v>
      </c>
      <c r="J226" s="89">
        <v>47.4</v>
      </c>
      <c r="Q226" s="89">
        <v>46.1</v>
      </c>
      <c r="AV226" s="63"/>
      <c r="AW226" s="63"/>
      <c r="BO226" s="99">
        <v>-3.4248045755917999E-4</v>
      </c>
      <c r="BP226" s="90">
        <v>28348.423271500844</v>
      </c>
      <c r="BT226" s="91">
        <v>2.3E-2</v>
      </c>
      <c r="CJ226" s="98">
        <v>310</v>
      </c>
      <c r="CK226" s="75">
        <f>ABS(J226-PO_valitsin!$D$8)</f>
        <v>1.6999999999999957</v>
      </c>
      <c r="CR226" s="77">
        <f>ABS(Q226-PO_valitsin!$F$8)</f>
        <v>42.300000000000004</v>
      </c>
      <c r="EN226" s="76">
        <f>ABS(BO226-PO_valitsin!$E$8)</f>
        <v>2.1682669232145346E-2</v>
      </c>
      <c r="EO226" s="76">
        <f>ABS(BP226-PO_valitsin!$H$8)</f>
        <v>931.94325685508738</v>
      </c>
      <c r="ES226" s="76">
        <f>ABS(BT226-PO_valitsin!$I$8)</f>
        <v>2.0999999999999998E-2</v>
      </c>
      <c r="FI226" s="76">
        <f>ABS(CJ226-PO_valitsin!$G$8)</f>
        <v>1417</v>
      </c>
      <c r="FJ226" s="78">
        <f>IF($B226=PO_valitsin!$C$8,100000,'mallin data'!CK226/'mallin data'!J$297*PO_valitsin!D$5)</f>
        <v>7.57973906242847E-2</v>
      </c>
      <c r="FK226" s="78"/>
      <c r="FL226" s="78"/>
      <c r="FM226" s="78"/>
      <c r="FN226" s="78"/>
      <c r="FO226" s="78"/>
      <c r="FP226" s="78"/>
      <c r="FQ226" s="78">
        <f>IF($B226=PO_valitsin!$C$8,100000,'mallin data'!CR226/'mallin data'!Q$297*PO_valitsin!F$5)</f>
        <v>0.19391989318061484</v>
      </c>
      <c r="FR226" s="78"/>
      <c r="FS226" s="78"/>
      <c r="FT226" s="78"/>
      <c r="FU226" s="78"/>
      <c r="FV226" s="78"/>
      <c r="FW226" s="78"/>
      <c r="FX226" s="78"/>
      <c r="FY226" s="78"/>
      <c r="FZ226" s="78"/>
      <c r="GA226" s="78"/>
      <c r="GB226" s="78"/>
      <c r="GC226" s="78"/>
      <c r="GD226" s="78"/>
      <c r="GE226" s="78"/>
      <c r="GF226" s="78"/>
      <c r="GG226" s="78"/>
      <c r="GH226" s="78"/>
      <c r="GI226" s="78"/>
      <c r="GJ226" s="78"/>
      <c r="GK226" s="78"/>
      <c r="GL226" s="78"/>
      <c r="GM226" s="78"/>
      <c r="GN226" s="78"/>
      <c r="GO226" s="78"/>
      <c r="GP226" s="78"/>
      <c r="GQ226" s="78"/>
      <c r="GR226" s="78"/>
      <c r="GS226" s="78"/>
      <c r="GT226" s="78"/>
      <c r="GU226" s="78"/>
      <c r="GV226" s="78"/>
      <c r="GW226" s="78"/>
      <c r="GX226" s="78"/>
      <c r="GY226" s="78"/>
      <c r="GZ226" s="78"/>
      <c r="HA226" s="78"/>
      <c r="HB226" s="78"/>
      <c r="HC226" s="78"/>
      <c r="HD226" s="78"/>
      <c r="HE226" s="78"/>
      <c r="HF226" s="78"/>
      <c r="HG226" s="78"/>
      <c r="HH226" s="78"/>
      <c r="HI226" s="78"/>
      <c r="HJ226" s="78"/>
      <c r="HK226" s="78"/>
      <c r="HL226" s="78"/>
      <c r="HM226" s="78">
        <f>IF($B226=PO_valitsin!$C$8,100000,'mallin data'!EN226/'mallin data'!BO$297*PO_valitsin!E$5)</f>
        <v>0.21463537663274238</v>
      </c>
      <c r="HN226" s="78">
        <f>IF($B226=PO_valitsin!$C$8,100000,'mallin data'!EO226/'mallin data'!BP$297*PO_valitsin!H$5)</f>
        <v>2.8693173920291942E-2</v>
      </c>
      <c r="HO226" s="78"/>
      <c r="HP226" s="78"/>
      <c r="HQ226" s="78"/>
      <c r="HR226" s="78">
        <f>IF($B226=PO_valitsin!$C$8,100000,'mallin data'!ES226/'mallin data'!BT$297*PO_valitsin!I$5)</f>
        <v>0.33777367064963443</v>
      </c>
      <c r="HS226" s="78"/>
      <c r="HT226" s="78"/>
      <c r="HU226" s="78"/>
      <c r="HV226" s="78"/>
      <c r="HW226" s="78"/>
      <c r="HX226" s="78"/>
      <c r="HY226" s="78"/>
      <c r="HZ226" s="78"/>
      <c r="IA226" s="78"/>
      <c r="IB226" s="78"/>
      <c r="IC226" s="78"/>
      <c r="ID226" s="78"/>
      <c r="IE226" s="78"/>
      <c r="IF226" s="78"/>
      <c r="IG226" s="78"/>
      <c r="IH226" s="78">
        <f>IF($B226=PO_valitsin!$C$8,100000,'mallin data'!FI226/'mallin data'!CJ$297*PO_valitsin!G$5)</f>
        <v>0.14457049870997493</v>
      </c>
      <c r="II226" s="79">
        <f t="shared" si="12"/>
        <v>0.99539002611754313</v>
      </c>
      <c r="IJ226" s="71">
        <f t="shared" si="13"/>
        <v>200</v>
      </c>
      <c r="IK226" s="80">
        <f t="shared" si="15"/>
        <v>2.2400000000000015E-8</v>
      </c>
      <c r="IL226" s="36" t="str">
        <f t="shared" si="14"/>
        <v>Sauvo</v>
      </c>
    </row>
    <row r="227" spans="1:246" x14ac:dyDescent="0.2">
      <c r="A227" s="12">
        <v>2024</v>
      </c>
      <c r="B227" s="88" t="s">
        <v>319</v>
      </c>
      <c r="C227" s="88" t="s">
        <v>636</v>
      </c>
      <c r="J227" s="89">
        <v>54.2</v>
      </c>
      <c r="Q227" s="89">
        <v>52.6</v>
      </c>
      <c r="AV227" s="63"/>
      <c r="AW227" s="63"/>
      <c r="BO227" s="99">
        <v>-2.6140649502787938E-2</v>
      </c>
      <c r="BP227" s="90">
        <v>25110.111355081557</v>
      </c>
      <c r="BT227" s="91">
        <v>3.0000000000000001E-3</v>
      </c>
      <c r="CJ227" s="98">
        <v>242</v>
      </c>
      <c r="CK227" s="75">
        <f>ABS(J227-PO_valitsin!$D$8)</f>
        <v>8.5</v>
      </c>
      <c r="CR227" s="77">
        <f>ABS(Q227-PO_valitsin!$F$8)</f>
        <v>35.800000000000004</v>
      </c>
      <c r="EN227" s="76">
        <f>ABS(BO227-PO_valitsin!$E$8)</f>
        <v>4.1154998130834113E-3</v>
      </c>
      <c r="EO227" s="76">
        <f>ABS(BP227-PO_valitsin!$H$8)</f>
        <v>2306.3686595641993</v>
      </c>
      <c r="ES227" s="76">
        <f>ABS(BT227-PO_valitsin!$I$8)</f>
        <v>1E-3</v>
      </c>
      <c r="FI227" s="76">
        <f>ABS(CJ227-PO_valitsin!$G$8)</f>
        <v>1485</v>
      </c>
      <c r="FJ227" s="78">
        <f>IF($B227=PO_valitsin!$C$8,100000,'mallin data'!CK227/'mallin data'!J$297*PO_valitsin!D$5)</f>
        <v>0.37898695312142444</v>
      </c>
      <c r="FK227" s="78"/>
      <c r="FL227" s="78"/>
      <c r="FM227" s="78"/>
      <c r="FN227" s="78"/>
      <c r="FO227" s="78"/>
      <c r="FP227" s="78"/>
      <c r="FQ227" s="78">
        <f>IF($B227=PO_valitsin!$C$8,100000,'mallin data'!CR227/'mallin data'!Q$297*PO_valitsin!F$5)</f>
        <v>0.16412132803465748</v>
      </c>
      <c r="FR227" s="78"/>
      <c r="FS227" s="78"/>
      <c r="FT227" s="78"/>
      <c r="FU227" s="78"/>
      <c r="FV227" s="78"/>
      <c r="FW227" s="78"/>
      <c r="FX227" s="78"/>
      <c r="FY227" s="78"/>
      <c r="FZ227" s="78"/>
      <c r="GA227" s="78"/>
      <c r="GB227" s="78"/>
      <c r="GC227" s="78"/>
      <c r="GD227" s="78"/>
      <c r="GE227" s="78"/>
      <c r="GF227" s="78"/>
      <c r="GG227" s="78"/>
      <c r="GH227" s="78"/>
      <c r="GI227" s="78"/>
      <c r="GJ227" s="78"/>
      <c r="GK227" s="78"/>
      <c r="GL227" s="78"/>
      <c r="GM227" s="78"/>
      <c r="GN227" s="78"/>
      <c r="GO227" s="78"/>
      <c r="GP227" s="78"/>
      <c r="GQ227" s="78"/>
      <c r="GR227" s="78"/>
      <c r="GS227" s="78"/>
      <c r="GT227" s="78"/>
      <c r="GU227" s="78"/>
      <c r="GV227" s="78"/>
      <c r="GW227" s="78"/>
      <c r="GX227" s="78"/>
      <c r="GY227" s="78"/>
      <c r="GZ227" s="78"/>
      <c r="HA227" s="78"/>
      <c r="HB227" s="78"/>
      <c r="HC227" s="78"/>
      <c r="HD227" s="78"/>
      <c r="HE227" s="78"/>
      <c r="HF227" s="78"/>
      <c r="HG227" s="78"/>
      <c r="HH227" s="78"/>
      <c r="HI227" s="78"/>
      <c r="HJ227" s="78"/>
      <c r="HK227" s="78"/>
      <c r="HL227" s="78"/>
      <c r="HM227" s="78">
        <f>IF($B227=PO_valitsin!$C$8,100000,'mallin data'!EN227/'mallin data'!BO$297*PO_valitsin!E$5)</f>
        <v>4.073907335650203E-2</v>
      </c>
      <c r="HN227" s="78">
        <f>IF($B227=PO_valitsin!$C$8,100000,'mallin data'!EO227/'mallin data'!BP$297*PO_valitsin!H$5)</f>
        <v>7.1009727884619886E-2</v>
      </c>
      <c r="HO227" s="78"/>
      <c r="HP227" s="78"/>
      <c r="HQ227" s="78"/>
      <c r="HR227" s="78">
        <f>IF($B227=PO_valitsin!$C$8,100000,'mallin data'!ES227/'mallin data'!BT$297*PO_valitsin!I$5)</f>
        <v>1.6084460507125451E-2</v>
      </c>
      <c r="HS227" s="78"/>
      <c r="HT227" s="78"/>
      <c r="HU227" s="78"/>
      <c r="HV227" s="78"/>
      <c r="HW227" s="78"/>
      <c r="HX227" s="78"/>
      <c r="HY227" s="78"/>
      <c r="HZ227" s="78"/>
      <c r="IA227" s="78"/>
      <c r="IB227" s="78"/>
      <c r="IC227" s="78"/>
      <c r="ID227" s="78"/>
      <c r="IE227" s="78"/>
      <c r="IF227" s="78"/>
      <c r="IG227" s="78"/>
      <c r="IH227" s="78">
        <f>IF($B227=PO_valitsin!$C$8,100000,'mallin data'!FI227/'mallin data'!CJ$297*PO_valitsin!G$5)</f>
        <v>0.15150825023592998</v>
      </c>
      <c r="II227" s="79">
        <f t="shared" si="12"/>
        <v>0.82244981564025921</v>
      </c>
      <c r="IJ227" s="71">
        <f t="shared" si="13"/>
        <v>166</v>
      </c>
      <c r="IK227" s="80">
        <f t="shared" si="15"/>
        <v>2.2500000000000016E-8</v>
      </c>
      <c r="IL227" s="36" t="str">
        <f t="shared" si="14"/>
        <v>Savitaipale</v>
      </c>
    </row>
    <row r="228" spans="1:246" x14ac:dyDescent="0.2">
      <c r="A228" s="12">
        <v>2024</v>
      </c>
      <c r="B228" s="88" t="s">
        <v>93</v>
      </c>
      <c r="C228" s="88" t="s">
        <v>637</v>
      </c>
      <c r="J228" s="89">
        <v>51</v>
      </c>
      <c r="Q228" s="89">
        <v>78</v>
      </c>
      <c r="AV228" s="63"/>
      <c r="AW228" s="63"/>
      <c r="BO228" s="99">
        <v>-2.8778788383419872E-2</v>
      </c>
      <c r="BP228" s="90">
        <v>26601.64876033058</v>
      </c>
      <c r="BT228" s="91">
        <v>1E-3</v>
      </c>
      <c r="CJ228" s="98">
        <v>2353</v>
      </c>
      <c r="CK228" s="75">
        <f>ABS(J228-PO_valitsin!$D$8)</f>
        <v>5.2999999999999972</v>
      </c>
      <c r="CR228" s="77">
        <f>ABS(Q228-PO_valitsin!$F$8)</f>
        <v>10.400000000000006</v>
      </c>
      <c r="EN228" s="76">
        <f>ABS(BO228-PO_valitsin!$E$8)</f>
        <v>6.7536386937153449E-3</v>
      </c>
      <c r="EO228" s="76">
        <f>ABS(BP228-PO_valitsin!$H$8)</f>
        <v>814.83125431517692</v>
      </c>
      <c r="ES228" s="76">
        <f>ABS(BT228-PO_valitsin!$I$8)</f>
        <v>1E-3</v>
      </c>
      <c r="FI228" s="76">
        <f>ABS(CJ228-PO_valitsin!$G$8)</f>
        <v>626</v>
      </c>
      <c r="FJ228" s="78">
        <f>IF($B228=PO_valitsin!$C$8,100000,'mallin data'!CK228/'mallin data'!J$297*PO_valitsin!D$5)</f>
        <v>0.23630951194629979</v>
      </c>
      <c r="FK228" s="78"/>
      <c r="FL228" s="78"/>
      <c r="FM228" s="78"/>
      <c r="FN228" s="78"/>
      <c r="FO228" s="78"/>
      <c r="FP228" s="78"/>
      <c r="FQ228" s="78">
        <f>IF($B228=PO_valitsin!$C$8,100000,'mallin data'!CR228/'mallin data'!Q$297*PO_valitsin!F$5)</f>
        <v>4.7677704233531799E-2</v>
      </c>
      <c r="FR228" s="78"/>
      <c r="FS228" s="78"/>
      <c r="FT228" s="78"/>
      <c r="FU228" s="78"/>
      <c r="FV228" s="78"/>
      <c r="FW228" s="78"/>
      <c r="FX228" s="78"/>
      <c r="FY228" s="78"/>
      <c r="FZ228" s="78"/>
      <c r="GA228" s="78"/>
      <c r="GB228" s="78"/>
      <c r="GC228" s="78"/>
      <c r="GD228" s="78"/>
      <c r="GE228" s="78"/>
      <c r="GF228" s="78"/>
      <c r="GG228" s="78"/>
      <c r="GH228" s="78"/>
      <c r="GI228" s="78"/>
      <c r="GJ228" s="78"/>
      <c r="GK228" s="78"/>
      <c r="GL228" s="78"/>
      <c r="GM228" s="78"/>
      <c r="GN228" s="78"/>
      <c r="GO228" s="78"/>
      <c r="GP228" s="78"/>
      <c r="GQ228" s="78"/>
      <c r="GR228" s="78"/>
      <c r="GS228" s="78"/>
      <c r="GT228" s="78"/>
      <c r="GU228" s="78"/>
      <c r="GV228" s="78"/>
      <c r="GW228" s="78"/>
      <c r="GX228" s="78"/>
      <c r="GY228" s="78"/>
      <c r="GZ228" s="78"/>
      <c r="HA228" s="78"/>
      <c r="HB228" s="78"/>
      <c r="HC228" s="78"/>
      <c r="HD228" s="78"/>
      <c r="HE228" s="78"/>
      <c r="HF228" s="78"/>
      <c r="HG228" s="78"/>
      <c r="HH228" s="78"/>
      <c r="HI228" s="78"/>
      <c r="HJ228" s="78"/>
      <c r="HK228" s="78"/>
      <c r="HL228" s="78"/>
      <c r="HM228" s="78">
        <f>IF($B228=PO_valitsin!$C$8,100000,'mallin data'!EN228/'mallin data'!BO$297*PO_valitsin!E$5)</f>
        <v>6.6853843922408562E-2</v>
      </c>
      <c r="HN228" s="78">
        <f>IF($B228=PO_valitsin!$C$8,100000,'mallin data'!EO228/'mallin data'!BP$297*PO_valitsin!H$5)</f>
        <v>2.5087466134636666E-2</v>
      </c>
      <c r="HO228" s="78"/>
      <c r="HP228" s="78"/>
      <c r="HQ228" s="78"/>
      <c r="HR228" s="78">
        <f>IF($B228=PO_valitsin!$C$8,100000,'mallin data'!ES228/'mallin data'!BT$297*PO_valitsin!I$5)</f>
        <v>1.6084460507125451E-2</v>
      </c>
      <c r="HS228" s="78"/>
      <c r="HT228" s="78"/>
      <c r="HU228" s="78"/>
      <c r="HV228" s="78"/>
      <c r="HW228" s="78"/>
      <c r="HX228" s="78"/>
      <c r="HY228" s="78"/>
      <c r="HZ228" s="78"/>
      <c r="IA228" s="78"/>
      <c r="IB228" s="78"/>
      <c r="IC228" s="78"/>
      <c r="ID228" s="78"/>
      <c r="IE228" s="78"/>
      <c r="IF228" s="78"/>
      <c r="IG228" s="78"/>
      <c r="IH228" s="78">
        <f>IF($B228=PO_valitsin!$C$8,100000,'mallin data'!FI228/'mallin data'!CJ$297*PO_valitsin!G$5)</f>
        <v>6.3868124341880245E-2</v>
      </c>
      <c r="II228" s="79">
        <f t="shared" si="12"/>
        <v>0.45588113368588246</v>
      </c>
      <c r="IJ228" s="71">
        <f t="shared" si="13"/>
        <v>39</v>
      </c>
      <c r="IK228" s="80">
        <f t="shared" si="15"/>
        <v>2.2600000000000017E-8</v>
      </c>
      <c r="IL228" s="36" t="str">
        <f t="shared" si="14"/>
        <v>Savonlinna</v>
      </c>
    </row>
    <row r="229" spans="1:246" x14ac:dyDescent="0.2">
      <c r="A229" s="12">
        <v>2024</v>
      </c>
      <c r="B229" s="88" t="s">
        <v>320</v>
      </c>
      <c r="C229" s="88" t="s">
        <v>638</v>
      </c>
      <c r="J229" s="89">
        <v>52.9</v>
      </c>
      <c r="Q229" s="89">
        <v>38.299999999999997</v>
      </c>
      <c r="AV229" s="63"/>
      <c r="AW229" s="63"/>
      <c r="BO229" s="99">
        <v>1.2415063538196724E-2</v>
      </c>
      <c r="BP229" s="90">
        <v>25398.216804979253</v>
      </c>
      <c r="BT229" s="91">
        <v>3.0000000000000001E-3</v>
      </c>
      <c r="CJ229" s="98">
        <v>64</v>
      </c>
      <c r="CK229" s="75">
        <f>ABS(J229-PO_valitsin!$D$8)</f>
        <v>7.1999999999999957</v>
      </c>
      <c r="CR229" s="77">
        <f>ABS(Q229-PO_valitsin!$F$8)</f>
        <v>50.100000000000009</v>
      </c>
      <c r="EN229" s="76">
        <f>ABS(BO229-PO_valitsin!$E$8)</f>
        <v>3.4440213227901251E-2</v>
      </c>
      <c r="EO229" s="76">
        <f>ABS(BP229-PO_valitsin!$H$8)</f>
        <v>2018.2632096665038</v>
      </c>
      <c r="ES229" s="76">
        <f>ABS(BT229-PO_valitsin!$I$8)</f>
        <v>1E-3</v>
      </c>
      <c r="FI229" s="76">
        <f>ABS(CJ229-PO_valitsin!$G$8)</f>
        <v>1663</v>
      </c>
      <c r="FJ229" s="78">
        <f>IF($B229=PO_valitsin!$C$8,100000,'mallin data'!CK229/'mallin data'!J$297*PO_valitsin!D$5)</f>
        <v>0.3210242426440299</v>
      </c>
      <c r="FK229" s="78"/>
      <c r="FL229" s="78"/>
      <c r="FM229" s="78"/>
      <c r="FN229" s="78"/>
      <c r="FO229" s="78"/>
      <c r="FP229" s="78"/>
      <c r="FQ229" s="78">
        <f>IF($B229=PO_valitsin!$C$8,100000,'mallin data'!CR229/'mallin data'!Q$297*PO_valitsin!F$5)</f>
        <v>0.22967817135576368</v>
      </c>
      <c r="FR229" s="78"/>
      <c r="FS229" s="78"/>
      <c r="FT229" s="78"/>
      <c r="FU229" s="78"/>
      <c r="FV229" s="78"/>
      <c r="FW229" s="78"/>
      <c r="FX229" s="78"/>
      <c r="FY229" s="78"/>
      <c r="FZ229" s="78"/>
      <c r="GA229" s="78"/>
      <c r="GB229" s="78"/>
      <c r="GC229" s="78"/>
      <c r="GD229" s="78"/>
      <c r="GE229" s="78"/>
      <c r="GF229" s="78"/>
      <c r="GG229" s="78"/>
      <c r="GH229" s="78"/>
      <c r="GI229" s="78"/>
      <c r="GJ229" s="78"/>
      <c r="GK229" s="78"/>
      <c r="GL229" s="78"/>
      <c r="GM229" s="78"/>
      <c r="GN229" s="78"/>
      <c r="GO229" s="78"/>
      <c r="GP229" s="78"/>
      <c r="GQ229" s="78"/>
      <c r="GR229" s="78"/>
      <c r="GS229" s="78"/>
      <c r="GT229" s="78"/>
      <c r="GU229" s="78"/>
      <c r="GV229" s="78"/>
      <c r="GW229" s="78"/>
      <c r="GX229" s="78"/>
      <c r="GY229" s="78"/>
      <c r="GZ229" s="78"/>
      <c r="HA229" s="78"/>
      <c r="HB229" s="78"/>
      <c r="HC229" s="78"/>
      <c r="HD229" s="78"/>
      <c r="HE229" s="78"/>
      <c r="HF229" s="78"/>
      <c r="HG229" s="78"/>
      <c r="HH229" s="78"/>
      <c r="HI229" s="78"/>
      <c r="HJ229" s="78"/>
      <c r="HK229" s="78"/>
      <c r="HL229" s="78"/>
      <c r="HM229" s="78">
        <f>IF($B229=PO_valitsin!$C$8,100000,'mallin data'!EN229/'mallin data'!BO$297*PO_valitsin!E$5)</f>
        <v>0.34092150086962086</v>
      </c>
      <c r="HN229" s="78">
        <f>IF($B229=PO_valitsin!$C$8,100000,'mallin data'!EO229/'mallin data'!BP$297*PO_valitsin!H$5)</f>
        <v>6.2139381197209964E-2</v>
      </c>
      <c r="HO229" s="78"/>
      <c r="HP229" s="78"/>
      <c r="HQ229" s="78"/>
      <c r="HR229" s="78">
        <f>IF($B229=PO_valitsin!$C$8,100000,'mallin data'!ES229/'mallin data'!BT$297*PO_valitsin!I$5)</f>
        <v>1.6084460507125451E-2</v>
      </c>
      <c r="HS229" s="78"/>
      <c r="HT229" s="78"/>
      <c r="HU229" s="78"/>
      <c r="HV229" s="78"/>
      <c r="HW229" s="78"/>
      <c r="HX229" s="78"/>
      <c r="HY229" s="78"/>
      <c r="HZ229" s="78"/>
      <c r="IA229" s="78"/>
      <c r="IB229" s="78"/>
      <c r="IC229" s="78"/>
      <c r="ID229" s="78"/>
      <c r="IE229" s="78"/>
      <c r="IF229" s="78"/>
      <c r="IG229" s="78"/>
      <c r="IH229" s="78">
        <f>IF($B229=PO_valitsin!$C$8,100000,'mallin data'!FI229/'mallin data'!CJ$297*PO_valitsin!G$5)</f>
        <v>0.16966883511269462</v>
      </c>
      <c r="II229" s="79">
        <f t="shared" si="12"/>
        <v>1.1395166143864446</v>
      </c>
      <c r="IJ229" s="71">
        <f t="shared" si="13"/>
        <v>227</v>
      </c>
      <c r="IK229" s="80">
        <f t="shared" si="15"/>
        <v>2.2700000000000018E-8</v>
      </c>
      <c r="IL229" s="36" t="str">
        <f t="shared" si="14"/>
        <v>Savukoski</v>
      </c>
    </row>
    <row r="230" spans="1:246" x14ac:dyDescent="0.2">
      <c r="A230" s="12">
        <v>2024</v>
      </c>
      <c r="B230" s="88" t="s">
        <v>141</v>
      </c>
      <c r="C230" s="88" t="s">
        <v>639</v>
      </c>
      <c r="J230" s="89">
        <v>41.6</v>
      </c>
      <c r="Q230" s="89">
        <v>92.1</v>
      </c>
      <c r="AV230" s="63"/>
      <c r="AW230" s="63"/>
      <c r="BO230" s="99">
        <v>9.5264897945337886E-3</v>
      </c>
      <c r="BP230" s="90">
        <v>27498.104487246852</v>
      </c>
      <c r="BT230" s="91">
        <v>2E-3</v>
      </c>
      <c r="CJ230" s="98">
        <v>7101</v>
      </c>
      <c r="CK230" s="75">
        <f>ABS(J230-PO_valitsin!$D$8)</f>
        <v>4.1000000000000014</v>
      </c>
      <c r="CR230" s="77">
        <f>ABS(Q230-PO_valitsin!$F$8)</f>
        <v>3.6999999999999886</v>
      </c>
      <c r="EN230" s="76">
        <f>ABS(BO230-PO_valitsin!$E$8)</f>
        <v>3.1551639484238315E-2</v>
      </c>
      <c r="EO230" s="76">
        <f>ABS(BP230-PO_valitsin!$H$8)</f>
        <v>81.624472601095476</v>
      </c>
      <c r="ES230" s="76">
        <f>ABS(BT230-PO_valitsin!$I$8)</f>
        <v>0</v>
      </c>
      <c r="FI230" s="76">
        <f>ABS(CJ230-PO_valitsin!$G$8)</f>
        <v>5374</v>
      </c>
      <c r="FJ230" s="78">
        <f>IF($B230=PO_valitsin!$C$8,100000,'mallin data'!CK230/'mallin data'!J$297*PO_valitsin!D$5)</f>
        <v>0.18280547150562831</v>
      </c>
      <c r="FK230" s="78"/>
      <c r="FL230" s="78"/>
      <c r="FM230" s="78"/>
      <c r="FN230" s="78"/>
      <c r="FO230" s="78"/>
      <c r="FP230" s="78"/>
      <c r="FQ230" s="78">
        <f>IF($B230=PO_valitsin!$C$8,100000,'mallin data'!CR230/'mallin data'!Q$297*PO_valitsin!F$5)</f>
        <v>1.6962260160006442E-2</v>
      </c>
      <c r="FR230" s="78"/>
      <c r="FS230" s="78"/>
      <c r="FT230" s="78"/>
      <c r="FU230" s="78"/>
      <c r="FV230" s="78"/>
      <c r="FW230" s="78"/>
      <c r="FX230" s="78"/>
      <c r="FY230" s="78"/>
      <c r="FZ230" s="78"/>
      <c r="GA230" s="78"/>
      <c r="GB230" s="78"/>
      <c r="GC230" s="78"/>
      <c r="GD230" s="78"/>
      <c r="GE230" s="78"/>
      <c r="GF230" s="78"/>
      <c r="GG230" s="78"/>
      <c r="GH230" s="78"/>
      <c r="GI230" s="78"/>
      <c r="GJ230" s="78"/>
      <c r="GK230" s="78"/>
      <c r="GL230" s="78"/>
      <c r="GM230" s="78"/>
      <c r="GN230" s="78"/>
      <c r="GO230" s="78"/>
      <c r="GP230" s="78"/>
      <c r="GQ230" s="78"/>
      <c r="GR230" s="78"/>
      <c r="GS230" s="78"/>
      <c r="GT230" s="78"/>
      <c r="GU230" s="78"/>
      <c r="GV230" s="78"/>
      <c r="GW230" s="78"/>
      <c r="GX230" s="78"/>
      <c r="GY230" s="78"/>
      <c r="GZ230" s="78"/>
      <c r="HA230" s="78"/>
      <c r="HB230" s="78"/>
      <c r="HC230" s="78"/>
      <c r="HD230" s="78"/>
      <c r="HE230" s="78"/>
      <c r="HF230" s="78"/>
      <c r="HG230" s="78"/>
      <c r="HH230" s="78"/>
      <c r="HI230" s="78"/>
      <c r="HJ230" s="78"/>
      <c r="HK230" s="78"/>
      <c r="HL230" s="78"/>
      <c r="HM230" s="78">
        <f>IF($B230=PO_valitsin!$C$8,100000,'mallin data'!EN230/'mallin data'!BO$297*PO_valitsin!E$5)</f>
        <v>0.31232769137298438</v>
      </c>
      <c r="HN230" s="78">
        <f>IF($B230=PO_valitsin!$C$8,100000,'mallin data'!EO230/'mallin data'!BP$297*PO_valitsin!H$5)</f>
        <v>2.5130984867027333E-3</v>
      </c>
      <c r="HO230" s="78"/>
      <c r="HP230" s="78"/>
      <c r="HQ230" s="78"/>
      <c r="HR230" s="78">
        <f>IF($B230=PO_valitsin!$C$8,100000,'mallin data'!ES230/'mallin data'!BT$297*PO_valitsin!I$5)</f>
        <v>0</v>
      </c>
      <c r="HS230" s="78"/>
      <c r="HT230" s="78"/>
      <c r="HU230" s="78"/>
      <c r="HV230" s="78"/>
      <c r="HW230" s="78"/>
      <c r="HX230" s="78"/>
      <c r="HY230" s="78"/>
      <c r="HZ230" s="78"/>
      <c r="IA230" s="78"/>
      <c r="IB230" s="78"/>
      <c r="IC230" s="78"/>
      <c r="ID230" s="78"/>
      <c r="IE230" s="78"/>
      <c r="IF230" s="78"/>
      <c r="IG230" s="78"/>
      <c r="IH230" s="78">
        <f>IF($B230=PO_valitsin!$C$8,100000,'mallin data'!FI230/'mallin data'!CJ$297*PO_valitsin!G$5)</f>
        <v>0.5482864220659176</v>
      </c>
      <c r="II230" s="79">
        <f t="shared" si="12"/>
        <v>1.0628949663912395</v>
      </c>
      <c r="IJ230" s="71">
        <f t="shared" si="13"/>
        <v>218</v>
      </c>
      <c r="IK230" s="80">
        <f t="shared" si="15"/>
        <v>2.2800000000000019E-8</v>
      </c>
      <c r="IL230" s="36" t="str">
        <f t="shared" si="14"/>
        <v>Seinäjoki</v>
      </c>
    </row>
    <row r="231" spans="1:246" x14ac:dyDescent="0.2">
      <c r="A231" s="12">
        <v>2024</v>
      </c>
      <c r="B231" s="88" t="s">
        <v>321</v>
      </c>
      <c r="C231" s="88" t="s">
        <v>640</v>
      </c>
      <c r="J231" s="89">
        <v>40.5</v>
      </c>
      <c r="Q231" s="89">
        <v>53.4</v>
      </c>
      <c r="AV231" s="63"/>
      <c r="AW231" s="63"/>
      <c r="BO231" s="99">
        <v>-3.5542159880871414E-2</v>
      </c>
      <c r="BP231" s="90">
        <v>22168.154681729306</v>
      </c>
      <c r="BT231" s="91">
        <v>2E-3</v>
      </c>
      <c r="CJ231" s="98">
        <v>733</v>
      </c>
      <c r="CK231" s="75">
        <f>ABS(J231-PO_valitsin!$D$8)</f>
        <v>5.2000000000000028</v>
      </c>
      <c r="CR231" s="77">
        <f>ABS(Q231-PO_valitsin!$F$8)</f>
        <v>35.000000000000007</v>
      </c>
      <c r="EN231" s="76">
        <f>ABS(BO231-PO_valitsin!$E$8)</f>
        <v>1.3517010191166887E-2</v>
      </c>
      <c r="EO231" s="76">
        <f>ABS(BP231-PO_valitsin!$H$8)</f>
        <v>5248.3253329164509</v>
      </c>
      <c r="ES231" s="76">
        <f>ABS(BT231-PO_valitsin!$I$8)</f>
        <v>0</v>
      </c>
      <c r="FI231" s="76">
        <f>ABS(CJ231-PO_valitsin!$G$8)</f>
        <v>994</v>
      </c>
      <c r="FJ231" s="78">
        <f>IF($B231=PO_valitsin!$C$8,100000,'mallin data'!CK231/'mallin data'!J$297*PO_valitsin!D$5)</f>
        <v>0.23185084190957742</v>
      </c>
      <c r="FK231" s="78"/>
      <c r="FL231" s="78"/>
      <c r="FM231" s="78"/>
      <c r="FN231" s="78"/>
      <c r="FO231" s="78"/>
      <c r="FP231" s="78"/>
      <c r="FQ231" s="78">
        <f>IF($B231=PO_valitsin!$C$8,100000,'mallin data'!CR231/'mallin data'!Q$297*PO_valitsin!F$5)</f>
        <v>0.16045381232438582</v>
      </c>
      <c r="FR231" s="78"/>
      <c r="FS231" s="78"/>
      <c r="FT231" s="78"/>
      <c r="FU231" s="78"/>
      <c r="FV231" s="78"/>
      <c r="FW231" s="78"/>
      <c r="FX231" s="78"/>
      <c r="FY231" s="78"/>
      <c r="FZ231" s="78"/>
      <c r="GA231" s="78"/>
      <c r="GB231" s="78"/>
      <c r="GC231" s="78"/>
      <c r="GD231" s="78"/>
      <c r="GE231" s="78"/>
      <c r="GF231" s="78"/>
      <c r="GG231" s="78"/>
      <c r="GH231" s="78"/>
      <c r="GI231" s="78"/>
      <c r="GJ231" s="78"/>
      <c r="GK231" s="78"/>
      <c r="GL231" s="78"/>
      <c r="GM231" s="78"/>
      <c r="GN231" s="78"/>
      <c r="GO231" s="78"/>
      <c r="GP231" s="78"/>
      <c r="GQ231" s="78"/>
      <c r="GR231" s="78"/>
      <c r="GS231" s="78"/>
      <c r="GT231" s="78"/>
      <c r="GU231" s="78"/>
      <c r="GV231" s="78"/>
      <c r="GW231" s="78"/>
      <c r="GX231" s="78"/>
      <c r="GY231" s="78"/>
      <c r="GZ231" s="78"/>
      <c r="HA231" s="78"/>
      <c r="HB231" s="78"/>
      <c r="HC231" s="78"/>
      <c r="HD231" s="78"/>
      <c r="HE231" s="78"/>
      <c r="HF231" s="78"/>
      <c r="HG231" s="78"/>
      <c r="HH231" s="78"/>
      <c r="HI231" s="78"/>
      <c r="HJ231" s="78"/>
      <c r="HK231" s="78"/>
      <c r="HL231" s="78"/>
      <c r="HM231" s="78">
        <f>IF($B231=PO_valitsin!$C$8,100000,'mallin data'!EN231/'mallin data'!BO$297*PO_valitsin!E$5)</f>
        <v>0.13380403225579557</v>
      </c>
      <c r="HN231" s="78">
        <f>IF($B231=PO_valitsin!$C$8,100000,'mallin data'!EO231/'mallin data'!BP$297*PO_valitsin!H$5)</f>
        <v>0.16158828390027399</v>
      </c>
      <c r="HO231" s="78"/>
      <c r="HP231" s="78"/>
      <c r="HQ231" s="78"/>
      <c r="HR231" s="78">
        <f>IF($B231=PO_valitsin!$C$8,100000,'mallin data'!ES231/'mallin data'!BT$297*PO_valitsin!I$5)</f>
        <v>0</v>
      </c>
      <c r="HS231" s="78"/>
      <c r="HT231" s="78"/>
      <c r="HU231" s="78"/>
      <c r="HV231" s="78"/>
      <c r="HW231" s="78"/>
      <c r="HX231" s="78"/>
      <c r="HY231" s="78"/>
      <c r="HZ231" s="78"/>
      <c r="IA231" s="78"/>
      <c r="IB231" s="78"/>
      <c r="IC231" s="78"/>
      <c r="ID231" s="78"/>
      <c r="IE231" s="78"/>
      <c r="IF231" s="78"/>
      <c r="IG231" s="78"/>
      <c r="IH231" s="78">
        <f>IF($B231=PO_valitsin!$C$8,100000,'mallin data'!FI231/'mallin data'!CJ$297*PO_valitsin!G$5)</f>
        <v>0.10141360318822518</v>
      </c>
      <c r="II231" s="79">
        <f t="shared" si="12"/>
        <v>0.78911059647825799</v>
      </c>
      <c r="IJ231" s="71">
        <f t="shared" si="13"/>
        <v>155</v>
      </c>
      <c r="IK231" s="80">
        <f t="shared" si="15"/>
        <v>2.290000000000002E-8</v>
      </c>
      <c r="IL231" s="36" t="str">
        <f t="shared" si="14"/>
        <v>Sievi</v>
      </c>
    </row>
    <row r="232" spans="1:246" x14ac:dyDescent="0.2">
      <c r="A232" s="12">
        <v>2024</v>
      </c>
      <c r="B232" s="88" t="s">
        <v>322</v>
      </c>
      <c r="C232" s="88" t="s">
        <v>641</v>
      </c>
      <c r="J232" s="89">
        <v>54.6</v>
      </c>
      <c r="Q232" s="89">
        <v>29.6</v>
      </c>
      <c r="AV232" s="63"/>
      <c r="AW232" s="63"/>
      <c r="BO232" s="99">
        <v>-1.1682378095357059E-2</v>
      </c>
      <c r="BP232" s="90">
        <v>22968.427215189873</v>
      </c>
      <c r="BT232" s="91">
        <v>2E-3</v>
      </c>
      <c r="CJ232" s="98">
        <v>107</v>
      </c>
      <c r="CK232" s="75">
        <f>ABS(J232-PO_valitsin!$D$8)</f>
        <v>8.8999999999999986</v>
      </c>
      <c r="CR232" s="77">
        <f>ABS(Q232-PO_valitsin!$F$8)</f>
        <v>58.800000000000004</v>
      </c>
      <c r="EN232" s="76">
        <f>ABS(BO232-PO_valitsin!$E$8)</f>
        <v>1.0342771594347468E-2</v>
      </c>
      <c r="EO232" s="76">
        <f>ABS(BP232-PO_valitsin!$H$8)</f>
        <v>4448.0527994558834</v>
      </c>
      <c r="ES232" s="76">
        <f>ABS(BT232-PO_valitsin!$I$8)</f>
        <v>0</v>
      </c>
      <c r="FI232" s="76">
        <f>ABS(CJ232-PO_valitsin!$G$8)</f>
        <v>1620</v>
      </c>
      <c r="FJ232" s="78">
        <f>IF($B232=PO_valitsin!$C$8,100000,'mallin data'!CK232/'mallin data'!J$297*PO_valitsin!D$5)</f>
        <v>0.39682163326831488</v>
      </c>
      <c r="FK232" s="78"/>
      <c r="FL232" s="78"/>
      <c r="FM232" s="78"/>
      <c r="FN232" s="78"/>
      <c r="FO232" s="78"/>
      <c r="FP232" s="78"/>
      <c r="FQ232" s="78">
        <f>IF($B232=PO_valitsin!$C$8,100000,'mallin data'!CR232/'mallin data'!Q$297*PO_valitsin!F$5)</f>
        <v>0.26956240470496812</v>
      </c>
      <c r="FR232" s="78"/>
      <c r="FS232" s="78"/>
      <c r="FT232" s="78"/>
      <c r="FU232" s="78"/>
      <c r="FV232" s="78"/>
      <c r="FW232" s="78"/>
      <c r="FX232" s="78"/>
      <c r="FY232" s="78"/>
      <c r="FZ232" s="78"/>
      <c r="GA232" s="78"/>
      <c r="GB232" s="78"/>
      <c r="GC232" s="78"/>
      <c r="GD232" s="78"/>
      <c r="GE232" s="78"/>
      <c r="GF232" s="78"/>
      <c r="GG232" s="78"/>
      <c r="GH232" s="78"/>
      <c r="GI232" s="78"/>
      <c r="GJ232" s="78"/>
      <c r="GK232" s="78"/>
      <c r="GL232" s="78"/>
      <c r="GM232" s="78"/>
      <c r="GN232" s="78"/>
      <c r="GO232" s="78"/>
      <c r="GP232" s="78"/>
      <c r="GQ232" s="78"/>
      <c r="GR232" s="78"/>
      <c r="GS232" s="78"/>
      <c r="GT232" s="78"/>
      <c r="GU232" s="78"/>
      <c r="GV232" s="78"/>
      <c r="GW232" s="78"/>
      <c r="GX232" s="78"/>
      <c r="GY232" s="78"/>
      <c r="GZ232" s="78"/>
      <c r="HA232" s="78"/>
      <c r="HB232" s="78"/>
      <c r="HC232" s="78"/>
      <c r="HD232" s="78"/>
      <c r="HE232" s="78"/>
      <c r="HF232" s="78"/>
      <c r="HG232" s="78"/>
      <c r="HH232" s="78"/>
      <c r="HI232" s="78"/>
      <c r="HJ232" s="78"/>
      <c r="HK232" s="78"/>
      <c r="HL232" s="78"/>
      <c r="HM232" s="78">
        <f>IF($B232=PO_valitsin!$C$8,100000,'mallin data'!EN232/'mallin data'!BO$297*PO_valitsin!E$5)</f>
        <v>0.10238244437580954</v>
      </c>
      <c r="HN232" s="78">
        <f>IF($B232=PO_valitsin!$C$8,100000,'mallin data'!EO232/'mallin data'!BP$297*PO_valitsin!H$5)</f>
        <v>0.13694905955124559</v>
      </c>
      <c r="HO232" s="78"/>
      <c r="HP232" s="78"/>
      <c r="HQ232" s="78"/>
      <c r="HR232" s="78">
        <f>IF($B232=PO_valitsin!$C$8,100000,'mallin data'!ES232/'mallin data'!BT$297*PO_valitsin!I$5)</f>
        <v>0</v>
      </c>
      <c r="HS232" s="78"/>
      <c r="HT232" s="78"/>
      <c r="HU232" s="78"/>
      <c r="HV232" s="78"/>
      <c r="HW232" s="78"/>
      <c r="HX232" s="78"/>
      <c r="HY232" s="78"/>
      <c r="HZ232" s="78"/>
      <c r="IA232" s="78"/>
      <c r="IB232" s="78"/>
      <c r="IC232" s="78"/>
      <c r="ID232" s="78"/>
      <c r="IE232" s="78"/>
      <c r="IF232" s="78"/>
      <c r="IG232" s="78"/>
      <c r="IH232" s="78">
        <f>IF($B232=PO_valitsin!$C$8,100000,'mallin data'!FI232/'mallin data'!CJ$297*PO_valitsin!G$5)</f>
        <v>0.16528172753010542</v>
      </c>
      <c r="II232" s="79">
        <f t="shared" si="12"/>
        <v>1.0709972924304436</v>
      </c>
      <c r="IJ232" s="71">
        <f t="shared" si="13"/>
        <v>220</v>
      </c>
      <c r="IK232" s="80">
        <f t="shared" si="15"/>
        <v>2.3000000000000021E-8</v>
      </c>
      <c r="IL232" s="36" t="str">
        <f t="shared" si="14"/>
        <v>Siikainen</v>
      </c>
    </row>
    <row r="233" spans="1:246" x14ac:dyDescent="0.2">
      <c r="A233" s="12">
        <v>2024</v>
      </c>
      <c r="B233" s="88" t="s">
        <v>323</v>
      </c>
      <c r="C233" s="88" t="s">
        <v>642</v>
      </c>
      <c r="J233" s="89">
        <v>44.4</v>
      </c>
      <c r="Q233" s="89">
        <v>46.9</v>
      </c>
      <c r="AV233" s="63"/>
      <c r="AW233" s="63"/>
      <c r="BO233" s="99">
        <v>-2.1700802255480944E-2</v>
      </c>
      <c r="BP233" s="90">
        <v>23971.695253955037</v>
      </c>
      <c r="BT233" s="91">
        <v>0</v>
      </c>
      <c r="CJ233" s="98">
        <v>684</v>
      </c>
      <c r="CK233" s="75">
        <f>ABS(J233-PO_valitsin!$D$8)</f>
        <v>1.3000000000000043</v>
      </c>
      <c r="CR233" s="77">
        <f>ABS(Q233-PO_valitsin!$F$8)</f>
        <v>41.500000000000007</v>
      </c>
      <c r="EN233" s="76">
        <f>ABS(BO233-PO_valitsin!$E$8)</f>
        <v>3.2434743422358331E-4</v>
      </c>
      <c r="EO233" s="76">
        <f>ABS(BP233-PO_valitsin!$H$8)</f>
        <v>3444.7847606907198</v>
      </c>
      <c r="ES233" s="76">
        <f>ABS(BT233-PO_valitsin!$I$8)</f>
        <v>2E-3</v>
      </c>
      <c r="FI233" s="76">
        <f>ABS(CJ233-PO_valitsin!$G$8)</f>
        <v>1043</v>
      </c>
      <c r="FJ233" s="78">
        <f>IF($B233=PO_valitsin!$C$8,100000,'mallin data'!CK233/'mallin data'!J$297*PO_valitsin!D$5)</f>
        <v>5.7962710477394513E-2</v>
      </c>
      <c r="FK233" s="78"/>
      <c r="FL233" s="78"/>
      <c r="FM233" s="78"/>
      <c r="FN233" s="78"/>
      <c r="FO233" s="78"/>
      <c r="FP233" s="78"/>
      <c r="FQ233" s="78">
        <f>IF($B233=PO_valitsin!$C$8,100000,'mallin data'!CR233/'mallin data'!Q$297*PO_valitsin!F$5)</f>
        <v>0.19025237747034318</v>
      </c>
      <c r="FR233" s="78"/>
      <c r="FS233" s="78"/>
      <c r="FT233" s="78"/>
      <c r="FU233" s="78"/>
      <c r="FV233" s="78"/>
      <c r="FW233" s="78"/>
      <c r="FX233" s="78"/>
      <c r="FY233" s="78"/>
      <c r="FZ233" s="78"/>
      <c r="GA233" s="78"/>
      <c r="GB233" s="78"/>
      <c r="GC233" s="78"/>
      <c r="GD233" s="78"/>
      <c r="GE233" s="78"/>
      <c r="GF233" s="78"/>
      <c r="GG233" s="78"/>
      <c r="GH233" s="78"/>
      <c r="GI233" s="78"/>
      <c r="GJ233" s="78"/>
      <c r="GK233" s="78"/>
      <c r="GL233" s="78"/>
      <c r="GM233" s="78"/>
      <c r="GN233" s="78"/>
      <c r="GO233" s="78"/>
      <c r="GP233" s="78"/>
      <c r="GQ233" s="78"/>
      <c r="GR233" s="78"/>
      <c r="GS233" s="78"/>
      <c r="GT233" s="78"/>
      <c r="GU233" s="78"/>
      <c r="GV233" s="78"/>
      <c r="GW233" s="78"/>
      <c r="GX233" s="78"/>
      <c r="GY233" s="78"/>
      <c r="GZ233" s="78"/>
      <c r="HA233" s="78"/>
      <c r="HB233" s="78"/>
      <c r="HC233" s="78"/>
      <c r="HD233" s="78"/>
      <c r="HE233" s="78"/>
      <c r="HF233" s="78"/>
      <c r="HG233" s="78"/>
      <c r="HH233" s="78"/>
      <c r="HI233" s="78"/>
      <c r="HJ233" s="78"/>
      <c r="HK233" s="78"/>
      <c r="HL233" s="78"/>
      <c r="HM233" s="78">
        <f>IF($B233=PO_valitsin!$C$8,100000,'mallin data'!EN233/'mallin data'!BO$297*PO_valitsin!E$5)</f>
        <v>3.2106948161729804E-3</v>
      </c>
      <c r="HN233" s="78">
        <f>IF($B233=PO_valitsin!$C$8,100000,'mallin data'!EO233/'mallin data'!BP$297*PO_valitsin!H$5)</f>
        <v>0.10605989960163369</v>
      </c>
      <c r="HO233" s="78"/>
      <c r="HP233" s="78"/>
      <c r="HQ233" s="78"/>
      <c r="HR233" s="78">
        <f>IF($B233=PO_valitsin!$C$8,100000,'mallin data'!ES233/'mallin data'!BT$297*PO_valitsin!I$5)</f>
        <v>3.2168921014250902E-2</v>
      </c>
      <c r="HS233" s="78"/>
      <c r="HT233" s="78"/>
      <c r="HU233" s="78"/>
      <c r="HV233" s="78"/>
      <c r="HW233" s="78"/>
      <c r="HX233" s="78"/>
      <c r="HY233" s="78"/>
      <c r="HZ233" s="78"/>
      <c r="IA233" s="78"/>
      <c r="IB233" s="78"/>
      <c r="IC233" s="78"/>
      <c r="ID233" s="78"/>
      <c r="IE233" s="78"/>
      <c r="IF233" s="78"/>
      <c r="IG233" s="78"/>
      <c r="IH233" s="78">
        <f>IF($B233=PO_valitsin!$C$8,100000,'mallin data'!FI233/'mallin data'!CJ$297*PO_valitsin!G$5)</f>
        <v>0.10641286531722219</v>
      </c>
      <c r="II233" s="79">
        <f t="shared" si="12"/>
        <v>0.49606749179701748</v>
      </c>
      <c r="IJ233" s="71">
        <f t="shared" si="13"/>
        <v>58</v>
      </c>
      <c r="IK233" s="80">
        <f t="shared" si="15"/>
        <v>2.3100000000000022E-8</v>
      </c>
      <c r="IL233" s="36" t="str">
        <f t="shared" si="14"/>
        <v>Siikajoki</v>
      </c>
    </row>
    <row r="234" spans="1:246" x14ac:dyDescent="0.2">
      <c r="A234" s="12">
        <v>2024</v>
      </c>
      <c r="B234" s="88" t="s">
        <v>325</v>
      </c>
      <c r="C234" s="88" t="s">
        <v>643</v>
      </c>
      <c r="J234" s="89">
        <v>43.5</v>
      </c>
      <c r="Q234" s="89">
        <v>80.900000000000006</v>
      </c>
      <c r="AV234" s="63"/>
      <c r="AW234" s="63"/>
      <c r="BO234" s="99">
        <v>-2.8668060785772775E-3</v>
      </c>
      <c r="BP234" s="90">
        <v>28067.589308383092</v>
      </c>
      <c r="BT234" s="91">
        <v>1E-3</v>
      </c>
      <c r="CJ234" s="98">
        <v>2715</v>
      </c>
      <c r="CK234" s="75">
        <f>ABS(J234-PO_valitsin!$D$8)</f>
        <v>2.2000000000000028</v>
      </c>
      <c r="CR234" s="77">
        <f>ABS(Q234-PO_valitsin!$F$8)</f>
        <v>7.5</v>
      </c>
      <c r="EN234" s="76">
        <f>ABS(BO234-PO_valitsin!$E$8)</f>
        <v>1.9158343611127251E-2</v>
      </c>
      <c r="EO234" s="76">
        <f>ABS(BP234-PO_valitsin!$H$8)</f>
        <v>651.10929373733597</v>
      </c>
      <c r="ES234" s="76">
        <f>ABS(BT234-PO_valitsin!$I$8)</f>
        <v>1E-3</v>
      </c>
      <c r="FI234" s="76">
        <f>ABS(CJ234-PO_valitsin!$G$8)</f>
        <v>988</v>
      </c>
      <c r="FJ234" s="78">
        <f>IF($B234=PO_valitsin!$C$8,100000,'mallin data'!CK234/'mallin data'!J$297*PO_valitsin!D$5)</f>
        <v>9.8090740807898216E-2</v>
      </c>
      <c r="FK234" s="78"/>
      <c r="FL234" s="78"/>
      <c r="FM234" s="78"/>
      <c r="FN234" s="78"/>
      <c r="FO234" s="78"/>
      <c r="FP234" s="78"/>
      <c r="FQ234" s="78">
        <f>IF($B234=PO_valitsin!$C$8,100000,'mallin data'!CR234/'mallin data'!Q$297*PO_valitsin!F$5)</f>
        <v>3.4382959783796949E-2</v>
      </c>
      <c r="FR234" s="78"/>
      <c r="FS234" s="78"/>
      <c r="FT234" s="78"/>
      <c r="FU234" s="78"/>
      <c r="FV234" s="78"/>
      <c r="FW234" s="78"/>
      <c r="FX234" s="78"/>
      <c r="FY234" s="78"/>
      <c r="FZ234" s="78"/>
      <c r="GA234" s="78"/>
      <c r="GB234" s="78"/>
      <c r="GC234" s="78"/>
      <c r="GD234" s="78"/>
      <c r="GE234" s="78"/>
      <c r="GF234" s="78"/>
      <c r="GG234" s="78"/>
      <c r="GH234" s="78"/>
      <c r="GI234" s="78"/>
      <c r="GJ234" s="78"/>
      <c r="GK234" s="78"/>
      <c r="GL234" s="78"/>
      <c r="GM234" s="78"/>
      <c r="GN234" s="78"/>
      <c r="GO234" s="78"/>
      <c r="GP234" s="78"/>
      <c r="GQ234" s="78"/>
      <c r="GR234" s="78"/>
      <c r="GS234" s="78"/>
      <c r="GT234" s="78"/>
      <c r="GU234" s="78"/>
      <c r="GV234" s="78"/>
      <c r="GW234" s="78"/>
      <c r="GX234" s="78"/>
      <c r="GY234" s="78"/>
      <c r="GZ234" s="78"/>
      <c r="HA234" s="78"/>
      <c r="HB234" s="78"/>
      <c r="HC234" s="78"/>
      <c r="HD234" s="78"/>
      <c r="HE234" s="78"/>
      <c r="HF234" s="78"/>
      <c r="HG234" s="78"/>
      <c r="HH234" s="78"/>
      <c r="HI234" s="78"/>
      <c r="HJ234" s="78"/>
      <c r="HK234" s="78"/>
      <c r="HL234" s="78"/>
      <c r="HM234" s="78">
        <f>IF($B234=PO_valitsin!$C$8,100000,'mallin data'!EN234/'mallin data'!BO$297*PO_valitsin!E$5)</f>
        <v>0.18964723635305542</v>
      </c>
      <c r="HN234" s="78">
        <f>IF($B234=PO_valitsin!$C$8,100000,'mallin data'!EO234/'mallin data'!BP$297*PO_valitsin!H$5)</f>
        <v>2.0046705707565258E-2</v>
      </c>
      <c r="HO234" s="78"/>
      <c r="HP234" s="78"/>
      <c r="HQ234" s="78"/>
      <c r="HR234" s="78">
        <f>IF($B234=PO_valitsin!$C$8,100000,'mallin data'!ES234/'mallin data'!BT$297*PO_valitsin!I$5)</f>
        <v>1.6084460507125451E-2</v>
      </c>
      <c r="HS234" s="78"/>
      <c r="HT234" s="78"/>
      <c r="HU234" s="78"/>
      <c r="HV234" s="78"/>
      <c r="HW234" s="78"/>
      <c r="HX234" s="78"/>
      <c r="HY234" s="78"/>
      <c r="HZ234" s="78"/>
      <c r="IA234" s="78"/>
      <c r="IB234" s="78"/>
      <c r="IC234" s="78"/>
      <c r="ID234" s="78"/>
      <c r="IE234" s="78"/>
      <c r="IF234" s="78"/>
      <c r="IG234" s="78"/>
      <c r="IH234" s="78">
        <f>IF($B234=PO_valitsin!$C$8,100000,'mallin data'!FI234/'mallin data'!CJ$297*PO_valitsin!G$5)</f>
        <v>0.10080144864181736</v>
      </c>
      <c r="II234" s="79">
        <f t="shared" si="12"/>
        <v>0.45905357500125871</v>
      </c>
      <c r="IJ234" s="71">
        <f t="shared" si="13"/>
        <v>42</v>
      </c>
      <c r="IK234" s="80">
        <f t="shared" si="15"/>
        <v>2.3200000000000022E-8</v>
      </c>
      <c r="IL234" s="36" t="str">
        <f t="shared" si="14"/>
        <v>Siilinjärvi</v>
      </c>
    </row>
    <row r="235" spans="1:246" x14ac:dyDescent="0.2">
      <c r="A235" s="12">
        <v>2024</v>
      </c>
      <c r="B235" s="88" t="s">
        <v>326</v>
      </c>
      <c r="C235" s="88" t="s">
        <v>644</v>
      </c>
      <c r="J235" s="89">
        <v>51.7</v>
      </c>
      <c r="Q235" s="89">
        <v>53.5</v>
      </c>
      <c r="AV235" s="63"/>
      <c r="AW235" s="63"/>
      <c r="BO235" s="99">
        <v>-4.4407249549796649E-2</v>
      </c>
      <c r="BP235" s="90">
        <v>28729.660907127429</v>
      </c>
      <c r="BT235" s="91">
        <v>4.0000000000000001E-3</v>
      </c>
      <c r="CJ235" s="98">
        <v>262</v>
      </c>
      <c r="CK235" s="75">
        <f>ABS(J235-PO_valitsin!$D$8)</f>
        <v>6</v>
      </c>
      <c r="CR235" s="77">
        <f>ABS(Q235-PO_valitsin!$F$8)</f>
        <v>34.900000000000006</v>
      </c>
      <c r="EN235" s="76">
        <f>ABS(BO235-PO_valitsin!$E$8)</f>
        <v>2.2382099860092122E-2</v>
      </c>
      <c r="EO235" s="76">
        <f>ABS(BP235-PO_valitsin!$H$8)</f>
        <v>1313.1808924816723</v>
      </c>
      <c r="ES235" s="76">
        <f>ABS(BT235-PO_valitsin!$I$8)</f>
        <v>2E-3</v>
      </c>
      <c r="FI235" s="76">
        <f>ABS(CJ235-PO_valitsin!$G$8)</f>
        <v>1465</v>
      </c>
      <c r="FJ235" s="78">
        <f>IF($B235=PO_valitsin!$C$8,100000,'mallin data'!CK235/'mallin data'!J$297*PO_valitsin!D$5)</f>
        <v>0.26752020220335843</v>
      </c>
      <c r="FK235" s="78"/>
      <c r="FL235" s="78"/>
      <c r="FM235" s="78"/>
      <c r="FN235" s="78"/>
      <c r="FO235" s="78"/>
      <c r="FP235" s="78"/>
      <c r="FQ235" s="78">
        <f>IF($B235=PO_valitsin!$C$8,100000,'mallin data'!CR235/'mallin data'!Q$297*PO_valitsin!F$5)</f>
        <v>0.15999537286060186</v>
      </c>
      <c r="FR235" s="78"/>
      <c r="FS235" s="78"/>
      <c r="FT235" s="78"/>
      <c r="FU235" s="78"/>
      <c r="FV235" s="78"/>
      <c r="FW235" s="78"/>
      <c r="FX235" s="78"/>
      <c r="FY235" s="78"/>
      <c r="FZ235" s="78"/>
      <c r="GA235" s="78"/>
      <c r="GB235" s="78"/>
      <c r="GC235" s="78"/>
      <c r="GD235" s="78"/>
      <c r="GE235" s="78"/>
      <c r="GF235" s="78"/>
      <c r="GG235" s="78"/>
      <c r="GH235" s="78"/>
      <c r="GI235" s="78"/>
      <c r="GJ235" s="78"/>
      <c r="GK235" s="78"/>
      <c r="GL235" s="78"/>
      <c r="GM235" s="78"/>
      <c r="GN235" s="78"/>
      <c r="GO235" s="78"/>
      <c r="GP235" s="78"/>
      <c r="GQ235" s="78"/>
      <c r="GR235" s="78"/>
      <c r="GS235" s="78"/>
      <c r="GT235" s="78"/>
      <c r="GU235" s="78"/>
      <c r="GV235" s="78"/>
      <c r="GW235" s="78"/>
      <c r="GX235" s="78"/>
      <c r="GY235" s="78"/>
      <c r="GZ235" s="78"/>
      <c r="HA235" s="78"/>
      <c r="HB235" s="78"/>
      <c r="HC235" s="78"/>
      <c r="HD235" s="78"/>
      <c r="HE235" s="78"/>
      <c r="HF235" s="78"/>
      <c r="HG235" s="78"/>
      <c r="HH235" s="78"/>
      <c r="HI235" s="78"/>
      <c r="HJ235" s="78"/>
      <c r="HK235" s="78"/>
      <c r="HL235" s="78"/>
      <c r="HM235" s="78">
        <f>IF($B235=PO_valitsin!$C$8,100000,'mallin data'!EN235/'mallin data'!BO$297*PO_valitsin!E$5)</f>
        <v>0.22155899635181595</v>
      </c>
      <c r="HN235" s="78">
        <f>IF($B235=PO_valitsin!$C$8,100000,'mallin data'!EO235/'mallin data'!BP$297*PO_valitsin!H$5)</f>
        <v>4.0430924801079134E-2</v>
      </c>
      <c r="HO235" s="78"/>
      <c r="HP235" s="78"/>
      <c r="HQ235" s="78"/>
      <c r="HR235" s="78">
        <f>IF($B235=PO_valitsin!$C$8,100000,'mallin data'!ES235/'mallin data'!BT$297*PO_valitsin!I$5)</f>
        <v>3.2168921014250902E-2</v>
      </c>
      <c r="HS235" s="78"/>
      <c r="HT235" s="78"/>
      <c r="HU235" s="78"/>
      <c r="HV235" s="78"/>
      <c r="HW235" s="78"/>
      <c r="HX235" s="78"/>
      <c r="HY235" s="78"/>
      <c r="HZ235" s="78"/>
      <c r="IA235" s="78"/>
      <c r="IB235" s="78"/>
      <c r="IC235" s="78"/>
      <c r="ID235" s="78"/>
      <c r="IE235" s="78"/>
      <c r="IF235" s="78"/>
      <c r="IG235" s="78"/>
      <c r="IH235" s="78">
        <f>IF($B235=PO_valitsin!$C$8,100000,'mallin data'!FI235/'mallin data'!CJ$297*PO_valitsin!G$5)</f>
        <v>0.14946773508123731</v>
      </c>
      <c r="II235" s="79">
        <f t="shared" si="12"/>
        <v>0.87114217561234375</v>
      </c>
      <c r="IJ235" s="71">
        <f t="shared" si="13"/>
        <v>176</v>
      </c>
      <c r="IK235" s="80">
        <f t="shared" si="15"/>
        <v>2.3300000000000023E-8</v>
      </c>
      <c r="IL235" s="36" t="str">
        <f t="shared" si="14"/>
        <v>Simo</v>
      </c>
    </row>
    <row r="236" spans="1:246" x14ac:dyDescent="0.2">
      <c r="A236" s="12">
        <v>2024</v>
      </c>
      <c r="B236" s="88" t="s">
        <v>327</v>
      </c>
      <c r="C236" s="88" t="s">
        <v>645</v>
      </c>
      <c r="J236" s="89">
        <v>42.6</v>
      </c>
      <c r="Q236" s="89">
        <v>85.4</v>
      </c>
      <c r="AV236" s="63"/>
      <c r="AW236" s="63"/>
      <c r="BO236" s="99">
        <v>-4.3490755692599413E-3</v>
      </c>
      <c r="BP236" s="90">
        <v>33932.490799964951</v>
      </c>
      <c r="BT236" s="91">
        <v>0.27399999999999997</v>
      </c>
      <c r="CJ236" s="98">
        <v>2535</v>
      </c>
      <c r="CK236" s="75">
        <f>ABS(J236-PO_valitsin!$D$8)</f>
        <v>3.1000000000000014</v>
      </c>
      <c r="CR236" s="77">
        <f>ABS(Q236-PO_valitsin!$F$8)</f>
        <v>3</v>
      </c>
      <c r="EN236" s="76">
        <f>ABS(BO236-PO_valitsin!$E$8)</f>
        <v>1.7676074120444585E-2</v>
      </c>
      <c r="EO236" s="76">
        <f>ABS(BP236-PO_valitsin!$H$8)</f>
        <v>6516.0107853191948</v>
      </c>
      <c r="ES236" s="76">
        <f>ABS(BT236-PO_valitsin!$I$8)</f>
        <v>0.27199999999999996</v>
      </c>
      <c r="FI236" s="76">
        <f>ABS(CJ236-PO_valitsin!$G$8)</f>
        <v>808</v>
      </c>
      <c r="FJ236" s="78">
        <f>IF($B236=PO_valitsin!$C$8,100000,'mallin data'!CK236/'mallin data'!J$297*PO_valitsin!D$5)</f>
        <v>0.13821877113840192</v>
      </c>
      <c r="FK236" s="78"/>
      <c r="FL236" s="78"/>
      <c r="FM236" s="78"/>
      <c r="FN236" s="78"/>
      <c r="FO236" s="78"/>
      <c r="FP236" s="78"/>
      <c r="FQ236" s="78">
        <f>IF($B236=PO_valitsin!$C$8,100000,'mallin data'!CR236/'mallin data'!Q$297*PO_valitsin!F$5)</f>
        <v>1.375318391351878E-2</v>
      </c>
      <c r="FR236" s="78"/>
      <c r="FS236" s="78"/>
      <c r="FT236" s="78"/>
      <c r="FU236" s="78"/>
      <c r="FV236" s="78"/>
      <c r="FW236" s="78"/>
      <c r="FX236" s="78"/>
      <c r="FY236" s="78"/>
      <c r="FZ236" s="78"/>
      <c r="GA236" s="78"/>
      <c r="GB236" s="78"/>
      <c r="GC236" s="78"/>
      <c r="GD236" s="78"/>
      <c r="GE236" s="78"/>
      <c r="GF236" s="78"/>
      <c r="GG236" s="78"/>
      <c r="GH236" s="78"/>
      <c r="GI236" s="78"/>
      <c r="GJ236" s="78"/>
      <c r="GK236" s="78"/>
      <c r="GL236" s="78"/>
      <c r="GM236" s="78"/>
      <c r="GN236" s="78"/>
      <c r="GO236" s="78"/>
      <c r="GP236" s="78"/>
      <c r="GQ236" s="78"/>
      <c r="GR236" s="78"/>
      <c r="GS236" s="78"/>
      <c r="GT236" s="78"/>
      <c r="GU236" s="78"/>
      <c r="GV236" s="78"/>
      <c r="GW236" s="78"/>
      <c r="GX236" s="78"/>
      <c r="GY236" s="78"/>
      <c r="GZ236" s="78"/>
      <c r="HA236" s="78"/>
      <c r="HB236" s="78"/>
      <c r="HC236" s="78"/>
      <c r="HD236" s="78"/>
      <c r="HE236" s="78"/>
      <c r="HF236" s="78"/>
      <c r="HG236" s="78"/>
      <c r="HH236" s="78"/>
      <c r="HI236" s="78"/>
      <c r="HJ236" s="78"/>
      <c r="HK236" s="78"/>
      <c r="HL236" s="78"/>
      <c r="HM236" s="78">
        <f>IF($B236=PO_valitsin!$C$8,100000,'mallin data'!EN236/'mallin data'!BO$297*PO_valitsin!E$5)</f>
        <v>0.17497434405378848</v>
      </c>
      <c r="HN236" s="78">
        <f>IF($B236=PO_valitsin!$C$8,100000,'mallin data'!EO236/'mallin data'!BP$297*PO_valitsin!H$5)</f>
        <v>0.20061847044270625</v>
      </c>
      <c r="HO236" s="78"/>
      <c r="HP236" s="78"/>
      <c r="HQ236" s="78"/>
      <c r="HR236" s="78">
        <f>IF($B236=PO_valitsin!$C$8,100000,'mallin data'!ES236/'mallin data'!BT$297*PO_valitsin!I$5)</f>
        <v>4.3749732579381222</v>
      </c>
      <c r="HS236" s="78"/>
      <c r="HT236" s="78"/>
      <c r="HU236" s="78"/>
      <c r="HV236" s="78"/>
      <c r="HW236" s="78"/>
      <c r="HX236" s="78"/>
      <c r="HY236" s="78"/>
      <c r="HZ236" s="78"/>
      <c r="IA236" s="78"/>
      <c r="IB236" s="78"/>
      <c r="IC236" s="78"/>
      <c r="ID236" s="78"/>
      <c r="IE236" s="78"/>
      <c r="IF236" s="78"/>
      <c r="IG236" s="78"/>
      <c r="IH236" s="78">
        <f>IF($B236=PO_valitsin!$C$8,100000,'mallin data'!FI236/'mallin data'!CJ$297*PO_valitsin!G$5)</f>
        <v>8.2436812249583435E-2</v>
      </c>
      <c r="II236" s="79">
        <f t="shared" si="12"/>
        <v>4.984974863136121</v>
      </c>
      <c r="IJ236" s="71">
        <f t="shared" si="13"/>
        <v>267</v>
      </c>
      <c r="IK236" s="80">
        <f t="shared" si="15"/>
        <v>2.3400000000000024E-8</v>
      </c>
      <c r="IL236" s="36" t="str">
        <f t="shared" si="14"/>
        <v>Sipoo</v>
      </c>
    </row>
    <row r="237" spans="1:246" x14ac:dyDescent="0.2">
      <c r="A237" s="12">
        <v>2024</v>
      </c>
      <c r="B237" s="88" t="s">
        <v>328</v>
      </c>
      <c r="C237" s="88" t="s">
        <v>646</v>
      </c>
      <c r="J237" s="89">
        <v>44.7</v>
      </c>
      <c r="Q237" s="89">
        <v>52.2</v>
      </c>
      <c r="AV237" s="63"/>
      <c r="AW237" s="63"/>
      <c r="BO237" s="99">
        <v>-2.5227318993533875E-2</v>
      </c>
      <c r="BP237" s="90">
        <v>33449.582982853448</v>
      </c>
      <c r="BT237" s="91">
        <v>0.26200000000000001</v>
      </c>
      <c r="CJ237" s="98">
        <v>600</v>
      </c>
      <c r="CK237" s="75">
        <f>ABS(J237-PO_valitsin!$D$8)</f>
        <v>1</v>
      </c>
      <c r="CR237" s="77">
        <f>ABS(Q237-PO_valitsin!$F$8)</f>
        <v>36.200000000000003</v>
      </c>
      <c r="EN237" s="76">
        <f>ABS(BO237-PO_valitsin!$E$8)</f>
        <v>3.2021693038293483E-3</v>
      </c>
      <c r="EO237" s="76">
        <f>ABS(BP237-PO_valitsin!$H$8)</f>
        <v>6033.1029682076914</v>
      </c>
      <c r="ES237" s="76">
        <f>ABS(BT237-PO_valitsin!$I$8)</f>
        <v>0.26</v>
      </c>
      <c r="FI237" s="76">
        <f>ABS(CJ237-PO_valitsin!$G$8)</f>
        <v>1127</v>
      </c>
      <c r="FJ237" s="78">
        <f>IF($B237=PO_valitsin!$C$8,100000,'mallin data'!CK237/'mallin data'!J$297*PO_valitsin!D$5)</f>
        <v>4.4586700367226402E-2</v>
      </c>
      <c r="FK237" s="78"/>
      <c r="FL237" s="78"/>
      <c r="FM237" s="78"/>
      <c r="FN237" s="78"/>
      <c r="FO237" s="78"/>
      <c r="FP237" s="78"/>
      <c r="FQ237" s="78">
        <f>IF($B237=PO_valitsin!$C$8,100000,'mallin data'!CR237/'mallin data'!Q$297*PO_valitsin!F$5)</f>
        <v>0.1659550858897933</v>
      </c>
      <c r="FR237" s="78"/>
      <c r="FS237" s="78"/>
      <c r="FT237" s="78"/>
      <c r="FU237" s="78"/>
      <c r="FV237" s="78"/>
      <c r="FW237" s="78"/>
      <c r="FX237" s="78"/>
      <c r="FY237" s="78"/>
      <c r="FZ237" s="78"/>
      <c r="GA237" s="78"/>
      <c r="GB237" s="78"/>
      <c r="GC237" s="78"/>
      <c r="GD237" s="78"/>
      <c r="GE237" s="78"/>
      <c r="GF237" s="78"/>
      <c r="GG237" s="78"/>
      <c r="GH237" s="78"/>
      <c r="GI237" s="78"/>
      <c r="GJ237" s="78"/>
      <c r="GK237" s="78"/>
      <c r="GL237" s="78"/>
      <c r="GM237" s="78"/>
      <c r="GN237" s="78"/>
      <c r="GO237" s="78"/>
      <c r="GP237" s="78"/>
      <c r="GQ237" s="78"/>
      <c r="GR237" s="78"/>
      <c r="GS237" s="78"/>
      <c r="GT237" s="78"/>
      <c r="GU237" s="78"/>
      <c r="GV237" s="78"/>
      <c r="GW237" s="78"/>
      <c r="GX237" s="78"/>
      <c r="GY237" s="78"/>
      <c r="GZ237" s="78"/>
      <c r="HA237" s="78"/>
      <c r="HB237" s="78"/>
      <c r="HC237" s="78"/>
      <c r="HD237" s="78"/>
      <c r="HE237" s="78"/>
      <c r="HF237" s="78"/>
      <c r="HG237" s="78"/>
      <c r="HH237" s="78"/>
      <c r="HI237" s="78"/>
      <c r="HJ237" s="78"/>
      <c r="HK237" s="78"/>
      <c r="HL237" s="78"/>
      <c r="HM237" s="78">
        <f>IF($B237=PO_valitsin!$C$8,100000,'mallin data'!EN237/'mallin data'!BO$297*PO_valitsin!E$5)</f>
        <v>3.1698072188929262E-2</v>
      </c>
      <c r="HN237" s="78">
        <f>IF($B237=PO_valitsin!$C$8,100000,'mallin data'!EO237/'mallin data'!BP$297*PO_valitsin!H$5)</f>
        <v>0.1857504429293064</v>
      </c>
      <c r="HO237" s="78"/>
      <c r="HP237" s="78"/>
      <c r="HQ237" s="78"/>
      <c r="HR237" s="78">
        <f>IF($B237=PO_valitsin!$C$8,100000,'mallin data'!ES237/'mallin data'!BT$297*PO_valitsin!I$5)</f>
        <v>4.1819597318526167</v>
      </c>
      <c r="HS237" s="78"/>
      <c r="HT237" s="78"/>
      <c r="HU237" s="78"/>
      <c r="HV237" s="78"/>
      <c r="HW237" s="78"/>
      <c r="HX237" s="78"/>
      <c r="HY237" s="78"/>
      <c r="HZ237" s="78"/>
      <c r="IA237" s="78"/>
      <c r="IB237" s="78"/>
      <c r="IC237" s="78"/>
      <c r="ID237" s="78"/>
      <c r="IE237" s="78"/>
      <c r="IF237" s="78"/>
      <c r="IG237" s="78"/>
      <c r="IH237" s="78">
        <f>IF($B237=PO_valitsin!$C$8,100000,'mallin data'!FI237/'mallin data'!CJ$297*PO_valitsin!G$5)</f>
        <v>0.11498302896693136</v>
      </c>
      <c r="II237" s="79">
        <f t="shared" si="12"/>
        <v>4.7249330856948042</v>
      </c>
      <c r="IJ237" s="71">
        <f t="shared" si="13"/>
        <v>266</v>
      </c>
      <c r="IK237" s="80">
        <f t="shared" si="15"/>
        <v>2.3500000000000025E-8</v>
      </c>
      <c r="IL237" s="36" t="str">
        <f t="shared" si="14"/>
        <v>Siuntio</v>
      </c>
    </row>
    <row r="238" spans="1:246" x14ac:dyDescent="0.2">
      <c r="A238" s="12">
        <v>2024</v>
      </c>
      <c r="B238" s="88" t="s">
        <v>329</v>
      </c>
      <c r="C238" s="88" t="s">
        <v>647</v>
      </c>
      <c r="J238" s="89">
        <v>48.6</v>
      </c>
      <c r="Q238" s="89">
        <v>61.8</v>
      </c>
      <c r="AV238" s="63"/>
      <c r="AW238" s="63"/>
      <c r="BO238" s="99">
        <v>8.1377217533335593E-3</v>
      </c>
      <c r="BP238" s="90">
        <v>28858.637627660883</v>
      </c>
      <c r="BT238" s="91">
        <v>1E-3</v>
      </c>
      <c r="CJ238" s="98">
        <v>718</v>
      </c>
      <c r="CK238" s="75">
        <f>ABS(J238-PO_valitsin!$D$8)</f>
        <v>2.8999999999999986</v>
      </c>
      <c r="CR238" s="77">
        <f>ABS(Q238-PO_valitsin!$F$8)</f>
        <v>26.600000000000009</v>
      </c>
      <c r="EN238" s="76">
        <f>ABS(BO238-PO_valitsin!$E$8)</f>
        <v>3.0162871443038086E-2</v>
      </c>
      <c r="EO238" s="76">
        <f>ABS(BP238-PO_valitsin!$H$8)</f>
        <v>1442.1576130151261</v>
      </c>
      <c r="ES238" s="76">
        <f>ABS(BT238-PO_valitsin!$I$8)</f>
        <v>1E-3</v>
      </c>
      <c r="FI238" s="76">
        <f>ABS(CJ238-PO_valitsin!$G$8)</f>
        <v>1009</v>
      </c>
      <c r="FJ238" s="78">
        <f>IF($B238=PO_valitsin!$C$8,100000,'mallin data'!CK238/'mallin data'!J$297*PO_valitsin!D$5)</f>
        <v>0.12930143106495651</v>
      </c>
      <c r="FK238" s="78"/>
      <c r="FL238" s="78"/>
      <c r="FM238" s="78"/>
      <c r="FN238" s="78"/>
      <c r="FO238" s="78"/>
      <c r="FP238" s="78"/>
      <c r="FQ238" s="78">
        <f>IF($B238=PO_valitsin!$C$8,100000,'mallin data'!CR238/'mallin data'!Q$297*PO_valitsin!F$5)</f>
        <v>0.12194489736653323</v>
      </c>
      <c r="FR238" s="78"/>
      <c r="FS238" s="78"/>
      <c r="FT238" s="78"/>
      <c r="FU238" s="78"/>
      <c r="FV238" s="78"/>
      <c r="FW238" s="78"/>
      <c r="FX238" s="78"/>
      <c r="FY238" s="78"/>
      <c r="FZ238" s="78"/>
      <c r="GA238" s="78"/>
      <c r="GB238" s="78"/>
      <c r="GC238" s="78"/>
      <c r="GD238" s="78"/>
      <c r="GE238" s="78"/>
      <c r="GF238" s="78"/>
      <c r="GG238" s="78"/>
      <c r="GH238" s="78"/>
      <c r="GI238" s="78"/>
      <c r="GJ238" s="78"/>
      <c r="GK238" s="78"/>
      <c r="GL238" s="78"/>
      <c r="GM238" s="78"/>
      <c r="GN238" s="78"/>
      <c r="GO238" s="78"/>
      <c r="GP238" s="78"/>
      <c r="GQ238" s="78"/>
      <c r="GR238" s="78"/>
      <c r="GS238" s="78"/>
      <c r="GT238" s="78"/>
      <c r="GU238" s="78"/>
      <c r="GV238" s="78"/>
      <c r="GW238" s="78"/>
      <c r="GX238" s="78"/>
      <c r="GY238" s="78"/>
      <c r="GZ238" s="78"/>
      <c r="HA238" s="78"/>
      <c r="HB238" s="78"/>
      <c r="HC238" s="78"/>
      <c r="HD238" s="78"/>
      <c r="HE238" s="78"/>
      <c r="HF238" s="78"/>
      <c r="HG238" s="78"/>
      <c r="HH238" s="78"/>
      <c r="HI238" s="78"/>
      <c r="HJ238" s="78"/>
      <c r="HK238" s="78"/>
      <c r="HL238" s="78"/>
      <c r="HM238" s="78">
        <f>IF($B238=PO_valitsin!$C$8,100000,'mallin data'!EN238/'mallin data'!BO$297*PO_valitsin!E$5)</f>
        <v>0.29858036403117288</v>
      </c>
      <c r="HN238" s="78">
        <f>IF($B238=PO_valitsin!$C$8,100000,'mallin data'!EO238/'mallin data'!BP$297*PO_valitsin!H$5)</f>
        <v>4.4401929952641417E-2</v>
      </c>
      <c r="HO238" s="78"/>
      <c r="HP238" s="78"/>
      <c r="HQ238" s="78"/>
      <c r="HR238" s="78">
        <f>IF($B238=PO_valitsin!$C$8,100000,'mallin data'!ES238/'mallin data'!BT$297*PO_valitsin!I$5)</f>
        <v>1.6084460507125451E-2</v>
      </c>
      <c r="HS238" s="78"/>
      <c r="HT238" s="78"/>
      <c r="HU238" s="78"/>
      <c r="HV238" s="78"/>
      <c r="HW238" s="78"/>
      <c r="HX238" s="78"/>
      <c r="HY238" s="78"/>
      <c r="HZ238" s="78"/>
      <c r="IA238" s="78"/>
      <c r="IB238" s="78"/>
      <c r="IC238" s="78"/>
      <c r="ID238" s="78"/>
      <c r="IE238" s="78"/>
      <c r="IF238" s="78"/>
      <c r="IG238" s="78"/>
      <c r="IH238" s="78">
        <f>IF($B238=PO_valitsin!$C$8,100000,'mallin data'!FI238/'mallin data'!CJ$297*PO_valitsin!G$5)</f>
        <v>0.10294398955424468</v>
      </c>
      <c r="II238" s="79">
        <f t="shared" si="12"/>
        <v>0.7132570960766742</v>
      </c>
      <c r="IJ238" s="71">
        <f t="shared" si="13"/>
        <v>130</v>
      </c>
      <c r="IK238" s="80">
        <f t="shared" si="15"/>
        <v>2.3600000000000026E-8</v>
      </c>
      <c r="IL238" s="36" t="str">
        <f t="shared" si="14"/>
        <v>Sodankylä</v>
      </c>
    </row>
    <row r="239" spans="1:246" x14ac:dyDescent="0.2">
      <c r="A239" s="12">
        <v>2024</v>
      </c>
      <c r="B239" s="88" t="s">
        <v>330</v>
      </c>
      <c r="C239" s="88" t="s">
        <v>648</v>
      </c>
      <c r="J239" s="89">
        <v>50.2</v>
      </c>
      <c r="Q239" s="89">
        <v>49.3</v>
      </c>
      <c r="AV239" s="63"/>
      <c r="AW239" s="63"/>
      <c r="BO239" s="99">
        <v>-6.128312858216689E-3</v>
      </c>
      <c r="BP239" s="90">
        <v>22924.593888888889</v>
      </c>
      <c r="BT239" s="91">
        <v>1E-3</v>
      </c>
      <c r="CJ239" s="98">
        <v>225</v>
      </c>
      <c r="CK239" s="75">
        <f>ABS(J239-PO_valitsin!$D$8)</f>
        <v>4.5</v>
      </c>
      <c r="CR239" s="77">
        <f>ABS(Q239-PO_valitsin!$F$8)</f>
        <v>39.100000000000009</v>
      </c>
      <c r="EN239" s="76">
        <f>ABS(BO239-PO_valitsin!$E$8)</f>
        <v>1.5896836831487838E-2</v>
      </c>
      <c r="EO239" s="76">
        <f>ABS(BP239-PO_valitsin!$H$8)</f>
        <v>4491.8861257568678</v>
      </c>
      <c r="ES239" s="76">
        <f>ABS(BT239-PO_valitsin!$I$8)</f>
        <v>1E-3</v>
      </c>
      <c r="FI239" s="76">
        <f>ABS(CJ239-PO_valitsin!$G$8)</f>
        <v>1502</v>
      </c>
      <c r="FJ239" s="78">
        <f>IF($B239=PO_valitsin!$C$8,100000,'mallin data'!CK239/'mallin data'!J$297*PO_valitsin!D$5)</f>
        <v>0.20064015165251881</v>
      </c>
      <c r="FK239" s="78"/>
      <c r="FL239" s="78"/>
      <c r="FM239" s="78"/>
      <c r="FN239" s="78"/>
      <c r="FO239" s="78"/>
      <c r="FP239" s="78"/>
      <c r="FQ239" s="78">
        <f>IF($B239=PO_valitsin!$C$8,100000,'mallin data'!CR239/'mallin data'!Q$297*PO_valitsin!F$5)</f>
        <v>0.17924983033952813</v>
      </c>
      <c r="FR239" s="78"/>
      <c r="FS239" s="78"/>
      <c r="FT239" s="78"/>
      <c r="FU239" s="78"/>
      <c r="FV239" s="78"/>
      <c r="FW239" s="78"/>
      <c r="FX239" s="78"/>
      <c r="FY239" s="78"/>
      <c r="FZ239" s="78"/>
      <c r="GA239" s="78"/>
      <c r="GB239" s="78"/>
      <c r="GC239" s="78"/>
      <c r="GD239" s="78"/>
      <c r="GE239" s="78"/>
      <c r="GF239" s="78"/>
      <c r="GG239" s="78"/>
      <c r="GH239" s="78"/>
      <c r="GI239" s="78"/>
      <c r="GJ239" s="78"/>
      <c r="GK239" s="78"/>
      <c r="GL239" s="78"/>
      <c r="GM239" s="78"/>
      <c r="GN239" s="78"/>
      <c r="GO239" s="78"/>
      <c r="GP239" s="78"/>
      <c r="GQ239" s="78"/>
      <c r="GR239" s="78"/>
      <c r="GS239" s="78"/>
      <c r="GT239" s="78"/>
      <c r="GU239" s="78"/>
      <c r="GV239" s="78"/>
      <c r="GW239" s="78"/>
      <c r="GX239" s="78"/>
      <c r="GY239" s="78"/>
      <c r="GZ239" s="78"/>
      <c r="HA239" s="78"/>
      <c r="HB239" s="78"/>
      <c r="HC239" s="78"/>
      <c r="HD239" s="78"/>
      <c r="HE239" s="78"/>
      <c r="HF239" s="78"/>
      <c r="HG239" s="78"/>
      <c r="HH239" s="78"/>
      <c r="HI239" s="78"/>
      <c r="HJ239" s="78"/>
      <c r="HK239" s="78"/>
      <c r="HL239" s="78"/>
      <c r="HM239" s="78">
        <f>IF($B239=PO_valitsin!$C$8,100000,'mallin data'!EN239/'mallin data'!BO$297*PO_valitsin!E$5)</f>
        <v>0.15736178622958441</v>
      </c>
      <c r="HN239" s="78">
        <f>IF($B239=PO_valitsin!$C$8,100000,'mallin data'!EO239/'mallin data'!BP$297*PO_valitsin!H$5)</f>
        <v>0.13829862375036145</v>
      </c>
      <c r="HO239" s="78"/>
      <c r="HP239" s="78"/>
      <c r="HQ239" s="78"/>
      <c r="HR239" s="78">
        <f>IF($B239=PO_valitsin!$C$8,100000,'mallin data'!ES239/'mallin data'!BT$297*PO_valitsin!I$5)</f>
        <v>1.6084460507125451E-2</v>
      </c>
      <c r="HS239" s="78"/>
      <c r="HT239" s="78"/>
      <c r="HU239" s="78"/>
      <c r="HV239" s="78"/>
      <c r="HW239" s="78"/>
      <c r="HX239" s="78"/>
      <c r="HY239" s="78"/>
      <c r="HZ239" s="78"/>
      <c r="IA239" s="78"/>
      <c r="IB239" s="78"/>
      <c r="IC239" s="78"/>
      <c r="ID239" s="78"/>
      <c r="IE239" s="78"/>
      <c r="IF239" s="78"/>
      <c r="IG239" s="78"/>
      <c r="IH239" s="78">
        <f>IF($B239=PO_valitsin!$C$8,100000,'mallin data'!FI239/'mallin data'!CJ$297*PO_valitsin!G$5)</f>
        <v>0.15324268811741873</v>
      </c>
      <c r="II239" s="79">
        <f t="shared" si="12"/>
        <v>0.84487756429653682</v>
      </c>
      <c r="IJ239" s="71">
        <f t="shared" si="13"/>
        <v>171</v>
      </c>
      <c r="IK239" s="80">
        <f t="shared" si="15"/>
        <v>2.3700000000000027E-8</v>
      </c>
      <c r="IL239" s="36" t="str">
        <f t="shared" si="14"/>
        <v>Soini</v>
      </c>
    </row>
    <row r="240" spans="1:246" x14ac:dyDescent="0.2">
      <c r="A240" s="12">
        <v>2024</v>
      </c>
      <c r="B240" s="88" t="s">
        <v>331</v>
      </c>
      <c r="C240" s="88" t="s">
        <v>649</v>
      </c>
      <c r="J240" s="89">
        <v>50.8</v>
      </c>
      <c r="Q240" s="89">
        <v>59.4</v>
      </c>
      <c r="AV240" s="63"/>
      <c r="AW240" s="63"/>
      <c r="BO240" s="99">
        <v>-1.176243575588749E-2</v>
      </c>
      <c r="BP240" s="90">
        <v>25700.412148534819</v>
      </c>
      <c r="BT240" s="91">
        <v>6.0000000000000001E-3</v>
      </c>
      <c r="CJ240" s="98">
        <v>783</v>
      </c>
      <c r="CK240" s="75">
        <f>ABS(J240-PO_valitsin!$D$8)</f>
        <v>5.0999999999999943</v>
      </c>
      <c r="CR240" s="77">
        <f>ABS(Q240-PO_valitsin!$F$8)</f>
        <v>29.000000000000007</v>
      </c>
      <c r="EN240" s="76">
        <f>ABS(BO240-PO_valitsin!$E$8)</f>
        <v>1.0262713933817037E-2</v>
      </c>
      <c r="EO240" s="76">
        <f>ABS(BP240-PO_valitsin!$H$8)</f>
        <v>1716.0678661109378</v>
      </c>
      <c r="ES240" s="76">
        <f>ABS(BT240-PO_valitsin!$I$8)</f>
        <v>4.0000000000000001E-3</v>
      </c>
      <c r="FI240" s="76">
        <f>ABS(CJ240-PO_valitsin!$G$8)</f>
        <v>944</v>
      </c>
      <c r="FJ240" s="78">
        <f>IF($B240=PO_valitsin!$C$8,100000,'mallin data'!CK240/'mallin data'!J$297*PO_valitsin!D$5)</f>
        <v>0.2273921718728544</v>
      </c>
      <c r="FK240" s="78"/>
      <c r="FL240" s="78"/>
      <c r="FM240" s="78"/>
      <c r="FN240" s="78"/>
      <c r="FO240" s="78"/>
      <c r="FP240" s="78"/>
      <c r="FQ240" s="78">
        <f>IF($B240=PO_valitsin!$C$8,100000,'mallin data'!CR240/'mallin data'!Q$297*PO_valitsin!F$5)</f>
        <v>0.13294744449734824</v>
      </c>
      <c r="FR240" s="78"/>
      <c r="FS240" s="78"/>
      <c r="FT240" s="78"/>
      <c r="FU240" s="78"/>
      <c r="FV240" s="78"/>
      <c r="FW240" s="78"/>
      <c r="FX240" s="78"/>
      <c r="FY240" s="78"/>
      <c r="FZ240" s="78"/>
      <c r="GA240" s="78"/>
      <c r="GB240" s="78"/>
      <c r="GC240" s="78"/>
      <c r="GD240" s="78"/>
      <c r="GE240" s="78"/>
      <c r="GF240" s="78"/>
      <c r="GG240" s="78"/>
      <c r="GH240" s="78"/>
      <c r="GI240" s="78"/>
      <c r="GJ240" s="78"/>
      <c r="GK240" s="78"/>
      <c r="GL240" s="78"/>
      <c r="GM240" s="78"/>
      <c r="GN240" s="78"/>
      <c r="GO240" s="78"/>
      <c r="GP240" s="78"/>
      <c r="GQ240" s="78"/>
      <c r="GR240" s="78"/>
      <c r="GS240" s="78"/>
      <c r="GT240" s="78"/>
      <c r="GU240" s="78"/>
      <c r="GV240" s="78"/>
      <c r="GW240" s="78"/>
      <c r="GX240" s="78"/>
      <c r="GY240" s="78"/>
      <c r="GZ240" s="78"/>
      <c r="HA240" s="78"/>
      <c r="HB240" s="78"/>
      <c r="HC240" s="78"/>
      <c r="HD240" s="78"/>
      <c r="HE240" s="78"/>
      <c r="HF240" s="78"/>
      <c r="HG240" s="78"/>
      <c r="HH240" s="78"/>
      <c r="HI240" s="78"/>
      <c r="HJ240" s="78"/>
      <c r="HK240" s="78"/>
      <c r="HL240" s="78"/>
      <c r="HM240" s="78">
        <f>IF($B240=PO_valitsin!$C$8,100000,'mallin data'!EN240/'mallin data'!BO$297*PO_valitsin!E$5)</f>
        <v>0.10158995863817673</v>
      </c>
      <c r="HN240" s="78">
        <f>IF($B240=PO_valitsin!$C$8,100000,'mallin data'!EO240/'mallin data'!BP$297*PO_valitsin!H$5)</f>
        <v>5.283522722993627E-2</v>
      </c>
      <c r="HO240" s="78"/>
      <c r="HP240" s="78"/>
      <c r="HQ240" s="78"/>
      <c r="HR240" s="78">
        <f>IF($B240=PO_valitsin!$C$8,100000,'mallin data'!ES240/'mallin data'!BT$297*PO_valitsin!I$5)</f>
        <v>6.4337842028501804E-2</v>
      </c>
      <c r="HS240" s="78"/>
      <c r="HT240" s="78"/>
      <c r="HU240" s="78"/>
      <c r="HV240" s="78"/>
      <c r="HW240" s="78"/>
      <c r="HX240" s="78"/>
      <c r="HY240" s="78"/>
      <c r="HZ240" s="78"/>
      <c r="IA240" s="78"/>
      <c r="IB240" s="78"/>
      <c r="IC240" s="78"/>
      <c r="ID240" s="78"/>
      <c r="IE240" s="78"/>
      <c r="IF240" s="78"/>
      <c r="IG240" s="78"/>
      <c r="IH240" s="78">
        <f>IF($B240=PO_valitsin!$C$8,100000,'mallin data'!FI240/'mallin data'!CJ$297*PO_valitsin!G$5)</f>
        <v>9.631231530149352E-2</v>
      </c>
      <c r="II240" s="79">
        <f t="shared" si="12"/>
        <v>0.67541498336831085</v>
      </c>
      <c r="IJ240" s="71">
        <f t="shared" si="13"/>
        <v>118</v>
      </c>
      <c r="IK240" s="80">
        <f t="shared" si="15"/>
        <v>2.3800000000000028E-8</v>
      </c>
      <c r="IL240" s="36" t="str">
        <f t="shared" si="14"/>
        <v>Somero</v>
      </c>
    </row>
    <row r="241" spans="1:246" x14ac:dyDescent="0.2">
      <c r="A241" s="12">
        <v>2024</v>
      </c>
      <c r="B241" s="88" t="s">
        <v>332</v>
      </c>
      <c r="C241" s="88" t="s">
        <v>650</v>
      </c>
      <c r="J241" s="89">
        <v>52.6</v>
      </c>
      <c r="Q241" s="89">
        <v>44.1</v>
      </c>
      <c r="AV241" s="63"/>
      <c r="AW241" s="63"/>
      <c r="BO241" s="99">
        <v>-2.7561351989297433E-2</v>
      </c>
      <c r="BP241" s="90">
        <v>24411.948739495798</v>
      </c>
      <c r="BT241" s="91">
        <v>1E-3</v>
      </c>
      <c r="CJ241" s="98">
        <v>292</v>
      </c>
      <c r="CK241" s="75">
        <f>ABS(J241-PO_valitsin!$D$8)</f>
        <v>6.8999999999999986</v>
      </c>
      <c r="CR241" s="77">
        <f>ABS(Q241-PO_valitsin!$F$8)</f>
        <v>44.300000000000004</v>
      </c>
      <c r="EN241" s="76">
        <f>ABS(BO241-PO_valitsin!$E$8)</f>
        <v>5.5362022995929065E-3</v>
      </c>
      <c r="EO241" s="76">
        <f>ABS(BP241-PO_valitsin!$H$8)</f>
        <v>3004.5312751499587</v>
      </c>
      <c r="ES241" s="76">
        <f>ABS(BT241-PO_valitsin!$I$8)</f>
        <v>1E-3</v>
      </c>
      <c r="FI241" s="76">
        <f>ABS(CJ241-PO_valitsin!$G$8)</f>
        <v>1435</v>
      </c>
      <c r="FJ241" s="78">
        <f>IF($B241=PO_valitsin!$C$8,100000,'mallin data'!CK241/'mallin data'!J$297*PO_valitsin!D$5)</f>
        <v>0.30764823253386209</v>
      </c>
      <c r="FK241" s="78"/>
      <c r="FL241" s="78"/>
      <c r="FM241" s="78"/>
      <c r="FN241" s="78"/>
      <c r="FO241" s="78"/>
      <c r="FP241" s="78"/>
      <c r="FQ241" s="78">
        <f>IF($B241=PO_valitsin!$C$8,100000,'mallin data'!CR241/'mallin data'!Q$297*PO_valitsin!F$5)</f>
        <v>0.20308868245629402</v>
      </c>
      <c r="FR241" s="78"/>
      <c r="FS241" s="78"/>
      <c r="FT241" s="78"/>
      <c r="FU241" s="78"/>
      <c r="FV241" s="78"/>
      <c r="FW241" s="78"/>
      <c r="FX241" s="78"/>
      <c r="FY241" s="78"/>
      <c r="FZ241" s="78"/>
      <c r="GA241" s="78"/>
      <c r="GB241" s="78"/>
      <c r="GC241" s="78"/>
      <c r="GD241" s="78"/>
      <c r="GE241" s="78"/>
      <c r="GF241" s="78"/>
      <c r="GG241" s="78"/>
      <c r="GH241" s="78"/>
      <c r="GI241" s="78"/>
      <c r="GJ241" s="78"/>
      <c r="GK241" s="78"/>
      <c r="GL241" s="78"/>
      <c r="GM241" s="78"/>
      <c r="GN241" s="78"/>
      <c r="GO241" s="78"/>
      <c r="GP241" s="78"/>
      <c r="GQ241" s="78"/>
      <c r="GR241" s="78"/>
      <c r="GS241" s="78"/>
      <c r="GT241" s="78"/>
      <c r="GU241" s="78"/>
      <c r="GV241" s="78"/>
      <c r="GW241" s="78"/>
      <c r="GX241" s="78"/>
      <c r="GY241" s="78"/>
      <c r="GZ241" s="78"/>
      <c r="HA241" s="78"/>
      <c r="HB241" s="78"/>
      <c r="HC241" s="78"/>
      <c r="HD241" s="78"/>
      <c r="HE241" s="78"/>
      <c r="HF241" s="78"/>
      <c r="HG241" s="78"/>
      <c r="HH241" s="78"/>
      <c r="HI241" s="78"/>
      <c r="HJ241" s="78"/>
      <c r="HK241" s="78"/>
      <c r="HL241" s="78"/>
      <c r="HM241" s="78">
        <f>IF($B241=PO_valitsin!$C$8,100000,'mallin data'!EN241/'mallin data'!BO$297*PO_valitsin!E$5)</f>
        <v>5.4802517760430165E-2</v>
      </c>
      <c r="HN241" s="78">
        <f>IF($B241=PO_valitsin!$C$8,100000,'mallin data'!EO241/'mallin data'!BP$297*PO_valitsin!H$5)</f>
        <v>9.2505136758813902E-2</v>
      </c>
      <c r="HO241" s="78"/>
      <c r="HP241" s="78"/>
      <c r="HQ241" s="78"/>
      <c r="HR241" s="78">
        <f>IF($B241=PO_valitsin!$C$8,100000,'mallin data'!ES241/'mallin data'!BT$297*PO_valitsin!I$5)</f>
        <v>1.6084460507125451E-2</v>
      </c>
      <c r="HS241" s="78"/>
      <c r="HT241" s="78"/>
      <c r="HU241" s="78"/>
      <c r="HV241" s="78"/>
      <c r="HW241" s="78"/>
      <c r="HX241" s="78"/>
      <c r="HY241" s="78"/>
      <c r="HZ241" s="78"/>
      <c r="IA241" s="78"/>
      <c r="IB241" s="78"/>
      <c r="IC241" s="78"/>
      <c r="ID241" s="78"/>
      <c r="IE241" s="78"/>
      <c r="IF241" s="78"/>
      <c r="IG241" s="78"/>
      <c r="IH241" s="78">
        <f>IF($B241=PO_valitsin!$C$8,100000,'mallin data'!FI241/'mallin data'!CJ$297*PO_valitsin!G$5)</f>
        <v>0.14640696234919831</v>
      </c>
      <c r="II241" s="79">
        <f t="shared" si="12"/>
        <v>0.82053601626572403</v>
      </c>
      <c r="IJ241" s="71">
        <f t="shared" si="13"/>
        <v>165</v>
      </c>
      <c r="IK241" s="80">
        <f t="shared" si="15"/>
        <v>2.3900000000000029E-8</v>
      </c>
      <c r="IL241" s="36" t="str">
        <f t="shared" si="14"/>
        <v>Sonkajärvi</v>
      </c>
    </row>
    <row r="242" spans="1:246" x14ac:dyDescent="0.2">
      <c r="A242" s="12">
        <v>2024</v>
      </c>
      <c r="B242" s="88" t="s">
        <v>333</v>
      </c>
      <c r="C242" s="88" t="s">
        <v>651</v>
      </c>
      <c r="J242" s="89">
        <v>47.1</v>
      </c>
      <c r="Q242" s="89">
        <v>61</v>
      </c>
      <c r="AV242" s="63"/>
      <c r="AW242" s="63"/>
      <c r="BO242" s="99">
        <v>8.6989536254418187E-3</v>
      </c>
      <c r="BP242" s="90">
        <v>28091.412763868433</v>
      </c>
      <c r="BT242" s="91">
        <v>2E-3</v>
      </c>
      <c r="CJ242" s="98">
        <v>1044</v>
      </c>
      <c r="CK242" s="75">
        <f>ABS(J242-PO_valitsin!$D$8)</f>
        <v>1.3999999999999986</v>
      </c>
      <c r="CR242" s="77">
        <f>ABS(Q242-PO_valitsin!$F$8)</f>
        <v>27.400000000000006</v>
      </c>
      <c r="EN242" s="76">
        <f>ABS(BO242-PO_valitsin!$E$8)</f>
        <v>3.0724103315146346E-2</v>
      </c>
      <c r="EO242" s="76">
        <f>ABS(BP242-PO_valitsin!$H$8)</f>
        <v>674.93274922267665</v>
      </c>
      <c r="ES242" s="76">
        <f>ABS(BT242-PO_valitsin!$I$8)</f>
        <v>0</v>
      </c>
      <c r="FI242" s="76">
        <f>ABS(CJ242-PO_valitsin!$G$8)</f>
        <v>683</v>
      </c>
      <c r="FJ242" s="78">
        <f>IF($B242=PO_valitsin!$C$8,100000,'mallin data'!CK242/'mallin data'!J$297*PO_valitsin!D$5)</f>
        <v>6.24213805141169E-2</v>
      </c>
      <c r="FK242" s="78"/>
      <c r="FL242" s="78"/>
      <c r="FM242" s="78"/>
      <c r="FN242" s="78"/>
      <c r="FO242" s="78"/>
      <c r="FP242" s="78"/>
      <c r="FQ242" s="78">
        <f>IF($B242=PO_valitsin!$C$8,100000,'mallin data'!CR242/'mallin data'!Q$297*PO_valitsin!F$5)</f>
        <v>0.1256124130768049</v>
      </c>
      <c r="FR242" s="78"/>
      <c r="FS242" s="78"/>
      <c r="FT242" s="78"/>
      <c r="FU242" s="78"/>
      <c r="FV242" s="78"/>
      <c r="FW242" s="78"/>
      <c r="FX242" s="78"/>
      <c r="FY242" s="78"/>
      <c r="FZ242" s="78"/>
      <c r="GA242" s="78"/>
      <c r="GB242" s="78"/>
      <c r="GC242" s="78"/>
      <c r="GD242" s="78"/>
      <c r="GE242" s="78"/>
      <c r="GF242" s="78"/>
      <c r="GG242" s="78"/>
      <c r="GH242" s="78"/>
      <c r="GI242" s="78"/>
      <c r="GJ242" s="78"/>
      <c r="GK242" s="78"/>
      <c r="GL242" s="78"/>
      <c r="GM242" s="78"/>
      <c r="GN242" s="78"/>
      <c r="GO242" s="78"/>
      <c r="GP242" s="78"/>
      <c r="GQ242" s="78"/>
      <c r="GR242" s="78"/>
      <c r="GS242" s="78"/>
      <c r="GT242" s="78"/>
      <c r="GU242" s="78"/>
      <c r="GV242" s="78"/>
      <c r="GW242" s="78"/>
      <c r="GX242" s="78"/>
      <c r="GY242" s="78"/>
      <c r="GZ242" s="78"/>
      <c r="HA242" s="78"/>
      <c r="HB242" s="78"/>
      <c r="HC242" s="78"/>
      <c r="HD242" s="78"/>
      <c r="HE242" s="78"/>
      <c r="HF242" s="78"/>
      <c r="HG242" s="78"/>
      <c r="HH242" s="78"/>
      <c r="HI242" s="78"/>
      <c r="HJ242" s="78"/>
      <c r="HK242" s="78"/>
      <c r="HL242" s="78"/>
      <c r="HM242" s="78">
        <f>IF($B242=PO_valitsin!$C$8,100000,'mallin data'!EN242/'mallin data'!BO$297*PO_valitsin!E$5)</f>
        <v>0.30413596297328416</v>
      </c>
      <c r="HN242" s="78">
        <f>IF($B242=PO_valitsin!$C$8,100000,'mallin data'!EO242/'mallin data'!BP$297*PO_valitsin!H$5)</f>
        <v>2.078019516263141E-2</v>
      </c>
      <c r="HO242" s="78"/>
      <c r="HP242" s="78"/>
      <c r="HQ242" s="78"/>
      <c r="HR242" s="78">
        <f>IF($B242=PO_valitsin!$C$8,100000,'mallin data'!ES242/'mallin data'!BT$297*PO_valitsin!I$5)</f>
        <v>0</v>
      </c>
      <c r="HS242" s="78"/>
      <c r="HT242" s="78"/>
      <c r="HU242" s="78"/>
      <c r="HV242" s="78"/>
      <c r="HW242" s="78"/>
      <c r="HX242" s="78"/>
      <c r="HY242" s="78"/>
      <c r="HZ242" s="78"/>
      <c r="IA242" s="78"/>
      <c r="IB242" s="78"/>
      <c r="IC242" s="78"/>
      <c r="ID242" s="78"/>
      <c r="IE242" s="78"/>
      <c r="IF242" s="78"/>
      <c r="IG242" s="78"/>
      <c r="IH242" s="78">
        <f>IF($B242=PO_valitsin!$C$8,100000,'mallin data'!FI242/'mallin data'!CJ$297*PO_valitsin!G$5)</f>
        <v>6.9683592532754315E-2</v>
      </c>
      <c r="II242" s="79">
        <f t="shared" si="12"/>
        <v>0.58263356825959178</v>
      </c>
      <c r="IJ242" s="71">
        <f t="shared" si="13"/>
        <v>85</v>
      </c>
      <c r="IK242" s="80">
        <f t="shared" si="15"/>
        <v>2.400000000000003E-8</v>
      </c>
      <c r="IL242" s="36" t="str">
        <f t="shared" si="14"/>
        <v>Sotkamo</v>
      </c>
    </row>
    <row r="243" spans="1:246" x14ac:dyDescent="0.2">
      <c r="A243" s="12">
        <v>2024</v>
      </c>
      <c r="B243" s="88" t="s">
        <v>334</v>
      </c>
      <c r="C243" s="88" t="s">
        <v>652</v>
      </c>
      <c r="J243" s="89">
        <v>55</v>
      </c>
      <c r="Q243" s="89">
        <v>43</v>
      </c>
      <c r="AV243" s="63"/>
      <c r="AW243" s="63"/>
      <c r="BO243" s="99">
        <v>2.0411739292856557E-2</v>
      </c>
      <c r="BP243" s="90">
        <v>23691.277848369336</v>
      </c>
      <c r="BT243" s="91">
        <v>2E-3</v>
      </c>
      <c r="CJ243" s="98">
        <v>171</v>
      </c>
      <c r="CK243" s="75">
        <f>ABS(J243-PO_valitsin!$D$8)</f>
        <v>9.2999999999999972</v>
      </c>
      <c r="CR243" s="77">
        <f>ABS(Q243-PO_valitsin!$F$8)</f>
        <v>45.400000000000006</v>
      </c>
      <c r="EN243" s="76">
        <f>ABS(BO243-PO_valitsin!$E$8)</f>
        <v>4.243688898256108E-2</v>
      </c>
      <c r="EO243" s="76">
        <f>ABS(BP243-PO_valitsin!$H$8)</f>
        <v>3725.20216627642</v>
      </c>
      <c r="ES243" s="76">
        <f>ABS(BT243-PO_valitsin!$I$8)</f>
        <v>0</v>
      </c>
      <c r="FI243" s="76">
        <f>ABS(CJ243-PO_valitsin!$G$8)</f>
        <v>1556</v>
      </c>
      <c r="FJ243" s="78">
        <f>IF($B243=PO_valitsin!$C$8,100000,'mallin data'!CK243/'mallin data'!J$297*PO_valitsin!D$5)</f>
        <v>0.41465631341520542</v>
      </c>
      <c r="FK243" s="78"/>
      <c r="FL243" s="78"/>
      <c r="FM243" s="78"/>
      <c r="FN243" s="78"/>
      <c r="FO243" s="78"/>
      <c r="FP243" s="78"/>
      <c r="FQ243" s="78">
        <f>IF($B243=PO_valitsin!$C$8,100000,'mallin data'!CR243/'mallin data'!Q$297*PO_valitsin!F$5)</f>
        <v>0.20813151655791759</v>
      </c>
      <c r="FR243" s="78"/>
      <c r="FS243" s="78"/>
      <c r="FT243" s="78"/>
      <c r="FU243" s="78"/>
      <c r="FV243" s="78"/>
      <c r="FW243" s="78"/>
      <c r="FX243" s="78"/>
      <c r="FY243" s="78"/>
      <c r="FZ243" s="78"/>
      <c r="GA243" s="78"/>
      <c r="GB243" s="78"/>
      <c r="GC243" s="78"/>
      <c r="GD243" s="78"/>
      <c r="GE243" s="78"/>
      <c r="GF243" s="78"/>
      <c r="GG243" s="78"/>
      <c r="GH243" s="78"/>
      <c r="GI243" s="78"/>
      <c r="GJ243" s="78"/>
      <c r="GK243" s="78"/>
      <c r="GL243" s="78"/>
      <c r="GM243" s="78"/>
      <c r="GN243" s="78"/>
      <c r="GO243" s="78"/>
      <c r="GP243" s="78"/>
      <c r="GQ243" s="78"/>
      <c r="GR243" s="78"/>
      <c r="GS243" s="78"/>
      <c r="GT243" s="78"/>
      <c r="GU243" s="78"/>
      <c r="GV243" s="78"/>
      <c r="GW243" s="78"/>
      <c r="GX243" s="78"/>
      <c r="GY243" s="78"/>
      <c r="GZ243" s="78"/>
      <c r="HA243" s="78"/>
      <c r="HB243" s="78"/>
      <c r="HC243" s="78"/>
      <c r="HD243" s="78"/>
      <c r="HE243" s="78"/>
      <c r="HF243" s="78"/>
      <c r="HG243" s="78"/>
      <c r="HH243" s="78"/>
      <c r="HI243" s="78"/>
      <c r="HJ243" s="78"/>
      <c r="HK243" s="78"/>
      <c r="HL243" s="78"/>
      <c r="HM243" s="78">
        <f>IF($B243=PO_valitsin!$C$8,100000,'mallin data'!EN243/'mallin data'!BO$297*PO_valitsin!E$5)</f>
        <v>0.42008009034193322</v>
      </c>
      <c r="HN243" s="78">
        <f>IF($B243=PO_valitsin!$C$8,100000,'mallin data'!EO243/'mallin data'!BP$297*PO_valitsin!H$5)</f>
        <v>0.1146935426153721</v>
      </c>
      <c r="HO243" s="78"/>
      <c r="HP243" s="78"/>
      <c r="HQ243" s="78"/>
      <c r="HR243" s="78">
        <f>IF($B243=PO_valitsin!$C$8,100000,'mallin data'!ES243/'mallin data'!BT$297*PO_valitsin!I$5)</f>
        <v>0</v>
      </c>
      <c r="HS243" s="78"/>
      <c r="HT243" s="78"/>
      <c r="HU243" s="78"/>
      <c r="HV243" s="78"/>
      <c r="HW243" s="78"/>
      <c r="HX243" s="78"/>
      <c r="HY243" s="78"/>
      <c r="HZ243" s="78"/>
      <c r="IA243" s="78"/>
      <c r="IB243" s="78"/>
      <c r="IC243" s="78"/>
      <c r="ID243" s="78"/>
      <c r="IE243" s="78"/>
      <c r="IF243" s="78"/>
      <c r="IG243" s="78"/>
      <c r="IH243" s="78">
        <f>IF($B243=PO_valitsin!$C$8,100000,'mallin data'!FI243/'mallin data'!CJ$297*PO_valitsin!G$5)</f>
        <v>0.15875207903508892</v>
      </c>
      <c r="II243" s="79">
        <f t="shared" si="12"/>
        <v>1.3163135660655172</v>
      </c>
      <c r="IJ243" s="71">
        <f t="shared" si="13"/>
        <v>243</v>
      </c>
      <c r="IK243" s="80">
        <f t="shared" si="15"/>
        <v>2.4100000000000031E-8</v>
      </c>
      <c r="IL243" s="36" t="str">
        <f t="shared" si="14"/>
        <v>Sulkava</v>
      </c>
    </row>
    <row r="244" spans="1:246" x14ac:dyDescent="0.2">
      <c r="A244" s="12">
        <v>2024</v>
      </c>
      <c r="B244" s="88" t="s">
        <v>335</v>
      </c>
      <c r="C244" s="88" t="s">
        <v>653</v>
      </c>
      <c r="J244" s="89">
        <v>55.3</v>
      </c>
      <c r="Q244" s="89">
        <v>63.2</v>
      </c>
      <c r="AV244" s="63"/>
      <c r="AW244" s="63"/>
      <c r="BO244" s="99">
        <v>-2.1491271390176592E-2</v>
      </c>
      <c r="BP244" s="90">
        <v>24880.070048309179</v>
      </c>
      <c r="BT244" s="91">
        <v>1E-3</v>
      </c>
      <c r="CJ244" s="98">
        <v>483</v>
      </c>
      <c r="CK244" s="75">
        <f>ABS(J244-PO_valitsin!$D$8)</f>
        <v>9.5999999999999943</v>
      </c>
      <c r="CR244" s="77">
        <f>ABS(Q244-PO_valitsin!$F$8)</f>
        <v>25.200000000000003</v>
      </c>
      <c r="EN244" s="76">
        <f>ABS(BO244-PO_valitsin!$E$8)</f>
        <v>5.3387829952793522E-4</v>
      </c>
      <c r="EO244" s="76">
        <f>ABS(BP244-PO_valitsin!$H$8)</f>
        <v>2536.4099663365778</v>
      </c>
      <c r="ES244" s="76">
        <f>ABS(BT244-PO_valitsin!$I$8)</f>
        <v>1E-3</v>
      </c>
      <c r="FI244" s="76">
        <f>ABS(CJ244-PO_valitsin!$G$8)</f>
        <v>1244</v>
      </c>
      <c r="FJ244" s="78">
        <f>IF($B244=PO_valitsin!$C$8,100000,'mallin data'!CK244/'mallin data'!J$297*PO_valitsin!D$5)</f>
        <v>0.42803232352537318</v>
      </c>
      <c r="FK244" s="78"/>
      <c r="FL244" s="78"/>
      <c r="FM244" s="78"/>
      <c r="FN244" s="78"/>
      <c r="FO244" s="78"/>
      <c r="FP244" s="78"/>
      <c r="FQ244" s="78">
        <f>IF($B244=PO_valitsin!$C$8,100000,'mallin data'!CR244/'mallin data'!Q$297*PO_valitsin!F$5)</f>
        <v>0.11552674487355777</v>
      </c>
      <c r="FR244" s="78"/>
      <c r="FS244" s="78"/>
      <c r="FT244" s="78"/>
      <c r="FU244" s="78"/>
      <c r="FV244" s="78"/>
      <c r="FW244" s="78"/>
      <c r="FX244" s="78"/>
      <c r="FY244" s="78"/>
      <c r="FZ244" s="78"/>
      <c r="GA244" s="78"/>
      <c r="GB244" s="78"/>
      <c r="GC244" s="78"/>
      <c r="GD244" s="78"/>
      <c r="GE244" s="78"/>
      <c r="GF244" s="78"/>
      <c r="GG244" s="78"/>
      <c r="GH244" s="78"/>
      <c r="GI244" s="78"/>
      <c r="GJ244" s="78"/>
      <c r="GK244" s="78"/>
      <c r="GL244" s="78"/>
      <c r="GM244" s="78"/>
      <c r="GN244" s="78"/>
      <c r="GO244" s="78"/>
      <c r="GP244" s="78"/>
      <c r="GQ244" s="78"/>
      <c r="GR244" s="78"/>
      <c r="GS244" s="78"/>
      <c r="GT244" s="78"/>
      <c r="GU244" s="78"/>
      <c r="GV244" s="78"/>
      <c r="GW244" s="78"/>
      <c r="GX244" s="78"/>
      <c r="GY244" s="78"/>
      <c r="GZ244" s="78"/>
      <c r="HA244" s="78"/>
      <c r="HB244" s="78"/>
      <c r="HC244" s="78"/>
      <c r="HD244" s="78"/>
      <c r="HE244" s="78"/>
      <c r="HF244" s="78"/>
      <c r="HG244" s="78"/>
      <c r="HH244" s="78"/>
      <c r="HI244" s="78"/>
      <c r="HJ244" s="78"/>
      <c r="HK244" s="78"/>
      <c r="HL244" s="78"/>
      <c r="HM244" s="78">
        <f>IF($B244=PO_valitsin!$C$8,100000,'mallin data'!EN244/'mallin data'!BO$297*PO_valitsin!E$5)</f>
        <v>5.2848276505248629E-3</v>
      </c>
      <c r="HN244" s="78">
        <f>IF($B244=PO_valitsin!$C$8,100000,'mallin data'!EO244/'mallin data'!BP$297*PO_valitsin!H$5)</f>
        <v>7.8092364274248746E-2</v>
      </c>
      <c r="HO244" s="78"/>
      <c r="HP244" s="78"/>
      <c r="HQ244" s="78"/>
      <c r="HR244" s="78">
        <f>IF($B244=PO_valitsin!$C$8,100000,'mallin data'!ES244/'mallin data'!BT$297*PO_valitsin!I$5)</f>
        <v>1.6084460507125451E-2</v>
      </c>
      <c r="HS244" s="78"/>
      <c r="HT244" s="78"/>
      <c r="HU244" s="78"/>
      <c r="HV244" s="78"/>
      <c r="HW244" s="78"/>
      <c r="HX244" s="78"/>
      <c r="HY244" s="78"/>
      <c r="HZ244" s="78"/>
      <c r="IA244" s="78"/>
      <c r="IB244" s="78"/>
      <c r="IC244" s="78"/>
      <c r="ID244" s="78"/>
      <c r="IE244" s="78"/>
      <c r="IF244" s="78"/>
      <c r="IG244" s="78"/>
      <c r="IH244" s="78">
        <f>IF($B244=PO_valitsin!$C$8,100000,'mallin data'!FI244/'mallin data'!CJ$297*PO_valitsin!G$5)</f>
        <v>0.12692004262188342</v>
      </c>
      <c r="II244" s="79">
        <f t="shared" si="12"/>
        <v>0.76994078765271334</v>
      </c>
      <c r="IJ244" s="71">
        <f t="shared" si="13"/>
        <v>148</v>
      </c>
      <c r="IK244" s="80">
        <f t="shared" si="15"/>
        <v>2.4200000000000031E-8</v>
      </c>
      <c r="IL244" s="36" t="str">
        <f t="shared" si="14"/>
        <v>Suomussalmi</v>
      </c>
    </row>
    <row r="245" spans="1:246" x14ac:dyDescent="0.2">
      <c r="A245" s="12">
        <v>2024</v>
      </c>
      <c r="B245" s="88" t="s">
        <v>336</v>
      </c>
      <c r="C245" s="88" t="s">
        <v>654</v>
      </c>
      <c r="J245" s="89">
        <v>50.4</v>
      </c>
      <c r="Q245" s="89">
        <v>71.8</v>
      </c>
      <c r="AV245" s="63"/>
      <c r="AW245" s="63"/>
      <c r="BO245" s="99">
        <v>-2.4612954325836213E-3</v>
      </c>
      <c r="BP245" s="90">
        <v>25364.555488540409</v>
      </c>
      <c r="BT245" s="91">
        <v>2E-3</v>
      </c>
      <c r="CJ245" s="98">
        <v>627</v>
      </c>
      <c r="CK245" s="75">
        <f>ABS(J245-PO_valitsin!$D$8)</f>
        <v>4.6999999999999957</v>
      </c>
      <c r="CR245" s="77">
        <f>ABS(Q245-PO_valitsin!$F$8)</f>
        <v>16.600000000000009</v>
      </c>
      <c r="EN245" s="76">
        <f>ABS(BO245-PO_valitsin!$E$8)</f>
        <v>1.9563854257120906E-2</v>
      </c>
      <c r="EO245" s="76">
        <f>ABS(BP245-PO_valitsin!$H$8)</f>
        <v>2051.9245261053475</v>
      </c>
      <c r="ES245" s="76">
        <f>ABS(BT245-PO_valitsin!$I$8)</f>
        <v>0</v>
      </c>
      <c r="FI245" s="76">
        <f>ABS(CJ245-PO_valitsin!$G$8)</f>
        <v>1100</v>
      </c>
      <c r="FJ245" s="78">
        <f>IF($B245=PO_valitsin!$C$8,100000,'mallin data'!CK245/'mallin data'!J$297*PO_valitsin!D$5)</f>
        <v>0.20955749172596388</v>
      </c>
      <c r="FK245" s="78"/>
      <c r="FL245" s="78"/>
      <c r="FM245" s="78"/>
      <c r="FN245" s="78"/>
      <c r="FO245" s="78"/>
      <c r="FP245" s="78"/>
      <c r="FQ245" s="78">
        <f>IF($B245=PO_valitsin!$C$8,100000,'mallin data'!CR245/'mallin data'!Q$297*PO_valitsin!F$5)</f>
        <v>7.6100950988137281E-2</v>
      </c>
      <c r="FR245" s="78"/>
      <c r="FS245" s="78"/>
      <c r="FT245" s="78"/>
      <c r="FU245" s="78"/>
      <c r="FV245" s="78"/>
      <c r="FW245" s="78"/>
      <c r="FX245" s="78"/>
      <c r="FY245" s="78"/>
      <c r="FZ245" s="78"/>
      <c r="GA245" s="78"/>
      <c r="GB245" s="78"/>
      <c r="GC245" s="78"/>
      <c r="GD245" s="78"/>
      <c r="GE245" s="78"/>
      <c r="GF245" s="78"/>
      <c r="GG245" s="78"/>
      <c r="GH245" s="78"/>
      <c r="GI245" s="78"/>
      <c r="GJ245" s="78"/>
      <c r="GK245" s="78"/>
      <c r="GL245" s="78"/>
      <c r="GM245" s="78"/>
      <c r="GN245" s="78"/>
      <c r="GO245" s="78"/>
      <c r="GP245" s="78"/>
      <c r="GQ245" s="78"/>
      <c r="GR245" s="78"/>
      <c r="GS245" s="78"/>
      <c r="GT245" s="78"/>
      <c r="GU245" s="78"/>
      <c r="GV245" s="78"/>
      <c r="GW245" s="78"/>
      <c r="GX245" s="78"/>
      <c r="GY245" s="78"/>
      <c r="GZ245" s="78"/>
      <c r="HA245" s="78"/>
      <c r="HB245" s="78"/>
      <c r="HC245" s="78"/>
      <c r="HD245" s="78"/>
      <c r="HE245" s="78"/>
      <c r="HF245" s="78"/>
      <c r="HG245" s="78"/>
      <c r="HH245" s="78"/>
      <c r="HI245" s="78"/>
      <c r="HJ245" s="78"/>
      <c r="HK245" s="78"/>
      <c r="HL245" s="78"/>
      <c r="HM245" s="78">
        <f>IF($B245=PO_valitsin!$C$8,100000,'mallin data'!EN245/'mallin data'!BO$297*PO_valitsin!E$5)</f>
        <v>0.1936613606889282</v>
      </c>
      <c r="HN245" s="78">
        <f>IF($B245=PO_valitsin!$C$8,100000,'mallin data'!EO245/'mallin data'!BP$297*PO_valitsin!H$5)</f>
        <v>6.3175764045480198E-2</v>
      </c>
      <c r="HO245" s="78"/>
      <c r="HP245" s="78"/>
      <c r="HQ245" s="78"/>
      <c r="HR245" s="78">
        <f>IF($B245=PO_valitsin!$C$8,100000,'mallin data'!ES245/'mallin data'!BT$297*PO_valitsin!I$5)</f>
        <v>0</v>
      </c>
      <c r="HS245" s="78"/>
      <c r="HT245" s="78"/>
      <c r="HU245" s="78"/>
      <c r="HV245" s="78"/>
      <c r="HW245" s="78"/>
      <c r="HX245" s="78"/>
      <c r="HY245" s="78"/>
      <c r="HZ245" s="78"/>
      <c r="IA245" s="78"/>
      <c r="IB245" s="78"/>
      <c r="IC245" s="78"/>
      <c r="ID245" s="78"/>
      <c r="IE245" s="78"/>
      <c r="IF245" s="78"/>
      <c r="IG245" s="78"/>
      <c r="IH245" s="78">
        <f>IF($B245=PO_valitsin!$C$8,100000,'mallin data'!FI245/'mallin data'!CJ$297*PO_valitsin!G$5)</f>
        <v>0.11222833350809627</v>
      </c>
      <c r="II245" s="79">
        <f t="shared" si="12"/>
        <v>0.65472392525660583</v>
      </c>
      <c r="IJ245" s="71">
        <f t="shared" si="13"/>
        <v>109</v>
      </c>
      <c r="IK245" s="80">
        <f t="shared" si="15"/>
        <v>2.4300000000000032E-8</v>
      </c>
      <c r="IL245" s="36" t="str">
        <f t="shared" si="14"/>
        <v>Suonenjoki</v>
      </c>
    </row>
    <row r="246" spans="1:246" x14ac:dyDescent="0.2">
      <c r="A246" s="12">
        <v>2024</v>
      </c>
      <c r="B246" s="88" t="s">
        <v>337</v>
      </c>
      <c r="C246" s="88" t="s">
        <v>655</v>
      </c>
      <c r="J246" s="89">
        <v>57.8</v>
      </c>
      <c r="Q246" s="89">
        <v>53.3</v>
      </c>
      <c r="AV246" s="63"/>
      <c r="AW246" s="63"/>
      <c r="BO246" s="99">
        <v>-4.2512489171720527E-2</v>
      </c>
      <c r="BP246" s="90">
        <v>24860.962952158694</v>
      </c>
      <c r="BT246" s="91">
        <v>3.0000000000000001E-3</v>
      </c>
      <c r="CJ246" s="98">
        <v>182</v>
      </c>
      <c r="CK246" s="75">
        <f>ABS(J246-PO_valitsin!$D$8)</f>
        <v>12.099999999999994</v>
      </c>
      <c r="CR246" s="77">
        <f>ABS(Q246-PO_valitsin!$F$8)</f>
        <v>35.100000000000009</v>
      </c>
      <c r="EN246" s="76">
        <f>ABS(BO246-PO_valitsin!$E$8)</f>
        <v>2.0487339482016E-2</v>
      </c>
      <c r="EO246" s="76">
        <f>ABS(BP246-PO_valitsin!$H$8)</f>
        <v>2555.5170624870625</v>
      </c>
      <c r="ES246" s="76">
        <f>ABS(BT246-PO_valitsin!$I$8)</f>
        <v>1E-3</v>
      </c>
      <c r="FI246" s="76">
        <f>ABS(CJ246-PO_valitsin!$G$8)</f>
        <v>1545</v>
      </c>
      <c r="FJ246" s="78">
        <f>IF($B246=PO_valitsin!$C$8,100000,'mallin data'!CK246/'mallin data'!J$297*PO_valitsin!D$5)</f>
        <v>0.53949907444343925</v>
      </c>
      <c r="FK246" s="78"/>
      <c r="FL246" s="78"/>
      <c r="FM246" s="78"/>
      <c r="FN246" s="78"/>
      <c r="FO246" s="78"/>
      <c r="FP246" s="78"/>
      <c r="FQ246" s="78">
        <f>IF($B246=PO_valitsin!$C$8,100000,'mallin data'!CR246/'mallin data'!Q$297*PO_valitsin!F$5)</f>
        <v>0.16091225178816976</v>
      </c>
      <c r="FR246" s="78"/>
      <c r="FS246" s="78"/>
      <c r="FT246" s="78"/>
      <c r="FU246" s="78"/>
      <c r="FV246" s="78"/>
      <c r="FW246" s="78"/>
      <c r="FX246" s="78"/>
      <c r="FY246" s="78"/>
      <c r="FZ246" s="78"/>
      <c r="GA246" s="78"/>
      <c r="GB246" s="78"/>
      <c r="GC246" s="78"/>
      <c r="GD246" s="78"/>
      <c r="GE246" s="78"/>
      <c r="GF246" s="78"/>
      <c r="GG246" s="78"/>
      <c r="GH246" s="78"/>
      <c r="GI246" s="78"/>
      <c r="GJ246" s="78"/>
      <c r="GK246" s="78"/>
      <c r="GL246" s="78"/>
      <c r="GM246" s="78"/>
      <c r="GN246" s="78"/>
      <c r="GO246" s="78"/>
      <c r="GP246" s="78"/>
      <c r="GQ246" s="78"/>
      <c r="GR246" s="78"/>
      <c r="GS246" s="78"/>
      <c r="GT246" s="78"/>
      <c r="GU246" s="78"/>
      <c r="GV246" s="78"/>
      <c r="GW246" s="78"/>
      <c r="GX246" s="78"/>
      <c r="GY246" s="78"/>
      <c r="GZ246" s="78"/>
      <c r="HA246" s="78"/>
      <c r="HB246" s="78"/>
      <c r="HC246" s="78"/>
      <c r="HD246" s="78"/>
      <c r="HE246" s="78"/>
      <c r="HF246" s="78"/>
      <c r="HG246" s="78"/>
      <c r="HH246" s="78"/>
      <c r="HI246" s="78"/>
      <c r="HJ246" s="78"/>
      <c r="HK246" s="78"/>
      <c r="HL246" s="78"/>
      <c r="HM246" s="78">
        <f>IF($B246=PO_valitsin!$C$8,100000,'mallin data'!EN246/'mallin data'!BO$297*PO_valitsin!E$5)</f>
        <v>0.20280288274684319</v>
      </c>
      <c r="HN246" s="78">
        <f>IF($B246=PO_valitsin!$C$8,100000,'mallin data'!EO246/'mallin data'!BP$297*PO_valitsin!H$5)</f>
        <v>7.8680643902782885E-2</v>
      </c>
      <c r="HO246" s="78"/>
      <c r="HP246" s="78"/>
      <c r="HQ246" s="78"/>
      <c r="HR246" s="78">
        <f>IF($B246=PO_valitsin!$C$8,100000,'mallin data'!ES246/'mallin data'!BT$297*PO_valitsin!I$5)</f>
        <v>1.6084460507125451E-2</v>
      </c>
      <c r="HS246" s="78"/>
      <c r="HT246" s="78"/>
      <c r="HU246" s="78"/>
      <c r="HV246" s="78"/>
      <c r="HW246" s="78"/>
      <c r="HX246" s="78"/>
      <c r="HY246" s="78"/>
      <c r="HZ246" s="78"/>
      <c r="IA246" s="78"/>
      <c r="IB246" s="78"/>
      <c r="IC246" s="78"/>
      <c r="ID246" s="78"/>
      <c r="IE246" s="78"/>
      <c r="IF246" s="78"/>
      <c r="IG246" s="78"/>
      <c r="IH246" s="78">
        <f>IF($B246=PO_valitsin!$C$8,100000,'mallin data'!FI246/'mallin data'!CJ$297*PO_valitsin!G$5)</f>
        <v>0.15762979570000793</v>
      </c>
      <c r="II246" s="79">
        <f t="shared" si="12"/>
        <v>1.1556091334883685</v>
      </c>
      <c r="IJ246" s="71">
        <f t="shared" si="13"/>
        <v>231</v>
      </c>
      <c r="IK246" s="80">
        <f t="shared" si="15"/>
        <v>2.4400000000000033E-8</v>
      </c>
      <c r="IL246" s="36" t="str">
        <f t="shared" si="14"/>
        <v>Sysmä</v>
      </c>
    </row>
    <row r="247" spans="1:246" x14ac:dyDescent="0.2">
      <c r="A247" s="12">
        <v>2024</v>
      </c>
      <c r="B247" s="88" t="s">
        <v>338</v>
      </c>
      <c r="C247" s="88" t="s">
        <v>656</v>
      </c>
      <c r="J247" s="89">
        <v>50.5</v>
      </c>
      <c r="Q247" s="89">
        <v>73.5</v>
      </c>
      <c r="AV247" s="63"/>
      <c r="AW247" s="63"/>
      <c r="BO247" s="99">
        <v>-7.5042005504912801E-3</v>
      </c>
      <c r="BP247" s="90">
        <v>28642.01070971867</v>
      </c>
      <c r="BT247" s="91">
        <v>3.0000000000000001E-3</v>
      </c>
      <c r="CJ247" s="98">
        <v>553</v>
      </c>
      <c r="CK247" s="75">
        <f>ABS(J247-PO_valitsin!$D$8)</f>
        <v>4.7999999999999972</v>
      </c>
      <c r="CR247" s="77">
        <f>ABS(Q247-PO_valitsin!$F$8)</f>
        <v>14.900000000000006</v>
      </c>
      <c r="EN247" s="76">
        <f>ABS(BO247-PO_valitsin!$E$8)</f>
        <v>1.4520949139213247E-2</v>
      </c>
      <c r="EO247" s="76">
        <f>ABS(BP247-PO_valitsin!$H$8)</f>
        <v>1225.5306950729137</v>
      </c>
      <c r="ES247" s="76">
        <f>ABS(BT247-PO_valitsin!$I$8)</f>
        <v>1E-3</v>
      </c>
      <c r="FI247" s="76">
        <f>ABS(CJ247-PO_valitsin!$G$8)</f>
        <v>1174</v>
      </c>
      <c r="FJ247" s="78">
        <f>IF($B247=PO_valitsin!$C$8,100000,'mallin data'!CK247/'mallin data'!J$297*PO_valitsin!D$5)</f>
        <v>0.21401616176268659</v>
      </c>
      <c r="FK247" s="78"/>
      <c r="FL247" s="78"/>
      <c r="FM247" s="78"/>
      <c r="FN247" s="78"/>
      <c r="FO247" s="78"/>
      <c r="FP247" s="78"/>
      <c r="FQ247" s="78">
        <f>IF($B247=PO_valitsin!$C$8,100000,'mallin data'!CR247/'mallin data'!Q$297*PO_valitsin!F$5)</f>
        <v>6.8307480103809964E-2</v>
      </c>
      <c r="FR247" s="78"/>
      <c r="FS247" s="78"/>
      <c r="FT247" s="78"/>
      <c r="FU247" s="78"/>
      <c r="FV247" s="78"/>
      <c r="FW247" s="78"/>
      <c r="FX247" s="78"/>
      <c r="FY247" s="78"/>
      <c r="FZ247" s="78"/>
      <c r="GA247" s="78"/>
      <c r="GB247" s="78"/>
      <c r="GC247" s="78"/>
      <c r="GD247" s="78"/>
      <c r="GE247" s="78"/>
      <c r="GF247" s="78"/>
      <c r="GG247" s="78"/>
      <c r="GH247" s="78"/>
      <c r="GI247" s="78"/>
      <c r="GJ247" s="78"/>
      <c r="GK247" s="78"/>
      <c r="GL247" s="78"/>
      <c r="GM247" s="78"/>
      <c r="GN247" s="78"/>
      <c r="GO247" s="78"/>
      <c r="GP247" s="78"/>
      <c r="GQ247" s="78"/>
      <c r="GR247" s="78"/>
      <c r="GS247" s="78"/>
      <c r="GT247" s="78"/>
      <c r="GU247" s="78"/>
      <c r="GV247" s="78"/>
      <c r="GW247" s="78"/>
      <c r="GX247" s="78"/>
      <c r="GY247" s="78"/>
      <c r="GZ247" s="78"/>
      <c r="HA247" s="78"/>
      <c r="HB247" s="78"/>
      <c r="HC247" s="78"/>
      <c r="HD247" s="78"/>
      <c r="HE247" s="78"/>
      <c r="HF247" s="78"/>
      <c r="HG247" s="78"/>
      <c r="HH247" s="78"/>
      <c r="HI247" s="78"/>
      <c r="HJ247" s="78"/>
      <c r="HK247" s="78"/>
      <c r="HL247" s="78"/>
      <c r="HM247" s="78">
        <f>IF($B247=PO_valitsin!$C$8,100000,'mallin data'!EN247/'mallin data'!BO$297*PO_valitsin!E$5)</f>
        <v>0.14374196065027345</v>
      </c>
      <c r="HN247" s="78">
        <f>IF($B247=PO_valitsin!$C$8,100000,'mallin data'!EO247/'mallin data'!BP$297*PO_valitsin!H$5)</f>
        <v>3.7732303034251437E-2</v>
      </c>
      <c r="HO247" s="78"/>
      <c r="HP247" s="78"/>
      <c r="HQ247" s="78"/>
      <c r="HR247" s="78">
        <f>IF($B247=PO_valitsin!$C$8,100000,'mallin data'!ES247/'mallin data'!BT$297*PO_valitsin!I$5)</f>
        <v>1.6084460507125451E-2</v>
      </c>
      <c r="HS247" s="78"/>
      <c r="HT247" s="78"/>
      <c r="HU247" s="78"/>
      <c r="HV247" s="78"/>
      <c r="HW247" s="78"/>
      <c r="HX247" s="78"/>
      <c r="HY247" s="78"/>
      <c r="HZ247" s="78"/>
      <c r="IA247" s="78"/>
      <c r="IB247" s="78"/>
      <c r="IC247" s="78"/>
      <c r="ID247" s="78"/>
      <c r="IE247" s="78"/>
      <c r="IF247" s="78"/>
      <c r="IG247" s="78"/>
      <c r="IH247" s="78">
        <f>IF($B247=PO_valitsin!$C$8,100000,'mallin data'!FI247/'mallin data'!CJ$297*PO_valitsin!G$5)</f>
        <v>0.11977823958045911</v>
      </c>
      <c r="II247" s="79">
        <f t="shared" si="12"/>
        <v>0.59966063013860604</v>
      </c>
      <c r="IJ247" s="71">
        <f t="shared" si="13"/>
        <v>94</v>
      </c>
      <c r="IK247" s="80">
        <f t="shared" si="15"/>
        <v>2.4500000000000034E-8</v>
      </c>
      <c r="IL247" s="36" t="str">
        <f t="shared" si="14"/>
        <v>Säkylä</v>
      </c>
    </row>
    <row r="248" spans="1:246" x14ac:dyDescent="0.2">
      <c r="A248" s="12">
        <v>2024</v>
      </c>
      <c r="B248" s="88" t="s">
        <v>360</v>
      </c>
      <c r="C248" s="88" t="s">
        <v>657</v>
      </c>
      <c r="J248" s="89">
        <v>53.7</v>
      </c>
      <c r="Q248" s="89">
        <v>43.8</v>
      </c>
      <c r="AV248" s="63"/>
      <c r="AW248" s="63"/>
      <c r="BO248" s="99">
        <v>-3.8971301819352024E-2</v>
      </c>
      <c r="BP248" s="90">
        <v>23765.704378148006</v>
      </c>
      <c r="BT248" s="91">
        <v>0</v>
      </c>
      <c r="CJ248" s="98">
        <v>188</v>
      </c>
      <c r="CK248" s="75">
        <f>ABS(J248-PO_valitsin!$D$8)</f>
        <v>8</v>
      </c>
      <c r="CR248" s="77">
        <f>ABS(Q248-PO_valitsin!$F$8)</f>
        <v>44.600000000000009</v>
      </c>
      <c r="EN248" s="76">
        <f>ABS(BO248-PO_valitsin!$E$8)</f>
        <v>1.6946152129647497E-2</v>
      </c>
      <c r="EO248" s="76">
        <f>ABS(BP248-PO_valitsin!$H$8)</f>
        <v>3650.7756364977504</v>
      </c>
      <c r="ES248" s="76">
        <f>ABS(BT248-PO_valitsin!$I$8)</f>
        <v>2E-3</v>
      </c>
      <c r="FI248" s="76">
        <f>ABS(CJ248-PO_valitsin!$G$8)</f>
        <v>1539</v>
      </c>
      <c r="FJ248" s="78">
        <f>IF($B248=PO_valitsin!$C$8,100000,'mallin data'!CK248/'mallin data'!J$297*PO_valitsin!D$5)</f>
        <v>0.35669360293781122</v>
      </c>
      <c r="FK248" s="78"/>
      <c r="FL248" s="78"/>
      <c r="FM248" s="78"/>
      <c r="FN248" s="78"/>
      <c r="FO248" s="78"/>
      <c r="FP248" s="78"/>
      <c r="FQ248" s="78">
        <f>IF($B248=PO_valitsin!$C$8,100000,'mallin data'!CR248/'mallin data'!Q$297*PO_valitsin!F$5)</f>
        <v>0.20446400084764593</v>
      </c>
      <c r="FR248" s="78"/>
      <c r="FS248" s="78"/>
      <c r="FT248" s="78"/>
      <c r="FU248" s="78"/>
      <c r="FV248" s="78"/>
      <c r="FW248" s="78"/>
      <c r="FX248" s="78"/>
      <c r="FY248" s="78"/>
      <c r="FZ248" s="78"/>
      <c r="GA248" s="78"/>
      <c r="GB248" s="78"/>
      <c r="GC248" s="78"/>
      <c r="GD248" s="78"/>
      <c r="GE248" s="78"/>
      <c r="GF248" s="78"/>
      <c r="GG248" s="78"/>
      <c r="GH248" s="78"/>
      <c r="GI248" s="78"/>
      <c r="GJ248" s="78"/>
      <c r="GK248" s="78"/>
      <c r="GL248" s="78"/>
      <c r="GM248" s="78"/>
      <c r="GN248" s="78"/>
      <c r="GO248" s="78"/>
      <c r="GP248" s="78"/>
      <c r="GQ248" s="78"/>
      <c r="GR248" s="78"/>
      <c r="GS248" s="78"/>
      <c r="GT248" s="78"/>
      <c r="GU248" s="78"/>
      <c r="GV248" s="78"/>
      <c r="GW248" s="78"/>
      <c r="GX248" s="78"/>
      <c r="GY248" s="78"/>
      <c r="GZ248" s="78"/>
      <c r="HA248" s="78"/>
      <c r="HB248" s="78"/>
      <c r="HC248" s="78"/>
      <c r="HD248" s="78"/>
      <c r="HE248" s="78"/>
      <c r="HF248" s="78"/>
      <c r="HG248" s="78"/>
      <c r="HH248" s="78"/>
      <c r="HI248" s="78"/>
      <c r="HJ248" s="78"/>
      <c r="HK248" s="78"/>
      <c r="HL248" s="78"/>
      <c r="HM248" s="78">
        <f>IF($B248=PO_valitsin!$C$8,100000,'mallin data'!EN248/'mallin data'!BO$297*PO_valitsin!E$5)</f>
        <v>0.16774889225493941</v>
      </c>
      <c r="HN248" s="78">
        <f>IF($B248=PO_valitsin!$C$8,100000,'mallin data'!EO248/'mallin data'!BP$297*PO_valitsin!H$5)</f>
        <v>0.1124020582921423</v>
      </c>
      <c r="HO248" s="78"/>
      <c r="HP248" s="78"/>
      <c r="HQ248" s="78"/>
      <c r="HR248" s="78">
        <f>IF($B248=PO_valitsin!$C$8,100000,'mallin data'!ES248/'mallin data'!BT$297*PO_valitsin!I$5)</f>
        <v>3.2168921014250902E-2</v>
      </c>
      <c r="HS248" s="78"/>
      <c r="HT248" s="78"/>
      <c r="HU248" s="78"/>
      <c r="HV248" s="78"/>
      <c r="HW248" s="78"/>
      <c r="HX248" s="78"/>
      <c r="HY248" s="78"/>
      <c r="HZ248" s="78"/>
      <c r="IA248" s="78"/>
      <c r="IB248" s="78"/>
      <c r="IC248" s="78"/>
      <c r="ID248" s="78"/>
      <c r="IE248" s="78"/>
      <c r="IF248" s="78"/>
      <c r="IG248" s="78"/>
      <c r="IH248" s="78">
        <f>IF($B248=PO_valitsin!$C$8,100000,'mallin data'!FI248/'mallin data'!CJ$297*PO_valitsin!G$5)</f>
        <v>0.15701764115360012</v>
      </c>
      <c r="II248" s="79">
        <f t="shared" si="12"/>
        <v>1.03049514110039</v>
      </c>
      <c r="IJ248" s="71">
        <f t="shared" si="13"/>
        <v>208</v>
      </c>
      <c r="IK248" s="80">
        <f t="shared" si="15"/>
        <v>2.4600000000000035E-8</v>
      </c>
      <c r="IL248" s="36" t="str">
        <f t="shared" si="14"/>
        <v>Vaala</v>
      </c>
    </row>
    <row r="249" spans="1:246" x14ac:dyDescent="0.2">
      <c r="A249" s="12">
        <v>2024</v>
      </c>
      <c r="B249" s="88" t="s">
        <v>317</v>
      </c>
      <c r="C249" s="88" t="s">
        <v>658</v>
      </c>
      <c r="J249" s="89">
        <v>49</v>
      </c>
      <c r="Q249" s="89">
        <v>67.7</v>
      </c>
      <c r="AV249" s="63"/>
      <c r="AW249" s="63"/>
      <c r="BO249" s="99">
        <v>-1.5282401080505048E-2</v>
      </c>
      <c r="BP249" s="90">
        <v>26014.49599386294</v>
      </c>
      <c r="BT249" s="91">
        <v>2E-3</v>
      </c>
      <c r="CJ249" s="98">
        <v>2223</v>
      </c>
      <c r="CK249" s="75">
        <f>ABS(J249-PO_valitsin!$D$8)</f>
        <v>3.2999999999999972</v>
      </c>
      <c r="CR249" s="77">
        <f>ABS(Q249-PO_valitsin!$F$8)</f>
        <v>20.700000000000003</v>
      </c>
      <c r="EN249" s="76">
        <f>ABS(BO249-PO_valitsin!$E$8)</f>
        <v>6.7427486091994789E-3</v>
      </c>
      <c r="EO249" s="76">
        <f>ABS(BP249-PO_valitsin!$H$8)</f>
        <v>1401.9840207828165</v>
      </c>
      <c r="ES249" s="76">
        <f>ABS(BT249-PO_valitsin!$I$8)</f>
        <v>0</v>
      </c>
      <c r="FI249" s="76">
        <f>ABS(CJ249-PO_valitsin!$G$8)</f>
        <v>496</v>
      </c>
      <c r="FJ249" s="78">
        <f>IF($B249=PO_valitsin!$C$8,100000,'mallin data'!CK249/'mallin data'!J$297*PO_valitsin!D$5)</f>
        <v>0.147136111211847</v>
      </c>
      <c r="FK249" s="78"/>
      <c r="FL249" s="78"/>
      <c r="FM249" s="78"/>
      <c r="FN249" s="78"/>
      <c r="FO249" s="78"/>
      <c r="FP249" s="78"/>
      <c r="FQ249" s="78">
        <f>IF($B249=PO_valitsin!$C$8,100000,'mallin data'!CR249/'mallin data'!Q$297*PO_valitsin!F$5)</f>
        <v>9.4896969003279596E-2</v>
      </c>
      <c r="FR249" s="78"/>
      <c r="FS249" s="78"/>
      <c r="FT249" s="78"/>
      <c r="FU249" s="78"/>
      <c r="FV249" s="78"/>
      <c r="FW249" s="78"/>
      <c r="FX249" s="78"/>
      <c r="FY249" s="78"/>
      <c r="FZ249" s="78"/>
      <c r="GA249" s="78"/>
      <c r="GB249" s="78"/>
      <c r="GC249" s="78"/>
      <c r="GD249" s="78"/>
      <c r="GE249" s="78"/>
      <c r="GF249" s="78"/>
      <c r="GG249" s="78"/>
      <c r="GH249" s="78"/>
      <c r="GI249" s="78"/>
      <c r="GJ249" s="78"/>
      <c r="GK249" s="78"/>
      <c r="GL249" s="78"/>
      <c r="GM249" s="78"/>
      <c r="GN249" s="78"/>
      <c r="GO249" s="78"/>
      <c r="GP249" s="78"/>
      <c r="GQ249" s="78"/>
      <c r="GR249" s="78"/>
      <c r="GS249" s="78"/>
      <c r="GT249" s="78"/>
      <c r="GU249" s="78"/>
      <c r="GV249" s="78"/>
      <c r="GW249" s="78"/>
      <c r="GX249" s="78"/>
      <c r="GY249" s="78"/>
      <c r="GZ249" s="78"/>
      <c r="HA249" s="78"/>
      <c r="HB249" s="78"/>
      <c r="HC249" s="78"/>
      <c r="HD249" s="78"/>
      <c r="HE249" s="78"/>
      <c r="HF249" s="78"/>
      <c r="HG249" s="78"/>
      <c r="HH249" s="78"/>
      <c r="HI249" s="78"/>
      <c r="HJ249" s="78"/>
      <c r="HK249" s="78"/>
      <c r="HL249" s="78"/>
      <c r="HM249" s="78">
        <f>IF($B249=PO_valitsin!$C$8,100000,'mallin data'!EN249/'mallin data'!BO$297*PO_valitsin!E$5)</f>
        <v>6.6746043661905577E-2</v>
      </c>
      <c r="HN249" s="78">
        <f>IF($B249=PO_valitsin!$C$8,100000,'mallin data'!EO249/'mallin data'!BP$297*PO_valitsin!H$5)</f>
        <v>4.3165043628881267E-2</v>
      </c>
      <c r="HO249" s="78"/>
      <c r="HP249" s="78"/>
      <c r="HQ249" s="78"/>
      <c r="HR249" s="78">
        <f>IF($B249=PO_valitsin!$C$8,100000,'mallin data'!ES249/'mallin data'!BT$297*PO_valitsin!I$5)</f>
        <v>0</v>
      </c>
      <c r="HS249" s="78"/>
      <c r="HT249" s="78"/>
      <c r="HU249" s="78"/>
      <c r="HV249" s="78"/>
      <c r="HW249" s="78"/>
      <c r="HX249" s="78"/>
      <c r="HY249" s="78"/>
      <c r="HZ249" s="78"/>
      <c r="IA249" s="78"/>
      <c r="IB249" s="78"/>
      <c r="IC249" s="78"/>
      <c r="ID249" s="78"/>
      <c r="IE249" s="78"/>
      <c r="IF249" s="78"/>
      <c r="IG249" s="78"/>
      <c r="IH249" s="78">
        <f>IF($B249=PO_valitsin!$C$8,100000,'mallin data'!FI249/'mallin data'!CJ$297*PO_valitsin!G$5)</f>
        <v>5.0604775836377951E-2</v>
      </c>
      <c r="II249" s="79">
        <f t="shared" si="12"/>
        <v>0.40254896804229134</v>
      </c>
      <c r="IJ249" s="71">
        <f t="shared" si="13"/>
        <v>26</v>
      </c>
      <c r="IK249" s="80">
        <f t="shared" si="15"/>
        <v>2.4700000000000036E-8</v>
      </c>
      <c r="IL249" s="36" t="str">
        <f t="shared" si="14"/>
        <v>Sastamala</v>
      </c>
    </row>
    <row r="250" spans="1:246" x14ac:dyDescent="0.2">
      <c r="A250" s="12">
        <v>2024</v>
      </c>
      <c r="B250" s="88" t="s">
        <v>324</v>
      </c>
      <c r="C250" s="88" t="s">
        <v>659</v>
      </c>
      <c r="J250" s="89">
        <v>49.3</v>
      </c>
      <c r="Q250" s="89">
        <v>47.2</v>
      </c>
      <c r="AV250" s="63"/>
      <c r="AW250" s="63"/>
      <c r="BO250" s="99">
        <v>-2.5694782355622302E-2</v>
      </c>
      <c r="BP250" s="90">
        <v>22911.098015390846</v>
      </c>
      <c r="BT250" s="91">
        <v>1E-3</v>
      </c>
      <c r="CJ250" s="98">
        <v>472</v>
      </c>
      <c r="CK250" s="75">
        <f>ABS(J250-PO_valitsin!$D$8)</f>
        <v>3.5999999999999943</v>
      </c>
      <c r="CR250" s="77">
        <f>ABS(Q250-PO_valitsin!$F$8)</f>
        <v>41.2</v>
      </c>
      <c r="EN250" s="76">
        <f>ABS(BO250-PO_valitsin!$E$8)</f>
        <v>3.6696326659177748E-3</v>
      </c>
      <c r="EO250" s="76">
        <f>ABS(BP250-PO_valitsin!$H$8)</f>
        <v>4505.3819992549106</v>
      </c>
      <c r="ES250" s="76">
        <f>ABS(BT250-PO_valitsin!$I$8)</f>
        <v>1E-3</v>
      </c>
      <c r="FI250" s="76">
        <f>ABS(CJ250-PO_valitsin!$G$8)</f>
        <v>1255</v>
      </c>
      <c r="FJ250" s="78">
        <f>IF($B250=PO_valitsin!$C$8,100000,'mallin data'!CK250/'mallin data'!J$297*PO_valitsin!D$5)</f>
        <v>0.16051212132201478</v>
      </c>
      <c r="FK250" s="78"/>
      <c r="FL250" s="78"/>
      <c r="FM250" s="78"/>
      <c r="FN250" s="78"/>
      <c r="FO250" s="78"/>
      <c r="FP250" s="78"/>
      <c r="FQ250" s="78">
        <f>IF($B250=PO_valitsin!$C$8,100000,'mallin data'!CR250/'mallin data'!Q$297*PO_valitsin!F$5)</f>
        <v>0.18887705907899127</v>
      </c>
      <c r="FR250" s="78"/>
      <c r="FS250" s="78"/>
      <c r="FT250" s="78"/>
      <c r="FU250" s="78"/>
      <c r="FV250" s="78"/>
      <c r="FW250" s="78"/>
      <c r="FX250" s="78"/>
      <c r="FY250" s="78"/>
      <c r="FZ250" s="78"/>
      <c r="GA250" s="78"/>
      <c r="GB250" s="78"/>
      <c r="GC250" s="78"/>
      <c r="GD250" s="78"/>
      <c r="GE250" s="78"/>
      <c r="GF250" s="78"/>
      <c r="GG250" s="78"/>
      <c r="GH250" s="78"/>
      <c r="GI250" s="78"/>
      <c r="GJ250" s="78"/>
      <c r="GK250" s="78"/>
      <c r="GL250" s="78"/>
      <c r="GM250" s="78"/>
      <c r="GN250" s="78"/>
      <c r="GO250" s="78"/>
      <c r="GP250" s="78"/>
      <c r="GQ250" s="78"/>
      <c r="GR250" s="78"/>
      <c r="GS250" s="78"/>
      <c r="GT250" s="78"/>
      <c r="GU250" s="78"/>
      <c r="GV250" s="78"/>
      <c r="GW250" s="78"/>
      <c r="GX250" s="78"/>
      <c r="GY250" s="78"/>
      <c r="GZ250" s="78"/>
      <c r="HA250" s="78"/>
      <c r="HB250" s="78"/>
      <c r="HC250" s="78"/>
      <c r="HD250" s="78"/>
      <c r="HE250" s="78"/>
      <c r="HF250" s="78"/>
      <c r="HG250" s="78"/>
      <c r="HH250" s="78"/>
      <c r="HI250" s="78"/>
      <c r="HJ250" s="78"/>
      <c r="HK250" s="78"/>
      <c r="HL250" s="78"/>
      <c r="HM250" s="78">
        <f>IF($B250=PO_valitsin!$C$8,100000,'mallin data'!EN250/'mallin data'!BO$297*PO_valitsin!E$5)</f>
        <v>3.6325462558151347E-2</v>
      </c>
      <c r="HN250" s="78">
        <f>IF($B250=PO_valitsin!$C$8,100000,'mallin data'!EO250/'mallin data'!BP$297*PO_valitsin!H$5)</f>
        <v>0.13871414201570342</v>
      </c>
      <c r="HO250" s="78"/>
      <c r="HP250" s="78"/>
      <c r="HQ250" s="78"/>
      <c r="HR250" s="78">
        <f>IF($B250=PO_valitsin!$C$8,100000,'mallin data'!ES250/'mallin data'!BT$297*PO_valitsin!I$5)</f>
        <v>1.6084460507125451E-2</v>
      </c>
      <c r="HS250" s="78"/>
      <c r="HT250" s="78"/>
      <c r="HU250" s="78"/>
      <c r="HV250" s="78"/>
      <c r="HW250" s="78"/>
      <c r="HX250" s="78"/>
      <c r="HY250" s="78"/>
      <c r="HZ250" s="78"/>
      <c r="IA250" s="78"/>
      <c r="IB250" s="78"/>
      <c r="IC250" s="78"/>
      <c r="ID250" s="78"/>
      <c r="IE250" s="78"/>
      <c r="IF250" s="78"/>
      <c r="IG250" s="78"/>
      <c r="IH250" s="78">
        <f>IF($B250=PO_valitsin!$C$8,100000,'mallin data'!FI250/'mallin data'!CJ$297*PO_valitsin!G$5)</f>
        <v>0.12804232595696438</v>
      </c>
      <c r="II250" s="79">
        <f t="shared" si="12"/>
        <v>0.66855559623895067</v>
      </c>
      <c r="IJ250" s="71">
        <f t="shared" si="13"/>
        <v>113</v>
      </c>
      <c r="IK250" s="80">
        <f t="shared" si="15"/>
        <v>2.4800000000000037E-8</v>
      </c>
      <c r="IL250" s="36" t="str">
        <f t="shared" si="14"/>
        <v>Siikalatva</v>
      </c>
    </row>
    <row r="251" spans="1:246" x14ac:dyDescent="0.2">
      <c r="A251" s="12">
        <v>2024</v>
      </c>
      <c r="B251" s="88" t="s">
        <v>339</v>
      </c>
      <c r="C251" s="88" t="s">
        <v>660</v>
      </c>
      <c r="J251" s="89">
        <v>48.2</v>
      </c>
      <c r="Q251" s="89">
        <v>59.7</v>
      </c>
      <c r="AV251" s="63"/>
      <c r="AW251" s="63"/>
      <c r="BO251" s="99">
        <v>-2.7187031780773661E-2</v>
      </c>
      <c r="BP251" s="90">
        <v>29203.292210617929</v>
      </c>
      <c r="BT251" s="91">
        <v>2E-3</v>
      </c>
      <c r="CJ251" s="98">
        <v>425</v>
      </c>
      <c r="CK251" s="75">
        <f>ABS(J251-PO_valitsin!$D$8)</f>
        <v>2.5</v>
      </c>
      <c r="CR251" s="77">
        <f>ABS(Q251-PO_valitsin!$F$8)</f>
        <v>28.700000000000003</v>
      </c>
      <c r="EN251" s="76">
        <f>ABS(BO251-PO_valitsin!$E$8)</f>
        <v>5.1618820910691345E-3</v>
      </c>
      <c r="EO251" s="76">
        <f>ABS(BP251-PO_valitsin!$H$8)</f>
        <v>1786.812195972172</v>
      </c>
      <c r="ES251" s="76">
        <f>ABS(BT251-PO_valitsin!$I$8)</f>
        <v>0</v>
      </c>
      <c r="FI251" s="76">
        <f>ABS(CJ251-PO_valitsin!$G$8)</f>
        <v>1302</v>
      </c>
      <c r="FJ251" s="78">
        <f>IF($B251=PO_valitsin!$C$8,100000,'mallin data'!CK251/'mallin data'!J$297*PO_valitsin!D$5)</f>
        <v>0.111466750918066</v>
      </c>
      <c r="FK251" s="78"/>
      <c r="FL251" s="78"/>
      <c r="FM251" s="78"/>
      <c r="FN251" s="78"/>
      <c r="FO251" s="78"/>
      <c r="FP251" s="78"/>
      <c r="FQ251" s="78">
        <f>IF($B251=PO_valitsin!$C$8,100000,'mallin data'!CR251/'mallin data'!Q$297*PO_valitsin!F$5)</f>
        <v>0.13157212610599633</v>
      </c>
      <c r="FR251" s="78"/>
      <c r="FS251" s="78"/>
      <c r="FT251" s="78"/>
      <c r="FU251" s="78"/>
      <c r="FV251" s="78"/>
      <c r="FW251" s="78"/>
      <c r="FX251" s="78"/>
      <c r="FY251" s="78"/>
      <c r="FZ251" s="78"/>
      <c r="GA251" s="78"/>
      <c r="GB251" s="78"/>
      <c r="GC251" s="78"/>
      <c r="GD251" s="78"/>
      <c r="GE251" s="78"/>
      <c r="GF251" s="78"/>
      <c r="GG251" s="78"/>
      <c r="GH251" s="78"/>
      <c r="GI251" s="78"/>
      <c r="GJ251" s="78"/>
      <c r="GK251" s="78"/>
      <c r="GL251" s="78"/>
      <c r="GM251" s="78"/>
      <c r="GN251" s="78"/>
      <c r="GO251" s="78"/>
      <c r="GP251" s="78"/>
      <c r="GQ251" s="78"/>
      <c r="GR251" s="78"/>
      <c r="GS251" s="78"/>
      <c r="GT251" s="78"/>
      <c r="GU251" s="78"/>
      <c r="GV251" s="78"/>
      <c r="GW251" s="78"/>
      <c r="GX251" s="78"/>
      <c r="GY251" s="78"/>
      <c r="GZ251" s="78"/>
      <c r="HA251" s="78"/>
      <c r="HB251" s="78"/>
      <c r="HC251" s="78"/>
      <c r="HD251" s="78"/>
      <c r="HE251" s="78"/>
      <c r="HF251" s="78"/>
      <c r="HG251" s="78"/>
      <c r="HH251" s="78"/>
      <c r="HI251" s="78"/>
      <c r="HJ251" s="78"/>
      <c r="HK251" s="78"/>
      <c r="HL251" s="78"/>
      <c r="HM251" s="78">
        <f>IF($B251=PO_valitsin!$C$8,100000,'mallin data'!EN251/'mallin data'!BO$297*PO_valitsin!E$5)</f>
        <v>5.1097145599947442E-2</v>
      </c>
      <c r="HN251" s="78">
        <f>IF($B251=PO_valitsin!$C$8,100000,'mallin data'!EO251/'mallin data'!BP$297*PO_valitsin!H$5)</f>
        <v>5.5013341987086697E-2</v>
      </c>
      <c r="HO251" s="78"/>
      <c r="HP251" s="78"/>
      <c r="HQ251" s="78"/>
      <c r="HR251" s="78">
        <f>IF($B251=PO_valitsin!$C$8,100000,'mallin data'!ES251/'mallin data'!BT$297*PO_valitsin!I$5)</f>
        <v>0</v>
      </c>
      <c r="HS251" s="78"/>
      <c r="HT251" s="78"/>
      <c r="HU251" s="78"/>
      <c r="HV251" s="78"/>
      <c r="HW251" s="78"/>
      <c r="HX251" s="78"/>
      <c r="HY251" s="78"/>
      <c r="HZ251" s="78"/>
      <c r="IA251" s="78"/>
      <c r="IB251" s="78"/>
      <c r="IC251" s="78"/>
      <c r="ID251" s="78"/>
      <c r="IE251" s="78"/>
      <c r="IF251" s="78"/>
      <c r="IG251" s="78"/>
      <c r="IH251" s="78">
        <f>IF($B251=PO_valitsin!$C$8,100000,'mallin data'!FI251/'mallin data'!CJ$297*PO_valitsin!G$5)</f>
        <v>0.13283753657049213</v>
      </c>
      <c r="II251" s="79">
        <f t="shared" si="12"/>
        <v>0.48198692608158861</v>
      </c>
      <c r="IJ251" s="71">
        <f t="shared" si="13"/>
        <v>55</v>
      </c>
      <c r="IK251" s="80">
        <f t="shared" si="15"/>
        <v>2.4900000000000038E-8</v>
      </c>
      <c r="IL251" s="36" t="str">
        <f t="shared" si="14"/>
        <v>Taipalsaari</v>
      </c>
    </row>
    <row r="252" spans="1:246" x14ac:dyDescent="0.2">
      <c r="A252" s="12">
        <v>2024</v>
      </c>
      <c r="B252" s="88" t="s">
        <v>340</v>
      </c>
      <c r="C252" s="88" t="s">
        <v>661</v>
      </c>
      <c r="J252" s="89">
        <v>50</v>
      </c>
      <c r="Q252" s="89">
        <v>47.6</v>
      </c>
      <c r="AV252" s="63"/>
      <c r="AW252" s="63"/>
      <c r="BO252" s="99">
        <v>-2.439323378224225E-2</v>
      </c>
      <c r="BP252" s="90">
        <v>23681.564670494939</v>
      </c>
      <c r="BT252" s="91">
        <v>1E-3</v>
      </c>
      <c r="CJ252" s="98">
        <v>361</v>
      </c>
      <c r="CK252" s="75">
        <f>ABS(J252-PO_valitsin!$D$8)</f>
        <v>4.2999999999999972</v>
      </c>
      <c r="CR252" s="77">
        <f>ABS(Q252-PO_valitsin!$F$8)</f>
        <v>40.800000000000004</v>
      </c>
      <c r="EN252" s="76">
        <f>ABS(BO252-PO_valitsin!$E$8)</f>
        <v>2.3680840925377235E-3</v>
      </c>
      <c r="EO252" s="76">
        <f>ABS(BP252-PO_valitsin!$H$8)</f>
        <v>3734.915344150817</v>
      </c>
      <c r="ES252" s="76">
        <f>ABS(BT252-PO_valitsin!$I$8)</f>
        <v>1E-3</v>
      </c>
      <c r="FI252" s="76">
        <f>ABS(CJ252-PO_valitsin!$G$8)</f>
        <v>1366</v>
      </c>
      <c r="FJ252" s="78">
        <f>IF($B252=PO_valitsin!$C$8,100000,'mallin data'!CK252/'mallin data'!J$297*PO_valitsin!D$5)</f>
        <v>0.19172281157907339</v>
      </c>
      <c r="FK252" s="78"/>
      <c r="FL252" s="78"/>
      <c r="FM252" s="78"/>
      <c r="FN252" s="78"/>
      <c r="FO252" s="78"/>
      <c r="FP252" s="78"/>
      <c r="FQ252" s="78">
        <f>IF($B252=PO_valitsin!$C$8,100000,'mallin data'!CR252/'mallin data'!Q$297*PO_valitsin!F$5)</f>
        <v>0.18704330122385546</v>
      </c>
      <c r="FR252" s="78"/>
      <c r="FS252" s="78"/>
      <c r="FT252" s="78"/>
      <c r="FU252" s="78"/>
      <c r="FV252" s="78"/>
      <c r="FW252" s="78"/>
      <c r="FX252" s="78"/>
      <c r="FY252" s="78"/>
      <c r="FZ252" s="78"/>
      <c r="GA252" s="78"/>
      <c r="GB252" s="78"/>
      <c r="GC252" s="78"/>
      <c r="GD252" s="78"/>
      <c r="GE252" s="78"/>
      <c r="GF252" s="78"/>
      <c r="GG252" s="78"/>
      <c r="GH252" s="78"/>
      <c r="GI252" s="78"/>
      <c r="GJ252" s="78"/>
      <c r="GK252" s="78"/>
      <c r="GL252" s="78"/>
      <c r="GM252" s="78"/>
      <c r="GN252" s="78"/>
      <c r="GO252" s="78"/>
      <c r="GP252" s="78"/>
      <c r="GQ252" s="78"/>
      <c r="GR252" s="78"/>
      <c r="GS252" s="78"/>
      <c r="GT252" s="78"/>
      <c r="GU252" s="78"/>
      <c r="GV252" s="78"/>
      <c r="GW252" s="78"/>
      <c r="GX252" s="78"/>
      <c r="GY252" s="78"/>
      <c r="GZ252" s="78"/>
      <c r="HA252" s="78"/>
      <c r="HB252" s="78"/>
      <c r="HC252" s="78"/>
      <c r="HD252" s="78"/>
      <c r="HE252" s="78"/>
      <c r="HF252" s="78"/>
      <c r="HG252" s="78"/>
      <c r="HH252" s="78"/>
      <c r="HI252" s="78"/>
      <c r="HJ252" s="78"/>
      <c r="HK252" s="78"/>
      <c r="HL252" s="78"/>
      <c r="HM252" s="78">
        <f>IF($B252=PO_valitsin!$C$8,100000,'mallin data'!EN252/'mallin data'!BO$297*PO_valitsin!E$5)</f>
        <v>2.3441515233110905E-2</v>
      </c>
      <c r="HN252" s="78">
        <f>IF($B252=PO_valitsin!$C$8,100000,'mallin data'!EO252/'mallin data'!BP$297*PO_valitsin!H$5)</f>
        <v>0.11499259719838319</v>
      </c>
      <c r="HO252" s="78"/>
      <c r="HP252" s="78"/>
      <c r="HQ252" s="78"/>
      <c r="HR252" s="78">
        <f>IF($B252=PO_valitsin!$C$8,100000,'mallin data'!ES252/'mallin data'!BT$297*PO_valitsin!I$5)</f>
        <v>1.6084460507125451E-2</v>
      </c>
      <c r="HS252" s="78"/>
      <c r="HT252" s="78"/>
      <c r="HU252" s="78"/>
      <c r="HV252" s="78"/>
      <c r="HW252" s="78"/>
      <c r="HX252" s="78"/>
      <c r="HY252" s="78"/>
      <c r="HZ252" s="78"/>
      <c r="IA252" s="78"/>
      <c r="IB252" s="78"/>
      <c r="IC252" s="78"/>
      <c r="ID252" s="78"/>
      <c r="IE252" s="78"/>
      <c r="IF252" s="78"/>
      <c r="IG252" s="78"/>
      <c r="IH252" s="78">
        <f>IF($B252=PO_valitsin!$C$8,100000,'mallin data'!FI252/'mallin data'!CJ$297*PO_valitsin!G$5)</f>
        <v>0.13936718506550863</v>
      </c>
      <c r="II252" s="79">
        <f t="shared" si="12"/>
        <v>0.67265189580705687</v>
      </c>
      <c r="IJ252" s="71">
        <f t="shared" si="13"/>
        <v>116</v>
      </c>
      <c r="IK252" s="80">
        <f t="shared" si="15"/>
        <v>2.5000000000000039E-8</v>
      </c>
      <c r="IL252" s="36" t="str">
        <f t="shared" si="14"/>
        <v>Taivalkoski</v>
      </c>
    </row>
    <row r="253" spans="1:246" x14ac:dyDescent="0.2">
      <c r="A253" s="12">
        <v>2024</v>
      </c>
      <c r="B253" s="88" t="s">
        <v>341</v>
      </c>
      <c r="C253" s="88" t="s">
        <v>662</v>
      </c>
      <c r="J253" s="89">
        <v>51.9</v>
      </c>
      <c r="Q253" s="89">
        <v>38.200000000000003</v>
      </c>
      <c r="AV253" s="63"/>
      <c r="AW253" s="63"/>
      <c r="BO253" s="99">
        <v>1.6072333615555667E-2</v>
      </c>
      <c r="BP253" s="90">
        <v>27022.055555555555</v>
      </c>
      <c r="BT253" s="91">
        <v>9.0000000000000011E-3</v>
      </c>
      <c r="CJ253" s="98">
        <v>164</v>
      </c>
      <c r="CK253" s="75">
        <f>ABS(J253-PO_valitsin!$D$8)</f>
        <v>6.1999999999999957</v>
      </c>
      <c r="CR253" s="77">
        <f>ABS(Q253-PO_valitsin!$F$8)</f>
        <v>50.2</v>
      </c>
      <c r="EN253" s="76">
        <f>ABS(BO253-PO_valitsin!$E$8)</f>
        <v>3.8097483305260194E-2</v>
      </c>
      <c r="EO253" s="76">
        <f>ABS(BP253-PO_valitsin!$H$8)</f>
        <v>394.42445909020171</v>
      </c>
      <c r="ES253" s="76">
        <f>ABS(BT253-PO_valitsin!$I$8)</f>
        <v>7.000000000000001E-3</v>
      </c>
      <c r="FI253" s="76">
        <f>ABS(CJ253-PO_valitsin!$G$8)</f>
        <v>1563</v>
      </c>
      <c r="FJ253" s="78">
        <f>IF($B253=PO_valitsin!$C$8,100000,'mallin data'!CK253/'mallin data'!J$297*PO_valitsin!D$5)</f>
        <v>0.27643754227680351</v>
      </c>
      <c r="FK253" s="78"/>
      <c r="FL253" s="78"/>
      <c r="FM253" s="78"/>
      <c r="FN253" s="78"/>
      <c r="FO253" s="78"/>
      <c r="FP253" s="78"/>
      <c r="FQ253" s="78">
        <f>IF($B253=PO_valitsin!$C$8,100000,'mallin data'!CR253/'mallin data'!Q$297*PO_valitsin!F$5)</f>
        <v>0.23013661081954762</v>
      </c>
      <c r="FR253" s="78"/>
      <c r="FS253" s="78"/>
      <c r="FT253" s="78"/>
      <c r="FU253" s="78"/>
      <c r="FV253" s="78"/>
      <c r="FW253" s="78"/>
      <c r="FX253" s="78"/>
      <c r="FY253" s="78"/>
      <c r="FZ253" s="78"/>
      <c r="GA253" s="78"/>
      <c r="GB253" s="78"/>
      <c r="GC253" s="78"/>
      <c r="GD253" s="78"/>
      <c r="GE253" s="78"/>
      <c r="GF253" s="78"/>
      <c r="GG253" s="78"/>
      <c r="GH253" s="78"/>
      <c r="GI253" s="78"/>
      <c r="GJ253" s="78"/>
      <c r="GK253" s="78"/>
      <c r="GL253" s="78"/>
      <c r="GM253" s="78"/>
      <c r="GN253" s="78"/>
      <c r="GO253" s="78"/>
      <c r="GP253" s="78"/>
      <c r="GQ253" s="78"/>
      <c r="GR253" s="78"/>
      <c r="GS253" s="78"/>
      <c r="GT253" s="78"/>
      <c r="GU253" s="78"/>
      <c r="GV253" s="78"/>
      <c r="GW253" s="78"/>
      <c r="GX253" s="78"/>
      <c r="GY253" s="78"/>
      <c r="GZ253" s="78"/>
      <c r="HA253" s="78"/>
      <c r="HB253" s="78"/>
      <c r="HC253" s="78"/>
      <c r="HD253" s="78"/>
      <c r="HE253" s="78"/>
      <c r="HF253" s="78"/>
      <c r="HG253" s="78"/>
      <c r="HH253" s="78"/>
      <c r="HI253" s="78"/>
      <c r="HJ253" s="78"/>
      <c r="HK253" s="78"/>
      <c r="HL253" s="78"/>
      <c r="HM253" s="78">
        <f>IF($B253=PO_valitsin!$C$8,100000,'mallin data'!EN253/'mallin data'!BO$297*PO_valitsin!E$5)</f>
        <v>0.3771245869425216</v>
      </c>
      <c r="HN253" s="78">
        <f>IF($B253=PO_valitsin!$C$8,100000,'mallin data'!EO253/'mallin data'!BP$297*PO_valitsin!H$5)</f>
        <v>1.214375394622552E-2</v>
      </c>
      <c r="HO253" s="78"/>
      <c r="HP253" s="78"/>
      <c r="HQ253" s="78"/>
      <c r="HR253" s="78">
        <f>IF($B253=PO_valitsin!$C$8,100000,'mallin data'!ES253/'mallin data'!BT$297*PO_valitsin!I$5)</f>
        <v>0.11259122354987816</v>
      </c>
      <c r="HS253" s="78"/>
      <c r="HT253" s="78"/>
      <c r="HU253" s="78"/>
      <c r="HV253" s="78"/>
      <c r="HW253" s="78"/>
      <c r="HX253" s="78"/>
      <c r="HY253" s="78"/>
      <c r="HZ253" s="78"/>
      <c r="IA253" s="78"/>
      <c r="IB253" s="78"/>
      <c r="IC253" s="78"/>
      <c r="ID253" s="78"/>
      <c r="IE253" s="78"/>
      <c r="IF253" s="78"/>
      <c r="IG253" s="78"/>
      <c r="IH253" s="78">
        <f>IF($B253=PO_valitsin!$C$8,100000,'mallin data'!FI253/'mallin data'!CJ$297*PO_valitsin!G$5)</f>
        <v>0.15946625933923134</v>
      </c>
      <c r="II253" s="79">
        <f t="shared" si="12"/>
        <v>1.1679000019742078</v>
      </c>
      <c r="IJ253" s="71">
        <f t="shared" si="13"/>
        <v>232</v>
      </c>
      <c r="IK253" s="80">
        <f t="shared" si="15"/>
        <v>2.5100000000000039E-8</v>
      </c>
      <c r="IL253" s="36" t="str">
        <f t="shared" si="14"/>
        <v>Taivassalo</v>
      </c>
    </row>
    <row r="254" spans="1:246" x14ac:dyDescent="0.2">
      <c r="A254" s="12">
        <v>2024</v>
      </c>
      <c r="B254" s="88" t="s">
        <v>342</v>
      </c>
      <c r="C254" s="88" t="s">
        <v>663</v>
      </c>
      <c r="J254" s="89">
        <v>48.5</v>
      </c>
      <c r="Q254" s="89">
        <v>53.3</v>
      </c>
      <c r="AV254" s="63"/>
      <c r="AW254" s="63"/>
      <c r="BO254" s="99">
        <v>-2.5912206627929212E-2</v>
      </c>
      <c r="BP254" s="90">
        <v>27808.263888888891</v>
      </c>
      <c r="BT254" s="91">
        <v>2E-3</v>
      </c>
      <c r="CJ254" s="98">
        <v>531</v>
      </c>
      <c r="CK254" s="75">
        <f>ABS(J254-PO_valitsin!$D$8)</f>
        <v>2.7999999999999972</v>
      </c>
      <c r="CR254" s="77">
        <f>ABS(Q254-PO_valitsin!$F$8)</f>
        <v>35.100000000000009</v>
      </c>
      <c r="EN254" s="76">
        <f>ABS(BO254-PO_valitsin!$E$8)</f>
        <v>3.8870569382246853E-3</v>
      </c>
      <c r="EO254" s="76">
        <f>ABS(BP254-PO_valitsin!$H$8)</f>
        <v>391.78387424313405</v>
      </c>
      <c r="ES254" s="76">
        <f>ABS(BT254-PO_valitsin!$I$8)</f>
        <v>0</v>
      </c>
      <c r="FI254" s="76">
        <f>ABS(CJ254-PO_valitsin!$G$8)</f>
        <v>1196</v>
      </c>
      <c r="FJ254" s="78">
        <f>IF($B254=PO_valitsin!$C$8,100000,'mallin data'!CK254/'mallin data'!J$297*PO_valitsin!D$5)</f>
        <v>0.1248427610282338</v>
      </c>
      <c r="FK254" s="78"/>
      <c r="FL254" s="78"/>
      <c r="FM254" s="78"/>
      <c r="FN254" s="78"/>
      <c r="FO254" s="78"/>
      <c r="FP254" s="78"/>
      <c r="FQ254" s="78">
        <f>IF($B254=PO_valitsin!$C$8,100000,'mallin data'!CR254/'mallin data'!Q$297*PO_valitsin!F$5)</f>
        <v>0.16091225178816976</v>
      </c>
      <c r="FR254" s="78"/>
      <c r="FS254" s="78"/>
      <c r="FT254" s="78"/>
      <c r="FU254" s="78"/>
      <c r="FV254" s="78"/>
      <c r="FW254" s="78"/>
      <c r="FX254" s="78"/>
      <c r="FY254" s="78"/>
      <c r="FZ254" s="78"/>
      <c r="GA254" s="78"/>
      <c r="GB254" s="78"/>
      <c r="GC254" s="78"/>
      <c r="GD254" s="78"/>
      <c r="GE254" s="78"/>
      <c r="GF254" s="78"/>
      <c r="GG254" s="78"/>
      <c r="GH254" s="78"/>
      <c r="GI254" s="78"/>
      <c r="GJ254" s="78"/>
      <c r="GK254" s="78"/>
      <c r="GL254" s="78"/>
      <c r="GM254" s="78"/>
      <c r="GN254" s="78"/>
      <c r="GO254" s="78"/>
      <c r="GP254" s="78"/>
      <c r="GQ254" s="78"/>
      <c r="GR254" s="78"/>
      <c r="GS254" s="78"/>
      <c r="GT254" s="78"/>
      <c r="GU254" s="78"/>
      <c r="GV254" s="78"/>
      <c r="GW254" s="78"/>
      <c r="GX254" s="78"/>
      <c r="GY254" s="78"/>
      <c r="GZ254" s="78"/>
      <c r="HA254" s="78"/>
      <c r="HB254" s="78"/>
      <c r="HC254" s="78"/>
      <c r="HD254" s="78"/>
      <c r="HE254" s="78"/>
      <c r="HF254" s="78"/>
      <c r="HG254" s="78"/>
      <c r="HH254" s="78"/>
      <c r="HI254" s="78"/>
      <c r="HJ254" s="78"/>
      <c r="HK254" s="78"/>
      <c r="HL254" s="78"/>
      <c r="HM254" s="78">
        <f>IF($B254=PO_valitsin!$C$8,100000,'mallin data'!EN254/'mallin data'!BO$297*PO_valitsin!E$5)</f>
        <v>3.8477731731104844E-2</v>
      </c>
      <c r="HN254" s="78">
        <f>IF($B254=PO_valitsin!$C$8,100000,'mallin data'!EO254/'mallin data'!BP$297*PO_valitsin!H$5)</f>
        <v>1.2062454189281218E-2</v>
      </c>
      <c r="HO254" s="78"/>
      <c r="HP254" s="78"/>
      <c r="HQ254" s="78"/>
      <c r="HR254" s="78">
        <f>IF($B254=PO_valitsin!$C$8,100000,'mallin data'!ES254/'mallin data'!BT$297*PO_valitsin!I$5)</f>
        <v>0</v>
      </c>
      <c r="HS254" s="78"/>
      <c r="HT254" s="78"/>
      <c r="HU254" s="78"/>
      <c r="HV254" s="78"/>
      <c r="HW254" s="78"/>
      <c r="HX254" s="78"/>
      <c r="HY254" s="78"/>
      <c r="HZ254" s="78"/>
      <c r="IA254" s="78"/>
      <c r="IB254" s="78"/>
      <c r="IC254" s="78"/>
      <c r="ID254" s="78"/>
      <c r="IE254" s="78"/>
      <c r="IF254" s="78"/>
      <c r="IG254" s="78"/>
      <c r="IH254" s="78">
        <f>IF($B254=PO_valitsin!$C$8,100000,'mallin data'!FI254/'mallin data'!CJ$297*PO_valitsin!G$5)</f>
        <v>0.12202280625062102</v>
      </c>
      <c r="II254" s="79">
        <f t="shared" si="12"/>
        <v>0.45831803018741063</v>
      </c>
      <c r="IJ254" s="71">
        <f t="shared" si="13"/>
        <v>41</v>
      </c>
      <c r="IK254" s="80">
        <f t="shared" si="15"/>
        <v>2.520000000000004E-8</v>
      </c>
      <c r="IL254" s="36" t="str">
        <f t="shared" si="14"/>
        <v>Tammela</v>
      </c>
    </row>
    <row r="255" spans="1:246" x14ac:dyDescent="0.2">
      <c r="A255" s="12">
        <v>2024</v>
      </c>
      <c r="B255" s="88" t="s">
        <v>135</v>
      </c>
      <c r="C255" s="88" t="s">
        <v>664</v>
      </c>
      <c r="J255" s="89">
        <v>41</v>
      </c>
      <c r="Q255" s="89">
        <v>98.6</v>
      </c>
      <c r="AV255" s="63"/>
      <c r="AW255" s="63"/>
      <c r="BO255" s="99">
        <v>7.4789574691384256E-3</v>
      </c>
      <c r="BP255" s="90">
        <v>28410.304236698579</v>
      </c>
      <c r="BT255" s="91">
        <v>5.0000000000000001E-3</v>
      </c>
      <c r="CJ255" s="98">
        <v>18496</v>
      </c>
      <c r="CK255" s="75">
        <f>ABS(J255-PO_valitsin!$D$8)</f>
        <v>4.7000000000000028</v>
      </c>
      <c r="CR255" s="77">
        <f>ABS(Q255-PO_valitsin!$F$8)</f>
        <v>10.199999999999989</v>
      </c>
      <c r="EN255" s="76">
        <f>ABS(BO255-PO_valitsin!$E$8)</f>
        <v>2.9504107158842954E-2</v>
      </c>
      <c r="EO255" s="76">
        <f>ABS(BP255-PO_valitsin!$H$8)</f>
        <v>993.82422205282273</v>
      </c>
      <c r="ES255" s="76">
        <f>ABS(BT255-PO_valitsin!$I$8)</f>
        <v>3.0000000000000001E-3</v>
      </c>
      <c r="FI255" s="76">
        <f>ABS(CJ255-PO_valitsin!$G$8)</f>
        <v>16769</v>
      </c>
      <c r="FJ255" s="78">
        <f>IF($B255=PO_valitsin!$C$8,100000,'mallin data'!CK255/'mallin data'!J$297*PO_valitsin!D$5)</f>
        <v>0.20955749172596422</v>
      </c>
      <c r="FK255" s="78"/>
      <c r="FL255" s="78"/>
      <c r="FM255" s="78"/>
      <c r="FN255" s="78"/>
      <c r="FO255" s="78"/>
      <c r="FP255" s="78"/>
      <c r="FQ255" s="78">
        <f>IF($B255=PO_valitsin!$C$8,100000,'mallin data'!CR255/'mallin data'!Q$297*PO_valitsin!F$5)</f>
        <v>4.6760825305963802E-2</v>
      </c>
      <c r="FR255" s="78"/>
      <c r="FS255" s="78"/>
      <c r="FT255" s="78"/>
      <c r="FU255" s="78"/>
      <c r="FV255" s="78"/>
      <c r="FW255" s="78"/>
      <c r="FX255" s="78"/>
      <c r="FY255" s="78"/>
      <c r="FZ255" s="78"/>
      <c r="GA255" s="78"/>
      <c r="GB255" s="78"/>
      <c r="GC255" s="78"/>
      <c r="GD255" s="78"/>
      <c r="GE255" s="78"/>
      <c r="GF255" s="78"/>
      <c r="GG255" s="78"/>
      <c r="GH255" s="78"/>
      <c r="GI255" s="78"/>
      <c r="GJ255" s="78"/>
      <c r="GK255" s="78"/>
      <c r="GL255" s="78"/>
      <c r="GM255" s="78"/>
      <c r="GN255" s="78"/>
      <c r="GO255" s="78"/>
      <c r="GP255" s="78"/>
      <c r="GQ255" s="78"/>
      <c r="GR255" s="78"/>
      <c r="GS255" s="78"/>
      <c r="GT255" s="78"/>
      <c r="GU255" s="78"/>
      <c r="GV255" s="78"/>
      <c r="GW255" s="78"/>
      <c r="GX255" s="78"/>
      <c r="GY255" s="78"/>
      <c r="GZ255" s="78"/>
      <c r="HA255" s="78"/>
      <c r="HB255" s="78"/>
      <c r="HC255" s="78"/>
      <c r="HD255" s="78"/>
      <c r="HE255" s="78"/>
      <c r="HF255" s="78"/>
      <c r="HG255" s="78"/>
      <c r="HH255" s="78"/>
      <c r="HI255" s="78"/>
      <c r="HJ255" s="78"/>
      <c r="HK255" s="78"/>
      <c r="HL255" s="78"/>
      <c r="HM255" s="78">
        <f>IF($B255=PO_valitsin!$C$8,100000,'mallin data'!EN255/'mallin data'!BO$297*PO_valitsin!E$5)</f>
        <v>0.29205929788675189</v>
      </c>
      <c r="HN255" s="78">
        <f>IF($B255=PO_valitsin!$C$8,100000,'mallin data'!EO255/'mallin data'!BP$297*PO_valitsin!H$5)</f>
        <v>3.0598398603998458E-2</v>
      </c>
      <c r="HO255" s="78"/>
      <c r="HP255" s="78"/>
      <c r="HQ255" s="78"/>
      <c r="HR255" s="78">
        <f>IF($B255=PO_valitsin!$C$8,100000,'mallin data'!ES255/'mallin data'!BT$297*PO_valitsin!I$5)</f>
        <v>4.825338152137635E-2</v>
      </c>
      <c r="HS255" s="78"/>
      <c r="HT255" s="78"/>
      <c r="HU255" s="78"/>
      <c r="HV255" s="78"/>
      <c r="HW255" s="78"/>
      <c r="HX255" s="78"/>
      <c r="HY255" s="78"/>
      <c r="HZ255" s="78"/>
      <c r="IA255" s="78"/>
      <c r="IB255" s="78"/>
      <c r="IC255" s="78"/>
      <c r="ID255" s="78"/>
      <c r="IE255" s="78"/>
      <c r="IF255" s="78"/>
      <c r="IG255" s="78"/>
      <c r="IH255" s="78">
        <f>IF($B255=PO_valitsin!$C$8,100000,'mallin data'!FI255/'mallin data'!CJ$297*PO_valitsin!G$5)</f>
        <v>1.7108699314520603</v>
      </c>
      <c r="II255" s="79">
        <f t="shared" si="12"/>
        <v>2.3380993517961151</v>
      </c>
      <c r="IJ255" s="71">
        <f t="shared" si="13"/>
        <v>258</v>
      </c>
      <c r="IK255" s="80">
        <f t="shared" si="15"/>
        <v>2.5300000000000041E-8</v>
      </c>
      <c r="IL255" s="36" t="str">
        <f t="shared" si="14"/>
        <v>Tampere</v>
      </c>
    </row>
    <row r="256" spans="1:246" x14ac:dyDescent="0.2">
      <c r="A256" s="12">
        <v>2024</v>
      </c>
      <c r="B256" s="88" t="s">
        <v>343</v>
      </c>
      <c r="C256" s="88" t="s">
        <v>665</v>
      </c>
      <c r="J256" s="89">
        <v>56</v>
      </c>
      <c r="Q256" s="89">
        <v>36.700000000000003</v>
      </c>
      <c r="AV256" s="63"/>
      <c r="AW256" s="63"/>
      <c r="BO256" s="99">
        <v>4.4394836402490423E-3</v>
      </c>
      <c r="BP256" s="90">
        <v>24353.657780979825</v>
      </c>
      <c r="BT256" s="91">
        <v>1E-3</v>
      </c>
      <c r="CJ256" s="98">
        <v>87</v>
      </c>
      <c r="CK256" s="75">
        <f>ABS(J256-PO_valitsin!$D$8)</f>
        <v>10.299999999999997</v>
      </c>
      <c r="CR256" s="77">
        <f>ABS(Q256-PO_valitsin!$F$8)</f>
        <v>51.7</v>
      </c>
      <c r="EN256" s="76">
        <f>ABS(BO256-PO_valitsin!$E$8)</f>
        <v>2.6464633329953569E-2</v>
      </c>
      <c r="EO256" s="76">
        <f>ABS(BP256-PO_valitsin!$H$8)</f>
        <v>3062.822233665931</v>
      </c>
      <c r="ES256" s="76">
        <f>ABS(BT256-PO_valitsin!$I$8)</f>
        <v>1E-3</v>
      </c>
      <c r="FI256" s="76">
        <f>ABS(CJ256-PO_valitsin!$G$8)</f>
        <v>1640</v>
      </c>
      <c r="FJ256" s="78">
        <f>IF($B256=PO_valitsin!$C$8,100000,'mallin data'!CK256/'mallin data'!J$297*PO_valitsin!D$5)</f>
        <v>0.45924301378243182</v>
      </c>
      <c r="FK256" s="78"/>
      <c r="FL256" s="78"/>
      <c r="FM256" s="78"/>
      <c r="FN256" s="78"/>
      <c r="FO256" s="78"/>
      <c r="FP256" s="78"/>
      <c r="FQ256" s="78">
        <f>IF($B256=PO_valitsin!$C$8,100000,'mallin data'!CR256/'mallin data'!Q$297*PO_valitsin!F$5)</f>
        <v>0.237013202776307</v>
      </c>
      <c r="FR256" s="78"/>
      <c r="FS256" s="78"/>
      <c r="FT256" s="78"/>
      <c r="FU256" s="78"/>
      <c r="FV256" s="78"/>
      <c r="FW256" s="78"/>
      <c r="FX256" s="78"/>
      <c r="FY256" s="78"/>
      <c r="FZ256" s="78"/>
      <c r="GA256" s="78"/>
      <c r="GB256" s="78"/>
      <c r="GC256" s="78"/>
      <c r="GD256" s="78"/>
      <c r="GE256" s="78"/>
      <c r="GF256" s="78"/>
      <c r="GG256" s="78"/>
      <c r="GH256" s="78"/>
      <c r="GI256" s="78"/>
      <c r="GJ256" s="78"/>
      <c r="GK256" s="78"/>
      <c r="GL256" s="78"/>
      <c r="GM256" s="78"/>
      <c r="GN256" s="78"/>
      <c r="GO256" s="78"/>
      <c r="GP256" s="78"/>
      <c r="GQ256" s="78"/>
      <c r="GR256" s="78"/>
      <c r="GS256" s="78"/>
      <c r="GT256" s="78"/>
      <c r="GU256" s="78"/>
      <c r="GV256" s="78"/>
      <c r="GW256" s="78"/>
      <c r="GX256" s="78"/>
      <c r="GY256" s="78"/>
      <c r="GZ256" s="78"/>
      <c r="HA256" s="78"/>
      <c r="HB256" s="78"/>
      <c r="HC256" s="78"/>
      <c r="HD256" s="78"/>
      <c r="HE256" s="78"/>
      <c r="HF256" s="78"/>
      <c r="HG256" s="78"/>
      <c r="HH256" s="78"/>
      <c r="HI256" s="78"/>
      <c r="HJ256" s="78"/>
      <c r="HK256" s="78"/>
      <c r="HL256" s="78"/>
      <c r="HM256" s="78">
        <f>IF($B256=PO_valitsin!$C$8,100000,'mallin data'!EN256/'mallin data'!BO$297*PO_valitsin!E$5)</f>
        <v>0.26197173795377737</v>
      </c>
      <c r="HN256" s="78">
        <f>IF($B256=PO_valitsin!$C$8,100000,'mallin data'!EO256/'mallin data'!BP$297*PO_valitsin!H$5)</f>
        <v>9.4299830371731355E-2</v>
      </c>
      <c r="HO256" s="78"/>
      <c r="HP256" s="78"/>
      <c r="HQ256" s="78"/>
      <c r="HR256" s="78">
        <f>IF($B256=PO_valitsin!$C$8,100000,'mallin data'!ES256/'mallin data'!BT$297*PO_valitsin!I$5)</f>
        <v>1.6084460507125451E-2</v>
      </c>
      <c r="HS256" s="78"/>
      <c r="HT256" s="78"/>
      <c r="HU256" s="78"/>
      <c r="HV256" s="78"/>
      <c r="HW256" s="78"/>
      <c r="HX256" s="78"/>
      <c r="HY256" s="78"/>
      <c r="HZ256" s="78"/>
      <c r="IA256" s="78"/>
      <c r="IB256" s="78"/>
      <c r="IC256" s="78"/>
      <c r="ID256" s="78"/>
      <c r="IE256" s="78"/>
      <c r="IF256" s="78"/>
      <c r="IG256" s="78"/>
      <c r="IH256" s="78">
        <f>IF($B256=PO_valitsin!$C$8,100000,'mallin data'!FI256/'mallin data'!CJ$297*PO_valitsin!G$5)</f>
        <v>0.16732224268479806</v>
      </c>
      <c r="II256" s="79">
        <f t="shared" si="12"/>
        <v>1.2359345134761712</v>
      </c>
      <c r="IJ256" s="71">
        <f t="shared" si="13"/>
        <v>241</v>
      </c>
      <c r="IK256" s="80">
        <f t="shared" si="15"/>
        <v>2.5400000000000042E-8</v>
      </c>
      <c r="IL256" s="36" t="str">
        <f t="shared" si="14"/>
        <v>Tervo</v>
      </c>
    </row>
    <row r="257" spans="1:246" x14ac:dyDescent="0.2">
      <c r="A257" s="12">
        <v>2024</v>
      </c>
      <c r="B257" s="88" t="s">
        <v>344</v>
      </c>
      <c r="C257" s="88" t="s">
        <v>666</v>
      </c>
      <c r="J257" s="89">
        <v>48.1</v>
      </c>
      <c r="Q257" s="89">
        <v>35.5</v>
      </c>
      <c r="AV257" s="63"/>
      <c r="AW257" s="63"/>
      <c r="BO257" s="99">
        <v>-4.8382327615981158E-4</v>
      </c>
      <c r="BP257" s="90">
        <v>25943.385350318473</v>
      </c>
      <c r="BT257" s="91">
        <v>1E-3</v>
      </c>
      <c r="CJ257" s="98">
        <v>280</v>
      </c>
      <c r="CK257" s="75">
        <f>ABS(J257-PO_valitsin!$D$8)</f>
        <v>2.3999999999999986</v>
      </c>
      <c r="CR257" s="77">
        <f>ABS(Q257-PO_valitsin!$F$8)</f>
        <v>52.900000000000006</v>
      </c>
      <c r="EN257" s="76">
        <f>ABS(BO257-PO_valitsin!$E$8)</f>
        <v>2.1541326413544715E-2</v>
      </c>
      <c r="EO257" s="76">
        <f>ABS(BP257-PO_valitsin!$H$8)</f>
        <v>1473.0946643272837</v>
      </c>
      <c r="ES257" s="76">
        <f>ABS(BT257-PO_valitsin!$I$8)</f>
        <v>1E-3</v>
      </c>
      <c r="FI257" s="76">
        <f>ABS(CJ257-PO_valitsin!$G$8)</f>
        <v>1447</v>
      </c>
      <c r="FJ257" s="78">
        <f>IF($B257=PO_valitsin!$C$8,100000,'mallin data'!CK257/'mallin data'!J$297*PO_valitsin!D$5)</f>
        <v>0.1070080808813433</v>
      </c>
      <c r="FK257" s="78"/>
      <c r="FL257" s="78"/>
      <c r="FM257" s="78"/>
      <c r="FN257" s="78"/>
      <c r="FO257" s="78"/>
      <c r="FP257" s="78"/>
      <c r="FQ257" s="78">
        <f>IF($B257=PO_valitsin!$C$8,100000,'mallin data'!CR257/'mallin data'!Q$297*PO_valitsin!F$5)</f>
        <v>0.24251447634171452</v>
      </c>
      <c r="FR257" s="78"/>
      <c r="FS257" s="78"/>
      <c r="FT257" s="78"/>
      <c r="FU257" s="78"/>
      <c r="FV257" s="78"/>
      <c r="FW257" s="78"/>
      <c r="FX257" s="78"/>
      <c r="FY257" s="78"/>
      <c r="FZ257" s="78"/>
      <c r="GA257" s="78"/>
      <c r="GB257" s="78"/>
      <c r="GC257" s="78"/>
      <c r="GD257" s="78"/>
      <c r="GE257" s="78"/>
      <c r="GF257" s="78"/>
      <c r="GG257" s="78"/>
      <c r="GH257" s="78"/>
      <c r="GI257" s="78"/>
      <c r="GJ257" s="78"/>
      <c r="GK257" s="78"/>
      <c r="GL257" s="78"/>
      <c r="GM257" s="78"/>
      <c r="GN257" s="78"/>
      <c r="GO257" s="78"/>
      <c r="GP257" s="78"/>
      <c r="GQ257" s="78"/>
      <c r="GR257" s="78"/>
      <c r="GS257" s="78"/>
      <c r="GT257" s="78"/>
      <c r="GU257" s="78"/>
      <c r="GV257" s="78"/>
      <c r="GW257" s="78"/>
      <c r="GX257" s="78"/>
      <c r="GY257" s="78"/>
      <c r="GZ257" s="78"/>
      <c r="HA257" s="78"/>
      <c r="HB257" s="78"/>
      <c r="HC257" s="78"/>
      <c r="HD257" s="78"/>
      <c r="HE257" s="78"/>
      <c r="HF257" s="78"/>
      <c r="HG257" s="78"/>
      <c r="HH257" s="78"/>
      <c r="HI257" s="78"/>
      <c r="HJ257" s="78"/>
      <c r="HK257" s="78"/>
      <c r="HL257" s="78"/>
      <c r="HM257" s="78">
        <f>IF($B257=PO_valitsin!$C$8,100000,'mallin data'!EN257/'mallin data'!BO$297*PO_valitsin!E$5)</f>
        <v>0.21323623297658661</v>
      </c>
      <c r="HN257" s="78">
        <f>IF($B257=PO_valitsin!$C$8,100000,'mallin data'!EO257/'mallin data'!BP$297*PO_valitsin!H$5)</f>
        <v>4.5354436650180366E-2</v>
      </c>
      <c r="HO257" s="78"/>
      <c r="HP257" s="78"/>
      <c r="HQ257" s="78"/>
      <c r="HR257" s="78">
        <f>IF($B257=PO_valitsin!$C$8,100000,'mallin data'!ES257/'mallin data'!BT$297*PO_valitsin!I$5)</f>
        <v>1.6084460507125451E-2</v>
      </c>
      <c r="HS257" s="78"/>
      <c r="HT257" s="78"/>
      <c r="HU257" s="78"/>
      <c r="HV257" s="78"/>
      <c r="HW257" s="78"/>
      <c r="HX257" s="78"/>
      <c r="HY257" s="78"/>
      <c r="HZ257" s="78"/>
      <c r="IA257" s="78"/>
      <c r="IB257" s="78"/>
      <c r="IC257" s="78"/>
      <c r="ID257" s="78"/>
      <c r="IE257" s="78"/>
      <c r="IF257" s="78"/>
      <c r="IG257" s="78"/>
      <c r="IH257" s="78">
        <f>IF($B257=PO_valitsin!$C$8,100000,'mallin data'!FI257/'mallin data'!CJ$297*PO_valitsin!G$5)</f>
        <v>0.14763127144201391</v>
      </c>
      <c r="II257" s="79">
        <f t="shared" si="12"/>
        <v>0.77182898429896418</v>
      </c>
      <c r="IJ257" s="71">
        <f t="shared" si="13"/>
        <v>149</v>
      </c>
      <c r="IK257" s="80">
        <f t="shared" si="15"/>
        <v>2.5500000000000043E-8</v>
      </c>
      <c r="IL257" s="36" t="str">
        <f t="shared" si="14"/>
        <v>Tervola</v>
      </c>
    </row>
    <row r="258" spans="1:246" x14ac:dyDescent="0.2">
      <c r="A258" s="12">
        <v>2024</v>
      </c>
      <c r="B258" s="88" t="s">
        <v>345</v>
      </c>
      <c r="C258" s="88" t="s">
        <v>667</v>
      </c>
      <c r="J258" s="89">
        <v>50.8</v>
      </c>
      <c r="Q258" s="89">
        <v>66.2</v>
      </c>
      <c r="AV258" s="63"/>
      <c r="AW258" s="63"/>
      <c r="BO258" s="99">
        <v>-2.729595701504841E-2</v>
      </c>
      <c r="BP258" s="90">
        <v>24680.392964392966</v>
      </c>
      <c r="BT258" s="91">
        <v>6.9999999999999993E-3</v>
      </c>
      <c r="CJ258" s="98">
        <v>436</v>
      </c>
      <c r="CK258" s="75">
        <f>ABS(J258-PO_valitsin!$D$8)</f>
        <v>5.0999999999999943</v>
      </c>
      <c r="CR258" s="77">
        <f>ABS(Q258-PO_valitsin!$F$8)</f>
        <v>22.200000000000003</v>
      </c>
      <c r="EN258" s="76">
        <f>ABS(BO258-PO_valitsin!$E$8)</f>
        <v>5.2708073253438827E-3</v>
      </c>
      <c r="EO258" s="76">
        <f>ABS(BP258-PO_valitsin!$H$8)</f>
        <v>2736.0870502527905</v>
      </c>
      <c r="ES258" s="76">
        <f>ABS(BT258-PO_valitsin!$I$8)</f>
        <v>4.9999999999999992E-3</v>
      </c>
      <c r="FI258" s="76">
        <f>ABS(CJ258-PO_valitsin!$G$8)</f>
        <v>1291</v>
      </c>
      <c r="FJ258" s="78">
        <f>IF($B258=PO_valitsin!$C$8,100000,'mallin data'!CK258/'mallin data'!J$297*PO_valitsin!D$5)</f>
        <v>0.2273921718728544</v>
      </c>
      <c r="FK258" s="78"/>
      <c r="FL258" s="78"/>
      <c r="FM258" s="78"/>
      <c r="FN258" s="78"/>
      <c r="FO258" s="78"/>
      <c r="FP258" s="78"/>
      <c r="FQ258" s="78">
        <f>IF($B258=PO_valitsin!$C$8,100000,'mallin data'!CR258/'mallin data'!Q$297*PO_valitsin!F$5)</f>
        <v>0.10177356096003899</v>
      </c>
      <c r="FR258" s="78"/>
      <c r="FS258" s="78"/>
      <c r="FT258" s="78"/>
      <c r="FU258" s="78"/>
      <c r="FV258" s="78"/>
      <c r="FW258" s="78"/>
      <c r="FX258" s="78"/>
      <c r="FY258" s="78"/>
      <c r="FZ258" s="78"/>
      <c r="GA258" s="78"/>
      <c r="GB258" s="78"/>
      <c r="GC258" s="78"/>
      <c r="GD258" s="78"/>
      <c r="GE258" s="78"/>
      <c r="GF258" s="78"/>
      <c r="GG258" s="78"/>
      <c r="GH258" s="78"/>
      <c r="GI258" s="78"/>
      <c r="GJ258" s="78"/>
      <c r="GK258" s="78"/>
      <c r="GL258" s="78"/>
      <c r="GM258" s="78"/>
      <c r="GN258" s="78"/>
      <c r="GO258" s="78"/>
      <c r="GP258" s="78"/>
      <c r="GQ258" s="78"/>
      <c r="GR258" s="78"/>
      <c r="GS258" s="78"/>
      <c r="GT258" s="78"/>
      <c r="GU258" s="78"/>
      <c r="GV258" s="78"/>
      <c r="GW258" s="78"/>
      <c r="GX258" s="78"/>
      <c r="GY258" s="78"/>
      <c r="GZ258" s="78"/>
      <c r="HA258" s="78"/>
      <c r="HB258" s="78"/>
      <c r="HC258" s="78"/>
      <c r="HD258" s="78"/>
      <c r="HE258" s="78"/>
      <c r="HF258" s="78"/>
      <c r="HG258" s="78"/>
      <c r="HH258" s="78"/>
      <c r="HI258" s="78"/>
      <c r="HJ258" s="78"/>
      <c r="HK258" s="78"/>
      <c r="HL258" s="78"/>
      <c r="HM258" s="78">
        <f>IF($B258=PO_valitsin!$C$8,100000,'mallin data'!EN258/'mallin data'!BO$297*PO_valitsin!E$5)</f>
        <v>5.2175389631300827E-2</v>
      </c>
      <c r="HN258" s="78">
        <f>IF($B258=PO_valitsin!$C$8,100000,'mallin data'!EO258/'mallin data'!BP$297*PO_valitsin!H$5)</f>
        <v>8.4240130519201054E-2</v>
      </c>
      <c r="HO258" s="78"/>
      <c r="HP258" s="78"/>
      <c r="HQ258" s="78"/>
      <c r="HR258" s="78">
        <f>IF($B258=PO_valitsin!$C$8,100000,'mallin data'!ES258/'mallin data'!BT$297*PO_valitsin!I$5)</f>
        <v>8.0422302535627238E-2</v>
      </c>
      <c r="HS258" s="78"/>
      <c r="HT258" s="78"/>
      <c r="HU258" s="78"/>
      <c r="HV258" s="78"/>
      <c r="HW258" s="78"/>
      <c r="HX258" s="78"/>
      <c r="HY258" s="78"/>
      <c r="HZ258" s="78"/>
      <c r="IA258" s="78"/>
      <c r="IB258" s="78"/>
      <c r="IC258" s="78"/>
      <c r="ID258" s="78"/>
      <c r="IE258" s="78"/>
      <c r="IF258" s="78"/>
      <c r="IG258" s="78"/>
      <c r="IH258" s="78">
        <f>IF($B258=PO_valitsin!$C$8,100000,'mallin data'!FI258/'mallin data'!CJ$297*PO_valitsin!G$5)</f>
        <v>0.13171525323541117</v>
      </c>
      <c r="II258" s="79">
        <f t="shared" si="12"/>
        <v>0.6777188343544337</v>
      </c>
      <c r="IJ258" s="71">
        <f t="shared" si="13"/>
        <v>119</v>
      </c>
      <c r="IK258" s="80">
        <f t="shared" si="15"/>
        <v>2.5600000000000044E-8</v>
      </c>
      <c r="IL258" s="36" t="str">
        <f t="shared" si="14"/>
        <v>Teuva</v>
      </c>
    </row>
    <row r="259" spans="1:246" x14ac:dyDescent="0.2">
      <c r="A259" s="12">
        <v>2024</v>
      </c>
      <c r="B259" s="88" t="s">
        <v>346</v>
      </c>
      <c r="C259" s="88" t="s">
        <v>668</v>
      </c>
      <c r="J259" s="89">
        <v>52</v>
      </c>
      <c r="Q259" s="89">
        <v>35.700000000000003</v>
      </c>
      <c r="AV259" s="63"/>
      <c r="AW259" s="63"/>
      <c r="BO259" s="99">
        <v>9.2086475956593365E-3</v>
      </c>
      <c r="BP259" s="90">
        <v>23702.369718309859</v>
      </c>
      <c r="BT259" s="91">
        <v>3.0000000000000001E-3</v>
      </c>
      <c r="CJ259" s="98">
        <v>374</v>
      </c>
      <c r="CK259" s="75">
        <f>ABS(J259-PO_valitsin!$D$8)</f>
        <v>6.2999999999999972</v>
      </c>
      <c r="CR259" s="77">
        <f>ABS(Q259-PO_valitsin!$F$8)</f>
        <v>52.7</v>
      </c>
      <c r="EN259" s="76">
        <f>ABS(BO259-PO_valitsin!$E$8)</f>
        <v>3.1233797285363865E-2</v>
      </c>
      <c r="EO259" s="76">
        <f>ABS(BP259-PO_valitsin!$H$8)</f>
        <v>3714.1102963358971</v>
      </c>
      <c r="ES259" s="76">
        <f>ABS(BT259-PO_valitsin!$I$8)</f>
        <v>1E-3</v>
      </c>
      <c r="FI259" s="76">
        <f>ABS(CJ259-PO_valitsin!$G$8)</f>
        <v>1353</v>
      </c>
      <c r="FJ259" s="78">
        <f>IF($B259=PO_valitsin!$C$8,100000,'mallin data'!CK259/'mallin data'!J$297*PO_valitsin!D$5)</f>
        <v>0.28089621231352618</v>
      </c>
      <c r="FK259" s="78"/>
      <c r="FL259" s="78"/>
      <c r="FM259" s="78"/>
      <c r="FN259" s="78"/>
      <c r="FO259" s="78"/>
      <c r="FP259" s="78"/>
      <c r="FQ259" s="78">
        <f>IF($B259=PO_valitsin!$C$8,100000,'mallin data'!CR259/'mallin data'!Q$297*PO_valitsin!F$5)</f>
        <v>0.24159759741414658</v>
      </c>
      <c r="FR259" s="78"/>
      <c r="FS259" s="78"/>
      <c r="FT259" s="78"/>
      <c r="FU259" s="78"/>
      <c r="FV259" s="78"/>
      <c r="FW259" s="78"/>
      <c r="FX259" s="78"/>
      <c r="FY259" s="78"/>
      <c r="FZ259" s="78"/>
      <c r="GA259" s="78"/>
      <c r="GB259" s="78"/>
      <c r="GC259" s="78"/>
      <c r="GD259" s="78"/>
      <c r="GE259" s="78"/>
      <c r="GF259" s="78"/>
      <c r="GG259" s="78"/>
      <c r="GH259" s="78"/>
      <c r="GI259" s="78"/>
      <c r="GJ259" s="78"/>
      <c r="GK259" s="78"/>
      <c r="GL259" s="78"/>
      <c r="GM259" s="78"/>
      <c r="GN259" s="78"/>
      <c r="GO259" s="78"/>
      <c r="GP259" s="78"/>
      <c r="GQ259" s="78"/>
      <c r="GR259" s="78"/>
      <c r="GS259" s="78"/>
      <c r="GT259" s="78"/>
      <c r="GU259" s="78"/>
      <c r="GV259" s="78"/>
      <c r="GW259" s="78"/>
      <c r="GX259" s="78"/>
      <c r="GY259" s="78"/>
      <c r="GZ259" s="78"/>
      <c r="HA259" s="78"/>
      <c r="HB259" s="78"/>
      <c r="HC259" s="78"/>
      <c r="HD259" s="78"/>
      <c r="HE259" s="78"/>
      <c r="HF259" s="78"/>
      <c r="HG259" s="78"/>
      <c r="HH259" s="78"/>
      <c r="HI259" s="78"/>
      <c r="HJ259" s="78"/>
      <c r="HK259" s="78"/>
      <c r="HL259" s="78"/>
      <c r="HM259" s="78">
        <f>IF($B259=PO_valitsin!$C$8,100000,'mallin data'!EN259/'mallin data'!BO$297*PO_valitsin!E$5)</f>
        <v>0.30918139147167623</v>
      </c>
      <c r="HN259" s="78">
        <f>IF($B259=PO_valitsin!$C$8,100000,'mallin data'!EO259/'mallin data'!BP$297*PO_valitsin!H$5)</f>
        <v>0.11435204011405169</v>
      </c>
      <c r="HO259" s="78"/>
      <c r="HP259" s="78"/>
      <c r="HQ259" s="78"/>
      <c r="HR259" s="78">
        <f>IF($B259=PO_valitsin!$C$8,100000,'mallin data'!ES259/'mallin data'!BT$297*PO_valitsin!I$5)</f>
        <v>1.6084460507125451E-2</v>
      </c>
      <c r="HS259" s="78"/>
      <c r="HT259" s="78"/>
      <c r="HU259" s="78"/>
      <c r="HV259" s="78"/>
      <c r="HW259" s="78"/>
      <c r="HX259" s="78"/>
      <c r="HY259" s="78"/>
      <c r="HZ259" s="78"/>
      <c r="IA259" s="78"/>
      <c r="IB259" s="78"/>
      <c r="IC259" s="78"/>
      <c r="ID259" s="78"/>
      <c r="IE259" s="78"/>
      <c r="IF259" s="78"/>
      <c r="IG259" s="78"/>
      <c r="IH259" s="78">
        <f>IF($B259=PO_valitsin!$C$8,100000,'mallin data'!FI259/'mallin data'!CJ$297*PO_valitsin!G$5)</f>
        <v>0.1380408502149584</v>
      </c>
      <c r="II259" s="79">
        <f t="shared" si="12"/>
        <v>1.1001525777354844</v>
      </c>
      <c r="IJ259" s="71">
        <f t="shared" si="13"/>
        <v>223</v>
      </c>
      <c r="IK259" s="80">
        <f t="shared" si="15"/>
        <v>2.5700000000000045E-8</v>
      </c>
      <c r="IL259" s="36" t="str">
        <f t="shared" si="14"/>
        <v>Tohmajärvi</v>
      </c>
    </row>
    <row r="260" spans="1:246" x14ac:dyDescent="0.2">
      <c r="A260" s="12">
        <v>2024</v>
      </c>
      <c r="B260" s="88" t="s">
        <v>347</v>
      </c>
      <c r="C260" s="88" t="s">
        <v>669</v>
      </c>
      <c r="J260" s="89">
        <v>47.2</v>
      </c>
      <c r="Q260" s="89">
        <v>51.9</v>
      </c>
      <c r="AV260" s="63"/>
      <c r="AW260" s="63"/>
      <c r="BO260" s="99">
        <v>-1.856448911259425E-2</v>
      </c>
      <c r="BP260" s="90">
        <v>23510.248302965345</v>
      </c>
      <c r="BT260" s="91">
        <v>1E-3</v>
      </c>
      <c r="CJ260" s="98">
        <v>377</v>
      </c>
      <c r="CK260" s="75">
        <f>ABS(J260-PO_valitsin!$D$8)</f>
        <v>1.5</v>
      </c>
      <c r="CR260" s="77">
        <f>ABS(Q260-PO_valitsin!$F$8)</f>
        <v>36.500000000000007</v>
      </c>
      <c r="EN260" s="76">
        <f>ABS(BO260-PO_valitsin!$E$8)</f>
        <v>3.4606605771102771E-3</v>
      </c>
      <c r="EO260" s="76">
        <f>ABS(BP260-PO_valitsin!$H$8)</f>
        <v>3906.2317116804115</v>
      </c>
      <c r="ES260" s="76">
        <f>ABS(BT260-PO_valitsin!$I$8)</f>
        <v>1E-3</v>
      </c>
      <c r="FI260" s="76">
        <f>ABS(CJ260-PO_valitsin!$G$8)</f>
        <v>1350</v>
      </c>
      <c r="FJ260" s="78">
        <f>IF($B260=PO_valitsin!$C$8,100000,'mallin data'!CK260/'mallin data'!J$297*PO_valitsin!D$5)</f>
        <v>6.6880050550839606E-2</v>
      </c>
      <c r="FK260" s="78"/>
      <c r="FL260" s="78"/>
      <c r="FM260" s="78"/>
      <c r="FN260" s="78"/>
      <c r="FO260" s="78"/>
      <c r="FP260" s="78"/>
      <c r="FQ260" s="78">
        <f>IF($B260=PO_valitsin!$C$8,100000,'mallin data'!CR260/'mallin data'!Q$297*PO_valitsin!F$5)</f>
        <v>0.16733040428114521</v>
      </c>
      <c r="FR260" s="78"/>
      <c r="FS260" s="78"/>
      <c r="FT260" s="78"/>
      <c r="FU260" s="78"/>
      <c r="FV260" s="78"/>
      <c r="FW260" s="78"/>
      <c r="FX260" s="78"/>
      <c r="FY260" s="78"/>
      <c r="FZ260" s="78"/>
      <c r="GA260" s="78"/>
      <c r="GB260" s="78"/>
      <c r="GC260" s="78"/>
      <c r="GD260" s="78"/>
      <c r="GE260" s="78"/>
      <c r="GF260" s="78"/>
      <c r="GG260" s="78"/>
      <c r="GH260" s="78"/>
      <c r="GI260" s="78"/>
      <c r="GJ260" s="78"/>
      <c r="GK260" s="78"/>
      <c r="GL260" s="78"/>
      <c r="GM260" s="78"/>
      <c r="GN260" s="78"/>
      <c r="GO260" s="78"/>
      <c r="GP260" s="78"/>
      <c r="GQ260" s="78"/>
      <c r="GR260" s="78"/>
      <c r="GS260" s="78"/>
      <c r="GT260" s="78"/>
      <c r="GU260" s="78"/>
      <c r="GV260" s="78"/>
      <c r="GW260" s="78"/>
      <c r="GX260" s="78"/>
      <c r="GY260" s="78"/>
      <c r="GZ260" s="78"/>
      <c r="HA260" s="78"/>
      <c r="HB260" s="78"/>
      <c r="HC260" s="78"/>
      <c r="HD260" s="78"/>
      <c r="HE260" s="78"/>
      <c r="HF260" s="78"/>
      <c r="HG260" s="78"/>
      <c r="HH260" s="78"/>
      <c r="HI260" s="78"/>
      <c r="HJ260" s="78"/>
      <c r="HK260" s="78"/>
      <c r="HL260" s="78"/>
      <c r="HM260" s="78">
        <f>IF($B260=PO_valitsin!$C$8,100000,'mallin data'!EN260/'mallin data'!BO$297*PO_valitsin!E$5)</f>
        <v>3.4256861017136632E-2</v>
      </c>
      <c r="HN260" s="78">
        <f>IF($B260=PO_valitsin!$C$8,100000,'mallin data'!EO260/'mallin data'!BP$297*PO_valitsin!H$5)</f>
        <v>0.12026717834134612</v>
      </c>
      <c r="HO260" s="78"/>
      <c r="HP260" s="78"/>
      <c r="HQ260" s="78"/>
      <c r="HR260" s="78">
        <f>IF($B260=PO_valitsin!$C$8,100000,'mallin data'!ES260/'mallin data'!BT$297*PO_valitsin!I$5)</f>
        <v>1.6084460507125451E-2</v>
      </c>
      <c r="HS260" s="78"/>
      <c r="HT260" s="78"/>
      <c r="HU260" s="78"/>
      <c r="HV260" s="78"/>
      <c r="HW260" s="78"/>
      <c r="HX260" s="78"/>
      <c r="HY260" s="78"/>
      <c r="HZ260" s="78"/>
      <c r="IA260" s="78"/>
      <c r="IB260" s="78"/>
      <c r="IC260" s="78"/>
      <c r="ID260" s="78"/>
      <c r="IE260" s="78"/>
      <c r="IF260" s="78"/>
      <c r="IG260" s="78"/>
      <c r="IH260" s="78">
        <f>IF($B260=PO_valitsin!$C$8,100000,'mallin data'!FI260/'mallin data'!CJ$297*PO_valitsin!G$5)</f>
        <v>0.13773477294175451</v>
      </c>
      <c r="II260" s="79">
        <f t="shared" ref="II260:II295" si="16">SUM(FJ260:IH260)+IK260</f>
        <v>0.54255375343934753</v>
      </c>
      <c r="IJ260" s="71">
        <f t="shared" ref="IJ260:IJ295" si="17">_xlfn.RANK.EQ(II260,$II$3:$II$295,1)</f>
        <v>73</v>
      </c>
      <c r="IK260" s="80">
        <f t="shared" si="15"/>
        <v>2.5800000000000046E-8</v>
      </c>
      <c r="IL260" s="36" t="str">
        <f t="shared" ref="IL260:IL295" si="18">B260</f>
        <v>Toholampi</v>
      </c>
    </row>
    <row r="261" spans="1:246" x14ac:dyDescent="0.2">
      <c r="A261" s="12">
        <v>2024</v>
      </c>
      <c r="B261" s="88" t="s">
        <v>348</v>
      </c>
      <c r="C261" s="88" t="s">
        <v>670</v>
      </c>
      <c r="J261" s="89">
        <v>47.1</v>
      </c>
      <c r="Q261" s="89">
        <v>43.4</v>
      </c>
      <c r="AV261" s="63"/>
      <c r="AW261" s="63"/>
      <c r="BO261" s="99">
        <v>-1.3261715380415673E-2</v>
      </c>
      <c r="BP261" s="90">
        <v>25383.305661983824</v>
      </c>
      <c r="BT261" s="91">
        <v>1E-3</v>
      </c>
      <c r="CJ261" s="98">
        <v>311</v>
      </c>
      <c r="CK261" s="75">
        <f>ABS(J261-PO_valitsin!$D$8)</f>
        <v>1.3999999999999986</v>
      </c>
      <c r="CR261" s="77">
        <f>ABS(Q261-PO_valitsin!$F$8)</f>
        <v>45.000000000000007</v>
      </c>
      <c r="EN261" s="76">
        <f>ABS(BO261-PO_valitsin!$E$8)</f>
        <v>8.7634343092888537E-3</v>
      </c>
      <c r="EO261" s="76">
        <f>ABS(BP261-PO_valitsin!$H$8)</f>
        <v>2033.1743526619321</v>
      </c>
      <c r="ES261" s="76">
        <f>ABS(BT261-PO_valitsin!$I$8)</f>
        <v>1E-3</v>
      </c>
      <c r="FI261" s="76">
        <f>ABS(CJ261-PO_valitsin!$G$8)</f>
        <v>1416</v>
      </c>
      <c r="FJ261" s="78">
        <f>IF($B261=PO_valitsin!$C$8,100000,'mallin data'!CK261/'mallin data'!J$297*PO_valitsin!D$5)</f>
        <v>6.24213805141169E-2</v>
      </c>
      <c r="FK261" s="78"/>
      <c r="FL261" s="78"/>
      <c r="FM261" s="78"/>
      <c r="FN261" s="78"/>
      <c r="FO261" s="78"/>
      <c r="FP261" s="78"/>
      <c r="FQ261" s="78">
        <f>IF($B261=PO_valitsin!$C$8,100000,'mallin data'!CR261/'mallin data'!Q$297*PO_valitsin!F$5)</f>
        <v>0.20629775870278175</v>
      </c>
      <c r="FR261" s="78"/>
      <c r="FS261" s="78"/>
      <c r="FT261" s="78"/>
      <c r="FU261" s="78"/>
      <c r="FV261" s="78"/>
      <c r="FW261" s="78"/>
      <c r="FX261" s="78"/>
      <c r="FY261" s="78"/>
      <c r="FZ261" s="78"/>
      <c r="GA261" s="78"/>
      <c r="GB261" s="78"/>
      <c r="GC261" s="78"/>
      <c r="GD261" s="78"/>
      <c r="GE261" s="78"/>
      <c r="GF261" s="78"/>
      <c r="GG261" s="78"/>
      <c r="GH261" s="78"/>
      <c r="GI261" s="78"/>
      <c r="GJ261" s="78"/>
      <c r="GK261" s="78"/>
      <c r="GL261" s="78"/>
      <c r="GM261" s="78"/>
      <c r="GN261" s="78"/>
      <c r="GO261" s="78"/>
      <c r="GP261" s="78"/>
      <c r="GQ261" s="78"/>
      <c r="GR261" s="78"/>
      <c r="GS261" s="78"/>
      <c r="GT261" s="78"/>
      <c r="GU261" s="78"/>
      <c r="GV261" s="78"/>
      <c r="GW261" s="78"/>
      <c r="GX261" s="78"/>
      <c r="GY261" s="78"/>
      <c r="GZ261" s="78"/>
      <c r="HA261" s="78"/>
      <c r="HB261" s="78"/>
      <c r="HC261" s="78"/>
      <c r="HD261" s="78"/>
      <c r="HE261" s="78"/>
      <c r="HF261" s="78"/>
      <c r="HG261" s="78"/>
      <c r="HH261" s="78"/>
      <c r="HI261" s="78"/>
      <c r="HJ261" s="78"/>
      <c r="HK261" s="78"/>
      <c r="HL261" s="78"/>
      <c r="HM261" s="78">
        <f>IF($B261=PO_valitsin!$C$8,100000,'mallin data'!EN261/'mallin data'!BO$297*PO_valitsin!E$5)</f>
        <v>8.6748684095680581E-2</v>
      </c>
      <c r="HN261" s="78">
        <f>IF($B261=PO_valitsin!$C$8,100000,'mallin data'!EO261/'mallin data'!BP$297*PO_valitsin!H$5)</f>
        <v>6.2598473546632588E-2</v>
      </c>
      <c r="HO261" s="78"/>
      <c r="HP261" s="78"/>
      <c r="HQ261" s="78"/>
      <c r="HR261" s="78">
        <f>IF($B261=PO_valitsin!$C$8,100000,'mallin data'!ES261/'mallin data'!BT$297*PO_valitsin!I$5)</f>
        <v>1.6084460507125451E-2</v>
      </c>
      <c r="HS261" s="78"/>
      <c r="HT261" s="78"/>
      <c r="HU261" s="78"/>
      <c r="HV261" s="78"/>
      <c r="HW261" s="78"/>
      <c r="HX261" s="78"/>
      <c r="HY261" s="78"/>
      <c r="HZ261" s="78"/>
      <c r="IA261" s="78"/>
      <c r="IB261" s="78"/>
      <c r="IC261" s="78"/>
      <c r="ID261" s="78"/>
      <c r="IE261" s="78"/>
      <c r="IF261" s="78"/>
      <c r="IG261" s="78"/>
      <c r="IH261" s="78">
        <f>IF($B261=PO_valitsin!$C$8,100000,'mallin data'!FI261/'mallin data'!CJ$297*PO_valitsin!G$5)</f>
        <v>0.1444684729522403</v>
      </c>
      <c r="II261" s="79">
        <f t="shared" si="16"/>
        <v>0.57861925621857757</v>
      </c>
      <c r="IJ261" s="71">
        <f t="shared" si="17"/>
        <v>82</v>
      </c>
      <c r="IK261" s="80">
        <f t="shared" ref="IK261:IK295" si="19">IK260+0.0000000001</f>
        <v>2.5900000000000047E-8</v>
      </c>
      <c r="IL261" s="36" t="str">
        <f t="shared" si="18"/>
        <v>Toivakka</v>
      </c>
    </row>
    <row r="262" spans="1:246" x14ac:dyDescent="0.2">
      <c r="A262" s="12">
        <v>2024</v>
      </c>
      <c r="B262" s="88" t="s">
        <v>349</v>
      </c>
      <c r="C262" s="88" t="s">
        <v>671</v>
      </c>
      <c r="J262" s="89">
        <v>44.8</v>
      </c>
      <c r="Q262" s="89">
        <v>87.8</v>
      </c>
      <c r="AV262" s="63"/>
      <c r="AW262" s="63"/>
      <c r="BO262" s="99">
        <v>-8.794895808694126E-3</v>
      </c>
      <c r="BP262" s="90">
        <v>28163.819695596165</v>
      </c>
      <c r="BT262" s="91">
        <v>5.0000000000000001E-3</v>
      </c>
      <c r="CJ262" s="98">
        <v>2229</v>
      </c>
      <c r="CK262" s="75">
        <f>ABS(J262-PO_valitsin!$D$8)</f>
        <v>0.90000000000000568</v>
      </c>
      <c r="CR262" s="77">
        <f>ABS(Q262-PO_valitsin!$F$8)</f>
        <v>0.60000000000000853</v>
      </c>
      <c r="EN262" s="76">
        <f>ABS(BO262-PO_valitsin!$E$8)</f>
        <v>1.3230253881010401E-2</v>
      </c>
      <c r="EO262" s="76">
        <f>ABS(BP262-PO_valitsin!$H$8)</f>
        <v>747.33968095040836</v>
      </c>
      <c r="ES262" s="76">
        <f>ABS(BT262-PO_valitsin!$I$8)</f>
        <v>3.0000000000000001E-3</v>
      </c>
      <c r="FI262" s="76">
        <f>ABS(CJ262-PO_valitsin!$G$8)</f>
        <v>502</v>
      </c>
      <c r="FJ262" s="78">
        <f>IF($B262=PO_valitsin!$C$8,100000,'mallin data'!CK262/'mallin data'!J$297*PO_valitsin!D$5)</f>
        <v>4.0128030330504015E-2</v>
      </c>
      <c r="FK262" s="78"/>
      <c r="FL262" s="78"/>
      <c r="FM262" s="78"/>
      <c r="FN262" s="78"/>
      <c r="FO262" s="78"/>
      <c r="FP262" s="78"/>
      <c r="FQ262" s="78">
        <f>IF($B262=PO_valitsin!$C$8,100000,'mallin data'!CR262/'mallin data'!Q$297*PO_valitsin!F$5)</f>
        <v>2.7506367827037949E-3</v>
      </c>
      <c r="FR262" s="78"/>
      <c r="FS262" s="78"/>
      <c r="FT262" s="78"/>
      <c r="FU262" s="78"/>
      <c r="FV262" s="78"/>
      <c r="FW262" s="78"/>
      <c r="FX262" s="78"/>
      <c r="FY262" s="78"/>
      <c r="FZ262" s="78"/>
      <c r="GA262" s="78"/>
      <c r="GB262" s="78"/>
      <c r="GC262" s="78"/>
      <c r="GD262" s="78"/>
      <c r="GE262" s="78"/>
      <c r="GF262" s="78"/>
      <c r="GG262" s="78"/>
      <c r="GH262" s="78"/>
      <c r="GI262" s="78"/>
      <c r="GJ262" s="78"/>
      <c r="GK262" s="78"/>
      <c r="GL262" s="78"/>
      <c r="GM262" s="78"/>
      <c r="GN262" s="78"/>
      <c r="GO262" s="78"/>
      <c r="GP262" s="78"/>
      <c r="GQ262" s="78"/>
      <c r="GR262" s="78"/>
      <c r="GS262" s="78"/>
      <c r="GT262" s="78"/>
      <c r="GU262" s="78"/>
      <c r="GV262" s="78"/>
      <c r="GW262" s="78"/>
      <c r="GX262" s="78"/>
      <c r="GY262" s="78"/>
      <c r="GZ262" s="78"/>
      <c r="HA262" s="78"/>
      <c r="HB262" s="78"/>
      <c r="HC262" s="78"/>
      <c r="HD262" s="78"/>
      <c r="HE262" s="78"/>
      <c r="HF262" s="78"/>
      <c r="HG262" s="78"/>
      <c r="HH262" s="78"/>
      <c r="HI262" s="78"/>
      <c r="HJ262" s="78"/>
      <c r="HK262" s="78"/>
      <c r="HL262" s="78"/>
      <c r="HM262" s="78">
        <f>IF($B262=PO_valitsin!$C$8,100000,'mallin data'!EN262/'mallin data'!BO$297*PO_valitsin!E$5)</f>
        <v>0.13096544960836923</v>
      </c>
      <c r="HN262" s="78">
        <f>IF($B262=PO_valitsin!$C$8,100000,'mallin data'!EO262/'mallin data'!BP$297*PO_valitsin!H$5)</f>
        <v>2.3009499006847716E-2</v>
      </c>
      <c r="HO262" s="78"/>
      <c r="HP262" s="78"/>
      <c r="HQ262" s="78"/>
      <c r="HR262" s="78">
        <f>IF($B262=PO_valitsin!$C$8,100000,'mallin data'!ES262/'mallin data'!BT$297*PO_valitsin!I$5)</f>
        <v>4.825338152137635E-2</v>
      </c>
      <c r="HS262" s="78"/>
      <c r="HT262" s="78"/>
      <c r="HU262" s="78"/>
      <c r="HV262" s="78"/>
      <c r="HW262" s="78"/>
      <c r="HX262" s="78"/>
      <c r="HY262" s="78"/>
      <c r="HZ262" s="78"/>
      <c r="IA262" s="78"/>
      <c r="IB262" s="78"/>
      <c r="IC262" s="78"/>
      <c r="ID262" s="78"/>
      <c r="IE262" s="78"/>
      <c r="IF262" s="78"/>
      <c r="IG262" s="78"/>
      <c r="IH262" s="78">
        <f>IF($B262=PO_valitsin!$C$8,100000,'mallin data'!FI262/'mallin data'!CJ$297*PO_valitsin!G$5)</f>
        <v>5.1216930382785748E-2</v>
      </c>
      <c r="II262" s="79">
        <f t="shared" si="16"/>
        <v>0.29632395363258685</v>
      </c>
      <c r="IJ262" s="71">
        <f t="shared" si="17"/>
        <v>13</v>
      </c>
      <c r="IK262" s="80">
        <f t="shared" si="19"/>
        <v>2.6000000000000048E-8</v>
      </c>
      <c r="IL262" s="36" t="str">
        <f t="shared" si="18"/>
        <v>Tornio</v>
      </c>
    </row>
    <row r="263" spans="1:246" x14ac:dyDescent="0.2">
      <c r="A263" s="12">
        <v>2024</v>
      </c>
      <c r="B263" s="88" t="s">
        <v>161</v>
      </c>
      <c r="C263" s="88" t="s">
        <v>672</v>
      </c>
      <c r="J263" s="89">
        <v>41.8</v>
      </c>
      <c r="Q263" s="89">
        <v>99.1</v>
      </c>
      <c r="AV263" s="63"/>
      <c r="AW263" s="63"/>
      <c r="BO263" s="99">
        <v>1.0162490716314653E-2</v>
      </c>
      <c r="BP263" s="90">
        <v>27804.714804947762</v>
      </c>
      <c r="BT263" s="91">
        <v>5.4000000000000006E-2</v>
      </c>
      <c r="CJ263" s="98">
        <v>14717</v>
      </c>
      <c r="CK263" s="75">
        <f>ABS(J263-PO_valitsin!$D$8)</f>
        <v>3.9000000000000057</v>
      </c>
      <c r="CR263" s="77">
        <f>ABS(Q263-PO_valitsin!$F$8)</f>
        <v>10.699999999999989</v>
      </c>
      <c r="EN263" s="76">
        <f>ABS(BO263-PO_valitsin!$E$8)</f>
        <v>3.218764040601918E-2</v>
      </c>
      <c r="EO263" s="76">
        <f>ABS(BP263-PO_valitsin!$H$8)</f>
        <v>388.23479030200542</v>
      </c>
      <c r="ES263" s="76">
        <f>ABS(BT263-PO_valitsin!$I$8)</f>
        <v>5.2000000000000005E-2</v>
      </c>
      <c r="FI263" s="76">
        <f>ABS(CJ263-PO_valitsin!$G$8)</f>
        <v>12990</v>
      </c>
      <c r="FJ263" s="78">
        <f>IF($B263=PO_valitsin!$C$8,100000,'mallin data'!CK263/'mallin data'!J$297*PO_valitsin!D$5)</f>
        <v>0.17388813143218323</v>
      </c>
      <c r="FK263" s="78"/>
      <c r="FL263" s="78"/>
      <c r="FM263" s="78"/>
      <c r="FN263" s="78"/>
      <c r="FO263" s="78"/>
      <c r="FP263" s="78"/>
      <c r="FQ263" s="78">
        <f>IF($B263=PO_valitsin!$C$8,100000,'mallin data'!CR263/'mallin data'!Q$297*PO_valitsin!F$5)</f>
        <v>4.9053022624883598E-2</v>
      </c>
      <c r="FR263" s="78"/>
      <c r="FS263" s="78"/>
      <c r="FT263" s="78"/>
      <c r="FU263" s="78"/>
      <c r="FV263" s="78"/>
      <c r="FW263" s="78"/>
      <c r="FX263" s="78"/>
      <c r="FY263" s="78"/>
      <c r="FZ263" s="78"/>
      <c r="GA263" s="78"/>
      <c r="GB263" s="78"/>
      <c r="GC263" s="78"/>
      <c r="GD263" s="78"/>
      <c r="GE263" s="78"/>
      <c r="GF263" s="78"/>
      <c r="GG263" s="78"/>
      <c r="GH263" s="78"/>
      <c r="GI263" s="78"/>
      <c r="GJ263" s="78"/>
      <c r="GK263" s="78"/>
      <c r="GL263" s="78"/>
      <c r="GM263" s="78"/>
      <c r="GN263" s="78"/>
      <c r="GO263" s="78"/>
      <c r="GP263" s="78"/>
      <c r="GQ263" s="78"/>
      <c r="GR263" s="78"/>
      <c r="GS263" s="78"/>
      <c r="GT263" s="78"/>
      <c r="GU263" s="78"/>
      <c r="GV263" s="78"/>
      <c r="GW263" s="78"/>
      <c r="GX263" s="78"/>
      <c r="GY263" s="78"/>
      <c r="GZ263" s="78"/>
      <c r="HA263" s="78"/>
      <c r="HB263" s="78"/>
      <c r="HC263" s="78"/>
      <c r="HD263" s="78"/>
      <c r="HE263" s="78"/>
      <c r="HF263" s="78"/>
      <c r="HG263" s="78"/>
      <c r="HH263" s="78"/>
      <c r="HI263" s="78"/>
      <c r="HJ263" s="78"/>
      <c r="HK263" s="78"/>
      <c r="HL263" s="78"/>
      <c r="HM263" s="78">
        <f>IF($B263=PO_valitsin!$C$8,100000,'mallin data'!EN263/'mallin data'!BO$297*PO_valitsin!E$5)</f>
        <v>0.31862342442705083</v>
      </c>
      <c r="HN263" s="78">
        <f>IF($B263=PO_valitsin!$C$8,100000,'mallin data'!EO263/'mallin data'!BP$297*PO_valitsin!H$5)</f>
        <v>1.1953183070002813E-2</v>
      </c>
      <c r="HO263" s="78"/>
      <c r="HP263" s="78"/>
      <c r="HQ263" s="78"/>
      <c r="HR263" s="78">
        <f>IF($B263=PO_valitsin!$C$8,100000,'mallin data'!ES263/'mallin data'!BT$297*PO_valitsin!I$5)</f>
        <v>0.8363919463705235</v>
      </c>
      <c r="HS263" s="78"/>
      <c r="HT263" s="78"/>
      <c r="HU263" s="78"/>
      <c r="HV263" s="78"/>
      <c r="HW263" s="78"/>
      <c r="HX263" s="78"/>
      <c r="HY263" s="78"/>
      <c r="HZ263" s="78"/>
      <c r="IA263" s="78"/>
      <c r="IB263" s="78"/>
      <c r="IC263" s="78"/>
      <c r="ID263" s="78"/>
      <c r="IE263" s="78"/>
      <c r="IF263" s="78"/>
      <c r="IG263" s="78"/>
      <c r="IH263" s="78">
        <f>IF($B263=PO_valitsin!$C$8,100000,'mallin data'!FI263/'mallin data'!CJ$297*PO_valitsin!G$5)</f>
        <v>1.3253145929728822</v>
      </c>
      <c r="II263" s="79">
        <f t="shared" si="16"/>
        <v>2.7152243269975265</v>
      </c>
      <c r="IJ263" s="71">
        <f t="shared" si="17"/>
        <v>262</v>
      </c>
      <c r="IK263" s="80">
        <f t="shared" si="19"/>
        <v>2.6100000000000048E-8</v>
      </c>
      <c r="IL263" s="36" t="str">
        <f t="shared" si="18"/>
        <v>Turku</v>
      </c>
    </row>
    <row r="264" spans="1:246" x14ac:dyDescent="0.2">
      <c r="A264" s="12">
        <v>2024</v>
      </c>
      <c r="B264" s="88" t="s">
        <v>276</v>
      </c>
      <c r="C264" s="88" t="s">
        <v>673</v>
      </c>
      <c r="J264" s="89">
        <v>55.3</v>
      </c>
      <c r="Q264" s="89">
        <v>54.3</v>
      </c>
      <c r="AV264" s="63"/>
      <c r="AW264" s="63"/>
      <c r="BO264" s="99">
        <v>8.8545643386186649E-3</v>
      </c>
      <c r="BP264" s="90">
        <v>26416.657474146035</v>
      </c>
      <c r="BT264" s="91">
        <v>8.0000000000000002E-3</v>
      </c>
      <c r="CJ264" s="98">
        <v>210</v>
      </c>
      <c r="CK264" s="75">
        <f>ABS(J264-PO_valitsin!$D$8)</f>
        <v>9.5999999999999943</v>
      </c>
      <c r="CR264" s="77">
        <f>ABS(Q264-PO_valitsin!$F$8)</f>
        <v>34.100000000000009</v>
      </c>
      <c r="EN264" s="76">
        <f>ABS(BO264-PO_valitsin!$E$8)</f>
        <v>3.0879714028323194E-2</v>
      </c>
      <c r="EO264" s="76">
        <f>ABS(BP264-PO_valitsin!$H$8)</f>
        <v>999.82254049972107</v>
      </c>
      <c r="ES264" s="76">
        <f>ABS(BT264-PO_valitsin!$I$8)</f>
        <v>6.0000000000000001E-3</v>
      </c>
      <c r="FI264" s="76">
        <f>ABS(CJ264-PO_valitsin!$G$8)</f>
        <v>1517</v>
      </c>
      <c r="FJ264" s="78">
        <f>IF($B264=PO_valitsin!$C$8,100000,'mallin data'!CK264/'mallin data'!J$297*PO_valitsin!D$5)</f>
        <v>0.42803232352537318</v>
      </c>
      <c r="FK264" s="78"/>
      <c r="FL264" s="78"/>
      <c r="FM264" s="78"/>
      <c r="FN264" s="78"/>
      <c r="FO264" s="78"/>
      <c r="FP264" s="78"/>
      <c r="FQ264" s="78">
        <f>IF($B264=PO_valitsin!$C$8,100000,'mallin data'!CR264/'mallin data'!Q$297*PO_valitsin!F$5)</f>
        <v>0.15632785715033018</v>
      </c>
      <c r="FR264" s="78"/>
      <c r="FS264" s="78"/>
      <c r="FT264" s="78"/>
      <c r="FU264" s="78"/>
      <c r="FV264" s="78"/>
      <c r="FW264" s="78"/>
      <c r="FX264" s="78"/>
      <c r="FY264" s="78"/>
      <c r="FZ264" s="78"/>
      <c r="GA264" s="78"/>
      <c r="GB264" s="78"/>
      <c r="GC264" s="78"/>
      <c r="GD264" s="78"/>
      <c r="GE264" s="78"/>
      <c r="GF264" s="78"/>
      <c r="GG264" s="78"/>
      <c r="GH264" s="78"/>
      <c r="GI264" s="78"/>
      <c r="GJ264" s="78"/>
      <c r="GK264" s="78"/>
      <c r="GL264" s="78"/>
      <c r="GM264" s="78"/>
      <c r="GN264" s="78"/>
      <c r="GO264" s="78"/>
      <c r="GP264" s="78"/>
      <c r="GQ264" s="78"/>
      <c r="GR264" s="78"/>
      <c r="GS264" s="78"/>
      <c r="GT264" s="78"/>
      <c r="GU264" s="78"/>
      <c r="GV264" s="78"/>
      <c r="GW264" s="78"/>
      <c r="GX264" s="78"/>
      <c r="GY264" s="78"/>
      <c r="GZ264" s="78"/>
      <c r="HA264" s="78"/>
      <c r="HB264" s="78"/>
      <c r="HC264" s="78"/>
      <c r="HD264" s="78"/>
      <c r="HE264" s="78"/>
      <c r="HF264" s="78"/>
      <c r="HG264" s="78"/>
      <c r="HH264" s="78"/>
      <c r="HI264" s="78"/>
      <c r="HJ264" s="78"/>
      <c r="HK264" s="78"/>
      <c r="HL264" s="78"/>
      <c r="HM264" s="78">
        <f>IF($B264=PO_valitsin!$C$8,100000,'mallin data'!EN264/'mallin data'!BO$297*PO_valitsin!E$5)</f>
        <v>0.30567634361891455</v>
      </c>
      <c r="HN264" s="78">
        <f>IF($B264=PO_valitsin!$C$8,100000,'mallin data'!EO264/'mallin data'!BP$297*PO_valitsin!H$5)</f>
        <v>3.0783078082239384E-2</v>
      </c>
      <c r="HO264" s="78"/>
      <c r="HP264" s="78"/>
      <c r="HQ264" s="78"/>
      <c r="HR264" s="78">
        <f>IF($B264=PO_valitsin!$C$8,100000,'mallin data'!ES264/'mallin data'!BT$297*PO_valitsin!I$5)</f>
        <v>9.65067630427527E-2</v>
      </c>
      <c r="HS264" s="78"/>
      <c r="HT264" s="78"/>
      <c r="HU264" s="78"/>
      <c r="HV264" s="78"/>
      <c r="HW264" s="78"/>
      <c r="HX264" s="78"/>
      <c r="HY264" s="78"/>
      <c r="HZ264" s="78"/>
      <c r="IA264" s="78"/>
      <c r="IB264" s="78"/>
      <c r="IC264" s="78"/>
      <c r="ID264" s="78"/>
      <c r="IE264" s="78"/>
      <c r="IF264" s="78"/>
      <c r="IG264" s="78"/>
      <c r="IH264" s="78">
        <f>IF($B264=PO_valitsin!$C$8,100000,'mallin data'!FI264/'mallin data'!CJ$297*PO_valitsin!G$5)</f>
        <v>0.15477307448343822</v>
      </c>
      <c r="II264" s="79">
        <f t="shared" si="16"/>
        <v>1.1720994661030482</v>
      </c>
      <c r="IJ264" s="71">
        <f t="shared" si="17"/>
        <v>233</v>
      </c>
      <c r="IK264" s="80">
        <f t="shared" si="19"/>
        <v>2.6200000000000049E-8</v>
      </c>
      <c r="IL264" s="36" t="str">
        <f t="shared" si="18"/>
        <v>Pello</v>
      </c>
    </row>
    <row r="265" spans="1:246" x14ac:dyDescent="0.2">
      <c r="A265" s="12">
        <v>2024</v>
      </c>
      <c r="B265" s="88" t="s">
        <v>350</v>
      </c>
      <c r="C265" s="88" t="s">
        <v>674</v>
      </c>
      <c r="J265" s="89">
        <v>54.8</v>
      </c>
      <c r="Q265" s="89">
        <v>39.799999999999997</v>
      </c>
      <c r="AV265" s="63"/>
      <c r="AW265" s="63"/>
      <c r="BO265" s="99">
        <v>-3.8892036976447567E-2</v>
      </c>
      <c r="BP265" s="90">
        <v>23978.490696668108</v>
      </c>
      <c r="BT265" s="91">
        <v>2E-3</v>
      </c>
      <c r="CJ265" s="98">
        <v>220</v>
      </c>
      <c r="CK265" s="75">
        <f>ABS(J265-PO_valitsin!$D$8)</f>
        <v>9.0999999999999943</v>
      </c>
      <c r="CR265" s="77">
        <f>ABS(Q265-PO_valitsin!$F$8)</f>
        <v>48.600000000000009</v>
      </c>
      <c r="EN265" s="76">
        <f>ABS(BO265-PO_valitsin!$E$8)</f>
        <v>1.686688728674304E-2</v>
      </c>
      <c r="EO265" s="76">
        <f>ABS(BP265-PO_valitsin!$H$8)</f>
        <v>3437.9893179776482</v>
      </c>
      <c r="ES265" s="76">
        <f>ABS(BT265-PO_valitsin!$I$8)</f>
        <v>0</v>
      </c>
      <c r="FI265" s="76">
        <f>ABS(CJ265-PO_valitsin!$G$8)</f>
        <v>1507</v>
      </c>
      <c r="FJ265" s="78">
        <f>IF($B265=PO_valitsin!$C$8,100000,'mallin data'!CK265/'mallin data'!J$297*PO_valitsin!D$5)</f>
        <v>0.40573897334175996</v>
      </c>
      <c r="FK265" s="78"/>
      <c r="FL265" s="78"/>
      <c r="FM265" s="78"/>
      <c r="FN265" s="78"/>
      <c r="FO265" s="78"/>
      <c r="FP265" s="78"/>
      <c r="FQ265" s="78">
        <f>IF($B265=PO_valitsin!$C$8,100000,'mallin data'!CR265/'mallin data'!Q$297*PO_valitsin!F$5)</f>
        <v>0.2228015793990043</v>
      </c>
      <c r="FR265" s="78"/>
      <c r="FS265" s="78"/>
      <c r="FT265" s="78"/>
      <c r="FU265" s="78"/>
      <c r="FV265" s="78"/>
      <c r="FW265" s="78"/>
      <c r="FX265" s="78"/>
      <c r="FY265" s="78"/>
      <c r="FZ265" s="78"/>
      <c r="GA265" s="78"/>
      <c r="GB265" s="78"/>
      <c r="GC265" s="78"/>
      <c r="GD265" s="78"/>
      <c r="GE265" s="78"/>
      <c r="GF265" s="78"/>
      <c r="GG265" s="78"/>
      <c r="GH265" s="78"/>
      <c r="GI265" s="78"/>
      <c r="GJ265" s="78"/>
      <c r="GK265" s="78"/>
      <c r="GL265" s="78"/>
      <c r="GM265" s="78"/>
      <c r="GN265" s="78"/>
      <c r="GO265" s="78"/>
      <c r="GP265" s="78"/>
      <c r="GQ265" s="78"/>
      <c r="GR265" s="78"/>
      <c r="GS265" s="78"/>
      <c r="GT265" s="78"/>
      <c r="GU265" s="78"/>
      <c r="GV265" s="78"/>
      <c r="GW265" s="78"/>
      <c r="GX265" s="78"/>
      <c r="GY265" s="78"/>
      <c r="GZ265" s="78"/>
      <c r="HA265" s="78"/>
      <c r="HB265" s="78"/>
      <c r="HC265" s="78"/>
      <c r="HD265" s="78"/>
      <c r="HE265" s="78"/>
      <c r="HF265" s="78"/>
      <c r="HG265" s="78"/>
      <c r="HH265" s="78"/>
      <c r="HI265" s="78"/>
      <c r="HJ265" s="78"/>
      <c r="HK265" s="78"/>
      <c r="HL265" s="78"/>
      <c r="HM265" s="78">
        <f>IF($B265=PO_valitsin!$C$8,100000,'mallin data'!EN265/'mallin data'!BO$297*PO_valitsin!E$5)</f>
        <v>0.16696425456903538</v>
      </c>
      <c r="HN265" s="78">
        <f>IF($B265=PO_valitsin!$C$8,100000,'mallin data'!EO265/'mallin data'!BP$297*PO_valitsin!H$5)</f>
        <v>0.1058506778296027</v>
      </c>
      <c r="HO265" s="78"/>
      <c r="HP265" s="78"/>
      <c r="HQ265" s="78"/>
      <c r="HR265" s="78">
        <f>IF($B265=PO_valitsin!$C$8,100000,'mallin data'!ES265/'mallin data'!BT$297*PO_valitsin!I$5)</f>
        <v>0</v>
      </c>
      <c r="HS265" s="78"/>
      <c r="HT265" s="78"/>
      <c r="HU265" s="78"/>
      <c r="HV265" s="78"/>
      <c r="HW265" s="78"/>
      <c r="HX265" s="78"/>
      <c r="HY265" s="78"/>
      <c r="HZ265" s="78"/>
      <c r="IA265" s="78"/>
      <c r="IB265" s="78"/>
      <c r="IC265" s="78"/>
      <c r="ID265" s="78"/>
      <c r="IE265" s="78"/>
      <c r="IF265" s="78"/>
      <c r="IG265" s="78"/>
      <c r="IH265" s="78">
        <f>IF($B265=PO_valitsin!$C$8,100000,'mallin data'!FI265/'mallin data'!CJ$297*PO_valitsin!G$5)</f>
        <v>0.15375281690609188</v>
      </c>
      <c r="II265" s="79">
        <f t="shared" si="16"/>
        <v>1.0551083283454941</v>
      </c>
      <c r="IJ265" s="71">
        <f t="shared" si="17"/>
        <v>214</v>
      </c>
      <c r="IK265" s="80">
        <f t="shared" si="19"/>
        <v>2.630000000000005E-8</v>
      </c>
      <c r="IL265" s="36" t="str">
        <f t="shared" si="18"/>
        <v>Tuusniemi</v>
      </c>
    </row>
    <row r="266" spans="1:246" x14ac:dyDescent="0.2">
      <c r="A266" s="12">
        <v>2024</v>
      </c>
      <c r="B266" s="88" t="s">
        <v>351</v>
      </c>
      <c r="C266" s="88" t="s">
        <v>675</v>
      </c>
      <c r="J266" s="89">
        <v>42.3</v>
      </c>
      <c r="Q266" s="89">
        <v>95.5</v>
      </c>
      <c r="AV266" s="63"/>
      <c r="AW266" s="63"/>
      <c r="BO266" s="99">
        <v>-6.7917288430691114E-3</v>
      </c>
      <c r="BP266" s="90">
        <v>33260.031000592069</v>
      </c>
      <c r="BT266" s="91">
        <v>1.3999999999999999E-2</v>
      </c>
      <c r="CJ266" s="98">
        <v>4998</v>
      </c>
      <c r="CK266" s="75">
        <f>ABS(J266-PO_valitsin!$D$8)</f>
        <v>3.4000000000000057</v>
      </c>
      <c r="CR266" s="77">
        <f>ABS(Q266-PO_valitsin!$F$8)</f>
        <v>7.0999999999999943</v>
      </c>
      <c r="EN266" s="76">
        <f>ABS(BO266-PO_valitsin!$E$8)</f>
        <v>1.5233420846635416E-2</v>
      </c>
      <c r="EO266" s="76">
        <f>ABS(BP266-PO_valitsin!$H$8)</f>
        <v>5843.5509859463127</v>
      </c>
      <c r="ES266" s="76">
        <f>ABS(BT266-PO_valitsin!$I$8)</f>
        <v>1.1999999999999999E-2</v>
      </c>
      <c r="FI266" s="76">
        <f>ABS(CJ266-PO_valitsin!$G$8)</f>
        <v>3271</v>
      </c>
      <c r="FJ266" s="78">
        <f>IF($B266=PO_valitsin!$C$8,100000,'mallin data'!CK266/'mallin data'!J$297*PO_valitsin!D$5)</f>
        <v>0.15159478124857004</v>
      </c>
      <c r="FK266" s="78"/>
      <c r="FL266" s="78"/>
      <c r="FM266" s="78"/>
      <c r="FN266" s="78"/>
      <c r="FO266" s="78"/>
      <c r="FP266" s="78"/>
      <c r="FQ266" s="78">
        <f>IF($B266=PO_valitsin!$C$8,100000,'mallin data'!CR266/'mallin data'!Q$297*PO_valitsin!F$5)</f>
        <v>3.2549201928661085E-2</v>
      </c>
      <c r="FR266" s="78"/>
      <c r="FS266" s="78"/>
      <c r="FT266" s="78"/>
      <c r="FU266" s="78"/>
      <c r="FV266" s="78"/>
      <c r="FW266" s="78"/>
      <c r="FX266" s="78"/>
      <c r="FY266" s="78"/>
      <c r="FZ266" s="78"/>
      <c r="GA266" s="78"/>
      <c r="GB266" s="78"/>
      <c r="GC266" s="78"/>
      <c r="GD266" s="78"/>
      <c r="GE266" s="78"/>
      <c r="GF266" s="78"/>
      <c r="GG266" s="78"/>
      <c r="GH266" s="78"/>
      <c r="GI266" s="78"/>
      <c r="GJ266" s="78"/>
      <c r="GK266" s="78"/>
      <c r="GL266" s="78"/>
      <c r="GM266" s="78"/>
      <c r="GN266" s="78"/>
      <c r="GO266" s="78"/>
      <c r="GP266" s="78"/>
      <c r="GQ266" s="78"/>
      <c r="GR266" s="78"/>
      <c r="GS266" s="78"/>
      <c r="GT266" s="78"/>
      <c r="GU266" s="78"/>
      <c r="GV266" s="78"/>
      <c r="GW266" s="78"/>
      <c r="GX266" s="78"/>
      <c r="GY266" s="78"/>
      <c r="GZ266" s="78"/>
      <c r="HA266" s="78"/>
      <c r="HB266" s="78"/>
      <c r="HC266" s="78"/>
      <c r="HD266" s="78"/>
      <c r="HE266" s="78"/>
      <c r="HF266" s="78"/>
      <c r="HG266" s="78"/>
      <c r="HH266" s="78"/>
      <c r="HI266" s="78"/>
      <c r="HJ266" s="78"/>
      <c r="HK266" s="78"/>
      <c r="HL266" s="78"/>
      <c r="HM266" s="78">
        <f>IF($B266=PO_valitsin!$C$8,100000,'mallin data'!EN266/'mallin data'!BO$297*PO_valitsin!E$5)</f>
        <v>0.15079467319343295</v>
      </c>
      <c r="HN266" s="78">
        <f>IF($B266=PO_valitsin!$C$8,100000,'mallin data'!EO266/'mallin data'!BP$297*PO_valitsin!H$5)</f>
        <v>0.1799144137998982</v>
      </c>
      <c r="HO266" s="78"/>
      <c r="HP266" s="78"/>
      <c r="HQ266" s="78"/>
      <c r="HR266" s="78">
        <f>IF($B266=PO_valitsin!$C$8,100000,'mallin data'!ES266/'mallin data'!BT$297*PO_valitsin!I$5)</f>
        <v>0.19301352608550537</v>
      </c>
      <c r="HS266" s="78"/>
      <c r="HT266" s="78"/>
      <c r="HU266" s="78"/>
      <c r="HV266" s="78"/>
      <c r="HW266" s="78"/>
      <c r="HX266" s="78"/>
      <c r="HY266" s="78"/>
      <c r="HZ266" s="78"/>
      <c r="IA266" s="78"/>
      <c r="IB266" s="78"/>
      <c r="IC266" s="78"/>
      <c r="ID266" s="78"/>
      <c r="IE266" s="78"/>
      <c r="IF266" s="78"/>
      <c r="IG266" s="78"/>
      <c r="IH266" s="78">
        <f>IF($B266=PO_valitsin!$C$8,100000,'mallin data'!FI266/'mallin data'!CJ$297*PO_valitsin!G$5)</f>
        <v>0.33372625354998442</v>
      </c>
      <c r="II266" s="79">
        <f t="shared" si="16"/>
        <v>1.041592876206052</v>
      </c>
      <c r="IJ266" s="71">
        <f t="shared" si="17"/>
        <v>212</v>
      </c>
      <c r="IK266" s="80">
        <f t="shared" si="19"/>
        <v>2.6400000000000051E-8</v>
      </c>
      <c r="IL266" s="36" t="str">
        <f t="shared" si="18"/>
        <v>Tuusula</v>
      </c>
    </row>
    <row r="267" spans="1:246" x14ac:dyDescent="0.2">
      <c r="A267" s="12">
        <v>2024</v>
      </c>
      <c r="B267" s="88" t="s">
        <v>352</v>
      </c>
      <c r="C267" s="88" t="s">
        <v>676</v>
      </c>
      <c r="J267" s="89">
        <v>36.299999999999997</v>
      </c>
      <c r="Q267" s="89">
        <v>70.7</v>
      </c>
      <c r="AV267" s="63"/>
      <c r="AW267" s="63"/>
      <c r="BO267" s="99">
        <v>-1.9842772630299477E-2</v>
      </c>
      <c r="BP267" s="90">
        <v>22567.263805568375</v>
      </c>
      <c r="BT267" s="91">
        <v>2E-3</v>
      </c>
      <c r="CJ267" s="98">
        <v>1257</v>
      </c>
      <c r="CK267" s="75">
        <f>ABS(J267-PO_valitsin!$D$8)</f>
        <v>9.4000000000000057</v>
      </c>
      <c r="CR267" s="77">
        <f>ABS(Q267-PO_valitsin!$F$8)</f>
        <v>17.700000000000003</v>
      </c>
      <c r="EN267" s="76">
        <f>ABS(BO267-PO_valitsin!$E$8)</f>
        <v>2.1823770594050496E-3</v>
      </c>
      <c r="EO267" s="76">
        <f>ABS(BP267-PO_valitsin!$H$8)</f>
        <v>4849.2162090773818</v>
      </c>
      <c r="ES267" s="76">
        <f>ABS(BT267-PO_valitsin!$I$8)</f>
        <v>0</v>
      </c>
      <c r="FI267" s="76">
        <f>ABS(CJ267-PO_valitsin!$G$8)</f>
        <v>470</v>
      </c>
      <c r="FJ267" s="78">
        <f>IF($B267=PO_valitsin!$C$8,100000,'mallin data'!CK267/'mallin data'!J$297*PO_valitsin!D$5)</f>
        <v>0.41911498345192844</v>
      </c>
      <c r="FK267" s="78"/>
      <c r="FL267" s="78"/>
      <c r="FM267" s="78"/>
      <c r="FN267" s="78"/>
      <c r="FO267" s="78"/>
      <c r="FP267" s="78"/>
      <c r="FQ267" s="78">
        <f>IF($B267=PO_valitsin!$C$8,100000,'mallin data'!CR267/'mallin data'!Q$297*PO_valitsin!F$5)</f>
        <v>8.114378508976082E-2</v>
      </c>
      <c r="FR267" s="78"/>
      <c r="FS267" s="78"/>
      <c r="FT267" s="78"/>
      <c r="FU267" s="78"/>
      <c r="FV267" s="78"/>
      <c r="FW267" s="78"/>
      <c r="FX267" s="78"/>
      <c r="FY267" s="78"/>
      <c r="FZ267" s="78"/>
      <c r="GA267" s="78"/>
      <c r="GB267" s="78"/>
      <c r="GC267" s="78"/>
      <c r="GD267" s="78"/>
      <c r="GE267" s="78"/>
      <c r="GF267" s="78"/>
      <c r="GG267" s="78"/>
      <c r="GH267" s="78"/>
      <c r="GI267" s="78"/>
      <c r="GJ267" s="78"/>
      <c r="GK267" s="78"/>
      <c r="GL267" s="78"/>
      <c r="GM267" s="78"/>
      <c r="GN267" s="78"/>
      <c r="GO267" s="78"/>
      <c r="GP267" s="78"/>
      <c r="GQ267" s="78"/>
      <c r="GR267" s="78"/>
      <c r="GS267" s="78"/>
      <c r="GT267" s="78"/>
      <c r="GU267" s="78"/>
      <c r="GV267" s="78"/>
      <c r="GW267" s="78"/>
      <c r="GX267" s="78"/>
      <c r="GY267" s="78"/>
      <c r="GZ267" s="78"/>
      <c r="HA267" s="78"/>
      <c r="HB267" s="78"/>
      <c r="HC267" s="78"/>
      <c r="HD267" s="78"/>
      <c r="HE267" s="78"/>
      <c r="HF267" s="78"/>
      <c r="HG267" s="78"/>
      <c r="HH267" s="78"/>
      <c r="HI267" s="78"/>
      <c r="HJ267" s="78"/>
      <c r="HK267" s="78"/>
      <c r="HL267" s="78"/>
      <c r="HM267" s="78">
        <f>IF($B267=PO_valitsin!$C$8,100000,'mallin data'!EN267/'mallin data'!BO$297*PO_valitsin!E$5)</f>
        <v>2.1603213012428228E-2</v>
      </c>
      <c r="HN267" s="78">
        <f>IF($B267=PO_valitsin!$C$8,100000,'mallin data'!EO267/'mallin data'!BP$297*PO_valitsin!H$5)</f>
        <v>0.14930029595760205</v>
      </c>
      <c r="HO267" s="78"/>
      <c r="HP267" s="78"/>
      <c r="HQ267" s="78"/>
      <c r="HR267" s="78">
        <f>IF($B267=PO_valitsin!$C$8,100000,'mallin data'!ES267/'mallin data'!BT$297*PO_valitsin!I$5)</f>
        <v>0</v>
      </c>
      <c r="HS267" s="78"/>
      <c r="HT267" s="78"/>
      <c r="HU267" s="78"/>
      <c r="HV267" s="78"/>
      <c r="HW267" s="78"/>
      <c r="HX267" s="78"/>
      <c r="HY267" s="78"/>
      <c r="HZ267" s="78"/>
      <c r="IA267" s="78"/>
      <c r="IB267" s="78"/>
      <c r="IC267" s="78"/>
      <c r="ID267" s="78"/>
      <c r="IE267" s="78"/>
      <c r="IF267" s="78"/>
      <c r="IG267" s="78"/>
      <c r="IH267" s="78">
        <f>IF($B267=PO_valitsin!$C$8,100000,'mallin data'!FI267/'mallin data'!CJ$297*PO_valitsin!G$5)</f>
        <v>4.7952106135277499E-2</v>
      </c>
      <c r="II267" s="79">
        <f t="shared" si="16"/>
        <v>0.71911441014699695</v>
      </c>
      <c r="IJ267" s="71">
        <f t="shared" si="17"/>
        <v>134</v>
      </c>
      <c r="IK267" s="80">
        <f t="shared" si="19"/>
        <v>2.6500000000000052E-8</v>
      </c>
      <c r="IL267" s="36" t="str">
        <f t="shared" si="18"/>
        <v>Tyrnävä</v>
      </c>
    </row>
    <row r="268" spans="1:246" x14ac:dyDescent="0.2">
      <c r="A268" s="12">
        <v>2024</v>
      </c>
      <c r="B268" s="88" t="s">
        <v>353</v>
      </c>
      <c r="C268" s="88" t="s">
        <v>677</v>
      </c>
      <c r="J268" s="89">
        <v>46.3</v>
      </c>
      <c r="Q268" s="89">
        <v>85.5</v>
      </c>
      <c r="AV268" s="63"/>
      <c r="AW268" s="63"/>
      <c r="BO268" s="99">
        <v>-4.9623628898465277E-3</v>
      </c>
      <c r="BP268" s="90">
        <v>28317.059925698595</v>
      </c>
      <c r="BT268" s="91">
        <v>3.0000000000000001E-3</v>
      </c>
      <c r="CJ268" s="98">
        <v>1411</v>
      </c>
      <c r="CK268" s="75">
        <f>ABS(J268-PO_valitsin!$D$8)</f>
        <v>0.59999999999999432</v>
      </c>
      <c r="CR268" s="77">
        <f>ABS(Q268-PO_valitsin!$F$8)</f>
        <v>2.9000000000000057</v>
      </c>
      <c r="EN268" s="76">
        <f>ABS(BO268-PO_valitsin!$E$8)</f>
        <v>1.7062786799857999E-2</v>
      </c>
      <c r="EO268" s="76">
        <f>ABS(BP268-PO_valitsin!$H$8)</f>
        <v>900.57991105283872</v>
      </c>
      <c r="ES268" s="76">
        <f>ABS(BT268-PO_valitsin!$I$8)</f>
        <v>1E-3</v>
      </c>
      <c r="FI268" s="76">
        <f>ABS(CJ268-PO_valitsin!$G$8)</f>
        <v>316</v>
      </c>
      <c r="FJ268" s="78">
        <f>IF($B268=PO_valitsin!$C$8,100000,'mallin data'!CK268/'mallin data'!J$297*PO_valitsin!D$5)</f>
        <v>2.6752020220335588E-2</v>
      </c>
      <c r="FK268" s="78"/>
      <c r="FL268" s="78"/>
      <c r="FM268" s="78"/>
      <c r="FN268" s="78"/>
      <c r="FO268" s="78"/>
      <c r="FP268" s="78"/>
      <c r="FQ268" s="78">
        <f>IF($B268=PO_valitsin!$C$8,100000,'mallin data'!CR268/'mallin data'!Q$297*PO_valitsin!F$5)</f>
        <v>1.3294744449734847E-2</v>
      </c>
      <c r="FR268" s="78"/>
      <c r="FS268" s="78"/>
      <c r="FT268" s="78"/>
      <c r="FU268" s="78"/>
      <c r="FV268" s="78"/>
      <c r="FW268" s="78"/>
      <c r="FX268" s="78"/>
      <c r="FY268" s="78"/>
      <c r="FZ268" s="78"/>
      <c r="GA268" s="78"/>
      <c r="GB268" s="78"/>
      <c r="GC268" s="78"/>
      <c r="GD268" s="78"/>
      <c r="GE268" s="78"/>
      <c r="GF268" s="78"/>
      <c r="GG268" s="78"/>
      <c r="GH268" s="78"/>
      <c r="GI268" s="78"/>
      <c r="GJ268" s="78"/>
      <c r="GK268" s="78"/>
      <c r="GL268" s="78"/>
      <c r="GM268" s="78"/>
      <c r="GN268" s="78"/>
      <c r="GO268" s="78"/>
      <c r="GP268" s="78"/>
      <c r="GQ268" s="78"/>
      <c r="GR268" s="78"/>
      <c r="GS268" s="78"/>
      <c r="GT268" s="78"/>
      <c r="GU268" s="78"/>
      <c r="GV268" s="78"/>
      <c r="GW268" s="78"/>
      <c r="GX268" s="78"/>
      <c r="GY268" s="78"/>
      <c r="GZ268" s="78"/>
      <c r="HA268" s="78"/>
      <c r="HB268" s="78"/>
      <c r="HC268" s="78"/>
      <c r="HD268" s="78"/>
      <c r="HE268" s="78"/>
      <c r="HF268" s="78"/>
      <c r="HG268" s="78"/>
      <c r="HH268" s="78"/>
      <c r="HI268" s="78"/>
      <c r="HJ268" s="78"/>
      <c r="HK268" s="78"/>
      <c r="HL268" s="78"/>
      <c r="HM268" s="78">
        <f>IF($B268=PO_valitsin!$C$8,100000,'mallin data'!EN268/'mallin data'!BO$297*PO_valitsin!E$5)</f>
        <v>0.16890345150689504</v>
      </c>
      <c r="HN268" s="78">
        <f>IF($B268=PO_valitsin!$C$8,100000,'mallin data'!EO268/'mallin data'!BP$297*PO_valitsin!H$5)</f>
        <v>2.7727542237025084E-2</v>
      </c>
      <c r="HO268" s="78"/>
      <c r="HP268" s="78"/>
      <c r="HQ268" s="78"/>
      <c r="HR268" s="78">
        <f>IF($B268=PO_valitsin!$C$8,100000,'mallin data'!ES268/'mallin data'!BT$297*PO_valitsin!I$5)</f>
        <v>1.6084460507125451E-2</v>
      </c>
      <c r="HS268" s="78"/>
      <c r="HT268" s="78"/>
      <c r="HU268" s="78"/>
      <c r="HV268" s="78"/>
      <c r="HW268" s="78"/>
      <c r="HX268" s="78"/>
      <c r="HY268" s="78"/>
      <c r="HZ268" s="78"/>
      <c r="IA268" s="78"/>
      <c r="IB268" s="78"/>
      <c r="IC268" s="78"/>
      <c r="ID268" s="78"/>
      <c r="IE268" s="78"/>
      <c r="IF268" s="78"/>
      <c r="IG268" s="78"/>
      <c r="IH268" s="78">
        <f>IF($B268=PO_valitsin!$C$8,100000,'mallin data'!FI268/'mallin data'!CJ$297*PO_valitsin!G$5)</f>
        <v>3.2240139444144014E-2</v>
      </c>
      <c r="II268" s="79">
        <f t="shared" si="16"/>
        <v>0.28500238496525998</v>
      </c>
      <c r="IJ268" s="71">
        <f t="shared" si="17"/>
        <v>11</v>
      </c>
      <c r="IK268" s="80">
        <f t="shared" si="19"/>
        <v>2.6600000000000053E-8</v>
      </c>
      <c r="IL268" s="36" t="str">
        <f t="shared" si="18"/>
        <v>Ulvila</v>
      </c>
    </row>
    <row r="269" spans="1:246" x14ac:dyDescent="0.2">
      <c r="A269" s="12">
        <v>2024</v>
      </c>
      <c r="B269" s="88" t="s">
        <v>354</v>
      </c>
      <c r="C269" s="88" t="s">
        <v>678</v>
      </c>
      <c r="J269" s="89">
        <v>51.3</v>
      </c>
      <c r="Q269" s="89">
        <v>49.8</v>
      </c>
      <c r="AV269" s="63"/>
      <c r="AW269" s="63"/>
      <c r="BO269" s="99">
        <v>-2.2519722525084919E-2</v>
      </c>
      <c r="BP269" s="90">
        <v>24885.535499666148</v>
      </c>
      <c r="BT269" s="91">
        <v>3.0000000000000001E-3</v>
      </c>
      <c r="CJ269" s="98">
        <v>383</v>
      </c>
      <c r="CK269" s="75">
        <f>ABS(J269-PO_valitsin!$D$8)</f>
        <v>5.5999999999999943</v>
      </c>
      <c r="CR269" s="77">
        <f>ABS(Q269-PO_valitsin!$F$8)</f>
        <v>38.600000000000009</v>
      </c>
      <c r="EN269" s="76">
        <f>ABS(BO269-PO_valitsin!$E$8)</f>
        <v>4.9457283538039201E-4</v>
      </c>
      <c r="EO269" s="76">
        <f>ABS(BP269-PO_valitsin!$H$8)</f>
        <v>2530.9445149796084</v>
      </c>
      <c r="ES269" s="76">
        <f>ABS(BT269-PO_valitsin!$I$8)</f>
        <v>1E-3</v>
      </c>
      <c r="FI269" s="76">
        <f>ABS(CJ269-PO_valitsin!$G$8)</f>
        <v>1344</v>
      </c>
      <c r="FJ269" s="78">
        <f>IF($B269=PO_valitsin!$C$8,100000,'mallin data'!CK269/'mallin data'!J$297*PO_valitsin!D$5)</f>
        <v>0.2496855220564676</v>
      </c>
      <c r="FK269" s="78"/>
      <c r="FL269" s="78"/>
      <c r="FM269" s="78"/>
      <c r="FN269" s="78"/>
      <c r="FO269" s="78"/>
      <c r="FP269" s="78"/>
      <c r="FQ269" s="78">
        <f>IF($B269=PO_valitsin!$C$8,100000,'mallin data'!CR269/'mallin data'!Q$297*PO_valitsin!F$5)</f>
        <v>0.17695763302060835</v>
      </c>
      <c r="FR269" s="78"/>
      <c r="FS269" s="78"/>
      <c r="FT269" s="78"/>
      <c r="FU269" s="78"/>
      <c r="FV269" s="78"/>
      <c r="FW269" s="78"/>
      <c r="FX269" s="78"/>
      <c r="FY269" s="78"/>
      <c r="FZ269" s="78"/>
      <c r="GA269" s="78"/>
      <c r="GB269" s="78"/>
      <c r="GC269" s="78"/>
      <c r="GD269" s="78"/>
      <c r="GE269" s="78"/>
      <c r="GF269" s="78"/>
      <c r="GG269" s="78"/>
      <c r="GH269" s="78"/>
      <c r="GI269" s="78"/>
      <c r="GJ269" s="78"/>
      <c r="GK269" s="78"/>
      <c r="GL269" s="78"/>
      <c r="GM269" s="78"/>
      <c r="GN269" s="78"/>
      <c r="GO269" s="78"/>
      <c r="GP269" s="78"/>
      <c r="GQ269" s="78"/>
      <c r="GR269" s="78"/>
      <c r="GS269" s="78"/>
      <c r="GT269" s="78"/>
      <c r="GU269" s="78"/>
      <c r="GV269" s="78"/>
      <c r="GW269" s="78"/>
      <c r="GX269" s="78"/>
      <c r="GY269" s="78"/>
      <c r="GZ269" s="78"/>
      <c r="HA269" s="78"/>
      <c r="HB269" s="78"/>
      <c r="HC269" s="78"/>
      <c r="HD269" s="78"/>
      <c r="HE269" s="78"/>
      <c r="HF269" s="78"/>
      <c r="HG269" s="78"/>
      <c r="HH269" s="78"/>
      <c r="HI269" s="78"/>
      <c r="HJ269" s="78"/>
      <c r="HK269" s="78"/>
      <c r="HL269" s="78"/>
      <c r="HM269" s="78">
        <f>IF($B269=PO_valitsin!$C$8,100000,'mallin data'!EN269/'mallin data'!BO$297*PO_valitsin!E$5)</f>
        <v>4.8957453373322827E-3</v>
      </c>
      <c r="HN269" s="78">
        <f>IF($B269=PO_valitsin!$C$8,100000,'mallin data'!EO269/'mallin data'!BP$297*PO_valitsin!H$5)</f>
        <v>7.7924090996680739E-2</v>
      </c>
      <c r="HO269" s="78"/>
      <c r="HP269" s="78"/>
      <c r="HQ269" s="78"/>
      <c r="HR269" s="78">
        <f>IF($B269=PO_valitsin!$C$8,100000,'mallin data'!ES269/'mallin data'!BT$297*PO_valitsin!I$5)</f>
        <v>1.6084460507125451E-2</v>
      </c>
      <c r="HS269" s="78"/>
      <c r="HT269" s="78"/>
      <c r="HU269" s="78"/>
      <c r="HV269" s="78"/>
      <c r="HW269" s="78"/>
      <c r="HX269" s="78"/>
      <c r="HY269" s="78"/>
      <c r="HZ269" s="78"/>
      <c r="IA269" s="78"/>
      <c r="IB269" s="78"/>
      <c r="IC269" s="78"/>
      <c r="ID269" s="78"/>
      <c r="IE269" s="78"/>
      <c r="IF269" s="78"/>
      <c r="IG269" s="78"/>
      <c r="IH269" s="78">
        <f>IF($B269=PO_valitsin!$C$8,100000,'mallin data'!FI269/'mallin data'!CJ$297*PO_valitsin!G$5)</f>
        <v>0.13712261839534673</v>
      </c>
      <c r="II269" s="79">
        <f t="shared" si="16"/>
        <v>0.66267009701356105</v>
      </c>
      <c r="IJ269" s="71">
        <f t="shared" si="17"/>
        <v>110</v>
      </c>
      <c r="IK269" s="80">
        <f t="shared" si="19"/>
        <v>2.6700000000000054E-8</v>
      </c>
      <c r="IL269" s="36" t="str">
        <f t="shared" si="18"/>
        <v>Urjala</v>
      </c>
    </row>
    <row r="270" spans="1:246" x14ac:dyDescent="0.2">
      <c r="A270" s="12">
        <v>2024</v>
      </c>
      <c r="B270" s="88" t="s">
        <v>355</v>
      </c>
      <c r="C270" s="88" t="s">
        <v>679</v>
      </c>
      <c r="J270" s="89">
        <v>49.3</v>
      </c>
      <c r="Q270" s="89">
        <v>50.3</v>
      </c>
      <c r="AV270" s="63"/>
      <c r="AW270" s="63"/>
      <c r="BO270" s="99">
        <v>-2.5417648535839121E-2</v>
      </c>
      <c r="BP270" s="90">
        <v>23625.186536901867</v>
      </c>
      <c r="BT270" s="91">
        <v>0</v>
      </c>
      <c r="CJ270" s="98">
        <v>280</v>
      </c>
      <c r="CK270" s="75">
        <f>ABS(J270-PO_valitsin!$D$8)</f>
        <v>3.5999999999999943</v>
      </c>
      <c r="CR270" s="77">
        <f>ABS(Q270-PO_valitsin!$F$8)</f>
        <v>38.100000000000009</v>
      </c>
      <c r="EN270" s="76">
        <f>ABS(BO270-PO_valitsin!$E$8)</f>
        <v>3.3924988461345937E-3</v>
      </c>
      <c r="EO270" s="76">
        <f>ABS(BP270-PO_valitsin!$H$8)</f>
        <v>3791.2934777438895</v>
      </c>
      <c r="ES270" s="76">
        <f>ABS(BT270-PO_valitsin!$I$8)</f>
        <v>2E-3</v>
      </c>
      <c r="FI270" s="76">
        <f>ABS(CJ270-PO_valitsin!$G$8)</f>
        <v>1447</v>
      </c>
      <c r="FJ270" s="78">
        <f>IF($B270=PO_valitsin!$C$8,100000,'mallin data'!CK270/'mallin data'!J$297*PO_valitsin!D$5)</f>
        <v>0.16051212132201478</v>
      </c>
      <c r="FK270" s="78"/>
      <c r="FL270" s="78"/>
      <c r="FM270" s="78"/>
      <c r="FN270" s="78"/>
      <c r="FO270" s="78"/>
      <c r="FP270" s="78"/>
      <c r="FQ270" s="78">
        <f>IF($B270=PO_valitsin!$C$8,100000,'mallin data'!CR270/'mallin data'!Q$297*PO_valitsin!F$5)</f>
        <v>0.17466543570168855</v>
      </c>
      <c r="FR270" s="78"/>
      <c r="FS270" s="78"/>
      <c r="FT270" s="78"/>
      <c r="FU270" s="78"/>
      <c r="FV270" s="78"/>
      <c r="FW270" s="78"/>
      <c r="FX270" s="78"/>
      <c r="FY270" s="78"/>
      <c r="FZ270" s="78"/>
      <c r="GA270" s="78"/>
      <c r="GB270" s="78"/>
      <c r="GC270" s="78"/>
      <c r="GD270" s="78"/>
      <c r="GE270" s="78"/>
      <c r="GF270" s="78"/>
      <c r="GG270" s="78"/>
      <c r="GH270" s="78"/>
      <c r="GI270" s="78"/>
      <c r="GJ270" s="78"/>
      <c r="GK270" s="78"/>
      <c r="GL270" s="78"/>
      <c r="GM270" s="78"/>
      <c r="GN270" s="78"/>
      <c r="GO270" s="78"/>
      <c r="GP270" s="78"/>
      <c r="GQ270" s="78"/>
      <c r="GR270" s="78"/>
      <c r="GS270" s="78"/>
      <c r="GT270" s="78"/>
      <c r="GU270" s="78"/>
      <c r="GV270" s="78"/>
      <c r="GW270" s="78"/>
      <c r="GX270" s="78"/>
      <c r="GY270" s="78"/>
      <c r="GZ270" s="78"/>
      <c r="HA270" s="78"/>
      <c r="HB270" s="78"/>
      <c r="HC270" s="78"/>
      <c r="HD270" s="78"/>
      <c r="HE270" s="78"/>
      <c r="HF270" s="78"/>
      <c r="HG270" s="78"/>
      <c r="HH270" s="78"/>
      <c r="HI270" s="78"/>
      <c r="HJ270" s="78"/>
      <c r="HK270" s="78"/>
      <c r="HL270" s="78"/>
      <c r="HM270" s="78">
        <f>IF($B270=PO_valitsin!$C$8,100000,'mallin data'!EN270/'mallin data'!BO$297*PO_valitsin!E$5)</f>
        <v>3.3582132336674363E-2</v>
      </c>
      <c r="HN270" s="78">
        <f>IF($B270=PO_valitsin!$C$8,100000,'mallin data'!EO270/'mallin data'!BP$297*PO_valitsin!H$5)</f>
        <v>0.11672839772120304</v>
      </c>
      <c r="HO270" s="78"/>
      <c r="HP270" s="78"/>
      <c r="HQ270" s="78"/>
      <c r="HR270" s="78">
        <f>IF($B270=PO_valitsin!$C$8,100000,'mallin data'!ES270/'mallin data'!BT$297*PO_valitsin!I$5)</f>
        <v>3.2168921014250902E-2</v>
      </c>
      <c r="HS270" s="78"/>
      <c r="HT270" s="78"/>
      <c r="HU270" s="78"/>
      <c r="HV270" s="78"/>
      <c r="HW270" s="78"/>
      <c r="HX270" s="78"/>
      <c r="HY270" s="78"/>
      <c r="HZ270" s="78"/>
      <c r="IA270" s="78"/>
      <c r="IB270" s="78"/>
      <c r="IC270" s="78"/>
      <c r="ID270" s="78"/>
      <c r="IE270" s="78"/>
      <c r="IF270" s="78"/>
      <c r="IG270" s="78"/>
      <c r="IH270" s="78">
        <f>IF($B270=PO_valitsin!$C$8,100000,'mallin data'!FI270/'mallin data'!CJ$297*PO_valitsin!G$5)</f>
        <v>0.14763127144201391</v>
      </c>
      <c r="II270" s="79">
        <f t="shared" si="16"/>
        <v>0.66528830633784553</v>
      </c>
      <c r="IJ270" s="71">
        <f t="shared" si="17"/>
        <v>111</v>
      </c>
      <c r="IK270" s="80">
        <f t="shared" si="19"/>
        <v>2.6800000000000055E-8</v>
      </c>
      <c r="IL270" s="36" t="str">
        <f t="shared" si="18"/>
        <v>Utajärvi</v>
      </c>
    </row>
    <row r="271" spans="1:246" x14ac:dyDescent="0.2">
      <c r="A271" s="12">
        <v>2024</v>
      </c>
      <c r="B271" s="88" t="s">
        <v>356</v>
      </c>
      <c r="C271" s="88" t="s">
        <v>680</v>
      </c>
      <c r="J271" s="89">
        <v>49.2</v>
      </c>
      <c r="Q271" s="89">
        <v>29.6</v>
      </c>
      <c r="AV271" s="63"/>
      <c r="AW271" s="63"/>
      <c r="BO271" s="99">
        <v>-6.3832962575337576E-2</v>
      </c>
      <c r="BP271" s="90">
        <v>27404.744942832014</v>
      </c>
      <c r="BT271" s="91">
        <v>2E-3</v>
      </c>
      <c r="CJ271" s="98">
        <v>83</v>
      </c>
      <c r="CK271" s="75">
        <f>ABS(J271-PO_valitsin!$D$8)</f>
        <v>3.5</v>
      </c>
      <c r="CR271" s="77">
        <f>ABS(Q271-PO_valitsin!$F$8)</f>
        <v>58.800000000000004</v>
      </c>
      <c r="EN271" s="76">
        <f>ABS(BO271-PO_valitsin!$E$8)</f>
        <v>4.1807812885633053E-2</v>
      </c>
      <c r="EO271" s="76">
        <f>ABS(BP271-PO_valitsin!$H$8)</f>
        <v>11.735071813742252</v>
      </c>
      <c r="ES271" s="76">
        <f>ABS(BT271-PO_valitsin!$I$8)</f>
        <v>0</v>
      </c>
      <c r="FI271" s="76">
        <f>ABS(CJ271-PO_valitsin!$G$8)</f>
        <v>1644</v>
      </c>
      <c r="FJ271" s="78">
        <f>IF($B271=PO_valitsin!$C$8,100000,'mallin data'!CK271/'mallin data'!J$297*PO_valitsin!D$5)</f>
        <v>0.15605345128529241</v>
      </c>
      <c r="FK271" s="78"/>
      <c r="FL271" s="78"/>
      <c r="FM271" s="78"/>
      <c r="FN271" s="78"/>
      <c r="FO271" s="78"/>
      <c r="FP271" s="78"/>
      <c r="FQ271" s="78">
        <f>IF($B271=PO_valitsin!$C$8,100000,'mallin data'!CR271/'mallin data'!Q$297*PO_valitsin!F$5)</f>
        <v>0.26956240470496812</v>
      </c>
      <c r="FR271" s="78"/>
      <c r="FS271" s="78"/>
      <c r="FT271" s="78"/>
      <c r="FU271" s="78"/>
      <c r="FV271" s="78"/>
      <c r="FW271" s="78"/>
      <c r="FX271" s="78"/>
      <c r="FY271" s="78"/>
      <c r="FZ271" s="78"/>
      <c r="GA271" s="78"/>
      <c r="GB271" s="78"/>
      <c r="GC271" s="78"/>
      <c r="GD271" s="78"/>
      <c r="GE271" s="78"/>
      <c r="GF271" s="78"/>
      <c r="GG271" s="78"/>
      <c r="GH271" s="78"/>
      <c r="GI271" s="78"/>
      <c r="GJ271" s="78"/>
      <c r="GK271" s="78"/>
      <c r="GL271" s="78"/>
      <c r="GM271" s="78"/>
      <c r="GN271" s="78"/>
      <c r="GO271" s="78"/>
      <c r="GP271" s="78"/>
      <c r="GQ271" s="78"/>
      <c r="GR271" s="78"/>
      <c r="GS271" s="78"/>
      <c r="GT271" s="78"/>
      <c r="GU271" s="78"/>
      <c r="GV271" s="78"/>
      <c r="GW271" s="78"/>
      <c r="GX271" s="78"/>
      <c r="GY271" s="78"/>
      <c r="GZ271" s="78"/>
      <c r="HA271" s="78"/>
      <c r="HB271" s="78"/>
      <c r="HC271" s="78"/>
      <c r="HD271" s="78"/>
      <c r="HE271" s="78"/>
      <c r="HF271" s="78"/>
      <c r="HG271" s="78"/>
      <c r="HH271" s="78"/>
      <c r="HI271" s="78"/>
      <c r="HJ271" s="78"/>
      <c r="HK271" s="78"/>
      <c r="HL271" s="78"/>
      <c r="HM271" s="78">
        <f>IF($B271=PO_valitsin!$C$8,100000,'mallin data'!EN271/'mallin data'!BO$297*PO_valitsin!E$5)</f>
        <v>0.41385290569279287</v>
      </c>
      <c r="HN271" s="78">
        <f>IF($B271=PO_valitsin!$C$8,100000,'mallin data'!EO271/'mallin data'!BP$297*PO_valitsin!H$5)</f>
        <v>3.6130574908079411E-4</v>
      </c>
      <c r="HO271" s="78"/>
      <c r="HP271" s="78"/>
      <c r="HQ271" s="78"/>
      <c r="HR271" s="78">
        <f>IF($B271=PO_valitsin!$C$8,100000,'mallin data'!ES271/'mallin data'!BT$297*PO_valitsin!I$5)</f>
        <v>0</v>
      </c>
      <c r="HS271" s="78"/>
      <c r="HT271" s="78"/>
      <c r="HU271" s="78"/>
      <c r="HV271" s="78"/>
      <c r="HW271" s="78"/>
      <c r="HX271" s="78"/>
      <c r="HY271" s="78"/>
      <c r="HZ271" s="78"/>
      <c r="IA271" s="78"/>
      <c r="IB271" s="78"/>
      <c r="IC271" s="78"/>
      <c r="ID271" s="78"/>
      <c r="IE271" s="78"/>
      <c r="IF271" s="78"/>
      <c r="IG271" s="78"/>
      <c r="IH271" s="78">
        <f>IF($B271=PO_valitsin!$C$8,100000,'mallin data'!FI271/'mallin data'!CJ$297*PO_valitsin!G$5)</f>
        <v>0.16773034571573661</v>
      </c>
      <c r="II271" s="79">
        <f t="shared" si="16"/>
        <v>1.0075604400478708</v>
      </c>
      <c r="IJ271" s="71">
        <f t="shared" si="17"/>
        <v>204</v>
      </c>
      <c r="IK271" s="80">
        <f t="shared" si="19"/>
        <v>2.6900000000000056E-8</v>
      </c>
      <c r="IL271" s="36" t="str">
        <f t="shared" si="18"/>
        <v>Utsjoki</v>
      </c>
    </row>
    <row r="272" spans="1:246" x14ac:dyDescent="0.2">
      <c r="A272" s="12">
        <v>2024</v>
      </c>
      <c r="B272" s="88" t="s">
        <v>357</v>
      </c>
      <c r="C272" s="88" t="s">
        <v>681</v>
      </c>
      <c r="J272" s="89">
        <v>40.700000000000003</v>
      </c>
      <c r="Q272" s="89">
        <v>45.9</v>
      </c>
      <c r="AV272" s="63"/>
      <c r="AW272" s="63"/>
      <c r="BO272" s="99">
        <v>-6.4584382728185789E-3</v>
      </c>
      <c r="BP272" s="90">
        <v>23164.074377905388</v>
      </c>
      <c r="BT272" s="91">
        <v>1E-3</v>
      </c>
      <c r="CJ272" s="98">
        <v>596</v>
      </c>
      <c r="CK272" s="75">
        <f>ABS(J272-PO_valitsin!$D$8)</f>
        <v>5</v>
      </c>
      <c r="CR272" s="77">
        <f>ABS(Q272-PO_valitsin!$F$8)</f>
        <v>42.500000000000007</v>
      </c>
      <c r="EN272" s="76">
        <f>ABS(BO272-PO_valitsin!$E$8)</f>
        <v>1.5566711416885948E-2</v>
      </c>
      <c r="EO272" s="76">
        <f>ABS(BP272-PO_valitsin!$H$8)</f>
        <v>4252.4056367403682</v>
      </c>
      <c r="ES272" s="76">
        <f>ABS(BT272-PO_valitsin!$I$8)</f>
        <v>1E-3</v>
      </c>
      <c r="FI272" s="76">
        <f>ABS(CJ272-PO_valitsin!$G$8)</f>
        <v>1131</v>
      </c>
      <c r="FJ272" s="78">
        <f>IF($B272=PO_valitsin!$C$8,100000,'mallin data'!CK272/'mallin data'!J$297*PO_valitsin!D$5)</f>
        <v>0.222933501836132</v>
      </c>
      <c r="FK272" s="78"/>
      <c r="FL272" s="78"/>
      <c r="FM272" s="78"/>
      <c r="FN272" s="78"/>
      <c r="FO272" s="78"/>
      <c r="FP272" s="78"/>
      <c r="FQ272" s="78">
        <f>IF($B272=PO_valitsin!$C$8,100000,'mallin data'!CR272/'mallin data'!Q$297*PO_valitsin!F$5)</f>
        <v>0.19483677210818276</v>
      </c>
      <c r="FR272" s="78"/>
      <c r="FS272" s="78"/>
      <c r="FT272" s="78"/>
      <c r="FU272" s="78"/>
      <c r="FV272" s="78"/>
      <c r="FW272" s="78"/>
      <c r="FX272" s="78"/>
      <c r="FY272" s="78"/>
      <c r="FZ272" s="78"/>
      <c r="GA272" s="78"/>
      <c r="GB272" s="78"/>
      <c r="GC272" s="78"/>
      <c r="GD272" s="78"/>
      <c r="GE272" s="78"/>
      <c r="GF272" s="78"/>
      <c r="GG272" s="78"/>
      <c r="GH272" s="78"/>
      <c r="GI272" s="78"/>
      <c r="GJ272" s="78"/>
      <c r="GK272" s="78"/>
      <c r="GL272" s="78"/>
      <c r="GM272" s="78"/>
      <c r="GN272" s="78"/>
      <c r="GO272" s="78"/>
      <c r="GP272" s="78"/>
      <c r="GQ272" s="78"/>
      <c r="GR272" s="78"/>
      <c r="GS272" s="78"/>
      <c r="GT272" s="78"/>
      <c r="GU272" s="78"/>
      <c r="GV272" s="78"/>
      <c r="GW272" s="78"/>
      <c r="GX272" s="78"/>
      <c r="GY272" s="78"/>
      <c r="GZ272" s="78"/>
      <c r="HA272" s="78"/>
      <c r="HB272" s="78"/>
      <c r="HC272" s="78"/>
      <c r="HD272" s="78"/>
      <c r="HE272" s="78"/>
      <c r="HF272" s="78"/>
      <c r="HG272" s="78"/>
      <c r="HH272" s="78"/>
      <c r="HI272" s="78"/>
      <c r="HJ272" s="78"/>
      <c r="HK272" s="78"/>
      <c r="HL272" s="78"/>
      <c r="HM272" s="78">
        <f>IF($B272=PO_valitsin!$C$8,100000,'mallin data'!EN272/'mallin data'!BO$297*PO_valitsin!E$5)</f>
        <v>0.15409389554968281</v>
      </c>
      <c r="HN272" s="78">
        <f>IF($B272=PO_valitsin!$C$8,100000,'mallin data'!EO272/'mallin data'!BP$297*PO_valitsin!H$5)</f>
        <v>0.13092536870363763</v>
      </c>
      <c r="HO272" s="78"/>
      <c r="HP272" s="78"/>
      <c r="HQ272" s="78"/>
      <c r="HR272" s="78">
        <f>IF($B272=PO_valitsin!$C$8,100000,'mallin data'!ES272/'mallin data'!BT$297*PO_valitsin!I$5)</f>
        <v>1.6084460507125451E-2</v>
      </c>
      <c r="HS272" s="78"/>
      <c r="HT272" s="78"/>
      <c r="HU272" s="78"/>
      <c r="HV272" s="78"/>
      <c r="HW272" s="78"/>
      <c r="HX272" s="78"/>
      <c r="HY272" s="78"/>
      <c r="HZ272" s="78"/>
      <c r="IA272" s="78"/>
      <c r="IB272" s="78"/>
      <c r="IC272" s="78"/>
      <c r="ID272" s="78"/>
      <c r="IE272" s="78"/>
      <c r="IF272" s="78"/>
      <c r="IG272" s="78"/>
      <c r="IH272" s="78">
        <f>IF($B272=PO_valitsin!$C$8,100000,'mallin data'!FI272/'mallin data'!CJ$297*PO_valitsin!G$5)</f>
        <v>0.11539113199786989</v>
      </c>
      <c r="II272" s="79">
        <f t="shared" si="16"/>
        <v>0.83426515770263054</v>
      </c>
      <c r="IJ272" s="71">
        <f t="shared" si="17"/>
        <v>169</v>
      </c>
      <c r="IK272" s="80">
        <f t="shared" si="19"/>
        <v>2.7000000000000056E-8</v>
      </c>
      <c r="IL272" s="36" t="str">
        <f t="shared" si="18"/>
        <v>Uurainen</v>
      </c>
    </row>
    <row r="273" spans="1:246" x14ac:dyDescent="0.2">
      <c r="A273" s="12">
        <v>2024</v>
      </c>
      <c r="B273" s="88" t="s">
        <v>358</v>
      </c>
      <c r="C273" s="88" t="s">
        <v>682</v>
      </c>
      <c r="J273" s="89">
        <v>44.4</v>
      </c>
      <c r="Q273" s="89">
        <v>64</v>
      </c>
      <c r="AV273" s="63"/>
      <c r="AW273" s="63"/>
      <c r="BO273" s="99">
        <v>3.7748695637077833E-3</v>
      </c>
      <c r="BP273" s="90">
        <v>25121.74862212663</v>
      </c>
      <c r="BT273" s="91">
        <v>0.83700000000000008</v>
      </c>
      <c r="CJ273" s="98">
        <v>862</v>
      </c>
      <c r="CK273" s="75">
        <f>ABS(J273-PO_valitsin!$D$8)</f>
        <v>1.3000000000000043</v>
      </c>
      <c r="CR273" s="77">
        <f>ABS(Q273-PO_valitsin!$F$8)</f>
        <v>24.400000000000006</v>
      </c>
      <c r="EN273" s="76">
        <f>ABS(BO273-PO_valitsin!$E$8)</f>
        <v>2.5800019253412309E-2</v>
      </c>
      <c r="EO273" s="76">
        <f>ABS(BP273-PO_valitsin!$H$8)</f>
        <v>2294.7313925191265</v>
      </c>
      <c r="ES273" s="76">
        <f>ABS(BT273-PO_valitsin!$I$8)</f>
        <v>0.83500000000000008</v>
      </c>
      <c r="FI273" s="76">
        <f>ABS(CJ273-PO_valitsin!$G$8)</f>
        <v>865</v>
      </c>
      <c r="FJ273" s="78">
        <f>IF($B273=PO_valitsin!$C$8,100000,'mallin data'!CK273/'mallin data'!J$297*PO_valitsin!D$5)</f>
        <v>5.7962710477394513E-2</v>
      </c>
      <c r="FK273" s="78"/>
      <c r="FL273" s="78"/>
      <c r="FM273" s="78"/>
      <c r="FN273" s="78"/>
      <c r="FO273" s="78"/>
      <c r="FP273" s="78"/>
      <c r="FQ273" s="78">
        <f>IF($B273=PO_valitsin!$C$8,100000,'mallin data'!CR273/'mallin data'!Q$297*PO_valitsin!F$5)</f>
        <v>0.11185922916328611</v>
      </c>
      <c r="FR273" s="78"/>
      <c r="FS273" s="78"/>
      <c r="FT273" s="78"/>
      <c r="FU273" s="78"/>
      <c r="FV273" s="78"/>
      <c r="FW273" s="78"/>
      <c r="FX273" s="78"/>
      <c r="FY273" s="78"/>
      <c r="FZ273" s="78"/>
      <c r="GA273" s="78"/>
      <c r="GB273" s="78"/>
      <c r="GC273" s="78"/>
      <c r="GD273" s="78"/>
      <c r="GE273" s="78"/>
      <c r="GF273" s="78"/>
      <c r="GG273" s="78"/>
      <c r="GH273" s="78"/>
      <c r="GI273" s="78"/>
      <c r="GJ273" s="78"/>
      <c r="GK273" s="78"/>
      <c r="GL273" s="78"/>
      <c r="GM273" s="78"/>
      <c r="GN273" s="78"/>
      <c r="GO273" s="78"/>
      <c r="GP273" s="78"/>
      <c r="GQ273" s="78"/>
      <c r="GR273" s="78"/>
      <c r="GS273" s="78"/>
      <c r="GT273" s="78"/>
      <c r="GU273" s="78"/>
      <c r="GV273" s="78"/>
      <c r="GW273" s="78"/>
      <c r="GX273" s="78"/>
      <c r="GY273" s="78"/>
      <c r="GZ273" s="78"/>
      <c r="HA273" s="78"/>
      <c r="HB273" s="78"/>
      <c r="HC273" s="78"/>
      <c r="HD273" s="78"/>
      <c r="HE273" s="78"/>
      <c r="HF273" s="78"/>
      <c r="HG273" s="78"/>
      <c r="HH273" s="78"/>
      <c r="HI273" s="78"/>
      <c r="HJ273" s="78"/>
      <c r="HK273" s="78"/>
      <c r="HL273" s="78"/>
      <c r="HM273" s="78">
        <f>IF($B273=PO_valitsin!$C$8,100000,'mallin data'!EN273/'mallin data'!BO$297*PO_valitsin!E$5)</f>
        <v>0.25539276508348274</v>
      </c>
      <c r="HN273" s="78">
        <f>IF($B273=PO_valitsin!$C$8,100000,'mallin data'!EO273/'mallin data'!BP$297*PO_valitsin!H$5)</f>
        <v>7.0651433401747663E-2</v>
      </c>
      <c r="HO273" s="78"/>
      <c r="HP273" s="78"/>
      <c r="HQ273" s="78"/>
      <c r="HR273" s="78">
        <f>IF($B273=PO_valitsin!$C$8,100000,'mallin data'!ES273/'mallin data'!BT$297*PO_valitsin!I$5)</f>
        <v>13.430524523449751</v>
      </c>
      <c r="HS273" s="78"/>
      <c r="HT273" s="78"/>
      <c r="HU273" s="78"/>
      <c r="HV273" s="78"/>
      <c r="HW273" s="78"/>
      <c r="HX273" s="78"/>
      <c r="HY273" s="78"/>
      <c r="HZ273" s="78"/>
      <c r="IA273" s="78"/>
      <c r="IB273" s="78"/>
      <c r="IC273" s="78"/>
      <c r="ID273" s="78"/>
      <c r="IE273" s="78"/>
      <c r="IF273" s="78"/>
      <c r="IG273" s="78"/>
      <c r="IH273" s="78">
        <f>IF($B273=PO_valitsin!$C$8,100000,'mallin data'!FI273/'mallin data'!CJ$297*PO_valitsin!G$5)</f>
        <v>8.825228044045752E-2</v>
      </c>
      <c r="II273" s="79">
        <f t="shared" si="16"/>
        <v>14.014642969116119</v>
      </c>
      <c r="IJ273" s="71">
        <f t="shared" si="17"/>
        <v>286</v>
      </c>
      <c r="IK273" s="80">
        <f t="shared" si="19"/>
        <v>2.7100000000000057E-8</v>
      </c>
      <c r="IL273" s="36" t="str">
        <f t="shared" si="18"/>
        <v>Uusikaarlepyy</v>
      </c>
    </row>
    <row r="274" spans="1:246" x14ac:dyDescent="0.2">
      <c r="A274" s="12">
        <v>2024</v>
      </c>
      <c r="B274" s="88" t="s">
        <v>359</v>
      </c>
      <c r="C274" s="88" t="s">
        <v>683</v>
      </c>
      <c r="J274" s="89">
        <v>48.9</v>
      </c>
      <c r="Q274" s="89">
        <v>76.8</v>
      </c>
      <c r="AV274" s="63"/>
      <c r="AW274" s="63"/>
      <c r="BO274" s="99">
        <v>-3.1052432675592765E-3</v>
      </c>
      <c r="BP274" s="90">
        <v>27992.216551910355</v>
      </c>
      <c r="BT274" s="91">
        <v>4.0000000000000001E-3</v>
      </c>
      <c r="CJ274" s="98">
        <v>1353</v>
      </c>
      <c r="CK274" s="75">
        <f>ABS(J274-PO_valitsin!$D$8)</f>
        <v>3.1999999999999957</v>
      </c>
      <c r="CR274" s="77">
        <f>ABS(Q274-PO_valitsin!$F$8)</f>
        <v>11.600000000000009</v>
      </c>
      <c r="EN274" s="76">
        <f>ABS(BO274-PO_valitsin!$E$8)</f>
        <v>1.891990642214525E-2</v>
      </c>
      <c r="EO274" s="76">
        <f>ABS(BP274-PO_valitsin!$H$8)</f>
        <v>575.73653726459816</v>
      </c>
      <c r="ES274" s="76">
        <f>ABS(BT274-PO_valitsin!$I$8)</f>
        <v>2E-3</v>
      </c>
      <c r="FI274" s="76">
        <f>ABS(CJ274-PO_valitsin!$G$8)</f>
        <v>374</v>
      </c>
      <c r="FJ274" s="78">
        <f>IF($B274=PO_valitsin!$C$8,100000,'mallin data'!CK274/'mallin data'!J$297*PO_valitsin!D$5)</f>
        <v>0.14267744117512429</v>
      </c>
      <c r="FK274" s="78"/>
      <c r="FL274" s="78"/>
      <c r="FM274" s="78"/>
      <c r="FN274" s="78"/>
      <c r="FO274" s="78"/>
      <c r="FP274" s="78"/>
      <c r="FQ274" s="78">
        <f>IF($B274=PO_valitsin!$C$8,100000,'mallin data'!CR274/'mallin data'!Q$297*PO_valitsin!F$5)</f>
        <v>5.317897779893932E-2</v>
      </c>
      <c r="FR274" s="78"/>
      <c r="FS274" s="78"/>
      <c r="FT274" s="78"/>
      <c r="FU274" s="78"/>
      <c r="FV274" s="78"/>
      <c r="FW274" s="78"/>
      <c r="FX274" s="78"/>
      <c r="FY274" s="78"/>
      <c r="FZ274" s="78"/>
      <c r="GA274" s="78"/>
      <c r="GB274" s="78"/>
      <c r="GC274" s="78"/>
      <c r="GD274" s="78"/>
      <c r="GE274" s="78"/>
      <c r="GF274" s="78"/>
      <c r="GG274" s="78"/>
      <c r="GH274" s="78"/>
      <c r="GI274" s="78"/>
      <c r="GJ274" s="78"/>
      <c r="GK274" s="78"/>
      <c r="GL274" s="78"/>
      <c r="GM274" s="78"/>
      <c r="GN274" s="78"/>
      <c r="GO274" s="78"/>
      <c r="GP274" s="78"/>
      <c r="GQ274" s="78"/>
      <c r="GR274" s="78"/>
      <c r="GS274" s="78"/>
      <c r="GT274" s="78"/>
      <c r="GU274" s="78"/>
      <c r="GV274" s="78"/>
      <c r="GW274" s="78"/>
      <c r="GX274" s="78"/>
      <c r="GY274" s="78"/>
      <c r="GZ274" s="78"/>
      <c r="HA274" s="78"/>
      <c r="HB274" s="78"/>
      <c r="HC274" s="78"/>
      <c r="HD274" s="78"/>
      <c r="HE274" s="78"/>
      <c r="HF274" s="78"/>
      <c r="HG274" s="78"/>
      <c r="HH274" s="78"/>
      <c r="HI274" s="78"/>
      <c r="HJ274" s="78"/>
      <c r="HK274" s="78"/>
      <c r="HL274" s="78"/>
      <c r="HM274" s="78">
        <f>IF($B274=PO_valitsin!$C$8,100000,'mallin data'!EN274/'mallin data'!BO$297*PO_valitsin!E$5)</f>
        <v>0.18728696164183434</v>
      </c>
      <c r="HN274" s="78">
        <f>IF($B274=PO_valitsin!$C$8,100000,'mallin data'!EO274/'mallin data'!BP$297*PO_valitsin!H$5)</f>
        <v>1.772608844421146E-2</v>
      </c>
      <c r="HO274" s="78"/>
      <c r="HP274" s="78"/>
      <c r="HQ274" s="78"/>
      <c r="HR274" s="78">
        <f>IF($B274=PO_valitsin!$C$8,100000,'mallin data'!ES274/'mallin data'!BT$297*PO_valitsin!I$5)</f>
        <v>3.2168921014250902E-2</v>
      </c>
      <c r="HS274" s="78"/>
      <c r="HT274" s="78"/>
      <c r="HU274" s="78"/>
      <c r="HV274" s="78"/>
      <c r="HW274" s="78"/>
      <c r="HX274" s="78"/>
      <c r="HY274" s="78"/>
      <c r="HZ274" s="78"/>
      <c r="IA274" s="78"/>
      <c r="IB274" s="78"/>
      <c r="IC274" s="78"/>
      <c r="ID274" s="78"/>
      <c r="IE274" s="78"/>
      <c r="IF274" s="78"/>
      <c r="IG274" s="78"/>
      <c r="IH274" s="78">
        <f>IF($B274=PO_valitsin!$C$8,100000,'mallin data'!FI274/'mallin data'!CJ$297*PO_valitsin!G$5)</f>
        <v>3.8157633392752729E-2</v>
      </c>
      <c r="II274" s="79">
        <f t="shared" si="16"/>
        <v>0.47119605066711301</v>
      </c>
      <c r="IJ274" s="71">
        <f t="shared" si="17"/>
        <v>47</v>
      </c>
      <c r="IK274" s="80">
        <f t="shared" si="19"/>
        <v>2.7200000000000058E-8</v>
      </c>
      <c r="IL274" s="36" t="str">
        <f t="shared" si="18"/>
        <v>Uusikaupunki</v>
      </c>
    </row>
    <row r="275" spans="1:246" x14ac:dyDescent="0.2">
      <c r="A275" s="12">
        <v>2024</v>
      </c>
      <c r="B275" s="88" t="s">
        <v>200</v>
      </c>
      <c r="C275" s="88" t="s">
        <v>684</v>
      </c>
      <c r="J275" s="89">
        <v>41.6</v>
      </c>
      <c r="Q275" s="89">
        <v>98.5</v>
      </c>
      <c r="AV275" s="63"/>
      <c r="AW275" s="63"/>
      <c r="BO275" s="99">
        <v>-9.916862948363003E-3</v>
      </c>
      <c r="BP275" s="90">
        <v>28287.207117579343</v>
      </c>
      <c r="BT275" s="91">
        <v>0.23</v>
      </c>
      <c r="CJ275" s="98">
        <v>5681</v>
      </c>
      <c r="CK275" s="75">
        <f>ABS(J275-PO_valitsin!$D$8)</f>
        <v>4.1000000000000014</v>
      </c>
      <c r="CR275" s="77">
        <f>ABS(Q275-PO_valitsin!$F$8)</f>
        <v>10.099999999999994</v>
      </c>
      <c r="EN275" s="76">
        <f>ABS(BO275-PO_valitsin!$E$8)</f>
        <v>1.2108286741341524E-2</v>
      </c>
      <c r="EO275" s="76">
        <f>ABS(BP275-PO_valitsin!$H$8)</f>
        <v>870.72710293358614</v>
      </c>
      <c r="ES275" s="76">
        <f>ABS(BT275-PO_valitsin!$I$8)</f>
        <v>0.22800000000000001</v>
      </c>
      <c r="FI275" s="76">
        <f>ABS(CJ275-PO_valitsin!$G$8)</f>
        <v>3954</v>
      </c>
      <c r="FJ275" s="78">
        <f>IF($B275=PO_valitsin!$C$8,100000,'mallin data'!CK275/'mallin data'!J$297*PO_valitsin!D$5)</f>
        <v>0.18280547150562831</v>
      </c>
      <c r="FK275" s="78"/>
      <c r="FL275" s="78"/>
      <c r="FM275" s="78"/>
      <c r="FN275" s="78"/>
      <c r="FO275" s="78"/>
      <c r="FP275" s="78"/>
      <c r="FQ275" s="78">
        <f>IF($B275=PO_valitsin!$C$8,100000,'mallin data'!CR275/'mallin data'!Q$297*PO_valitsin!F$5)</f>
        <v>4.6302385842179869E-2</v>
      </c>
      <c r="FR275" s="78"/>
      <c r="FS275" s="78"/>
      <c r="FT275" s="78"/>
      <c r="FU275" s="78"/>
      <c r="FV275" s="78"/>
      <c r="FW275" s="78"/>
      <c r="FX275" s="78"/>
      <c r="FY275" s="78"/>
      <c r="FZ275" s="78"/>
      <c r="GA275" s="78"/>
      <c r="GB275" s="78"/>
      <c r="GC275" s="78"/>
      <c r="GD275" s="78"/>
      <c r="GE275" s="78"/>
      <c r="GF275" s="78"/>
      <c r="GG275" s="78"/>
      <c r="GH275" s="78"/>
      <c r="GI275" s="78"/>
      <c r="GJ275" s="78"/>
      <c r="GK275" s="78"/>
      <c r="GL275" s="78"/>
      <c r="GM275" s="78"/>
      <c r="GN275" s="78"/>
      <c r="GO275" s="78"/>
      <c r="GP275" s="78"/>
      <c r="GQ275" s="78"/>
      <c r="GR275" s="78"/>
      <c r="GS275" s="78"/>
      <c r="GT275" s="78"/>
      <c r="GU275" s="78"/>
      <c r="GV275" s="78"/>
      <c r="GW275" s="78"/>
      <c r="GX275" s="78"/>
      <c r="GY275" s="78"/>
      <c r="GZ275" s="78"/>
      <c r="HA275" s="78"/>
      <c r="HB275" s="78"/>
      <c r="HC275" s="78"/>
      <c r="HD275" s="78"/>
      <c r="HE275" s="78"/>
      <c r="HF275" s="78"/>
      <c r="HG275" s="78"/>
      <c r="HH275" s="78"/>
      <c r="HI275" s="78"/>
      <c r="HJ275" s="78"/>
      <c r="HK275" s="78"/>
      <c r="HL275" s="78"/>
      <c r="HM275" s="78">
        <f>IF($B275=PO_valitsin!$C$8,100000,'mallin data'!EN275/'mallin data'!BO$297*PO_valitsin!E$5)</f>
        <v>0.11985916758127567</v>
      </c>
      <c r="HN275" s="78">
        <f>IF($B275=PO_valitsin!$C$8,100000,'mallin data'!EO275/'mallin data'!BP$297*PO_valitsin!H$5)</f>
        <v>2.6808417806353856E-2</v>
      </c>
      <c r="HO275" s="78"/>
      <c r="HP275" s="78"/>
      <c r="HQ275" s="78"/>
      <c r="HR275" s="78">
        <f>IF($B275=PO_valitsin!$C$8,100000,'mallin data'!ES275/'mallin data'!BT$297*PO_valitsin!I$5)</f>
        <v>3.6672569956246028</v>
      </c>
      <c r="HS275" s="78"/>
      <c r="HT275" s="78"/>
      <c r="HU275" s="78"/>
      <c r="HV275" s="78"/>
      <c r="HW275" s="78"/>
      <c r="HX275" s="78"/>
      <c r="HY275" s="78"/>
      <c r="HZ275" s="78"/>
      <c r="IA275" s="78"/>
      <c r="IB275" s="78"/>
      <c r="IC275" s="78"/>
      <c r="ID275" s="78"/>
      <c r="IE275" s="78"/>
      <c r="IF275" s="78"/>
      <c r="IG275" s="78"/>
      <c r="IH275" s="78">
        <f>IF($B275=PO_valitsin!$C$8,100000,'mallin data'!FI275/'mallin data'!CJ$297*PO_valitsin!G$5)</f>
        <v>0.40340984608273872</v>
      </c>
      <c r="II275" s="79">
        <f t="shared" si="16"/>
        <v>4.4464423117427794</v>
      </c>
      <c r="IJ275" s="71">
        <f t="shared" si="17"/>
        <v>265</v>
      </c>
      <c r="IK275" s="80">
        <f t="shared" si="19"/>
        <v>2.7300000000000059E-8</v>
      </c>
      <c r="IL275" s="36" t="str">
        <f t="shared" si="18"/>
        <v>Vaasa</v>
      </c>
    </row>
    <row r="276" spans="1:246" x14ac:dyDescent="0.2">
      <c r="A276" s="12">
        <v>2024</v>
      </c>
      <c r="B276" s="88" t="s">
        <v>361</v>
      </c>
      <c r="C276" s="88" t="s">
        <v>685</v>
      </c>
      <c r="J276" s="89">
        <v>46.7</v>
      </c>
      <c r="Q276" s="89">
        <v>88.7</v>
      </c>
      <c r="AV276" s="63"/>
      <c r="AW276" s="63"/>
      <c r="BO276" s="99">
        <v>-1.1830393251172789E-2</v>
      </c>
      <c r="BP276" s="90">
        <v>28002.184103228283</v>
      </c>
      <c r="BT276" s="91">
        <v>2E-3</v>
      </c>
      <c r="CJ276" s="98">
        <v>2132</v>
      </c>
      <c r="CK276" s="75">
        <f>ABS(J276-PO_valitsin!$D$8)</f>
        <v>1</v>
      </c>
      <c r="CR276" s="77">
        <f>ABS(Q276-PO_valitsin!$F$8)</f>
        <v>0.29999999999999716</v>
      </c>
      <c r="EN276" s="76">
        <f>ABS(BO276-PO_valitsin!$E$8)</f>
        <v>1.0194756438531738E-2</v>
      </c>
      <c r="EO276" s="76">
        <f>ABS(BP276-PO_valitsin!$H$8)</f>
        <v>585.70408858252631</v>
      </c>
      <c r="ES276" s="76">
        <f>ABS(BT276-PO_valitsin!$I$8)</f>
        <v>0</v>
      </c>
      <c r="FI276" s="76">
        <f>ABS(CJ276-PO_valitsin!$G$8)</f>
        <v>405</v>
      </c>
      <c r="FJ276" s="78">
        <f>IF($B276=PO_valitsin!$C$8,100000,'mallin data'!CK276/'mallin data'!J$297*PO_valitsin!D$5)</f>
        <v>4.4586700367226402E-2</v>
      </c>
      <c r="FK276" s="78"/>
      <c r="FL276" s="78"/>
      <c r="FM276" s="78"/>
      <c r="FN276" s="78"/>
      <c r="FO276" s="78"/>
      <c r="FP276" s="78"/>
      <c r="FQ276" s="78">
        <f>IF($B276=PO_valitsin!$C$8,100000,'mallin data'!CR276/'mallin data'!Q$297*PO_valitsin!F$5)</f>
        <v>1.3753183913518649E-3</v>
      </c>
      <c r="FR276" s="78"/>
      <c r="FS276" s="78"/>
      <c r="FT276" s="78"/>
      <c r="FU276" s="78"/>
      <c r="FV276" s="78"/>
      <c r="FW276" s="78"/>
      <c r="FX276" s="78"/>
      <c r="FY276" s="78"/>
      <c r="FZ276" s="78"/>
      <c r="GA276" s="78"/>
      <c r="GB276" s="78"/>
      <c r="GC276" s="78"/>
      <c r="GD276" s="78"/>
      <c r="GE276" s="78"/>
      <c r="GF276" s="78"/>
      <c r="GG276" s="78"/>
      <c r="GH276" s="78"/>
      <c r="GI276" s="78"/>
      <c r="GJ276" s="78"/>
      <c r="GK276" s="78"/>
      <c r="GL276" s="78"/>
      <c r="GM276" s="78"/>
      <c r="GN276" s="78"/>
      <c r="GO276" s="78"/>
      <c r="GP276" s="78"/>
      <c r="GQ276" s="78"/>
      <c r="GR276" s="78"/>
      <c r="GS276" s="78"/>
      <c r="GT276" s="78"/>
      <c r="GU276" s="78"/>
      <c r="GV276" s="78"/>
      <c r="GW276" s="78"/>
      <c r="GX276" s="78"/>
      <c r="GY276" s="78"/>
      <c r="GZ276" s="78"/>
      <c r="HA276" s="78"/>
      <c r="HB276" s="78"/>
      <c r="HC276" s="78"/>
      <c r="HD276" s="78"/>
      <c r="HE276" s="78"/>
      <c r="HF276" s="78"/>
      <c r="HG276" s="78"/>
      <c r="HH276" s="78"/>
      <c r="HI276" s="78"/>
      <c r="HJ276" s="78"/>
      <c r="HK276" s="78"/>
      <c r="HL276" s="78"/>
      <c r="HM276" s="78">
        <f>IF($B276=PO_valitsin!$C$8,100000,'mallin data'!EN276/'mallin data'!BO$297*PO_valitsin!E$5)</f>
        <v>0.10091725167394588</v>
      </c>
      <c r="HN276" s="78">
        <f>IF($B276=PO_valitsin!$C$8,100000,'mallin data'!EO276/'mallin data'!BP$297*PO_valitsin!H$5)</f>
        <v>1.8032974814621905E-2</v>
      </c>
      <c r="HO276" s="78"/>
      <c r="HP276" s="78"/>
      <c r="HQ276" s="78"/>
      <c r="HR276" s="78">
        <f>IF($B276=PO_valitsin!$C$8,100000,'mallin data'!ES276/'mallin data'!BT$297*PO_valitsin!I$5)</f>
        <v>0</v>
      </c>
      <c r="HS276" s="78"/>
      <c r="HT276" s="78"/>
      <c r="HU276" s="78"/>
      <c r="HV276" s="78"/>
      <c r="HW276" s="78"/>
      <c r="HX276" s="78"/>
      <c r="HY276" s="78"/>
      <c r="HZ276" s="78"/>
      <c r="IA276" s="78"/>
      <c r="IB276" s="78"/>
      <c r="IC276" s="78"/>
      <c r="ID276" s="78"/>
      <c r="IE276" s="78"/>
      <c r="IF276" s="78"/>
      <c r="IG276" s="78"/>
      <c r="IH276" s="78">
        <f>IF($B276=PO_valitsin!$C$8,100000,'mallin data'!FI276/'mallin data'!CJ$297*PO_valitsin!G$5)</f>
        <v>4.1320431882526355E-2</v>
      </c>
      <c r="II276" s="79">
        <f t="shared" si="16"/>
        <v>0.20623270452967241</v>
      </c>
      <c r="IJ276" s="71">
        <f t="shared" si="17"/>
        <v>3</v>
      </c>
      <c r="IK276" s="80">
        <f t="shared" si="19"/>
        <v>2.740000000000006E-8</v>
      </c>
      <c r="IL276" s="36" t="str">
        <f t="shared" si="18"/>
        <v>Valkeakoski</v>
      </c>
    </row>
    <row r="277" spans="1:246" x14ac:dyDescent="0.2">
      <c r="A277" s="12">
        <v>2024</v>
      </c>
      <c r="B277" s="88" t="s">
        <v>151</v>
      </c>
      <c r="C277" s="88" t="s">
        <v>686</v>
      </c>
      <c r="J277" s="89">
        <v>50.4</v>
      </c>
      <c r="Q277" s="89">
        <v>91.5</v>
      </c>
      <c r="AV277" s="63"/>
      <c r="AW277" s="63"/>
      <c r="BO277" s="99">
        <v>-2.1078974880101176E-2</v>
      </c>
      <c r="BP277" s="90">
        <v>27168.505160404697</v>
      </c>
      <c r="BT277" s="91">
        <v>2E-3</v>
      </c>
      <c r="CJ277" s="98">
        <v>1524</v>
      </c>
      <c r="CK277" s="75">
        <f>ABS(J277-PO_valitsin!$D$8)</f>
        <v>4.6999999999999957</v>
      </c>
      <c r="CR277" s="77">
        <f>ABS(Q277-PO_valitsin!$F$8)</f>
        <v>3.0999999999999943</v>
      </c>
      <c r="EN277" s="76">
        <f>ABS(BO277-PO_valitsin!$E$8)</f>
        <v>9.4617480960335065E-4</v>
      </c>
      <c r="EO277" s="76">
        <f>ABS(BP277-PO_valitsin!$H$8)</f>
        <v>247.9748542410598</v>
      </c>
      <c r="ES277" s="76">
        <f>ABS(BT277-PO_valitsin!$I$8)</f>
        <v>0</v>
      </c>
      <c r="FI277" s="76">
        <f>ABS(CJ277-PO_valitsin!$G$8)</f>
        <v>203</v>
      </c>
      <c r="FJ277" s="78">
        <f>IF($B277=PO_valitsin!$C$8,100000,'mallin data'!CK277/'mallin data'!J$297*PO_valitsin!D$5)</f>
        <v>0.20955749172596388</v>
      </c>
      <c r="FK277" s="78"/>
      <c r="FL277" s="78"/>
      <c r="FM277" s="78"/>
      <c r="FN277" s="78"/>
      <c r="FO277" s="78"/>
      <c r="FP277" s="78"/>
      <c r="FQ277" s="78">
        <f>IF($B277=PO_valitsin!$C$8,100000,'mallin data'!CR277/'mallin data'!Q$297*PO_valitsin!F$5)</f>
        <v>1.4211623377302713E-2</v>
      </c>
      <c r="FR277" s="78"/>
      <c r="FS277" s="78"/>
      <c r="FT277" s="78"/>
      <c r="FU277" s="78"/>
      <c r="FV277" s="78"/>
      <c r="FW277" s="78"/>
      <c r="FX277" s="78"/>
      <c r="FY277" s="78"/>
      <c r="FZ277" s="78"/>
      <c r="GA277" s="78"/>
      <c r="GB277" s="78"/>
      <c r="GC277" s="78"/>
      <c r="GD277" s="78"/>
      <c r="GE277" s="78"/>
      <c r="GF277" s="78"/>
      <c r="GG277" s="78"/>
      <c r="GH277" s="78"/>
      <c r="GI277" s="78"/>
      <c r="GJ277" s="78"/>
      <c r="GK277" s="78"/>
      <c r="GL277" s="78"/>
      <c r="GM277" s="78"/>
      <c r="GN277" s="78"/>
      <c r="GO277" s="78"/>
      <c r="GP277" s="78"/>
      <c r="GQ277" s="78"/>
      <c r="GR277" s="78"/>
      <c r="GS277" s="78"/>
      <c r="GT277" s="78"/>
      <c r="GU277" s="78"/>
      <c r="GV277" s="78"/>
      <c r="GW277" s="78"/>
      <c r="GX277" s="78"/>
      <c r="GY277" s="78"/>
      <c r="GZ277" s="78"/>
      <c r="HA277" s="78"/>
      <c r="HB277" s="78"/>
      <c r="HC277" s="78"/>
      <c r="HD277" s="78"/>
      <c r="HE277" s="78"/>
      <c r="HF277" s="78"/>
      <c r="HG277" s="78"/>
      <c r="HH277" s="78"/>
      <c r="HI277" s="78"/>
      <c r="HJ277" s="78"/>
      <c r="HK277" s="78"/>
      <c r="HL277" s="78"/>
      <c r="HM277" s="78">
        <f>IF($B277=PO_valitsin!$C$8,100000,'mallin data'!EN277/'mallin data'!BO$297*PO_valitsin!E$5)</f>
        <v>9.3661248274059892E-3</v>
      </c>
      <c r="HN277" s="78">
        <f>IF($B277=PO_valitsin!$C$8,100000,'mallin data'!EO277/'mallin data'!BP$297*PO_valitsin!H$5)</f>
        <v>7.6347841655172253E-3</v>
      </c>
      <c r="HO277" s="78"/>
      <c r="HP277" s="78"/>
      <c r="HQ277" s="78"/>
      <c r="HR277" s="78">
        <f>IF($B277=PO_valitsin!$C$8,100000,'mallin data'!ES277/'mallin data'!BT$297*PO_valitsin!I$5)</f>
        <v>0</v>
      </c>
      <c r="HS277" s="78"/>
      <c r="HT277" s="78"/>
      <c r="HU277" s="78"/>
      <c r="HV277" s="78"/>
      <c r="HW277" s="78"/>
      <c r="HX277" s="78"/>
      <c r="HY277" s="78"/>
      <c r="HZ277" s="78"/>
      <c r="IA277" s="78"/>
      <c r="IB277" s="78"/>
      <c r="IC277" s="78"/>
      <c r="ID277" s="78"/>
      <c r="IE277" s="78"/>
      <c r="IF277" s="78"/>
      <c r="IG277" s="78"/>
      <c r="IH277" s="78">
        <f>IF($B277=PO_valitsin!$C$8,100000,'mallin data'!FI277/'mallin data'!CJ$297*PO_valitsin!G$5)</f>
        <v>2.0711228820130493E-2</v>
      </c>
      <c r="II277" s="79">
        <f t="shared" si="16"/>
        <v>0.26148128041632029</v>
      </c>
      <c r="IJ277" s="71">
        <f t="shared" si="17"/>
        <v>8</v>
      </c>
      <c r="IK277" s="80">
        <f t="shared" si="19"/>
        <v>2.7500000000000061E-8</v>
      </c>
      <c r="IL277" s="36" t="str">
        <f t="shared" si="18"/>
        <v>Varkaus</v>
      </c>
    </row>
    <row r="278" spans="1:246" x14ac:dyDescent="0.2">
      <c r="A278" s="12">
        <v>2024</v>
      </c>
      <c r="B278" s="88" t="s">
        <v>363</v>
      </c>
      <c r="C278" s="88" t="s">
        <v>687</v>
      </c>
      <c r="J278" s="89">
        <v>48.3</v>
      </c>
      <c r="Q278" s="89">
        <v>47.1</v>
      </c>
      <c r="AV278" s="63"/>
      <c r="AW278" s="63"/>
      <c r="BO278" s="99">
        <v>1.0678545105304282E-2</v>
      </c>
      <c r="BP278" s="90">
        <v>25366.751113089937</v>
      </c>
      <c r="BT278" s="91">
        <v>6.0000000000000001E-3</v>
      </c>
      <c r="CJ278" s="98">
        <v>199</v>
      </c>
      <c r="CK278" s="75">
        <f>ABS(J278-PO_valitsin!$D$8)</f>
        <v>2.5999999999999943</v>
      </c>
      <c r="CR278" s="77">
        <f>ABS(Q278-PO_valitsin!$F$8)</f>
        <v>41.300000000000004</v>
      </c>
      <c r="EN278" s="76">
        <f>ABS(BO278-PO_valitsin!$E$8)</f>
        <v>3.2703694795008807E-2</v>
      </c>
      <c r="EO278" s="76">
        <f>ABS(BP278-PO_valitsin!$H$8)</f>
        <v>2049.7289015558199</v>
      </c>
      <c r="ES278" s="76">
        <f>ABS(BT278-PO_valitsin!$I$8)</f>
        <v>4.0000000000000001E-3</v>
      </c>
      <c r="FI278" s="76">
        <f>ABS(CJ278-PO_valitsin!$G$8)</f>
        <v>1528</v>
      </c>
      <c r="FJ278" s="78">
        <f>IF($B278=PO_valitsin!$C$8,100000,'mallin data'!CK278/'mallin data'!J$297*PO_valitsin!D$5)</f>
        <v>0.11592542095478839</v>
      </c>
      <c r="FK278" s="78"/>
      <c r="FL278" s="78"/>
      <c r="FM278" s="78"/>
      <c r="FN278" s="78"/>
      <c r="FO278" s="78"/>
      <c r="FP278" s="78"/>
      <c r="FQ278" s="78">
        <f>IF($B278=PO_valitsin!$C$8,100000,'mallin data'!CR278/'mallin data'!Q$297*PO_valitsin!F$5)</f>
        <v>0.18933549854277523</v>
      </c>
      <c r="FR278" s="78"/>
      <c r="FS278" s="78"/>
      <c r="FT278" s="78"/>
      <c r="FU278" s="78"/>
      <c r="FV278" s="78"/>
      <c r="FW278" s="78"/>
      <c r="FX278" s="78"/>
      <c r="FY278" s="78"/>
      <c r="FZ278" s="78"/>
      <c r="GA278" s="78"/>
      <c r="GB278" s="78"/>
      <c r="GC278" s="78"/>
      <c r="GD278" s="78"/>
      <c r="GE278" s="78"/>
      <c r="GF278" s="78"/>
      <c r="GG278" s="78"/>
      <c r="GH278" s="78"/>
      <c r="GI278" s="78"/>
      <c r="GJ278" s="78"/>
      <c r="GK278" s="78"/>
      <c r="GL278" s="78"/>
      <c r="GM278" s="78"/>
      <c r="GN278" s="78"/>
      <c r="GO278" s="78"/>
      <c r="GP278" s="78"/>
      <c r="GQ278" s="78"/>
      <c r="GR278" s="78"/>
      <c r="GS278" s="78"/>
      <c r="GT278" s="78"/>
      <c r="GU278" s="78"/>
      <c r="GV278" s="78"/>
      <c r="GW278" s="78"/>
      <c r="GX278" s="78"/>
      <c r="GY278" s="78"/>
      <c r="GZ278" s="78"/>
      <c r="HA278" s="78"/>
      <c r="HB278" s="78"/>
      <c r="HC278" s="78"/>
      <c r="HD278" s="78"/>
      <c r="HE278" s="78"/>
      <c r="HF278" s="78"/>
      <c r="HG278" s="78"/>
      <c r="HH278" s="78"/>
      <c r="HI278" s="78"/>
      <c r="HJ278" s="78"/>
      <c r="HK278" s="78"/>
      <c r="HL278" s="78"/>
      <c r="HM278" s="78">
        <f>IF($B278=PO_valitsin!$C$8,100000,'mallin data'!EN278/'mallin data'!BO$297*PO_valitsin!E$5)</f>
        <v>0.32373181431013576</v>
      </c>
      <c r="HN278" s="78">
        <f>IF($B278=PO_valitsin!$C$8,100000,'mallin data'!EO278/'mallin data'!BP$297*PO_valitsin!H$5)</f>
        <v>6.3108163967256728E-2</v>
      </c>
      <c r="HO278" s="78"/>
      <c r="HP278" s="78"/>
      <c r="HQ278" s="78"/>
      <c r="HR278" s="78">
        <f>IF($B278=PO_valitsin!$C$8,100000,'mallin data'!ES278/'mallin data'!BT$297*PO_valitsin!I$5)</f>
        <v>6.4337842028501804E-2</v>
      </c>
      <c r="HS278" s="78"/>
      <c r="HT278" s="78"/>
      <c r="HU278" s="78"/>
      <c r="HV278" s="78"/>
      <c r="HW278" s="78"/>
      <c r="HX278" s="78"/>
      <c r="HY278" s="78"/>
      <c r="HZ278" s="78"/>
      <c r="IA278" s="78"/>
      <c r="IB278" s="78"/>
      <c r="IC278" s="78"/>
      <c r="ID278" s="78"/>
      <c r="IE278" s="78"/>
      <c r="IF278" s="78"/>
      <c r="IG278" s="78"/>
      <c r="IH278" s="78">
        <f>IF($B278=PO_valitsin!$C$8,100000,'mallin data'!FI278/'mallin data'!CJ$297*PO_valitsin!G$5)</f>
        <v>0.15589535781851918</v>
      </c>
      <c r="II278" s="79">
        <f t="shared" si="16"/>
        <v>0.91233412522197699</v>
      </c>
      <c r="IJ278" s="71">
        <f t="shared" si="17"/>
        <v>183</v>
      </c>
      <c r="IK278" s="80">
        <f t="shared" si="19"/>
        <v>2.7600000000000062E-8</v>
      </c>
      <c r="IL278" s="36" t="str">
        <f t="shared" si="18"/>
        <v>Vehmaa</v>
      </c>
    </row>
    <row r="279" spans="1:246" x14ac:dyDescent="0.2">
      <c r="A279" s="12">
        <v>2024</v>
      </c>
      <c r="B279" s="88" t="s">
        <v>364</v>
      </c>
      <c r="C279" s="88" t="s">
        <v>688</v>
      </c>
      <c r="J279" s="89">
        <v>55.6</v>
      </c>
      <c r="Q279" s="89">
        <v>40.299999999999997</v>
      </c>
      <c r="AV279" s="63"/>
      <c r="AW279" s="63"/>
      <c r="BO279" s="99">
        <v>-1.753233592734791E-2</v>
      </c>
      <c r="BP279" s="90">
        <v>23715.626688276607</v>
      </c>
      <c r="BT279" s="91">
        <v>1E-3</v>
      </c>
      <c r="CJ279" s="98">
        <v>145</v>
      </c>
      <c r="CK279" s="75">
        <f>ABS(J279-PO_valitsin!$D$8)</f>
        <v>9.8999999999999986</v>
      </c>
      <c r="CR279" s="77">
        <f>ABS(Q279-PO_valitsin!$F$8)</f>
        <v>48.100000000000009</v>
      </c>
      <c r="EN279" s="76">
        <f>ABS(BO279-PO_valitsin!$E$8)</f>
        <v>4.4928137623566171E-3</v>
      </c>
      <c r="EO279" s="76">
        <f>ABS(BP279-PO_valitsin!$H$8)</f>
        <v>3700.8533263691497</v>
      </c>
      <c r="ES279" s="76">
        <f>ABS(BT279-PO_valitsin!$I$8)</f>
        <v>1E-3</v>
      </c>
      <c r="FI279" s="76">
        <f>ABS(CJ279-PO_valitsin!$G$8)</f>
        <v>1582</v>
      </c>
      <c r="FJ279" s="78">
        <f>IF($B279=PO_valitsin!$C$8,100000,'mallin data'!CK279/'mallin data'!J$297*PO_valitsin!D$5)</f>
        <v>0.44140833363554133</v>
      </c>
      <c r="FK279" s="78"/>
      <c r="FL279" s="78"/>
      <c r="FM279" s="78"/>
      <c r="FN279" s="78"/>
      <c r="FO279" s="78"/>
      <c r="FP279" s="78"/>
      <c r="FQ279" s="78">
        <f>IF($B279=PO_valitsin!$C$8,100000,'mallin data'!CR279/'mallin data'!Q$297*PO_valitsin!F$5)</f>
        <v>0.2205093820800845</v>
      </c>
      <c r="FR279" s="78"/>
      <c r="FS279" s="78"/>
      <c r="FT279" s="78"/>
      <c r="FU279" s="78"/>
      <c r="FV279" s="78"/>
      <c r="FW279" s="78"/>
      <c r="FX279" s="78"/>
      <c r="FY279" s="78"/>
      <c r="FZ279" s="78"/>
      <c r="GA279" s="78"/>
      <c r="GB279" s="78"/>
      <c r="GC279" s="78"/>
      <c r="GD279" s="78"/>
      <c r="GE279" s="78"/>
      <c r="GF279" s="78"/>
      <c r="GG279" s="78"/>
      <c r="GH279" s="78"/>
      <c r="GI279" s="78"/>
      <c r="GJ279" s="78"/>
      <c r="GK279" s="78"/>
      <c r="GL279" s="78"/>
      <c r="GM279" s="78"/>
      <c r="GN279" s="78"/>
      <c r="GO279" s="78"/>
      <c r="GP279" s="78"/>
      <c r="GQ279" s="78"/>
      <c r="GR279" s="78"/>
      <c r="GS279" s="78"/>
      <c r="GT279" s="78"/>
      <c r="GU279" s="78"/>
      <c r="GV279" s="78"/>
      <c r="GW279" s="78"/>
      <c r="GX279" s="78"/>
      <c r="GY279" s="78"/>
      <c r="GZ279" s="78"/>
      <c r="HA279" s="78"/>
      <c r="HB279" s="78"/>
      <c r="HC279" s="78"/>
      <c r="HD279" s="78"/>
      <c r="HE279" s="78"/>
      <c r="HF279" s="78"/>
      <c r="HG279" s="78"/>
      <c r="HH279" s="78"/>
      <c r="HI279" s="78"/>
      <c r="HJ279" s="78"/>
      <c r="HK279" s="78"/>
      <c r="HL279" s="78"/>
      <c r="HM279" s="78">
        <f>IF($B279=PO_valitsin!$C$8,100000,'mallin data'!EN279/'mallin data'!BO$297*PO_valitsin!E$5)</f>
        <v>4.4474080368045558E-2</v>
      </c>
      <c r="HN279" s="78">
        <f>IF($B279=PO_valitsin!$C$8,100000,'mallin data'!EO279/'mallin data'!BP$297*PO_valitsin!H$5)</f>
        <v>0.11394387734006951</v>
      </c>
      <c r="HO279" s="78"/>
      <c r="HP279" s="78"/>
      <c r="HQ279" s="78"/>
      <c r="HR279" s="78">
        <f>IF($B279=PO_valitsin!$C$8,100000,'mallin data'!ES279/'mallin data'!BT$297*PO_valitsin!I$5)</f>
        <v>1.6084460507125451E-2</v>
      </c>
      <c r="HS279" s="78"/>
      <c r="HT279" s="78"/>
      <c r="HU279" s="78"/>
      <c r="HV279" s="78"/>
      <c r="HW279" s="78"/>
      <c r="HX279" s="78"/>
      <c r="HY279" s="78"/>
      <c r="HZ279" s="78"/>
      <c r="IA279" s="78"/>
      <c r="IB279" s="78"/>
      <c r="IC279" s="78"/>
      <c r="ID279" s="78"/>
      <c r="IE279" s="78"/>
      <c r="IF279" s="78"/>
      <c r="IG279" s="78"/>
      <c r="IH279" s="78">
        <f>IF($B279=PO_valitsin!$C$8,100000,'mallin data'!FI279/'mallin data'!CJ$297*PO_valitsin!G$5)</f>
        <v>0.16140474873618937</v>
      </c>
      <c r="II279" s="79">
        <f t="shared" si="16"/>
        <v>0.99782491036705567</v>
      </c>
      <c r="IJ279" s="71">
        <f t="shared" si="17"/>
        <v>201</v>
      </c>
      <c r="IK279" s="80">
        <f t="shared" si="19"/>
        <v>2.7700000000000063E-8</v>
      </c>
      <c r="IL279" s="36" t="str">
        <f t="shared" si="18"/>
        <v>Vesanto</v>
      </c>
    </row>
    <row r="280" spans="1:246" x14ac:dyDescent="0.2">
      <c r="A280" s="12">
        <v>2024</v>
      </c>
      <c r="B280" s="88" t="s">
        <v>365</v>
      </c>
      <c r="C280" s="88" t="s">
        <v>689</v>
      </c>
      <c r="J280" s="89">
        <v>42.7</v>
      </c>
      <c r="Q280" s="89">
        <v>57.5</v>
      </c>
      <c r="AV280" s="63"/>
      <c r="AW280" s="63"/>
      <c r="BO280" s="99">
        <v>-1.4886521480500691E-2</v>
      </c>
      <c r="BP280" s="90">
        <v>29193.831744624251</v>
      </c>
      <c r="BT280" s="91">
        <v>4.0000000000000001E-3</v>
      </c>
      <c r="CJ280" s="98">
        <v>592</v>
      </c>
      <c r="CK280" s="75">
        <f>ABS(J280-PO_valitsin!$D$8)</f>
        <v>3</v>
      </c>
      <c r="CR280" s="77">
        <f>ABS(Q280-PO_valitsin!$F$8)</f>
        <v>30.900000000000006</v>
      </c>
      <c r="EN280" s="76">
        <f>ABS(BO280-PO_valitsin!$E$8)</f>
        <v>7.1386282092038358E-3</v>
      </c>
      <c r="EO280" s="76">
        <f>ABS(BP280-PO_valitsin!$H$8)</f>
        <v>1777.3517299784944</v>
      </c>
      <c r="ES280" s="76">
        <f>ABS(BT280-PO_valitsin!$I$8)</f>
        <v>2E-3</v>
      </c>
      <c r="FI280" s="76">
        <f>ABS(CJ280-PO_valitsin!$G$8)</f>
        <v>1135</v>
      </c>
      <c r="FJ280" s="78">
        <f>IF($B280=PO_valitsin!$C$8,100000,'mallin data'!CK280/'mallin data'!J$297*PO_valitsin!D$5)</f>
        <v>0.13376010110167921</v>
      </c>
      <c r="FK280" s="78"/>
      <c r="FL280" s="78"/>
      <c r="FM280" s="78"/>
      <c r="FN280" s="78"/>
      <c r="FO280" s="78"/>
      <c r="FP280" s="78"/>
      <c r="FQ280" s="78">
        <f>IF($B280=PO_valitsin!$C$8,100000,'mallin data'!CR280/'mallin data'!Q$297*PO_valitsin!F$5)</f>
        <v>0.14165779430924347</v>
      </c>
      <c r="FR280" s="78"/>
      <c r="FS280" s="78"/>
      <c r="FT280" s="78"/>
      <c r="FU280" s="78"/>
      <c r="FV280" s="78"/>
      <c r="FW280" s="78"/>
      <c r="FX280" s="78"/>
      <c r="FY280" s="78"/>
      <c r="FZ280" s="78"/>
      <c r="GA280" s="78"/>
      <c r="GB280" s="78"/>
      <c r="GC280" s="78"/>
      <c r="GD280" s="78"/>
      <c r="GE280" s="78"/>
      <c r="GF280" s="78"/>
      <c r="GG280" s="78"/>
      <c r="GH280" s="78"/>
      <c r="GI280" s="78"/>
      <c r="GJ280" s="78"/>
      <c r="GK280" s="78"/>
      <c r="GL280" s="78"/>
      <c r="GM280" s="78"/>
      <c r="GN280" s="78"/>
      <c r="GO280" s="78"/>
      <c r="GP280" s="78"/>
      <c r="GQ280" s="78"/>
      <c r="GR280" s="78"/>
      <c r="GS280" s="78"/>
      <c r="GT280" s="78"/>
      <c r="GU280" s="78"/>
      <c r="GV280" s="78"/>
      <c r="GW280" s="78"/>
      <c r="GX280" s="78"/>
      <c r="GY280" s="78"/>
      <c r="GZ280" s="78"/>
      <c r="HA280" s="78"/>
      <c r="HB280" s="78"/>
      <c r="HC280" s="78"/>
      <c r="HD280" s="78"/>
      <c r="HE280" s="78"/>
      <c r="HF280" s="78"/>
      <c r="HG280" s="78"/>
      <c r="HH280" s="78"/>
      <c r="HI280" s="78"/>
      <c r="HJ280" s="78"/>
      <c r="HK280" s="78"/>
      <c r="HL280" s="78"/>
      <c r="HM280" s="78">
        <f>IF($B280=PO_valitsin!$C$8,100000,'mallin data'!EN280/'mallin data'!BO$297*PO_valitsin!E$5)</f>
        <v>7.0664830880325338E-2</v>
      </c>
      <c r="HN280" s="78">
        <f>IF($B280=PO_valitsin!$C$8,100000,'mallin data'!EO280/'mallin data'!BP$297*PO_valitsin!H$5)</f>
        <v>5.472206803437886E-2</v>
      </c>
      <c r="HO280" s="78"/>
      <c r="HP280" s="78"/>
      <c r="HQ280" s="78"/>
      <c r="HR280" s="78">
        <f>IF($B280=PO_valitsin!$C$8,100000,'mallin data'!ES280/'mallin data'!BT$297*PO_valitsin!I$5)</f>
        <v>3.2168921014250902E-2</v>
      </c>
      <c r="HS280" s="78"/>
      <c r="HT280" s="78"/>
      <c r="HU280" s="78"/>
      <c r="HV280" s="78"/>
      <c r="HW280" s="78"/>
      <c r="HX280" s="78"/>
      <c r="HY280" s="78"/>
      <c r="HZ280" s="78"/>
      <c r="IA280" s="78"/>
      <c r="IB280" s="78"/>
      <c r="IC280" s="78"/>
      <c r="ID280" s="78"/>
      <c r="IE280" s="78"/>
      <c r="IF280" s="78"/>
      <c r="IG280" s="78"/>
      <c r="IH280" s="78">
        <f>IF($B280=PO_valitsin!$C$8,100000,'mallin data'!FI280/'mallin data'!CJ$297*PO_valitsin!G$5)</f>
        <v>0.11579923502880843</v>
      </c>
      <c r="II280" s="79">
        <f t="shared" si="16"/>
        <v>0.54877297816868609</v>
      </c>
      <c r="IJ280" s="71">
        <f t="shared" si="17"/>
        <v>74</v>
      </c>
      <c r="IK280" s="80">
        <f t="shared" si="19"/>
        <v>2.7800000000000064E-8</v>
      </c>
      <c r="IL280" s="36" t="str">
        <f t="shared" si="18"/>
        <v>Vesilahti</v>
      </c>
    </row>
    <row r="281" spans="1:246" x14ac:dyDescent="0.2">
      <c r="A281" s="12">
        <v>2024</v>
      </c>
      <c r="B281" s="88" t="s">
        <v>366</v>
      </c>
      <c r="C281" s="88" t="s">
        <v>690</v>
      </c>
      <c r="J281" s="89">
        <v>48.9</v>
      </c>
      <c r="Q281" s="89">
        <v>57</v>
      </c>
      <c r="AV281" s="63"/>
      <c r="AW281" s="63"/>
      <c r="BO281" s="99">
        <v>-2.8128259661178445E-2</v>
      </c>
      <c r="BP281" s="90">
        <v>24213.480040941657</v>
      </c>
      <c r="BT281" s="91">
        <v>1.6E-2</v>
      </c>
      <c r="CJ281" s="98">
        <v>294</v>
      </c>
      <c r="CK281" s="75">
        <f>ABS(J281-PO_valitsin!$D$8)</f>
        <v>3.1999999999999957</v>
      </c>
      <c r="CR281" s="77">
        <f>ABS(Q281-PO_valitsin!$F$8)</f>
        <v>31.400000000000006</v>
      </c>
      <c r="EN281" s="76">
        <f>ABS(BO281-PO_valitsin!$E$8)</f>
        <v>6.1031099714739176E-3</v>
      </c>
      <c r="EO281" s="76">
        <f>ABS(BP281-PO_valitsin!$H$8)</f>
        <v>3202.9999737040998</v>
      </c>
      <c r="ES281" s="76">
        <f>ABS(BT281-PO_valitsin!$I$8)</f>
        <v>1.4E-2</v>
      </c>
      <c r="FI281" s="76">
        <f>ABS(CJ281-PO_valitsin!$G$8)</f>
        <v>1433</v>
      </c>
      <c r="FJ281" s="78">
        <f>IF($B281=PO_valitsin!$C$8,100000,'mallin data'!CK281/'mallin data'!J$297*PO_valitsin!D$5)</f>
        <v>0.14267744117512429</v>
      </c>
      <c r="FK281" s="78"/>
      <c r="FL281" s="78"/>
      <c r="FM281" s="78"/>
      <c r="FN281" s="78"/>
      <c r="FO281" s="78"/>
      <c r="FP281" s="78"/>
      <c r="FQ281" s="78">
        <f>IF($B281=PO_valitsin!$C$8,100000,'mallin data'!CR281/'mallin data'!Q$297*PO_valitsin!F$5)</f>
        <v>0.14394999162816327</v>
      </c>
      <c r="FR281" s="78"/>
      <c r="FS281" s="78"/>
      <c r="FT281" s="78"/>
      <c r="FU281" s="78"/>
      <c r="FV281" s="78"/>
      <c r="FW281" s="78"/>
      <c r="FX281" s="78"/>
      <c r="FY281" s="78"/>
      <c r="FZ281" s="78"/>
      <c r="GA281" s="78"/>
      <c r="GB281" s="78"/>
      <c r="GC281" s="78"/>
      <c r="GD281" s="78"/>
      <c r="GE281" s="78"/>
      <c r="GF281" s="78"/>
      <c r="GG281" s="78"/>
      <c r="GH281" s="78"/>
      <c r="GI281" s="78"/>
      <c r="GJ281" s="78"/>
      <c r="GK281" s="78"/>
      <c r="GL281" s="78"/>
      <c r="GM281" s="78"/>
      <c r="GN281" s="78"/>
      <c r="GO281" s="78"/>
      <c r="GP281" s="78"/>
      <c r="GQ281" s="78"/>
      <c r="GR281" s="78"/>
      <c r="GS281" s="78"/>
      <c r="GT281" s="78"/>
      <c r="GU281" s="78"/>
      <c r="GV281" s="78"/>
      <c r="GW281" s="78"/>
      <c r="GX281" s="78"/>
      <c r="GY281" s="78"/>
      <c r="GZ281" s="78"/>
      <c r="HA281" s="78"/>
      <c r="HB281" s="78"/>
      <c r="HC281" s="78"/>
      <c r="HD281" s="78"/>
      <c r="HE281" s="78"/>
      <c r="HF281" s="78"/>
      <c r="HG281" s="78"/>
      <c r="HH281" s="78"/>
      <c r="HI281" s="78"/>
      <c r="HJ281" s="78"/>
      <c r="HK281" s="78"/>
      <c r="HL281" s="78"/>
      <c r="HM281" s="78">
        <f>IF($B281=PO_valitsin!$C$8,100000,'mallin data'!EN281/'mallin data'!BO$297*PO_valitsin!E$5)</f>
        <v>6.0414301086893454E-2</v>
      </c>
      <c r="HN281" s="78">
        <f>IF($B281=PO_valitsin!$C$8,100000,'mallin data'!EO281/'mallin data'!BP$297*PO_valitsin!H$5)</f>
        <v>9.8615698580533762E-2</v>
      </c>
      <c r="HO281" s="78"/>
      <c r="HP281" s="78"/>
      <c r="HQ281" s="78"/>
      <c r="HR281" s="78">
        <f>IF($B281=PO_valitsin!$C$8,100000,'mallin data'!ES281/'mallin data'!BT$297*PO_valitsin!I$5)</f>
        <v>0.22518244709975629</v>
      </c>
      <c r="HS281" s="78"/>
      <c r="HT281" s="78"/>
      <c r="HU281" s="78"/>
      <c r="HV281" s="78"/>
      <c r="HW281" s="78"/>
      <c r="HX281" s="78"/>
      <c r="HY281" s="78"/>
      <c r="HZ281" s="78"/>
      <c r="IA281" s="78"/>
      <c r="IB281" s="78"/>
      <c r="IC281" s="78"/>
      <c r="ID281" s="78"/>
      <c r="IE281" s="78"/>
      <c r="IF281" s="78"/>
      <c r="IG281" s="78"/>
      <c r="IH281" s="78">
        <f>IF($B281=PO_valitsin!$C$8,100000,'mallin data'!FI281/'mallin data'!CJ$297*PO_valitsin!G$5)</f>
        <v>0.14620291083372905</v>
      </c>
      <c r="II281" s="79">
        <f t="shared" si="16"/>
        <v>0.81704281830420011</v>
      </c>
      <c r="IJ281" s="71">
        <f t="shared" si="17"/>
        <v>163</v>
      </c>
      <c r="IK281" s="80">
        <f t="shared" si="19"/>
        <v>2.7900000000000065E-8</v>
      </c>
      <c r="IL281" s="36" t="str">
        <f t="shared" si="18"/>
        <v>Veteli</v>
      </c>
    </row>
    <row r="282" spans="1:246" x14ac:dyDescent="0.2">
      <c r="A282" s="12">
        <v>2024</v>
      </c>
      <c r="B282" s="88" t="s">
        <v>367</v>
      </c>
      <c r="C282" s="88" t="s">
        <v>691</v>
      </c>
      <c r="J282" s="89">
        <v>48</v>
      </c>
      <c r="Q282" s="89">
        <v>39.1</v>
      </c>
      <c r="AV282" s="63"/>
      <c r="AW282" s="63"/>
      <c r="BO282" s="99">
        <v>-4.7584776303659874E-3</v>
      </c>
      <c r="BP282" s="90">
        <v>24754.5</v>
      </c>
      <c r="BT282" s="91">
        <v>2E-3</v>
      </c>
      <c r="CJ282" s="98">
        <v>359</v>
      </c>
      <c r="CK282" s="75">
        <f>ABS(J282-PO_valitsin!$D$8)</f>
        <v>2.2999999999999972</v>
      </c>
      <c r="CR282" s="77">
        <f>ABS(Q282-PO_valitsin!$F$8)</f>
        <v>49.300000000000004</v>
      </c>
      <c r="EN282" s="76">
        <f>ABS(BO282-PO_valitsin!$E$8)</f>
        <v>1.7266672059338538E-2</v>
      </c>
      <c r="EO282" s="76">
        <f>ABS(BP282-PO_valitsin!$H$8)</f>
        <v>2661.9800146457565</v>
      </c>
      <c r="ES282" s="76">
        <f>ABS(BT282-PO_valitsin!$I$8)</f>
        <v>0</v>
      </c>
      <c r="FI282" s="76">
        <f>ABS(CJ282-PO_valitsin!$G$8)</f>
        <v>1368</v>
      </c>
      <c r="FJ282" s="78">
        <f>IF($B282=PO_valitsin!$C$8,100000,'mallin data'!CK282/'mallin data'!J$297*PO_valitsin!D$5)</f>
        <v>0.1025494108446206</v>
      </c>
      <c r="FK282" s="78"/>
      <c r="FL282" s="78"/>
      <c r="FM282" s="78"/>
      <c r="FN282" s="78"/>
      <c r="FO282" s="78"/>
      <c r="FP282" s="78"/>
      <c r="FQ282" s="78">
        <f>IF($B282=PO_valitsin!$C$8,100000,'mallin data'!CR282/'mallin data'!Q$297*PO_valitsin!F$5)</f>
        <v>0.226010655645492</v>
      </c>
      <c r="FR282" s="78"/>
      <c r="FS282" s="78"/>
      <c r="FT282" s="78"/>
      <c r="FU282" s="78"/>
      <c r="FV282" s="78"/>
      <c r="FW282" s="78"/>
      <c r="FX282" s="78"/>
      <c r="FY282" s="78"/>
      <c r="FZ282" s="78"/>
      <c r="GA282" s="78"/>
      <c r="GB282" s="78"/>
      <c r="GC282" s="78"/>
      <c r="GD282" s="78"/>
      <c r="GE282" s="78"/>
      <c r="GF282" s="78"/>
      <c r="GG282" s="78"/>
      <c r="GH282" s="78"/>
      <c r="GI282" s="78"/>
      <c r="GJ282" s="78"/>
      <c r="GK282" s="78"/>
      <c r="GL282" s="78"/>
      <c r="GM282" s="78"/>
      <c r="GN282" s="78"/>
      <c r="GO282" s="78"/>
      <c r="GP282" s="78"/>
      <c r="GQ282" s="78"/>
      <c r="GR282" s="78"/>
      <c r="GS282" s="78"/>
      <c r="GT282" s="78"/>
      <c r="GU282" s="78"/>
      <c r="GV282" s="78"/>
      <c r="GW282" s="78"/>
      <c r="GX282" s="78"/>
      <c r="GY282" s="78"/>
      <c r="GZ282" s="78"/>
      <c r="HA282" s="78"/>
      <c r="HB282" s="78"/>
      <c r="HC282" s="78"/>
      <c r="HD282" s="78"/>
      <c r="HE282" s="78"/>
      <c r="HF282" s="78"/>
      <c r="HG282" s="78"/>
      <c r="HH282" s="78"/>
      <c r="HI282" s="78"/>
      <c r="HJ282" s="78"/>
      <c r="HK282" s="78"/>
      <c r="HL282" s="78"/>
      <c r="HM282" s="78">
        <f>IF($B282=PO_valitsin!$C$8,100000,'mallin data'!EN282/'mallin data'!BO$297*PO_valitsin!E$5)</f>
        <v>0.17092169884489311</v>
      </c>
      <c r="HN282" s="78">
        <f>IF($B282=PO_valitsin!$C$8,100000,'mallin data'!EO282/'mallin data'!BP$297*PO_valitsin!H$5)</f>
        <v>8.1958482955629991E-2</v>
      </c>
      <c r="HO282" s="78"/>
      <c r="HP282" s="78"/>
      <c r="HQ282" s="78"/>
      <c r="HR282" s="78">
        <f>IF($B282=PO_valitsin!$C$8,100000,'mallin data'!ES282/'mallin data'!BT$297*PO_valitsin!I$5)</f>
        <v>0</v>
      </c>
      <c r="HS282" s="78"/>
      <c r="HT282" s="78"/>
      <c r="HU282" s="78"/>
      <c r="HV282" s="78"/>
      <c r="HW282" s="78"/>
      <c r="HX282" s="78"/>
      <c r="HY282" s="78"/>
      <c r="HZ282" s="78"/>
      <c r="IA282" s="78"/>
      <c r="IB282" s="78"/>
      <c r="IC282" s="78"/>
      <c r="ID282" s="78"/>
      <c r="IE282" s="78"/>
      <c r="IF282" s="78"/>
      <c r="IG282" s="78"/>
      <c r="IH282" s="78">
        <f>IF($B282=PO_valitsin!$C$8,100000,'mallin data'!FI282/'mallin data'!CJ$297*PO_valitsin!G$5)</f>
        <v>0.13957123658097792</v>
      </c>
      <c r="II282" s="79">
        <f t="shared" si="16"/>
        <v>0.72101151287161358</v>
      </c>
      <c r="IJ282" s="71">
        <f t="shared" si="17"/>
        <v>135</v>
      </c>
      <c r="IK282" s="80">
        <f t="shared" si="19"/>
        <v>2.8000000000000065E-8</v>
      </c>
      <c r="IL282" s="36" t="str">
        <f t="shared" si="18"/>
        <v>Vieremä</v>
      </c>
    </row>
    <row r="283" spans="1:246" x14ac:dyDescent="0.2">
      <c r="A283" s="12">
        <v>2024</v>
      </c>
      <c r="B283" s="88" t="s">
        <v>368</v>
      </c>
      <c r="C283" s="88" t="s">
        <v>692</v>
      </c>
      <c r="J283" s="89">
        <v>43.9</v>
      </c>
      <c r="Q283" s="89">
        <v>75.599999999999994</v>
      </c>
      <c r="AV283" s="63"/>
      <c r="AW283" s="63"/>
      <c r="BO283" s="99">
        <v>-2.3397832161220312E-2</v>
      </c>
      <c r="BP283" s="90">
        <v>31881.926421056287</v>
      </c>
      <c r="BT283" s="91">
        <v>1.7000000000000001E-2</v>
      </c>
      <c r="CJ283" s="98">
        <v>3268</v>
      </c>
      <c r="CK283" s="75">
        <f>ABS(J283-PO_valitsin!$D$8)</f>
        <v>1.8000000000000043</v>
      </c>
      <c r="CR283" s="77">
        <f>ABS(Q283-PO_valitsin!$F$8)</f>
        <v>12.800000000000011</v>
      </c>
      <c r="EN283" s="76">
        <f>ABS(BO283-PO_valitsin!$E$8)</f>
        <v>1.3726824715157848E-3</v>
      </c>
      <c r="EO283" s="76">
        <f>ABS(BP283-PO_valitsin!$H$8)</f>
        <v>4465.4464064105305</v>
      </c>
      <c r="ES283" s="76">
        <f>ABS(BT283-PO_valitsin!$I$8)</f>
        <v>1.5000000000000001E-2</v>
      </c>
      <c r="FI283" s="76">
        <f>ABS(CJ283-PO_valitsin!$G$8)</f>
        <v>1541</v>
      </c>
      <c r="FJ283" s="78">
        <f>IF($B283=PO_valitsin!$C$8,100000,'mallin data'!CK283/'mallin data'!J$297*PO_valitsin!D$5)</f>
        <v>8.0256060661007711E-2</v>
      </c>
      <c r="FK283" s="78"/>
      <c r="FL283" s="78"/>
      <c r="FM283" s="78"/>
      <c r="FN283" s="78"/>
      <c r="FO283" s="78"/>
      <c r="FP283" s="78"/>
      <c r="FQ283" s="78">
        <f>IF($B283=PO_valitsin!$C$8,100000,'mallin data'!CR283/'mallin data'!Q$297*PO_valitsin!F$5)</f>
        <v>5.8680251364346854E-2</v>
      </c>
      <c r="FR283" s="78"/>
      <c r="FS283" s="78"/>
      <c r="FT283" s="78"/>
      <c r="FU283" s="78"/>
      <c r="FV283" s="78"/>
      <c r="FW283" s="78"/>
      <c r="FX283" s="78"/>
      <c r="FY283" s="78"/>
      <c r="FZ283" s="78"/>
      <c r="GA283" s="78"/>
      <c r="GB283" s="78"/>
      <c r="GC283" s="78"/>
      <c r="GD283" s="78"/>
      <c r="GE283" s="78"/>
      <c r="GF283" s="78"/>
      <c r="GG283" s="78"/>
      <c r="GH283" s="78"/>
      <c r="GI283" s="78"/>
      <c r="GJ283" s="78"/>
      <c r="GK283" s="78"/>
      <c r="GL283" s="78"/>
      <c r="GM283" s="78"/>
      <c r="GN283" s="78"/>
      <c r="GO283" s="78"/>
      <c r="GP283" s="78"/>
      <c r="GQ283" s="78"/>
      <c r="GR283" s="78"/>
      <c r="GS283" s="78"/>
      <c r="GT283" s="78"/>
      <c r="GU283" s="78"/>
      <c r="GV283" s="78"/>
      <c r="GW283" s="78"/>
      <c r="GX283" s="78"/>
      <c r="GY283" s="78"/>
      <c r="GZ283" s="78"/>
      <c r="HA283" s="78"/>
      <c r="HB283" s="78"/>
      <c r="HC283" s="78"/>
      <c r="HD283" s="78"/>
      <c r="HE283" s="78"/>
      <c r="HF283" s="78"/>
      <c r="HG283" s="78"/>
      <c r="HH283" s="78"/>
      <c r="HI283" s="78"/>
      <c r="HJ283" s="78"/>
      <c r="HK283" s="78"/>
      <c r="HL283" s="78"/>
      <c r="HM283" s="78">
        <f>IF($B283=PO_valitsin!$C$8,100000,'mallin data'!EN283/'mallin data'!BO$297*PO_valitsin!E$5)</f>
        <v>1.3588097300961454E-2</v>
      </c>
      <c r="HN283" s="78">
        <f>IF($B283=PO_valitsin!$C$8,100000,'mallin data'!EO283/'mallin data'!BP$297*PO_valitsin!H$5)</f>
        <v>0.13748458334604727</v>
      </c>
      <c r="HO283" s="78"/>
      <c r="HP283" s="78"/>
      <c r="HQ283" s="78"/>
      <c r="HR283" s="78">
        <f>IF($B283=PO_valitsin!$C$8,100000,'mallin data'!ES283/'mallin data'!BT$297*PO_valitsin!I$5)</f>
        <v>0.24126690760688174</v>
      </c>
      <c r="HS283" s="78"/>
      <c r="HT283" s="78"/>
      <c r="HU283" s="78"/>
      <c r="HV283" s="78"/>
      <c r="HW283" s="78"/>
      <c r="HX283" s="78"/>
      <c r="HY283" s="78"/>
      <c r="HZ283" s="78"/>
      <c r="IA283" s="78"/>
      <c r="IB283" s="78"/>
      <c r="IC283" s="78"/>
      <c r="ID283" s="78"/>
      <c r="IE283" s="78"/>
      <c r="IF283" s="78"/>
      <c r="IG283" s="78"/>
      <c r="IH283" s="78">
        <f>IF($B283=PO_valitsin!$C$8,100000,'mallin data'!FI283/'mallin data'!CJ$297*PO_valitsin!G$5)</f>
        <v>0.15722169266906941</v>
      </c>
      <c r="II283" s="79">
        <f t="shared" si="16"/>
        <v>0.68849762104831436</v>
      </c>
      <c r="IJ283" s="71">
        <f t="shared" si="17"/>
        <v>126</v>
      </c>
      <c r="IK283" s="80">
        <f t="shared" si="19"/>
        <v>2.8100000000000066E-8</v>
      </c>
      <c r="IL283" s="36" t="str">
        <f t="shared" si="18"/>
        <v>Vihti</v>
      </c>
    </row>
    <row r="284" spans="1:246" x14ac:dyDescent="0.2">
      <c r="A284" s="12">
        <v>2024</v>
      </c>
      <c r="B284" s="88" t="s">
        <v>369</v>
      </c>
      <c r="C284" s="88" t="s">
        <v>693</v>
      </c>
      <c r="J284" s="89">
        <v>53</v>
      </c>
      <c r="Q284" s="89">
        <v>57.9</v>
      </c>
      <c r="AV284" s="63"/>
      <c r="AW284" s="63"/>
      <c r="BO284" s="99">
        <v>-1.3769375376745829E-2</v>
      </c>
      <c r="BP284" s="90">
        <v>24797.764052741153</v>
      </c>
      <c r="BT284" s="91">
        <v>1E-3</v>
      </c>
      <c r="CJ284" s="98">
        <v>426</v>
      </c>
      <c r="CK284" s="75">
        <f>ABS(J284-PO_valitsin!$D$8)</f>
        <v>7.2999999999999972</v>
      </c>
      <c r="CR284" s="77">
        <f>ABS(Q284-PO_valitsin!$F$8)</f>
        <v>30.500000000000007</v>
      </c>
      <c r="EN284" s="76">
        <f>ABS(BO284-PO_valitsin!$E$8)</f>
        <v>8.2557743129586976E-3</v>
      </c>
      <c r="EO284" s="76">
        <f>ABS(BP284-PO_valitsin!$H$8)</f>
        <v>2618.7159619046033</v>
      </c>
      <c r="ES284" s="76">
        <f>ABS(BT284-PO_valitsin!$I$8)</f>
        <v>1E-3</v>
      </c>
      <c r="FI284" s="76">
        <f>ABS(CJ284-PO_valitsin!$G$8)</f>
        <v>1301</v>
      </c>
      <c r="FJ284" s="78">
        <f>IF($B284=PO_valitsin!$C$8,100000,'mallin data'!CK284/'mallin data'!J$297*PO_valitsin!D$5)</f>
        <v>0.32548291268075263</v>
      </c>
      <c r="FK284" s="78"/>
      <c r="FL284" s="78"/>
      <c r="FM284" s="78"/>
      <c r="FN284" s="78"/>
      <c r="FO284" s="78"/>
      <c r="FP284" s="78"/>
      <c r="FQ284" s="78">
        <f>IF($B284=PO_valitsin!$C$8,100000,'mallin data'!CR284/'mallin data'!Q$297*PO_valitsin!F$5)</f>
        <v>0.13982403645410763</v>
      </c>
      <c r="FR284" s="78"/>
      <c r="FS284" s="78"/>
      <c r="FT284" s="78"/>
      <c r="FU284" s="78"/>
      <c r="FV284" s="78"/>
      <c r="FW284" s="78"/>
      <c r="FX284" s="78"/>
      <c r="FY284" s="78"/>
      <c r="FZ284" s="78"/>
      <c r="GA284" s="78"/>
      <c r="GB284" s="78"/>
      <c r="GC284" s="78"/>
      <c r="GD284" s="78"/>
      <c r="GE284" s="78"/>
      <c r="GF284" s="78"/>
      <c r="GG284" s="78"/>
      <c r="GH284" s="78"/>
      <c r="GI284" s="78"/>
      <c r="GJ284" s="78"/>
      <c r="GK284" s="78"/>
      <c r="GL284" s="78"/>
      <c r="GM284" s="78"/>
      <c r="GN284" s="78"/>
      <c r="GO284" s="78"/>
      <c r="GP284" s="78"/>
      <c r="GQ284" s="78"/>
      <c r="GR284" s="78"/>
      <c r="GS284" s="78"/>
      <c r="GT284" s="78"/>
      <c r="GU284" s="78"/>
      <c r="GV284" s="78"/>
      <c r="GW284" s="78"/>
      <c r="GX284" s="78"/>
      <c r="GY284" s="78"/>
      <c r="GZ284" s="78"/>
      <c r="HA284" s="78"/>
      <c r="HB284" s="78"/>
      <c r="HC284" s="78"/>
      <c r="HD284" s="78"/>
      <c r="HE284" s="78"/>
      <c r="HF284" s="78"/>
      <c r="HG284" s="78"/>
      <c r="HH284" s="78"/>
      <c r="HI284" s="78"/>
      <c r="HJ284" s="78"/>
      <c r="HK284" s="78"/>
      <c r="HL284" s="78"/>
      <c r="HM284" s="78">
        <f>IF($B284=PO_valitsin!$C$8,100000,'mallin data'!EN284/'mallin data'!BO$297*PO_valitsin!E$5)</f>
        <v>8.1723389776650904E-2</v>
      </c>
      <c r="HN284" s="78">
        <f>IF($B284=PO_valitsin!$C$8,100000,'mallin data'!EO284/'mallin data'!BP$297*PO_valitsin!H$5)</f>
        <v>8.0626445859307477E-2</v>
      </c>
      <c r="HO284" s="78"/>
      <c r="HP284" s="78"/>
      <c r="HQ284" s="78"/>
      <c r="HR284" s="78">
        <f>IF($B284=PO_valitsin!$C$8,100000,'mallin data'!ES284/'mallin data'!BT$297*PO_valitsin!I$5)</f>
        <v>1.6084460507125451E-2</v>
      </c>
      <c r="HS284" s="78"/>
      <c r="HT284" s="78"/>
      <c r="HU284" s="78"/>
      <c r="HV284" s="78"/>
      <c r="HW284" s="78"/>
      <c r="HX284" s="78"/>
      <c r="HY284" s="78"/>
      <c r="HZ284" s="78"/>
      <c r="IA284" s="78"/>
      <c r="IB284" s="78"/>
      <c r="IC284" s="78"/>
      <c r="ID284" s="78"/>
      <c r="IE284" s="78"/>
      <c r="IF284" s="78"/>
      <c r="IG284" s="78"/>
      <c r="IH284" s="78">
        <f>IF($B284=PO_valitsin!$C$8,100000,'mallin data'!FI284/'mallin data'!CJ$297*PO_valitsin!G$5)</f>
        <v>0.1327355108127575</v>
      </c>
      <c r="II284" s="79">
        <f t="shared" si="16"/>
        <v>0.77647678429070155</v>
      </c>
      <c r="IJ284" s="71">
        <f t="shared" si="17"/>
        <v>150</v>
      </c>
      <c r="IK284" s="80">
        <f t="shared" si="19"/>
        <v>2.8200000000000067E-8</v>
      </c>
      <c r="IL284" s="36" t="str">
        <f t="shared" si="18"/>
        <v>Viitasaari</v>
      </c>
    </row>
    <row r="285" spans="1:246" x14ac:dyDescent="0.2">
      <c r="A285" s="12">
        <v>2024</v>
      </c>
      <c r="B285" s="88" t="s">
        <v>370</v>
      </c>
      <c r="C285" s="88" t="s">
        <v>694</v>
      </c>
      <c r="J285" s="89">
        <v>50.3</v>
      </c>
      <c r="Q285" s="89">
        <v>68.5</v>
      </c>
      <c r="AV285" s="63"/>
      <c r="AW285" s="63"/>
      <c r="BO285" s="99">
        <v>0</v>
      </c>
      <c r="BP285" s="90">
        <v>25509.010740314538</v>
      </c>
      <c r="BT285" s="91">
        <v>2E-3</v>
      </c>
      <c r="CJ285" s="98">
        <v>0</v>
      </c>
      <c r="CK285" s="75">
        <f>ABS(J285-PO_valitsin!$D$8)</f>
        <v>4.5999999999999943</v>
      </c>
      <c r="CR285" s="77">
        <f>ABS(Q285-PO_valitsin!$F$8)</f>
        <v>19.900000000000006</v>
      </c>
      <c r="EN285" s="76">
        <f>ABS(BO285-PO_valitsin!$E$8)</f>
        <v>2.2025149689704527E-2</v>
      </c>
      <c r="EO285" s="76">
        <f>ABS(BP285-PO_valitsin!$H$8)</f>
        <v>1907.4692743312189</v>
      </c>
      <c r="ES285" s="76">
        <f>ABS(BT285-PO_valitsin!$I$8)</f>
        <v>0</v>
      </c>
      <c r="FI285" s="76">
        <f>ABS(CJ285-PO_valitsin!$G$8)</f>
        <v>1727</v>
      </c>
      <c r="FJ285" s="78">
        <f>IF($B285=PO_valitsin!$C$8,100000,'mallin data'!CK285/'mallin data'!J$297*PO_valitsin!D$5)</f>
        <v>0.20509882168924121</v>
      </c>
      <c r="FK285" s="78"/>
      <c r="FL285" s="78"/>
      <c r="FM285" s="78"/>
      <c r="FN285" s="78"/>
      <c r="FO285" s="78"/>
      <c r="FP285" s="78"/>
      <c r="FQ285" s="78">
        <f>IF($B285=PO_valitsin!$C$8,100000,'mallin data'!CR285/'mallin data'!Q$297*PO_valitsin!F$5)</f>
        <v>9.1229453293007939E-2</v>
      </c>
      <c r="FR285" s="78"/>
      <c r="FS285" s="78"/>
      <c r="FT285" s="78"/>
      <c r="FU285" s="78"/>
      <c r="FV285" s="78"/>
      <c r="FW285" s="78"/>
      <c r="FX285" s="78"/>
      <c r="FY285" s="78"/>
      <c r="FZ285" s="78"/>
      <c r="GA285" s="78"/>
      <c r="GB285" s="78"/>
      <c r="GC285" s="78"/>
      <c r="GD285" s="78"/>
      <c r="GE285" s="78"/>
      <c r="GF285" s="78"/>
      <c r="GG285" s="78"/>
      <c r="GH285" s="78"/>
      <c r="GI285" s="78"/>
      <c r="GJ285" s="78"/>
      <c r="GK285" s="78"/>
      <c r="GL285" s="78"/>
      <c r="GM285" s="78"/>
      <c r="GN285" s="78"/>
      <c r="GO285" s="78"/>
      <c r="GP285" s="78"/>
      <c r="GQ285" s="78"/>
      <c r="GR285" s="78"/>
      <c r="GS285" s="78"/>
      <c r="GT285" s="78"/>
      <c r="GU285" s="78"/>
      <c r="GV285" s="78"/>
      <c r="GW285" s="78"/>
      <c r="GX285" s="78"/>
      <c r="GY285" s="78"/>
      <c r="GZ285" s="78"/>
      <c r="HA285" s="78"/>
      <c r="HB285" s="78"/>
      <c r="HC285" s="78"/>
      <c r="HD285" s="78"/>
      <c r="HE285" s="78"/>
      <c r="HF285" s="78"/>
      <c r="HG285" s="78"/>
      <c r="HH285" s="78"/>
      <c r="HI285" s="78"/>
      <c r="HJ285" s="78"/>
      <c r="HK285" s="78"/>
      <c r="HL285" s="78"/>
      <c r="HM285" s="78">
        <f>IF($B285=PO_valitsin!$C$8,100000,'mallin data'!EN285/'mallin data'!BO$297*PO_valitsin!E$5)</f>
        <v>0.21802556910446028</v>
      </c>
      <c r="HN285" s="78">
        <f>IF($B285=PO_valitsin!$C$8,100000,'mallin data'!EO285/'mallin data'!BP$297*PO_valitsin!H$5)</f>
        <v>5.8728197487788882E-2</v>
      </c>
      <c r="HO285" s="78"/>
      <c r="HP285" s="78"/>
      <c r="HQ285" s="78"/>
      <c r="HR285" s="78">
        <f>IF($B285=PO_valitsin!$C$8,100000,'mallin data'!ES285/'mallin data'!BT$297*PO_valitsin!I$5)</f>
        <v>0</v>
      </c>
      <c r="HS285" s="78"/>
      <c r="HT285" s="78"/>
      <c r="HU285" s="78"/>
      <c r="HV285" s="78"/>
      <c r="HW285" s="78"/>
      <c r="HX285" s="78"/>
      <c r="HY285" s="78"/>
      <c r="HZ285" s="78"/>
      <c r="IA285" s="78"/>
      <c r="IB285" s="78"/>
      <c r="IC285" s="78"/>
      <c r="ID285" s="78"/>
      <c r="IE285" s="78"/>
      <c r="IF285" s="78"/>
      <c r="IG285" s="78"/>
      <c r="IH285" s="78">
        <f>IF($B285=PO_valitsin!$C$8,100000,'mallin data'!FI285/'mallin data'!CJ$297*PO_valitsin!G$5)</f>
        <v>0.17619848360771112</v>
      </c>
      <c r="II285" s="79">
        <f t="shared" si="16"/>
        <v>0.74928055348220945</v>
      </c>
      <c r="IJ285" s="71">
        <f t="shared" si="17"/>
        <v>144</v>
      </c>
      <c r="IK285" s="80">
        <f t="shared" si="19"/>
        <v>2.8300000000000068E-8</v>
      </c>
      <c r="IL285" s="36" t="str">
        <f t="shared" si="18"/>
        <v>Vimpeli</v>
      </c>
    </row>
    <row r="286" spans="1:246" x14ac:dyDescent="0.2">
      <c r="A286" s="12">
        <v>2024</v>
      </c>
      <c r="B286" s="88" t="s">
        <v>371</v>
      </c>
      <c r="C286" s="88" t="s">
        <v>695</v>
      </c>
      <c r="J286" s="89">
        <v>52.9</v>
      </c>
      <c r="Q286" s="89">
        <v>46.6</v>
      </c>
      <c r="AV286" s="63"/>
      <c r="AW286" s="63"/>
      <c r="BO286" s="99">
        <v>-4.290589397903246E-2</v>
      </c>
      <c r="BP286" s="90">
        <v>26105.549982338398</v>
      </c>
      <c r="BT286" s="91">
        <v>5.0000000000000001E-3</v>
      </c>
      <c r="CJ286" s="98">
        <v>349</v>
      </c>
      <c r="CK286" s="75">
        <f>ABS(J286-PO_valitsin!$D$8)</f>
        <v>7.1999999999999957</v>
      </c>
      <c r="CR286" s="77">
        <f>ABS(Q286-PO_valitsin!$F$8)</f>
        <v>41.800000000000004</v>
      </c>
      <c r="EN286" s="76">
        <f>ABS(BO286-PO_valitsin!$E$8)</f>
        <v>2.0880744289327933E-2</v>
      </c>
      <c r="EO286" s="76">
        <f>ABS(BP286-PO_valitsin!$H$8)</f>
        <v>1310.9300323073585</v>
      </c>
      <c r="ES286" s="76">
        <f>ABS(BT286-PO_valitsin!$I$8)</f>
        <v>3.0000000000000001E-3</v>
      </c>
      <c r="FI286" s="76">
        <f>ABS(CJ286-PO_valitsin!$G$8)</f>
        <v>1378</v>
      </c>
      <c r="FJ286" s="78">
        <f>IF($B286=PO_valitsin!$C$8,100000,'mallin data'!CK286/'mallin data'!J$297*PO_valitsin!D$5)</f>
        <v>0.3210242426440299</v>
      </c>
      <c r="FK286" s="78"/>
      <c r="FL286" s="78"/>
      <c r="FM286" s="78"/>
      <c r="FN286" s="78"/>
      <c r="FO286" s="78"/>
      <c r="FP286" s="78"/>
      <c r="FQ286" s="78">
        <f>IF($B286=PO_valitsin!$C$8,100000,'mallin data'!CR286/'mallin data'!Q$297*PO_valitsin!F$5)</f>
        <v>0.19162769586169504</v>
      </c>
      <c r="FR286" s="78"/>
      <c r="FS286" s="78"/>
      <c r="FT286" s="78"/>
      <c r="FU286" s="78"/>
      <c r="FV286" s="78"/>
      <c r="FW286" s="78"/>
      <c r="FX286" s="78"/>
      <c r="FY286" s="78"/>
      <c r="FZ286" s="78"/>
      <c r="GA286" s="78"/>
      <c r="GB286" s="78"/>
      <c r="GC286" s="78"/>
      <c r="GD286" s="78"/>
      <c r="GE286" s="78"/>
      <c r="GF286" s="78"/>
      <c r="GG286" s="78"/>
      <c r="GH286" s="78"/>
      <c r="GI286" s="78"/>
      <c r="GJ286" s="78"/>
      <c r="GK286" s="78"/>
      <c r="GL286" s="78"/>
      <c r="GM286" s="78"/>
      <c r="GN286" s="78"/>
      <c r="GO286" s="78"/>
      <c r="GP286" s="78"/>
      <c r="GQ286" s="78"/>
      <c r="GR286" s="78"/>
      <c r="GS286" s="78"/>
      <c r="GT286" s="78"/>
      <c r="GU286" s="78"/>
      <c r="GV286" s="78"/>
      <c r="GW286" s="78"/>
      <c r="GX286" s="78"/>
      <c r="GY286" s="78"/>
      <c r="GZ286" s="78"/>
      <c r="HA286" s="78"/>
      <c r="HB286" s="78"/>
      <c r="HC286" s="78"/>
      <c r="HD286" s="78"/>
      <c r="HE286" s="78"/>
      <c r="HF286" s="78"/>
      <c r="HG286" s="78"/>
      <c r="HH286" s="78"/>
      <c r="HI286" s="78"/>
      <c r="HJ286" s="78"/>
      <c r="HK286" s="78"/>
      <c r="HL286" s="78"/>
      <c r="HM286" s="78">
        <f>IF($B286=PO_valitsin!$C$8,100000,'mallin data'!EN286/'mallin data'!BO$297*PO_valitsin!E$5)</f>
        <v>0.20669717214832264</v>
      </c>
      <c r="HN286" s="78">
        <f>IF($B286=PO_valitsin!$C$8,100000,'mallin data'!EO286/'mallin data'!BP$297*PO_valitsin!H$5)</f>
        <v>4.0361624098512981E-2</v>
      </c>
      <c r="HO286" s="78"/>
      <c r="HP286" s="78"/>
      <c r="HQ286" s="78"/>
      <c r="HR286" s="78">
        <f>IF($B286=PO_valitsin!$C$8,100000,'mallin data'!ES286/'mallin data'!BT$297*PO_valitsin!I$5)</f>
        <v>4.825338152137635E-2</v>
      </c>
      <c r="HS286" s="78"/>
      <c r="HT286" s="78"/>
      <c r="HU286" s="78"/>
      <c r="HV286" s="78"/>
      <c r="HW286" s="78"/>
      <c r="HX286" s="78"/>
      <c r="HY286" s="78"/>
      <c r="HZ286" s="78"/>
      <c r="IA286" s="78"/>
      <c r="IB286" s="78"/>
      <c r="IC286" s="78"/>
      <c r="ID286" s="78"/>
      <c r="IE286" s="78"/>
      <c r="IF286" s="78"/>
      <c r="IG286" s="78"/>
      <c r="IH286" s="78">
        <f>IF($B286=PO_valitsin!$C$8,100000,'mallin data'!FI286/'mallin data'!CJ$297*PO_valitsin!G$5)</f>
        <v>0.14059149415832423</v>
      </c>
      <c r="II286" s="79">
        <f t="shared" si="16"/>
        <v>0.94855563883226102</v>
      </c>
      <c r="IJ286" s="71">
        <f t="shared" si="17"/>
        <v>190</v>
      </c>
      <c r="IK286" s="80">
        <f t="shared" si="19"/>
        <v>2.8400000000000069E-8</v>
      </c>
      <c r="IL286" s="36" t="str">
        <f t="shared" si="18"/>
        <v>Virolahti</v>
      </c>
    </row>
    <row r="287" spans="1:246" x14ac:dyDescent="0.2">
      <c r="A287" s="12">
        <v>2024</v>
      </c>
      <c r="B287" s="88" t="s">
        <v>372</v>
      </c>
      <c r="C287" s="88" t="s">
        <v>696</v>
      </c>
      <c r="J287" s="89">
        <v>52.9</v>
      </c>
      <c r="Q287" s="89">
        <v>52.9</v>
      </c>
      <c r="AV287" s="63"/>
      <c r="AW287" s="63"/>
      <c r="BO287" s="99">
        <v>-1.537491859263298E-2</v>
      </c>
      <c r="BP287" s="90">
        <v>24848.299838449111</v>
      </c>
      <c r="BT287" s="91">
        <v>2E-3</v>
      </c>
      <c r="CJ287" s="98">
        <v>517</v>
      </c>
      <c r="CK287" s="75">
        <f>ABS(J287-PO_valitsin!$D$8)</f>
        <v>7.1999999999999957</v>
      </c>
      <c r="CR287" s="77">
        <f>ABS(Q287-PO_valitsin!$F$8)</f>
        <v>35.500000000000007</v>
      </c>
      <c r="EN287" s="76">
        <f>ABS(BO287-PO_valitsin!$E$8)</f>
        <v>6.6502310970715465E-3</v>
      </c>
      <c r="EO287" s="76">
        <f>ABS(BP287-PO_valitsin!$H$8)</f>
        <v>2568.1801761966453</v>
      </c>
      <c r="ES287" s="76">
        <f>ABS(BT287-PO_valitsin!$I$8)</f>
        <v>0</v>
      </c>
      <c r="FI287" s="76">
        <f>ABS(CJ287-PO_valitsin!$G$8)</f>
        <v>1210</v>
      </c>
      <c r="FJ287" s="78">
        <f>IF($B287=PO_valitsin!$C$8,100000,'mallin data'!CK287/'mallin data'!J$297*PO_valitsin!D$5)</f>
        <v>0.3210242426440299</v>
      </c>
      <c r="FK287" s="78"/>
      <c r="FL287" s="78"/>
      <c r="FM287" s="78"/>
      <c r="FN287" s="78"/>
      <c r="FO287" s="78"/>
      <c r="FP287" s="78"/>
      <c r="FQ287" s="78">
        <f>IF($B287=PO_valitsin!$C$8,100000,'mallin data'!CR287/'mallin data'!Q$297*PO_valitsin!F$5)</f>
        <v>0.1627460096433056</v>
      </c>
      <c r="FR287" s="78"/>
      <c r="FS287" s="78"/>
      <c r="FT287" s="78"/>
      <c r="FU287" s="78"/>
      <c r="FV287" s="78"/>
      <c r="FW287" s="78"/>
      <c r="FX287" s="78"/>
      <c r="FY287" s="78"/>
      <c r="FZ287" s="78"/>
      <c r="GA287" s="78"/>
      <c r="GB287" s="78"/>
      <c r="GC287" s="78"/>
      <c r="GD287" s="78"/>
      <c r="GE287" s="78"/>
      <c r="GF287" s="78"/>
      <c r="GG287" s="78"/>
      <c r="GH287" s="78"/>
      <c r="GI287" s="78"/>
      <c r="GJ287" s="78"/>
      <c r="GK287" s="78"/>
      <c r="GL287" s="78"/>
      <c r="GM287" s="78"/>
      <c r="GN287" s="78"/>
      <c r="GO287" s="78"/>
      <c r="GP287" s="78"/>
      <c r="GQ287" s="78"/>
      <c r="GR287" s="78"/>
      <c r="GS287" s="78"/>
      <c r="GT287" s="78"/>
      <c r="GU287" s="78"/>
      <c r="GV287" s="78"/>
      <c r="GW287" s="78"/>
      <c r="GX287" s="78"/>
      <c r="GY287" s="78"/>
      <c r="GZ287" s="78"/>
      <c r="HA287" s="78"/>
      <c r="HB287" s="78"/>
      <c r="HC287" s="78"/>
      <c r="HD287" s="78"/>
      <c r="HE287" s="78"/>
      <c r="HF287" s="78"/>
      <c r="HG287" s="78"/>
      <c r="HH287" s="78"/>
      <c r="HI287" s="78"/>
      <c r="HJ287" s="78"/>
      <c r="HK287" s="78"/>
      <c r="HL287" s="78"/>
      <c r="HM287" s="78">
        <f>IF($B287=PO_valitsin!$C$8,100000,'mallin data'!EN287/'mallin data'!BO$297*PO_valitsin!E$5)</f>
        <v>6.5830218638330357E-2</v>
      </c>
      <c r="HN287" s="78">
        <f>IF($B287=PO_valitsin!$C$8,100000,'mallin data'!EO287/'mallin data'!BP$297*PO_valitsin!H$5)</f>
        <v>7.9070522708567292E-2</v>
      </c>
      <c r="HO287" s="78"/>
      <c r="HP287" s="78"/>
      <c r="HQ287" s="78"/>
      <c r="HR287" s="78">
        <f>IF($B287=PO_valitsin!$C$8,100000,'mallin data'!ES287/'mallin data'!BT$297*PO_valitsin!I$5)</f>
        <v>0</v>
      </c>
      <c r="HS287" s="78"/>
      <c r="HT287" s="78"/>
      <c r="HU287" s="78"/>
      <c r="HV287" s="78"/>
      <c r="HW287" s="78"/>
      <c r="HX287" s="78"/>
      <c r="HY287" s="78"/>
      <c r="HZ287" s="78"/>
      <c r="IA287" s="78"/>
      <c r="IB287" s="78"/>
      <c r="IC287" s="78"/>
      <c r="ID287" s="78"/>
      <c r="IE287" s="78"/>
      <c r="IF287" s="78"/>
      <c r="IG287" s="78"/>
      <c r="IH287" s="78">
        <f>IF($B287=PO_valitsin!$C$8,100000,'mallin data'!FI287/'mallin data'!CJ$297*PO_valitsin!G$5)</f>
        <v>0.12345116685890589</v>
      </c>
      <c r="II287" s="79">
        <f t="shared" si="16"/>
        <v>0.7521221889931391</v>
      </c>
      <c r="IJ287" s="71">
        <f t="shared" si="17"/>
        <v>145</v>
      </c>
      <c r="IK287" s="80">
        <f t="shared" si="19"/>
        <v>2.850000000000007E-8</v>
      </c>
      <c r="IL287" s="36" t="str">
        <f t="shared" si="18"/>
        <v>Virrat</v>
      </c>
    </row>
    <row r="288" spans="1:246" x14ac:dyDescent="0.2">
      <c r="A288" s="12">
        <v>2024</v>
      </c>
      <c r="B288" s="88" t="s">
        <v>373</v>
      </c>
      <c r="C288" s="88" t="s">
        <v>697</v>
      </c>
      <c r="J288" s="89">
        <v>46</v>
      </c>
      <c r="Q288" s="89">
        <v>50.6</v>
      </c>
      <c r="AV288" s="63"/>
      <c r="AW288" s="63"/>
      <c r="BO288" s="99">
        <v>1.3243314329878021E-3</v>
      </c>
      <c r="BP288" s="90">
        <v>26299.269887278584</v>
      </c>
      <c r="BT288" s="91">
        <v>0.81499999999999995</v>
      </c>
      <c r="CJ288" s="98">
        <v>694</v>
      </c>
      <c r="CK288" s="75">
        <f>ABS(J288-PO_valitsin!$D$8)</f>
        <v>0.29999999999999716</v>
      </c>
      <c r="CR288" s="77">
        <f>ABS(Q288-PO_valitsin!$F$8)</f>
        <v>37.800000000000004</v>
      </c>
      <c r="EN288" s="76">
        <f>ABS(BO288-PO_valitsin!$E$8)</f>
        <v>2.334948112269233E-2</v>
      </c>
      <c r="EO288" s="76">
        <f>ABS(BP288-PO_valitsin!$H$8)</f>
        <v>1117.2101273671724</v>
      </c>
      <c r="ES288" s="76">
        <f>ABS(BT288-PO_valitsin!$I$8)</f>
        <v>0.81299999999999994</v>
      </c>
      <c r="FI288" s="76">
        <f>ABS(CJ288-PO_valitsin!$G$8)</f>
        <v>1033</v>
      </c>
      <c r="FJ288" s="78">
        <f>IF($B288=PO_valitsin!$C$8,100000,'mallin data'!CK288/'mallin data'!J$297*PO_valitsin!D$5)</f>
        <v>1.3376010110167794E-2</v>
      </c>
      <c r="FK288" s="78"/>
      <c r="FL288" s="78"/>
      <c r="FM288" s="78"/>
      <c r="FN288" s="78"/>
      <c r="FO288" s="78"/>
      <c r="FP288" s="78"/>
      <c r="FQ288" s="78">
        <f>IF($B288=PO_valitsin!$C$8,100000,'mallin data'!CR288/'mallin data'!Q$297*PO_valitsin!F$5)</f>
        <v>0.17329011731033667</v>
      </c>
      <c r="FR288" s="78"/>
      <c r="FS288" s="78"/>
      <c r="FT288" s="78"/>
      <c r="FU288" s="78"/>
      <c r="FV288" s="78"/>
      <c r="FW288" s="78"/>
      <c r="FX288" s="78"/>
      <c r="FY288" s="78"/>
      <c r="FZ288" s="78"/>
      <c r="GA288" s="78"/>
      <c r="GB288" s="78"/>
      <c r="GC288" s="78"/>
      <c r="GD288" s="78"/>
      <c r="GE288" s="78"/>
      <c r="GF288" s="78"/>
      <c r="GG288" s="78"/>
      <c r="GH288" s="78"/>
      <c r="GI288" s="78"/>
      <c r="GJ288" s="78"/>
      <c r="GK288" s="78"/>
      <c r="GL288" s="78"/>
      <c r="GM288" s="78"/>
      <c r="GN288" s="78"/>
      <c r="GO288" s="78"/>
      <c r="GP288" s="78"/>
      <c r="GQ288" s="78"/>
      <c r="GR288" s="78"/>
      <c r="GS288" s="78"/>
      <c r="GT288" s="78"/>
      <c r="GU288" s="78"/>
      <c r="GV288" s="78"/>
      <c r="GW288" s="78"/>
      <c r="GX288" s="78"/>
      <c r="GY288" s="78"/>
      <c r="GZ288" s="78"/>
      <c r="HA288" s="78"/>
      <c r="HB288" s="78"/>
      <c r="HC288" s="78"/>
      <c r="HD288" s="78"/>
      <c r="HE288" s="78"/>
      <c r="HF288" s="78"/>
      <c r="HG288" s="78"/>
      <c r="HH288" s="78"/>
      <c r="HI288" s="78"/>
      <c r="HJ288" s="78"/>
      <c r="HK288" s="78"/>
      <c r="HL288" s="78"/>
      <c r="HM288" s="78">
        <f>IF($B288=PO_valitsin!$C$8,100000,'mallin data'!EN288/'mallin data'!BO$297*PO_valitsin!E$5)</f>
        <v>0.23113504252134512</v>
      </c>
      <c r="HN288" s="78">
        <f>IF($B288=PO_valitsin!$C$8,100000,'mallin data'!EO288/'mallin data'!BP$297*PO_valitsin!H$5)</f>
        <v>3.4397270707482989E-2</v>
      </c>
      <c r="HO288" s="78"/>
      <c r="HP288" s="78"/>
      <c r="HQ288" s="78"/>
      <c r="HR288" s="78">
        <f>IF($B288=PO_valitsin!$C$8,100000,'mallin data'!ES288/'mallin data'!BT$297*PO_valitsin!I$5)</f>
        <v>13.07666639229299</v>
      </c>
      <c r="HS288" s="78"/>
      <c r="HT288" s="78"/>
      <c r="HU288" s="78"/>
      <c r="HV288" s="78"/>
      <c r="HW288" s="78"/>
      <c r="HX288" s="78"/>
      <c r="HY288" s="78"/>
      <c r="HZ288" s="78"/>
      <c r="IA288" s="78"/>
      <c r="IB288" s="78"/>
      <c r="IC288" s="78"/>
      <c r="ID288" s="78"/>
      <c r="IE288" s="78"/>
      <c r="IF288" s="78"/>
      <c r="IG288" s="78"/>
      <c r="IH288" s="78">
        <f>IF($B288=PO_valitsin!$C$8,100000,'mallin data'!FI288/'mallin data'!CJ$297*PO_valitsin!G$5)</f>
        <v>0.10539260773987587</v>
      </c>
      <c r="II288" s="79">
        <f t="shared" si="16"/>
        <v>13.634257469282201</v>
      </c>
      <c r="IJ288" s="71">
        <f t="shared" si="17"/>
        <v>285</v>
      </c>
      <c r="IK288" s="80">
        <f t="shared" si="19"/>
        <v>2.8600000000000071E-8</v>
      </c>
      <c r="IL288" s="36" t="str">
        <f t="shared" si="18"/>
        <v>Vöyri</v>
      </c>
    </row>
    <row r="289" spans="1:246" x14ac:dyDescent="0.2">
      <c r="A289" s="12">
        <v>2024</v>
      </c>
      <c r="B289" s="88" t="s">
        <v>374</v>
      </c>
      <c r="C289" s="88" t="s">
        <v>698</v>
      </c>
      <c r="J289" s="89">
        <v>54.1</v>
      </c>
      <c r="Q289" s="89">
        <v>47.7</v>
      </c>
      <c r="AV289" s="63"/>
      <c r="AW289" s="63"/>
      <c r="BO289" s="99">
        <v>-9.5352110564436154E-3</v>
      </c>
      <c r="BP289" s="90">
        <v>26167.818059661382</v>
      </c>
      <c r="BT289" s="91">
        <v>6.9999999999999993E-3</v>
      </c>
      <c r="CJ289" s="98">
        <v>247</v>
      </c>
      <c r="CK289" s="75">
        <f>ABS(J289-PO_valitsin!$D$8)</f>
        <v>8.3999999999999986</v>
      </c>
      <c r="CR289" s="77">
        <f>ABS(Q289-PO_valitsin!$F$8)</f>
        <v>40.700000000000003</v>
      </c>
      <c r="EN289" s="76">
        <f>ABS(BO289-PO_valitsin!$E$8)</f>
        <v>1.2489938633260911E-2</v>
      </c>
      <c r="EO289" s="76">
        <f>ABS(BP289-PO_valitsin!$H$8)</f>
        <v>1248.6619549843745</v>
      </c>
      <c r="ES289" s="76">
        <f>ABS(BT289-PO_valitsin!$I$8)</f>
        <v>4.9999999999999992E-3</v>
      </c>
      <c r="FI289" s="76">
        <f>ABS(CJ289-PO_valitsin!$G$8)</f>
        <v>1480</v>
      </c>
      <c r="FJ289" s="78">
        <f>IF($B289=PO_valitsin!$C$8,100000,'mallin data'!CK289/'mallin data'!J$297*PO_valitsin!D$5)</f>
        <v>0.37452828308470171</v>
      </c>
      <c r="FK289" s="78"/>
      <c r="FL289" s="78"/>
      <c r="FM289" s="78"/>
      <c r="FN289" s="78"/>
      <c r="FO289" s="78"/>
      <c r="FP289" s="78"/>
      <c r="FQ289" s="78">
        <f>IF($B289=PO_valitsin!$C$8,100000,'mallin data'!CR289/'mallin data'!Q$297*PO_valitsin!F$5)</f>
        <v>0.18658486176007147</v>
      </c>
      <c r="FR289" s="78"/>
      <c r="FS289" s="78"/>
      <c r="FT289" s="78"/>
      <c r="FU289" s="78"/>
      <c r="FV289" s="78"/>
      <c r="FW289" s="78"/>
      <c r="FX289" s="78"/>
      <c r="FY289" s="78"/>
      <c r="FZ289" s="78"/>
      <c r="GA289" s="78"/>
      <c r="GB289" s="78"/>
      <c r="GC289" s="78"/>
      <c r="GD289" s="78"/>
      <c r="GE289" s="78"/>
      <c r="GF289" s="78"/>
      <c r="GG289" s="78"/>
      <c r="GH289" s="78"/>
      <c r="GI289" s="78"/>
      <c r="GJ289" s="78"/>
      <c r="GK289" s="78"/>
      <c r="GL289" s="78"/>
      <c r="GM289" s="78"/>
      <c r="GN289" s="78"/>
      <c r="GO289" s="78"/>
      <c r="GP289" s="78"/>
      <c r="GQ289" s="78"/>
      <c r="GR289" s="78"/>
      <c r="GS289" s="78"/>
      <c r="GT289" s="78"/>
      <c r="GU289" s="78"/>
      <c r="GV289" s="78"/>
      <c r="GW289" s="78"/>
      <c r="GX289" s="78"/>
      <c r="GY289" s="78"/>
      <c r="GZ289" s="78"/>
      <c r="HA289" s="78"/>
      <c r="HB289" s="78"/>
      <c r="HC289" s="78"/>
      <c r="HD289" s="78"/>
      <c r="HE289" s="78"/>
      <c r="HF289" s="78"/>
      <c r="HG289" s="78"/>
      <c r="HH289" s="78"/>
      <c r="HI289" s="78"/>
      <c r="HJ289" s="78"/>
      <c r="HK289" s="78"/>
      <c r="HL289" s="78"/>
      <c r="HM289" s="78">
        <f>IF($B289=PO_valitsin!$C$8,100000,'mallin data'!EN289/'mallin data'!BO$297*PO_valitsin!E$5)</f>
        <v>0.12363711561376574</v>
      </c>
      <c r="HN289" s="78">
        <f>IF($B289=PO_valitsin!$C$8,100000,'mallin data'!EO289/'mallin data'!BP$297*PO_valitsin!H$5)</f>
        <v>3.8444480796956393E-2</v>
      </c>
      <c r="HO289" s="78"/>
      <c r="HP289" s="78"/>
      <c r="HQ289" s="78"/>
      <c r="HR289" s="78">
        <f>IF($B289=PO_valitsin!$C$8,100000,'mallin data'!ES289/'mallin data'!BT$297*PO_valitsin!I$5)</f>
        <v>8.0422302535627238E-2</v>
      </c>
      <c r="HS289" s="78"/>
      <c r="HT289" s="78"/>
      <c r="HU289" s="78"/>
      <c r="HV289" s="78"/>
      <c r="HW289" s="78"/>
      <c r="HX289" s="78"/>
      <c r="HY289" s="78"/>
      <c r="HZ289" s="78"/>
      <c r="IA289" s="78"/>
      <c r="IB289" s="78"/>
      <c r="IC289" s="78"/>
      <c r="ID289" s="78"/>
      <c r="IE289" s="78"/>
      <c r="IF289" s="78"/>
      <c r="IG289" s="78"/>
      <c r="IH289" s="78">
        <f>IF($B289=PO_valitsin!$C$8,100000,'mallin data'!FI289/'mallin data'!CJ$297*PO_valitsin!G$5)</f>
        <v>0.1509981214472568</v>
      </c>
      <c r="II289" s="79">
        <f t="shared" si="16"/>
        <v>0.95461519393837935</v>
      </c>
      <c r="IJ289" s="71">
        <f t="shared" si="17"/>
        <v>191</v>
      </c>
      <c r="IK289" s="80">
        <f t="shared" si="19"/>
        <v>2.8700000000000072E-8</v>
      </c>
      <c r="IL289" s="36" t="str">
        <f t="shared" si="18"/>
        <v>Ylitornio</v>
      </c>
    </row>
    <row r="290" spans="1:246" x14ac:dyDescent="0.2">
      <c r="A290" s="12">
        <v>2024</v>
      </c>
      <c r="B290" s="88" t="s">
        <v>84</v>
      </c>
      <c r="C290" s="88" t="s">
        <v>699</v>
      </c>
      <c r="J290" s="89">
        <v>41.4</v>
      </c>
      <c r="Q290" s="89">
        <v>86.9</v>
      </c>
      <c r="AV290" s="63"/>
      <c r="AW290" s="63"/>
      <c r="BO290" s="99">
        <v>7.8484330200160098E-3</v>
      </c>
      <c r="BP290" s="90">
        <v>25082.032260158379</v>
      </c>
      <c r="BT290" s="91">
        <v>2E-3</v>
      </c>
      <c r="CJ290" s="98">
        <v>2105</v>
      </c>
      <c r="CK290" s="75">
        <f>ABS(J290-PO_valitsin!$D$8)</f>
        <v>4.3000000000000043</v>
      </c>
      <c r="CR290" s="77">
        <f>ABS(Q290-PO_valitsin!$F$8)</f>
        <v>1.5</v>
      </c>
      <c r="EN290" s="76">
        <f>ABS(BO290-PO_valitsin!$E$8)</f>
        <v>2.9873582709720535E-2</v>
      </c>
      <c r="EO290" s="76">
        <f>ABS(BP290-PO_valitsin!$H$8)</f>
        <v>2334.4477544873771</v>
      </c>
      <c r="ES290" s="76">
        <f>ABS(BT290-PO_valitsin!$I$8)</f>
        <v>0</v>
      </c>
      <c r="FI290" s="76">
        <f>ABS(CJ290-PO_valitsin!$G$8)</f>
        <v>378</v>
      </c>
      <c r="FJ290" s="78">
        <f>IF($B290=PO_valitsin!$C$8,100000,'mallin data'!CK290/'mallin data'!J$297*PO_valitsin!D$5)</f>
        <v>0.1917228115790737</v>
      </c>
      <c r="FK290" s="78"/>
      <c r="FL290" s="78"/>
      <c r="FM290" s="78"/>
      <c r="FN290" s="78"/>
      <c r="FO290" s="78"/>
      <c r="FP290" s="78"/>
      <c r="FQ290" s="78">
        <f>IF($B290=PO_valitsin!$C$8,100000,'mallin data'!CR290/'mallin data'!Q$297*PO_valitsin!F$5)</f>
        <v>6.8765919567593901E-3</v>
      </c>
      <c r="FR290" s="78"/>
      <c r="FS290" s="78"/>
      <c r="FT290" s="78"/>
      <c r="FU290" s="78"/>
      <c r="FV290" s="78"/>
      <c r="FW290" s="78"/>
      <c r="FX290" s="78"/>
      <c r="FY290" s="78"/>
      <c r="FZ290" s="78"/>
      <c r="GA290" s="78"/>
      <c r="GB290" s="78"/>
      <c r="GC290" s="78"/>
      <c r="GD290" s="78"/>
      <c r="GE290" s="78"/>
      <c r="GF290" s="78"/>
      <c r="GG290" s="78"/>
      <c r="GH290" s="78"/>
      <c r="GI290" s="78"/>
      <c r="GJ290" s="78"/>
      <c r="GK290" s="78"/>
      <c r="GL290" s="78"/>
      <c r="GM290" s="78"/>
      <c r="GN290" s="78"/>
      <c r="GO290" s="78"/>
      <c r="GP290" s="78"/>
      <c r="GQ290" s="78"/>
      <c r="GR290" s="78"/>
      <c r="GS290" s="78"/>
      <c r="GT290" s="78"/>
      <c r="GU290" s="78"/>
      <c r="GV290" s="78"/>
      <c r="GW290" s="78"/>
      <c r="GX290" s="78"/>
      <c r="GY290" s="78"/>
      <c r="GZ290" s="78"/>
      <c r="HA290" s="78"/>
      <c r="HB290" s="78"/>
      <c r="HC290" s="78"/>
      <c r="HD290" s="78"/>
      <c r="HE290" s="78"/>
      <c r="HF290" s="78"/>
      <c r="HG290" s="78"/>
      <c r="HH290" s="78"/>
      <c r="HI290" s="78"/>
      <c r="HJ290" s="78"/>
      <c r="HK290" s="78"/>
      <c r="HL290" s="78"/>
      <c r="HM290" s="78">
        <f>IF($B290=PO_valitsin!$C$8,100000,'mallin data'!EN290/'mallin data'!BO$297*PO_valitsin!E$5)</f>
        <v>0.29571671308642811</v>
      </c>
      <c r="HN290" s="78">
        <f>IF($B290=PO_valitsin!$C$8,100000,'mallin data'!EO290/'mallin data'!BP$297*PO_valitsin!H$5)</f>
        <v>7.1874242272409919E-2</v>
      </c>
      <c r="HO290" s="78"/>
      <c r="HP290" s="78"/>
      <c r="HQ290" s="78"/>
      <c r="HR290" s="78">
        <f>IF($B290=PO_valitsin!$C$8,100000,'mallin data'!ES290/'mallin data'!BT$297*PO_valitsin!I$5)</f>
        <v>0</v>
      </c>
      <c r="HS290" s="78"/>
      <c r="HT290" s="78"/>
      <c r="HU290" s="78"/>
      <c r="HV290" s="78"/>
      <c r="HW290" s="78"/>
      <c r="HX290" s="78"/>
      <c r="HY290" s="78"/>
      <c r="HZ290" s="78"/>
      <c r="IA290" s="78"/>
      <c r="IB290" s="78"/>
      <c r="IC290" s="78"/>
      <c r="ID290" s="78"/>
      <c r="IE290" s="78"/>
      <c r="IF290" s="78"/>
      <c r="IG290" s="78"/>
      <c r="IH290" s="78">
        <f>IF($B290=PO_valitsin!$C$8,100000,'mallin data'!FI290/'mallin data'!CJ$297*PO_valitsin!G$5)</f>
        <v>3.8565736423691266E-2</v>
      </c>
      <c r="II290" s="79">
        <f t="shared" si="16"/>
        <v>0.60475612411836244</v>
      </c>
      <c r="IJ290" s="71">
        <f t="shared" si="17"/>
        <v>97</v>
      </c>
      <c r="IK290" s="80">
        <f t="shared" si="19"/>
        <v>2.8800000000000073E-8</v>
      </c>
      <c r="IL290" s="36" t="str">
        <f t="shared" si="18"/>
        <v>Ylivieska</v>
      </c>
    </row>
    <row r="291" spans="1:246" x14ac:dyDescent="0.2">
      <c r="A291" s="12">
        <v>2024</v>
      </c>
      <c r="B291" s="88" t="s">
        <v>375</v>
      </c>
      <c r="C291" s="88" t="s">
        <v>700</v>
      </c>
      <c r="J291" s="89">
        <v>41.9</v>
      </c>
      <c r="Q291" s="89">
        <v>89.5</v>
      </c>
      <c r="AV291" s="63"/>
      <c r="AW291" s="63"/>
      <c r="BO291" s="99">
        <v>-8.907524421690672E-3</v>
      </c>
      <c r="BP291" s="90">
        <v>28826.449887253737</v>
      </c>
      <c r="BT291" s="91">
        <v>4.0000000000000001E-3</v>
      </c>
      <c r="CJ291" s="98">
        <v>4270</v>
      </c>
      <c r="CK291" s="75">
        <f>ABS(J291-PO_valitsin!$D$8)</f>
        <v>3.8000000000000043</v>
      </c>
      <c r="CR291" s="77">
        <f>ABS(Q291-PO_valitsin!$F$8)</f>
        <v>1.0999999999999943</v>
      </c>
      <c r="EN291" s="76">
        <f>ABS(BO291-PO_valitsin!$E$8)</f>
        <v>1.3117625268013855E-2</v>
      </c>
      <c r="EO291" s="76">
        <f>ABS(BP291-PO_valitsin!$H$8)</f>
        <v>1409.9698726079805</v>
      </c>
      <c r="ES291" s="76">
        <f>ABS(BT291-PO_valitsin!$I$8)</f>
        <v>2E-3</v>
      </c>
      <c r="FI291" s="76">
        <f>ABS(CJ291-PO_valitsin!$G$8)</f>
        <v>2543</v>
      </c>
      <c r="FJ291" s="78">
        <f>IF($B291=PO_valitsin!$C$8,100000,'mallin data'!CK291/'mallin data'!J$297*PO_valitsin!D$5)</f>
        <v>0.1694294613954605</v>
      </c>
      <c r="FK291" s="78"/>
      <c r="FL291" s="78"/>
      <c r="FM291" s="78"/>
      <c r="FN291" s="78"/>
      <c r="FO291" s="78"/>
      <c r="FP291" s="78"/>
      <c r="FQ291" s="78">
        <f>IF($B291=PO_valitsin!$C$8,100000,'mallin data'!CR291/'mallin data'!Q$297*PO_valitsin!F$5)</f>
        <v>5.0428341016235268E-3</v>
      </c>
      <c r="FR291" s="78"/>
      <c r="FS291" s="78"/>
      <c r="FT291" s="78"/>
      <c r="FU291" s="78"/>
      <c r="FV291" s="78"/>
      <c r="FW291" s="78"/>
      <c r="FX291" s="78"/>
      <c r="FY291" s="78"/>
      <c r="FZ291" s="78"/>
      <c r="GA291" s="78"/>
      <c r="GB291" s="78"/>
      <c r="GC291" s="78"/>
      <c r="GD291" s="78"/>
      <c r="GE291" s="78"/>
      <c r="GF291" s="78"/>
      <c r="GG291" s="78"/>
      <c r="GH291" s="78"/>
      <c r="GI291" s="78"/>
      <c r="GJ291" s="78"/>
      <c r="GK291" s="78"/>
      <c r="GL291" s="78"/>
      <c r="GM291" s="78"/>
      <c r="GN291" s="78"/>
      <c r="GO291" s="78"/>
      <c r="GP291" s="78"/>
      <c r="GQ291" s="78"/>
      <c r="GR291" s="78"/>
      <c r="GS291" s="78"/>
      <c r="GT291" s="78"/>
      <c r="GU291" s="78"/>
      <c r="GV291" s="78"/>
      <c r="GW291" s="78"/>
      <c r="GX291" s="78"/>
      <c r="GY291" s="78"/>
      <c r="GZ291" s="78"/>
      <c r="HA291" s="78"/>
      <c r="HB291" s="78"/>
      <c r="HC291" s="78"/>
      <c r="HD291" s="78"/>
      <c r="HE291" s="78"/>
      <c r="HF291" s="78"/>
      <c r="HG291" s="78"/>
      <c r="HH291" s="78"/>
      <c r="HI291" s="78"/>
      <c r="HJ291" s="78"/>
      <c r="HK291" s="78"/>
      <c r="HL291" s="78"/>
      <c r="HM291" s="78">
        <f>IF($B291=PO_valitsin!$C$8,100000,'mallin data'!EN291/'mallin data'!BO$297*PO_valitsin!E$5)</f>
        <v>0.12985054606437665</v>
      </c>
      <c r="HN291" s="78">
        <f>IF($B291=PO_valitsin!$C$8,100000,'mallin data'!EO291/'mallin data'!BP$297*PO_valitsin!H$5)</f>
        <v>4.3410916361620769E-2</v>
      </c>
      <c r="HO291" s="78"/>
      <c r="HP291" s="78"/>
      <c r="HQ291" s="78"/>
      <c r="HR291" s="78">
        <f>IF($B291=PO_valitsin!$C$8,100000,'mallin data'!ES291/'mallin data'!BT$297*PO_valitsin!I$5)</f>
        <v>3.2168921014250902E-2</v>
      </c>
      <c r="HS291" s="78"/>
      <c r="HT291" s="78"/>
      <c r="HU291" s="78"/>
      <c r="HV291" s="78"/>
      <c r="HW291" s="78"/>
      <c r="HX291" s="78"/>
      <c r="HY291" s="78"/>
      <c r="HZ291" s="78"/>
      <c r="IA291" s="78"/>
      <c r="IB291" s="78"/>
      <c r="IC291" s="78"/>
      <c r="ID291" s="78"/>
      <c r="IE291" s="78"/>
      <c r="IF291" s="78"/>
      <c r="IG291" s="78"/>
      <c r="IH291" s="78">
        <f>IF($B291=PO_valitsin!$C$8,100000,'mallin data'!FI291/'mallin data'!CJ$297*PO_valitsin!G$5)</f>
        <v>0.25945150191917166</v>
      </c>
      <c r="II291" s="79">
        <f t="shared" si="16"/>
        <v>0.63935420975650392</v>
      </c>
      <c r="IJ291" s="71">
        <f t="shared" si="17"/>
        <v>104</v>
      </c>
      <c r="IK291" s="80">
        <f t="shared" si="19"/>
        <v>2.8900000000000073E-8</v>
      </c>
      <c r="IL291" s="36" t="str">
        <f t="shared" si="18"/>
        <v>Ylöjärvi</v>
      </c>
    </row>
    <row r="292" spans="1:246" x14ac:dyDescent="0.2">
      <c r="A292" s="12">
        <v>2024</v>
      </c>
      <c r="B292" s="88" t="s">
        <v>376</v>
      </c>
      <c r="C292" s="88" t="s">
        <v>701</v>
      </c>
      <c r="J292" s="89">
        <v>49.8</v>
      </c>
      <c r="Q292" s="89">
        <v>41.5</v>
      </c>
      <c r="AV292" s="63"/>
      <c r="AW292" s="63"/>
      <c r="BO292" s="99">
        <v>-3.680219706883394E-2</v>
      </c>
      <c r="BP292" s="90">
        <v>26207.719562243503</v>
      </c>
      <c r="BT292" s="91">
        <v>5.0000000000000001E-3</v>
      </c>
      <c r="CJ292" s="98">
        <v>173</v>
      </c>
      <c r="CK292" s="75">
        <f>ABS(J292-PO_valitsin!$D$8)</f>
        <v>4.0999999999999943</v>
      </c>
      <c r="CR292" s="77">
        <f>ABS(Q292-PO_valitsin!$F$8)</f>
        <v>46.900000000000006</v>
      </c>
      <c r="EN292" s="76">
        <f>ABS(BO292-PO_valitsin!$E$8)</f>
        <v>1.4777047379129413E-2</v>
      </c>
      <c r="EO292" s="76">
        <f>ABS(BP292-PO_valitsin!$H$8)</f>
        <v>1208.7604524022536</v>
      </c>
      <c r="ES292" s="76">
        <f>ABS(BT292-PO_valitsin!$I$8)</f>
        <v>3.0000000000000001E-3</v>
      </c>
      <c r="FI292" s="76">
        <f>ABS(CJ292-PO_valitsin!$G$8)</f>
        <v>1554</v>
      </c>
      <c r="FJ292" s="78">
        <f>IF($B292=PO_valitsin!$C$8,100000,'mallin data'!CK292/'mallin data'!J$297*PO_valitsin!D$5)</f>
        <v>0.18280547150562798</v>
      </c>
      <c r="FK292" s="78"/>
      <c r="FL292" s="78"/>
      <c r="FM292" s="78"/>
      <c r="FN292" s="78"/>
      <c r="FO292" s="78"/>
      <c r="FP292" s="78"/>
      <c r="FQ292" s="78">
        <f>IF($B292=PO_valitsin!$C$8,100000,'mallin data'!CR292/'mallin data'!Q$297*PO_valitsin!F$5)</f>
        <v>0.21500810851467694</v>
      </c>
      <c r="FR292" s="78"/>
      <c r="FS292" s="78"/>
      <c r="FT292" s="78"/>
      <c r="FU292" s="78"/>
      <c r="FV292" s="78"/>
      <c r="FW292" s="78"/>
      <c r="FX292" s="78"/>
      <c r="FY292" s="78"/>
      <c r="FZ292" s="78"/>
      <c r="GA292" s="78"/>
      <c r="GB292" s="78"/>
      <c r="GC292" s="78"/>
      <c r="GD292" s="78"/>
      <c r="GE292" s="78"/>
      <c r="GF292" s="78"/>
      <c r="GG292" s="78"/>
      <c r="GH292" s="78"/>
      <c r="GI292" s="78"/>
      <c r="GJ292" s="78"/>
      <c r="GK292" s="78"/>
      <c r="GL292" s="78"/>
      <c r="GM292" s="78"/>
      <c r="GN292" s="78"/>
      <c r="GO292" s="78"/>
      <c r="GP292" s="78"/>
      <c r="GQ292" s="78"/>
      <c r="GR292" s="78"/>
      <c r="GS292" s="78"/>
      <c r="GT292" s="78"/>
      <c r="GU292" s="78"/>
      <c r="GV292" s="78"/>
      <c r="GW292" s="78"/>
      <c r="GX292" s="78"/>
      <c r="GY292" s="78"/>
      <c r="GZ292" s="78"/>
      <c r="HA292" s="78"/>
      <c r="HB292" s="78"/>
      <c r="HC292" s="78"/>
      <c r="HD292" s="78"/>
      <c r="HE292" s="78"/>
      <c r="HF292" s="78"/>
      <c r="HG292" s="78"/>
      <c r="HH292" s="78"/>
      <c r="HI292" s="78"/>
      <c r="HJ292" s="78"/>
      <c r="HK292" s="78"/>
      <c r="HL292" s="78"/>
      <c r="HM292" s="78">
        <f>IF($B292=PO_valitsin!$C$8,100000,'mallin data'!EN292/'mallin data'!BO$297*PO_valitsin!E$5)</f>
        <v>0.14627706099197388</v>
      </c>
      <c r="HN292" s="78">
        <f>IF($B292=PO_valitsin!$C$8,100000,'mallin data'!EO292/'mallin data'!BP$297*PO_valitsin!H$5)</f>
        <v>3.7215971716764829E-2</v>
      </c>
      <c r="HO292" s="78"/>
      <c r="HP292" s="78"/>
      <c r="HQ292" s="78"/>
      <c r="HR292" s="78">
        <f>IF($B292=PO_valitsin!$C$8,100000,'mallin data'!ES292/'mallin data'!BT$297*PO_valitsin!I$5)</f>
        <v>4.825338152137635E-2</v>
      </c>
      <c r="HS292" s="78"/>
      <c r="HT292" s="78"/>
      <c r="HU292" s="78"/>
      <c r="HV292" s="78"/>
      <c r="HW292" s="78"/>
      <c r="HX292" s="78"/>
      <c r="HY292" s="78"/>
      <c r="HZ292" s="78"/>
      <c r="IA292" s="78"/>
      <c r="IB292" s="78"/>
      <c r="IC292" s="78"/>
      <c r="ID292" s="78"/>
      <c r="IE292" s="78"/>
      <c r="IF292" s="78"/>
      <c r="IG292" s="78"/>
      <c r="IH292" s="78">
        <f>IF($B292=PO_valitsin!$C$8,100000,'mallin data'!FI292/'mallin data'!CJ$297*PO_valitsin!G$5)</f>
        <v>0.15854802751961963</v>
      </c>
      <c r="II292" s="79">
        <f t="shared" si="16"/>
        <v>0.78810805077003954</v>
      </c>
      <c r="IJ292" s="71">
        <f t="shared" si="17"/>
        <v>153</v>
      </c>
      <c r="IK292" s="80">
        <f t="shared" si="19"/>
        <v>2.9000000000000074E-8</v>
      </c>
      <c r="IL292" s="36" t="str">
        <f t="shared" si="18"/>
        <v>Ypäjä</v>
      </c>
    </row>
    <row r="293" spans="1:246" x14ac:dyDescent="0.2">
      <c r="A293" s="12">
        <v>2024</v>
      </c>
      <c r="B293" s="88" t="s">
        <v>377</v>
      </c>
      <c r="C293" s="88" t="s">
        <v>702</v>
      </c>
      <c r="J293" s="89">
        <v>50.6</v>
      </c>
      <c r="Q293" s="89">
        <v>59.1</v>
      </c>
      <c r="AV293" s="63"/>
      <c r="AW293" s="63"/>
      <c r="BO293" s="99">
        <v>-2.4281728314999352E-2</v>
      </c>
      <c r="BP293" s="90">
        <v>24875.473754789273</v>
      </c>
      <c r="BT293" s="91">
        <v>1E-3</v>
      </c>
      <c r="CJ293" s="98">
        <v>475</v>
      </c>
      <c r="CK293" s="75">
        <f>ABS(J293-PO_valitsin!$D$8)</f>
        <v>4.8999999999999986</v>
      </c>
      <c r="CR293" s="77">
        <f>ABS(Q293-PO_valitsin!$F$8)</f>
        <v>29.300000000000004</v>
      </c>
      <c r="EN293" s="76">
        <f>ABS(BO293-PO_valitsin!$E$8)</f>
        <v>2.256578625294825E-3</v>
      </c>
      <c r="EO293" s="76">
        <f>ABS(BP293-PO_valitsin!$H$8)</f>
        <v>2541.0062598564837</v>
      </c>
      <c r="ES293" s="76">
        <f>ABS(BT293-PO_valitsin!$I$8)</f>
        <v>1E-3</v>
      </c>
      <c r="FI293" s="76">
        <f>ABS(CJ293-PO_valitsin!$G$8)</f>
        <v>1252</v>
      </c>
      <c r="FJ293" s="78">
        <f>IF($B293=PO_valitsin!$C$8,100000,'mallin data'!CK293/'mallin data'!J$297*PO_valitsin!D$5)</f>
        <v>0.21847483179940932</v>
      </c>
      <c r="FK293" s="78"/>
      <c r="FL293" s="78"/>
      <c r="FM293" s="78"/>
      <c r="FN293" s="78"/>
      <c r="FO293" s="78"/>
      <c r="FP293" s="78"/>
      <c r="FQ293" s="78">
        <f>IF($B293=PO_valitsin!$C$8,100000,'mallin data'!CR293/'mallin data'!Q$297*PO_valitsin!F$5)</f>
        <v>0.1343227628887001</v>
      </c>
      <c r="FR293" s="78"/>
      <c r="FS293" s="78"/>
      <c r="FT293" s="78"/>
      <c r="FU293" s="78"/>
      <c r="FV293" s="78"/>
      <c r="FW293" s="78"/>
      <c r="FX293" s="78"/>
      <c r="FY293" s="78"/>
      <c r="FZ293" s="78"/>
      <c r="GA293" s="78"/>
      <c r="GB293" s="78"/>
      <c r="GC293" s="78"/>
      <c r="GD293" s="78"/>
      <c r="GE293" s="78"/>
      <c r="GF293" s="78"/>
      <c r="GG293" s="78"/>
      <c r="GH293" s="78"/>
      <c r="GI293" s="78"/>
      <c r="GJ293" s="78"/>
      <c r="GK293" s="78"/>
      <c r="GL293" s="78"/>
      <c r="GM293" s="78"/>
      <c r="GN293" s="78"/>
      <c r="GO293" s="78"/>
      <c r="GP293" s="78"/>
      <c r="GQ293" s="78"/>
      <c r="GR293" s="78"/>
      <c r="GS293" s="78"/>
      <c r="GT293" s="78"/>
      <c r="GU293" s="78"/>
      <c r="GV293" s="78"/>
      <c r="GW293" s="78"/>
      <c r="GX293" s="78"/>
      <c r="GY293" s="78"/>
      <c r="GZ293" s="78"/>
      <c r="HA293" s="78"/>
      <c r="HB293" s="78"/>
      <c r="HC293" s="78"/>
      <c r="HD293" s="78"/>
      <c r="HE293" s="78"/>
      <c r="HF293" s="78"/>
      <c r="HG293" s="78"/>
      <c r="HH293" s="78"/>
      <c r="HI293" s="78"/>
      <c r="HJ293" s="78"/>
      <c r="HK293" s="78"/>
      <c r="HL293" s="78"/>
      <c r="HM293" s="78">
        <f>IF($B293=PO_valitsin!$C$8,100000,'mallin data'!EN293/'mallin data'!BO$297*PO_valitsin!E$5)</f>
        <v>2.2337729638170965E-2</v>
      </c>
      <c r="HN293" s="78">
        <f>IF($B293=PO_valitsin!$C$8,100000,'mallin data'!EO293/'mallin data'!BP$297*PO_valitsin!H$5)</f>
        <v>7.823387744941826E-2</v>
      </c>
      <c r="HO293" s="78"/>
      <c r="HP293" s="78"/>
      <c r="HQ293" s="78"/>
      <c r="HR293" s="78">
        <f>IF($B293=PO_valitsin!$C$8,100000,'mallin data'!ES293/'mallin data'!BT$297*PO_valitsin!I$5)</f>
        <v>1.6084460507125451E-2</v>
      </c>
      <c r="HS293" s="78"/>
      <c r="HT293" s="78"/>
      <c r="HU293" s="78"/>
      <c r="HV293" s="78"/>
      <c r="HW293" s="78"/>
      <c r="HX293" s="78"/>
      <c r="HY293" s="78"/>
      <c r="HZ293" s="78"/>
      <c r="IA293" s="78"/>
      <c r="IB293" s="78"/>
      <c r="IC293" s="78"/>
      <c r="ID293" s="78"/>
      <c r="IE293" s="78"/>
      <c r="IF293" s="78"/>
      <c r="IG293" s="78"/>
      <c r="IH293" s="78">
        <f>IF($B293=PO_valitsin!$C$8,100000,'mallin data'!FI293/'mallin data'!CJ$297*PO_valitsin!G$5)</f>
        <v>0.12773624868376049</v>
      </c>
      <c r="II293" s="79">
        <f t="shared" si="16"/>
        <v>0.59718994006658466</v>
      </c>
      <c r="IJ293" s="71">
        <f t="shared" si="17"/>
        <v>93</v>
      </c>
      <c r="IK293" s="80">
        <f t="shared" si="19"/>
        <v>2.9100000000000075E-8</v>
      </c>
      <c r="IL293" s="36" t="str">
        <f t="shared" si="18"/>
        <v>Ähtäri</v>
      </c>
    </row>
    <row r="294" spans="1:246" x14ac:dyDescent="0.2">
      <c r="A294" s="12">
        <v>2024</v>
      </c>
      <c r="B294" s="88" t="s">
        <v>197</v>
      </c>
      <c r="C294" s="88" t="s">
        <v>703</v>
      </c>
      <c r="J294" s="89">
        <v>47.9</v>
      </c>
      <c r="Q294" s="89">
        <v>76.8</v>
      </c>
      <c r="AV294" s="63"/>
      <c r="AW294" s="63"/>
      <c r="BO294" s="99">
        <v>-2.1824103406066463E-2</v>
      </c>
      <c r="BP294" s="90">
        <v>26342.05135287486</v>
      </c>
      <c r="BT294" s="91">
        <v>1E-3</v>
      </c>
      <c r="CJ294" s="98">
        <v>1788</v>
      </c>
      <c r="CK294" s="75">
        <f>ABS(J294-PO_valitsin!$D$8)</f>
        <v>2.1999999999999957</v>
      </c>
      <c r="CR294" s="77">
        <f>ABS(Q294-PO_valitsin!$F$8)</f>
        <v>11.600000000000009</v>
      </c>
      <c r="EN294" s="76">
        <f>ABS(BO294-PO_valitsin!$E$8)</f>
        <v>2.0104628363806429E-4</v>
      </c>
      <c r="EO294" s="76">
        <f>ABS(BP294-PO_valitsin!$H$8)</f>
        <v>1074.4286617708967</v>
      </c>
      <c r="ES294" s="76">
        <f>ABS(BT294-PO_valitsin!$I$8)</f>
        <v>1E-3</v>
      </c>
      <c r="FI294" s="76">
        <f>ABS(CJ294-PO_valitsin!$G$8)</f>
        <v>61</v>
      </c>
      <c r="FJ294" s="78">
        <f>IF($B294=PO_valitsin!$C$8,100000,'mallin data'!CK294/'mallin data'!J$297*PO_valitsin!D$5)</f>
        <v>9.8090740807897897E-2</v>
      </c>
      <c r="FK294" s="78"/>
      <c r="FL294" s="78"/>
      <c r="FM294" s="78"/>
      <c r="FN294" s="78"/>
      <c r="FO294" s="78"/>
      <c r="FP294" s="78"/>
      <c r="FQ294" s="78">
        <f>IF($B294=PO_valitsin!$C$8,100000,'mallin data'!CR294/'mallin data'!Q$297*PO_valitsin!F$5)</f>
        <v>5.317897779893932E-2</v>
      </c>
      <c r="FR294" s="78"/>
      <c r="FS294" s="78"/>
      <c r="FT294" s="78"/>
      <c r="FU294" s="78"/>
      <c r="FV294" s="78"/>
      <c r="FW294" s="78"/>
      <c r="FX294" s="78"/>
      <c r="FY294" s="78"/>
      <c r="FZ294" s="78"/>
      <c r="GA294" s="78"/>
      <c r="GB294" s="78"/>
      <c r="GC294" s="78"/>
      <c r="GD294" s="78"/>
      <c r="GE294" s="78"/>
      <c r="GF294" s="78"/>
      <c r="GG294" s="78"/>
      <c r="GH294" s="78"/>
      <c r="GI294" s="78"/>
      <c r="GJ294" s="78"/>
      <c r="GK294" s="78"/>
      <c r="GL294" s="78"/>
      <c r="GM294" s="78"/>
      <c r="GN294" s="78"/>
      <c r="GO294" s="78"/>
      <c r="GP294" s="78"/>
      <c r="GQ294" s="78"/>
      <c r="GR294" s="78"/>
      <c r="GS294" s="78"/>
      <c r="GT294" s="78"/>
      <c r="GU294" s="78"/>
      <c r="GV294" s="78"/>
      <c r="GW294" s="78"/>
      <c r="GX294" s="78"/>
      <c r="GY294" s="78"/>
      <c r="GZ294" s="78"/>
      <c r="HA294" s="78"/>
      <c r="HB294" s="78"/>
      <c r="HC294" s="78"/>
      <c r="HD294" s="78"/>
      <c r="HE294" s="78"/>
      <c r="HF294" s="78"/>
      <c r="HG294" s="78"/>
      <c r="HH294" s="78"/>
      <c r="HI294" s="78"/>
      <c r="HJ294" s="78"/>
      <c r="HK294" s="78"/>
      <c r="HL294" s="78"/>
      <c r="HM294" s="78">
        <f>IF($B294=PO_valitsin!$C$8,100000,'mallin data'!EN294/'mallin data'!BO$297*PO_valitsin!E$5)</f>
        <v>1.9901444950004218E-3</v>
      </c>
      <c r="HN294" s="78">
        <f>IF($B294=PO_valitsin!$C$8,100000,'mallin data'!EO294/'mallin data'!BP$297*PO_valitsin!H$5)</f>
        <v>3.3080091765643395E-2</v>
      </c>
      <c r="HO294" s="78"/>
      <c r="HP294" s="78"/>
      <c r="HQ294" s="78"/>
      <c r="HR294" s="78">
        <f>IF($B294=PO_valitsin!$C$8,100000,'mallin data'!ES294/'mallin data'!BT$297*PO_valitsin!I$5)</f>
        <v>1.6084460507125451E-2</v>
      </c>
      <c r="HS294" s="78"/>
      <c r="HT294" s="78"/>
      <c r="HU294" s="78"/>
      <c r="HV294" s="78"/>
      <c r="HW294" s="78"/>
      <c r="HX294" s="78"/>
      <c r="HY294" s="78"/>
      <c r="HZ294" s="78"/>
      <c r="IA294" s="78"/>
      <c r="IB294" s="78"/>
      <c r="IC294" s="78"/>
      <c r="ID294" s="78"/>
      <c r="IE294" s="78"/>
      <c r="IF294" s="78"/>
      <c r="IG294" s="78"/>
      <c r="IH294" s="78">
        <f>IF($B294=PO_valitsin!$C$8,100000,'mallin data'!FI294/'mallin data'!CJ$297*PO_valitsin!G$5)</f>
        <v>6.2235712218126115E-3</v>
      </c>
      <c r="II294" s="79">
        <f t="shared" si="16"/>
        <v>0.20864801579641909</v>
      </c>
      <c r="IJ294" s="71">
        <f t="shared" si="17"/>
        <v>4</v>
      </c>
      <c r="IK294" s="80">
        <f t="shared" si="19"/>
        <v>2.9200000000000076E-8</v>
      </c>
      <c r="IL294" s="36" t="str">
        <f t="shared" si="18"/>
        <v>Äänekoski</v>
      </c>
    </row>
    <row r="295" spans="1:246" x14ac:dyDescent="0.2">
      <c r="B295" s="55"/>
      <c r="C295" s="55"/>
      <c r="J295" s="62"/>
      <c r="Q295" s="62"/>
      <c r="AV295" s="63"/>
      <c r="AW295" s="63"/>
      <c r="BO295" s="87"/>
      <c r="BP295" s="64"/>
      <c r="BT295" s="91"/>
      <c r="CJ295" s="64"/>
      <c r="CK295" s="75"/>
      <c r="CR295" s="77"/>
      <c r="FJ295" s="78"/>
      <c r="FK295" s="78"/>
      <c r="FL295" s="78"/>
      <c r="FM295" s="78"/>
      <c r="FN295" s="78"/>
      <c r="FO295" s="78"/>
      <c r="FP295" s="78"/>
      <c r="FQ295" s="78"/>
      <c r="FR295" s="78"/>
      <c r="FS295" s="78"/>
      <c r="FT295" s="78"/>
      <c r="FU295" s="78"/>
      <c r="FV295" s="78"/>
      <c r="FW295" s="78"/>
      <c r="FX295" s="78"/>
      <c r="FY295" s="78"/>
      <c r="FZ295" s="78"/>
      <c r="GA295" s="78"/>
      <c r="GB295" s="78"/>
      <c r="GC295" s="78"/>
      <c r="GD295" s="78"/>
      <c r="GE295" s="78"/>
      <c r="GF295" s="78"/>
      <c r="GG295" s="78"/>
      <c r="GH295" s="78"/>
      <c r="GI295" s="78"/>
      <c r="GJ295" s="78"/>
      <c r="GK295" s="78"/>
      <c r="GL295" s="78"/>
      <c r="GM295" s="78"/>
      <c r="GN295" s="78"/>
      <c r="GO295" s="78"/>
      <c r="GP295" s="78"/>
      <c r="GQ295" s="78"/>
      <c r="GR295" s="78"/>
      <c r="GS295" s="78"/>
      <c r="GT295" s="78"/>
      <c r="GU295" s="78"/>
      <c r="GV295" s="78"/>
      <c r="GW295" s="78"/>
      <c r="GX295" s="78"/>
      <c r="GY295" s="78"/>
      <c r="GZ295" s="78"/>
      <c r="HA295" s="78"/>
      <c r="HB295" s="78"/>
      <c r="HC295" s="78"/>
      <c r="HD295" s="78"/>
      <c r="HE295" s="78"/>
      <c r="HF295" s="78"/>
      <c r="HG295" s="78"/>
      <c r="HH295" s="78"/>
      <c r="HI295" s="78"/>
      <c r="HJ295" s="78"/>
      <c r="HK295" s="78"/>
      <c r="HL295" s="78"/>
      <c r="HM295" s="78"/>
      <c r="HN295" s="78"/>
      <c r="HO295" s="78"/>
      <c r="HP295" s="78"/>
      <c r="HQ295" s="78"/>
      <c r="HR295" s="78"/>
      <c r="HS295" s="78"/>
      <c r="HT295" s="78"/>
      <c r="HU295" s="78"/>
      <c r="HV295" s="78"/>
      <c r="HW295" s="78"/>
      <c r="HX295" s="78"/>
      <c r="HY295" s="78"/>
      <c r="HZ295" s="78"/>
      <c r="IA295" s="78"/>
      <c r="IB295" s="78"/>
      <c r="IC295" s="78"/>
      <c r="ID295" s="78"/>
      <c r="IE295" s="78"/>
      <c r="IF295" s="78"/>
      <c r="IG295" s="78"/>
      <c r="IH295" s="78"/>
      <c r="II295" s="79"/>
      <c r="IK295" s="80"/>
      <c r="IL295" s="36"/>
    </row>
    <row r="296" spans="1:246" x14ac:dyDescent="0.2">
      <c r="BT296" s="92"/>
    </row>
    <row r="297" spans="1:246" x14ac:dyDescent="0.2">
      <c r="H297" s="55" t="s">
        <v>385</v>
      </c>
      <c r="J297" s="61">
        <f t="shared" ref="J297:P297" si="20">_xlfn.QUARTILE.INC(J3:J295,3)-_xlfn.QUARTILE.INC(J3:J295,1)</f>
        <v>6.7749999999999986</v>
      </c>
      <c r="K297" s="61" t="e">
        <f t="shared" si="20"/>
        <v>#NUM!</v>
      </c>
      <c r="L297" s="61" t="e">
        <f t="shared" si="20"/>
        <v>#NUM!</v>
      </c>
      <c r="M297" s="61" t="e">
        <f t="shared" si="20"/>
        <v>#NUM!</v>
      </c>
      <c r="N297" s="61" t="e">
        <f t="shared" si="20"/>
        <v>#NUM!</v>
      </c>
      <c r="O297" s="61" t="e">
        <f t="shared" si="20"/>
        <v>#NUM!</v>
      </c>
      <c r="P297" s="61" t="e">
        <f t="shared" si="20"/>
        <v>#NUM!</v>
      </c>
      <c r="Q297" s="61">
        <f t="shared" ref="Q297" si="21">_xlfn.QUARTILE.INC(Q3:Q295,3)-_xlfn.QUARTILE.INC(Q3:Q295,1)</f>
        <v>30.124999999999993</v>
      </c>
      <c r="R297" s="61" t="e">
        <f t="shared" ref="R297:CC297" si="22">_xlfn.QUARTILE.INC(R3:R295,3)-_xlfn.QUARTILE.INC(R3:R295,1)</f>
        <v>#NUM!</v>
      </c>
      <c r="S297" s="61" t="e">
        <f t="shared" si="22"/>
        <v>#NUM!</v>
      </c>
      <c r="T297" s="61" t="e">
        <f t="shared" si="22"/>
        <v>#NUM!</v>
      </c>
      <c r="U297" s="61" t="e">
        <f t="shared" si="22"/>
        <v>#NUM!</v>
      </c>
      <c r="V297" s="61" t="e">
        <f t="shared" si="22"/>
        <v>#NUM!</v>
      </c>
      <c r="W297" s="61" t="e">
        <f t="shared" si="22"/>
        <v>#NUM!</v>
      </c>
      <c r="X297" s="61" t="e">
        <f t="shared" si="22"/>
        <v>#NUM!</v>
      </c>
      <c r="Y297" s="61" t="e">
        <f t="shared" si="22"/>
        <v>#NUM!</v>
      </c>
      <c r="Z297" s="61" t="e">
        <f t="shared" si="22"/>
        <v>#NUM!</v>
      </c>
      <c r="AA297" s="61" t="e">
        <f t="shared" si="22"/>
        <v>#NUM!</v>
      </c>
      <c r="AB297" s="61" t="e">
        <f t="shared" si="22"/>
        <v>#NUM!</v>
      </c>
      <c r="AC297" s="61" t="e">
        <f t="shared" si="22"/>
        <v>#NUM!</v>
      </c>
      <c r="AD297" s="61" t="e">
        <f t="shared" si="22"/>
        <v>#NUM!</v>
      </c>
      <c r="AE297" s="61" t="e">
        <f t="shared" si="22"/>
        <v>#NUM!</v>
      </c>
      <c r="AF297" s="61" t="e">
        <f t="shared" si="22"/>
        <v>#NUM!</v>
      </c>
      <c r="AG297" s="61" t="e">
        <f t="shared" si="22"/>
        <v>#NUM!</v>
      </c>
      <c r="AH297" s="61" t="e">
        <f t="shared" si="22"/>
        <v>#NUM!</v>
      </c>
      <c r="AI297" s="61" t="e">
        <f t="shared" si="22"/>
        <v>#NUM!</v>
      </c>
      <c r="AJ297" s="61" t="e">
        <f t="shared" si="22"/>
        <v>#NUM!</v>
      </c>
      <c r="AK297" s="61" t="e">
        <f t="shared" si="22"/>
        <v>#NUM!</v>
      </c>
      <c r="AL297" s="61" t="e">
        <f t="shared" si="22"/>
        <v>#NUM!</v>
      </c>
      <c r="AM297" s="61" t="e">
        <f t="shared" si="22"/>
        <v>#NUM!</v>
      </c>
      <c r="AN297" s="61" t="e">
        <f t="shared" si="22"/>
        <v>#NUM!</v>
      </c>
      <c r="AO297" s="61" t="e">
        <f t="shared" si="22"/>
        <v>#NUM!</v>
      </c>
      <c r="AP297" s="61" t="e">
        <f t="shared" si="22"/>
        <v>#NUM!</v>
      </c>
      <c r="AQ297" s="61" t="e">
        <f t="shared" si="22"/>
        <v>#NUM!</v>
      </c>
      <c r="AR297" s="61" t="e">
        <f t="shared" si="22"/>
        <v>#NUM!</v>
      </c>
      <c r="AS297" s="61" t="e">
        <f t="shared" si="22"/>
        <v>#NUM!</v>
      </c>
      <c r="AT297" s="61" t="e">
        <f t="shared" si="22"/>
        <v>#NUM!</v>
      </c>
      <c r="AU297" s="61" t="e">
        <f t="shared" si="22"/>
        <v>#NUM!</v>
      </c>
      <c r="AV297" s="61" t="e">
        <f t="shared" si="22"/>
        <v>#NUM!</v>
      </c>
      <c r="AW297" s="61" t="e">
        <f t="shared" si="22"/>
        <v>#NUM!</v>
      </c>
      <c r="AX297" s="61" t="e">
        <f t="shared" si="22"/>
        <v>#NUM!</v>
      </c>
      <c r="AY297" s="61" t="e">
        <f t="shared" si="22"/>
        <v>#NUM!</v>
      </c>
      <c r="AZ297" s="61" t="e">
        <f t="shared" si="22"/>
        <v>#NUM!</v>
      </c>
      <c r="BA297" s="61" t="e">
        <f t="shared" si="22"/>
        <v>#NUM!</v>
      </c>
      <c r="BB297" s="61" t="e">
        <f t="shared" si="22"/>
        <v>#NUM!</v>
      </c>
      <c r="BC297" s="61" t="e">
        <f t="shared" si="22"/>
        <v>#NUM!</v>
      </c>
      <c r="BD297" s="61" t="e">
        <f t="shared" si="22"/>
        <v>#NUM!</v>
      </c>
      <c r="BE297" s="61" t="e">
        <f t="shared" si="22"/>
        <v>#NUM!</v>
      </c>
      <c r="BF297" s="61" t="e">
        <f t="shared" si="22"/>
        <v>#NUM!</v>
      </c>
      <c r="BG297" s="61" t="e">
        <f t="shared" si="22"/>
        <v>#NUM!</v>
      </c>
      <c r="BH297" s="61" t="e">
        <f t="shared" si="22"/>
        <v>#NUM!</v>
      </c>
      <c r="BI297" s="61" t="e">
        <f t="shared" si="22"/>
        <v>#NUM!</v>
      </c>
      <c r="BJ297" s="61" t="e">
        <f t="shared" si="22"/>
        <v>#NUM!</v>
      </c>
      <c r="BK297" s="61" t="e">
        <f t="shared" si="22"/>
        <v>#NUM!</v>
      </c>
      <c r="BL297" s="61" t="e">
        <f t="shared" si="22"/>
        <v>#NUM!</v>
      </c>
      <c r="BM297" s="61" t="e">
        <f t="shared" si="22"/>
        <v>#NUM!</v>
      </c>
      <c r="BN297" s="61" t="e">
        <f t="shared" si="22"/>
        <v>#NUM!</v>
      </c>
      <c r="BO297" s="61">
        <f t="shared" si="22"/>
        <v>2.4513524559031115E-2</v>
      </c>
      <c r="BP297" s="61">
        <f t="shared" si="22"/>
        <v>3516.3777526077174</v>
      </c>
      <c r="BQ297" s="61" t="e">
        <f t="shared" ref="BQ297:BT297" si="23">_xlfn.QUARTILE.INC(BQ3:BQ295,3)-_xlfn.QUARTILE.INC(BQ3:BQ295,1)</f>
        <v>#NUM!</v>
      </c>
      <c r="BR297" s="61" t="e">
        <f t="shared" si="23"/>
        <v>#NUM!</v>
      </c>
      <c r="BS297" s="61" t="e">
        <f t="shared" si="23"/>
        <v>#NUM!</v>
      </c>
      <c r="BT297" s="61">
        <f t="shared" si="23"/>
        <v>5.0000000000000001E-3</v>
      </c>
      <c r="BU297" s="61" t="e">
        <f t="shared" si="22"/>
        <v>#NUM!</v>
      </c>
      <c r="BV297" s="61" t="e">
        <f t="shared" si="22"/>
        <v>#NUM!</v>
      </c>
      <c r="BW297" s="61" t="e">
        <f t="shared" si="22"/>
        <v>#NUM!</v>
      </c>
      <c r="BX297" s="61" t="e">
        <f t="shared" si="22"/>
        <v>#NUM!</v>
      </c>
      <c r="BY297" s="61" t="e">
        <f t="shared" si="22"/>
        <v>#NUM!</v>
      </c>
      <c r="BZ297" s="61" t="e">
        <f t="shared" si="22"/>
        <v>#NUM!</v>
      </c>
      <c r="CA297" s="61" t="e">
        <f t="shared" si="22"/>
        <v>#NUM!</v>
      </c>
      <c r="CB297" s="61" t="e">
        <f t="shared" si="22"/>
        <v>#NUM!</v>
      </c>
      <c r="CC297" s="61" t="e">
        <f t="shared" si="22"/>
        <v>#NUM!</v>
      </c>
      <c r="CD297" s="61" t="e">
        <f t="shared" ref="CD297:CJ297" si="24">_xlfn.QUARTILE.INC(CD3:CD295,3)-_xlfn.QUARTILE.INC(CD3:CD295,1)</f>
        <v>#NUM!</v>
      </c>
      <c r="CE297" s="61" t="e">
        <f t="shared" si="24"/>
        <v>#NUM!</v>
      </c>
      <c r="CF297" s="61" t="e">
        <f t="shared" si="24"/>
        <v>#NUM!</v>
      </c>
      <c r="CG297" s="61" t="e">
        <f t="shared" si="24"/>
        <v>#NUM!</v>
      </c>
      <c r="CH297" s="61" t="e">
        <f t="shared" si="24"/>
        <v>#NUM!</v>
      </c>
      <c r="CI297" s="61" t="e">
        <f t="shared" si="24"/>
        <v>#NUM!</v>
      </c>
      <c r="CJ297" s="61">
        <f t="shared" si="24"/>
        <v>1259.25</v>
      </c>
      <c r="CK297" s="75"/>
      <c r="CL297" s="75"/>
      <c r="CM297" s="75"/>
      <c r="CN297" s="75"/>
      <c r="CO297" s="75"/>
      <c r="CP297" s="75"/>
      <c r="CQ297" s="75"/>
      <c r="CR297" s="75"/>
      <c r="CS297" s="75"/>
      <c r="CT297" s="75"/>
      <c r="CU297" s="75"/>
      <c r="CV297" s="75"/>
      <c r="CW297" s="75"/>
      <c r="CX297" s="75"/>
      <c r="CY297" s="75"/>
      <c r="CZ297" s="75"/>
      <c r="DA297" s="75"/>
      <c r="DB297" s="75"/>
      <c r="DC297" s="75"/>
      <c r="DD297" s="75"/>
      <c r="DE297" s="75"/>
      <c r="DF297" s="75"/>
      <c r="DG297" s="75"/>
      <c r="DH297" s="75"/>
      <c r="DI297" s="75"/>
      <c r="DJ297" s="75"/>
      <c r="DK297" s="75"/>
      <c r="DL297" s="75"/>
      <c r="DM297" s="75"/>
      <c r="DN297" s="75"/>
      <c r="DO297" s="75"/>
      <c r="DP297" s="75"/>
      <c r="DQ297" s="75"/>
      <c r="DR297" s="75"/>
      <c r="DS297" s="75"/>
      <c r="DT297" s="75"/>
      <c r="DU297" s="75"/>
      <c r="DV297" s="75"/>
      <c r="DW297" s="75"/>
      <c r="DX297" s="75"/>
      <c r="DY297" s="75"/>
      <c r="DZ297" s="75"/>
      <c r="EA297" s="75"/>
      <c r="EB297" s="75"/>
      <c r="EC297" s="75"/>
      <c r="ED297" s="75"/>
      <c r="EE297" s="75"/>
      <c r="EF297" s="75"/>
      <c r="EG297" s="75"/>
      <c r="EH297" s="75"/>
      <c r="EI297" s="75"/>
      <c r="EJ297" s="75"/>
      <c r="EK297" s="75"/>
      <c r="EL297" s="75"/>
      <c r="EM297" s="75"/>
      <c r="EN297" s="75"/>
      <c r="EO297" s="75"/>
      <c r="EP297" s="75"/>
      <c r="EQ297" s="75"/>
      <c r="ER297" s="75"/>
      <c r="ES297" s="75"/>
      <c r="ET297" s="75"/>
      <c r="EU297" s="75"/>
      <c r="EV297" s="75"/>
      <c r="EW297" s="75"/>
      <c r="EX297" s="75"/>
      <c r="EY297" s="75"/>
      <c r="EZ297" s="75"/>
      <c r="FA297" s="75"/>
      <c r="FB297" s="75"/>
      <c r="FC297" s="75"/>
      <c r="FD297" s="75"/>
      <c r="FE297" s="75"/>
      <c r="FF297" s="75"/>
      <c r="FG297" s="75"/>
      <c r="FH297" s="75"/>
      <c r="FI297" s="75"/>
    </row>
    <row r="298" spans="1:246" x14ac:dyDescent="0.2">
      <c r="H298" s="55" t="s">
        <v>382</v>
      </c>
      <c r="J298" s="62">
        <f t="shared" ref="J298:P298" si="25">STDEV(J3:J295)</f>
        <v>4.6747817821003679</v>
      </c>
      <c r="K298" s="62" t="e">
        <f t="shared" si="25"/>
        <v>#DIV/0!</v>
      </c>
      <c r="L298" s="62" t="e">
        <f t="shared" si="25"/>
        <v>#DIV/0!</v>
      </c>
      <c r="M298" s="62" t="e">
        <f t="shared" si="25"/>
        <v>#DIV/0!</v>
      </c>
      <c r="N298" s="62" t="e">
        <f t="shared" si="25"/>
        <v>#DIV/0!</v>
      </c>
      <c r="O298" s="62" t="e">
        <f t="shared" si="25"/>
        <v>#DIV/0!</v>
      </c>
      <c r="P298" s="62" t="e">
        <f t="shared" si="25"/>
        <v>#DIV/0!</v>
      </c>
      <c r="Q298" s="62">
        <f t="shared" ref="Q298" si="26">STDEV(Q3:Q295)</f>
        <v>19.624345542707161</v>
      </c>
      <c r="R298" s="62" t="e">
        <f t="shared" ref="R298:CC298" si="27">STDEV(R3:R295)</f>
        <v>#DIV/0!</v>
      </c>
      <c r="S298" s="62" t="e">
        <f t="shared" si="27"/>
        <v>#DIV/0!</v>
      </c>
      <c r="T298" s="62" t="e">
        <f t="shared" si="27"/>
        <v>#DIV/0!</v>
      </c>
      <c r="U298" s="62" t="e">
        <f t="shared" si="27"/>
        <v>#DIV/0!</v>
      </c>
      <c r="V298" s="62" t="e">
        <f t="shared" si="27"/>
        <v>#DIV/0!</v>
      </c>
      <c r="W298" s="62" t="e">
        <f t="shared" si="27"/>
        <v>#DIV/0!</v>
      </c>
      <c r="X298" s="62" t="e">
        <f t="shared" si="27"/>
        <v>#DIV/0!</v>
      </c>
      <c r="Y298" s="62" t="e">
        <f t="shared" si="27"/>
        <v>#DIV/0!</v>
      </c>
      <c r="Z298" s="62" t="e">
        <f t="shared" si="27"/>
        <v>#DIV/0!</v>
      </c>
      <c r="AA298" s="62" t="e">
        <f t="shared" si="27"/>
        <v>#DIV/0!</v>
      </c>
      <c r="AB298" s="62" t="e">
        <f t="shared" si="27"/>
        <v>#DIV/0!</v>
      </c>
      <c r="AC298" s="62" t="e">
        <f t="shared" si="27"/>
        <v>#DIV/0!</v>
      </c>
      <c r="AD298" s="62" t="e">
        <f t="shared" si="27"/>
        <v>#DIV/0!</v>
      </c>
      <c r="AE298" s="62" t="e">
        <f t="shared" si="27"/>
        <v>#DIV/0!</v>
      </c>
      <c r="AF298" s="62" t="e">
        <f t="shared" si="27"/>
        <v>#DIV/0!</v>
      </c>
      <c r="AG298" s="62" t="e">
        <f t="shared" si="27"/>
        <v>#DIV/0!</v>
      </c>
      <c r="AH298" s="62" t="e">
        <f t="shared" si="27"/>
        <v>#DIV/0!</v>
      </c>
      <c r="AI298" s="62" t="e">
        <f t="shared" si="27"/>
        <v>#DIV/0!</v>
      </c>
      <c r="AJ298" s="62" t="e">
        <f t="shared" si="27"/>
        <v>#DIV/0!</v>
      </c>
      <c r="AK298" s="62" t="e">
        <f t="shared" si="27"/>
        <v>#DIV/0!</v>
      </c>
      <c r="AL298" s="62" t="e">
        <f t="shared" si="27"/>
        <v>#DIV/0!</v>
      </c>
      <c r="AM298" s="62" t="e">
        <f t="shared" si="27"/>
        <v>#DIV/0!</v>
      </c>
      <c r="AN298" s="62" t="e">
        <f t="shared" si="27"/>
        <v>#DIV/0!</v>
      </c>
      <c r="AO298" s="62" t="e">
        <f t="shared" si="27"/>
        <v>#DIV/0!</v>
      </c>
      <c r="AP298" s="62" t="e">
        <f t="shared" si="27"/>
        <v>#DIV/0!</v>
      </c>
      <c r="AQ298" s="62" t="e">
        <f t="shared" si="27"/>
        <v>#DIV/0!</v>
      </c>
      <c r="AR298" s="62" t="e">
        <f t="shared" si="27"/>
        <v>#DIV/0!</v>
      </c>
      <c r="AS298" s="62" t="e">
        <f t="shared" si="27"/>
        <v>#DIV/0!</v>
      </c>
      <c r="AT298" s="62" t="e">
        <f t="shared" si="27"/>
        <v>#DIV/0!</v>
      </c>
      <c r="AU298" s="62" t="e">
        <f t="shared" si="27"/>
        <v>#DIV/0!</v>
      </c>
      <c r="AV298" s="62" t="e">
        <f t="shared" si="27"/>
        <v>#DIV/0!</v>
      </c>
      <c r="AW298" s="62" t="e">
        <f t="shared" si="27"/>
        <v>#DIV/0!</v>
      </c>
      <c r="AX298" s="62" t="e">
        <f t="shared" si="27"/>
        <v>#DIV/0!</v>
      </c>
      <c r="AY298" s="62" t="e">
        <f t="shared" si="27"/>
        <v>#DIV/0!</v>
      </c>
      <c r="AZ298" s="62" t="e">
        <f t="shared" si="27"/>
        <v>#DIV/0!</v>
      </c>
      <c r="BA298" s="62" t="e">
        <f t="shared" si="27"/>
        <v>#DIV/0!</v>
      </c>
      <c r="BB298" s="62" t="e">
        <f t="shared" si="27"/>
        <v>#DIV/0!</v>
      </c>
      <c r="BC298" s="62" t="e">
        <f t="shared" si="27"/>
        <v>#DIV/0!</v>
      </c>
      <c r="BD298" s="62" t="e">
        <f t="shared" si="27"/>
        <v>#DIV/0!</v>
      </c>
      <c r="BE298" s="62" t="e">
        <f t="shared" si="27"/>
        <v>#DIV/0!</v>
      </c>
      <c r="BF298" s="62" t="e">
        <f t="shared" si="27"/>
        <v>#DIV/0!</v>
      </c>
      <c r="BG298" s="62" t="e">
        <f t="shared" si="27"/>
        <v>#DIV/0!</v>
      </c>
      <c r="BH298" s="62" t="e">
        <f t="shared" si="27"/>
        <v>#DIV/0!</v>
      </c>
      <c r="BI298" s="62" t="e">
        <f t="shared" si="27"/>
        <v>#DIV/0!</v>
      </c>
      <c r="BJ298" s="62" t="e">
        <f t="shared" si="27"/>
        <v>#DIV/0!</v>
      </c>
      <c r="BK298" s="62" t="e">
        <f t="shared" si="27"/>
        <v>#DIV/0!</v>
      </c>
      <c r="BL298" s="62" t="e">
        <f t="shared" si="27"/>
        <v>#DIV/0!</v>
      </c>
      <c r="BM298" s="62" t="e">
        <f t="shared" si="27"/>
        <v>#DIV/0!</v>
      </c>
      <c r="BN298" s="62" t="e">
        <f t="shared" si="27"/>
        <v>#DIV/0!</v>
      </c>
      <c r="BO298" s="62">
        <f t="shared" si="27"/>
        <v>0.10047627497906408</v>
      </c>
      <c r="BP298" s="62">
        <f t="shared" si="27"/>
        <v>3089.537628252865</v>
      </c>
      <c r="BQ298" s="62" t="e">
        <f t="shared" ref="BQ298:BT298" si="28">STDEV(BQ3:BQ295)</f>
        <v>#DIV/0!</v>
      </c>
      <c r="BR298" s="62" t="e">
        <f t="shared" si="28"/>
        <v>#DIV/0!</v>
      </c>
      <c r="BS298" s="62" t="e">
        <f t="shared" si="28"/>
        <v>#DIV/0!</v>
      </c>
      <c r="BT298" s="62">
        <f t="shared" si="28"/>
        <v>0.16647268701447379</v>
      </c>
      <c r="BU298" s="62" t="e">
        <f t="shared" si="27"/>
        <v>#DIV/0!</v>
      </c>
      <c r="BV298" s="62" t="e">
        <f t="shared" si="27"/>
        <v>#DIV/0!</v>
      </c>
      <c r="BW298" s="62" t="e">
        <f t="shared" si="27"/>
        <v>#DIV/0!</v>
      </c>
      <c r="BX298" s="62" t="e">
        <f t="shared" si="27"/>
        <v>#DIV/0!</v>
      </c>
      <c r="BY298" s="62" t="e">
        <f t="shared" si="27"/>
        <v>#DIV/0!</v>
      </c>
      <c r="BZ298" s="62" t="e">
        <f t="shared" si="27"/>
        <v>#DIV/0!</v>
      </c>
      <c r="CA298" s="62" t="e">
        <f t="shared" si="27"/>
        <v>#DIV/0!</v>
      </c>
      <c r="CB298" s="62" t="e">
        <f t="shared" si="27"/>
        <v>#DIV/0!</v>
      </c>
      <c r="CC298" s="62" t="e">
        <f t="shared" si="27"/>
        <v>#DIV/0!</v>
      </c>
      <c r="CD298" s="62" t="e">
        <f t="shared" ref="CD298:CJ298" si="29">STDEV(CD3:CD295)</f>
        <v>#DIV/0!</v>
      </c>
      <c r="CE298" s="62" t="e">
        <f t="shared" si="29"/>
        <v>#DIV/0!</v>
      </c>
      <c r="CF298" s="62" t="e">
        <f t="shared" si="29"/>
        <v>#DIV/0!</v>
      </c>
      <c r="CG298" s="62" t="e">
        <f t="shared" si="29"/>
        <v>#DIV/0!</v>
      </c>
      <c r="CH298" s="62" t="e">
        <f t="shared" si="29"/>
        <v>#DIV/0!</v>
      </c>
      <c r="CI298" s="62" t="e">
        <f t="shared" si="29"/>
        <v>#DIV/0!</v>
      </c>
      <c r="CJ298" s="62">
        <f t="shared" si="29"/>
        <v>4296.1889720173976</v>
      </c>
      <c r="CK298" s="82"/>
    </row>
    <row r="299" spans="1:246" x14ac:dyDescent="0.2">
      <c r="BT299" s="92"/>
    </row>
    <row r="300" spans="1:246" x14ac:dyDescent="0.2">
      <c r="BT300" s="92"/>
    </row>
    <row r="301" spans="1:246" x14ac:dyDescent="0.2">
      <c r="BT301" s="92"/>
    </row>
    <row r="302" spans="1:246" x14ac:dyDescent="0.2">
      <c r="BT302" s="92"/>
    </row>
    <row r="303" spans="1:246" x14ac:dyDescent="0.2">
      <c r="BT303" s="92"/>
    </row>
    <row r="304" spans="1:246" x14ac:dyDescent="0.2">
      <c r="BT304" s="92"/>
    </row>
    <row r="305" spans="72:72" x14ac:dyDescent="0.2">
      <c r="BT305" s="92"/>
    </row>
    <row r="306" spans="72:72" x14ac:dyDescent="0.2">
      <c r="BT306" s="92"/>
    </row>
    <row r="307" spans="72:72" x14ac:dyDescent="0.2">
      <c r="BT307" s="92"/>
    </row>
    <row r="308" spans="72:72" x14ac:dyDescent="0.2">
      <c r="BT308" s="92"/>
    </row>
    <row r="309" spans="72:72" x14ac:dyDescent="0.2">
      <c r="BT309" s="92"/>
    </row>
    <row r="310" spans="72:72" x14ac:dyDescent="0.2">
      <c r="BT310" s="92"/>
    </row>
  </sheetData>
  <autoFilter ref="A2:BQ295" xr:uid="{58959BC2-E476-45EE-BD8B-451C4F159EDD}">
    <sortState xmlns:xlrd2="http://schemas.microsoft.com/office/spreadsheetml/2017/richdata2" ref="A3:BQ295">
      <sortCondition ref="C2:C295"/>
    </sortState>
  </autoFilter>
  <pageMargins left="0.7" right="0.7" top="0.75" bottom="0.75" header="0.3" footer="0.3"/>
  <pageSetup paperSize="9" orientation="portrait" horizontalDpi="30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01EE2-7C24-4D4C-AE21-CAC151A3B283}">
  <sheetPr codeName="Taul3"/>
  <dimension ref="A1:W322"/>
  <sheetViews>
    <sheetView topLeftCell="E1" zoomScale="110" zoomScaleNormal="110" workbookViewId="0">
      <selection activeCell="IL303" sqref="IL303"/>
    </sheetView>
  </sheetViews>
  <sheetFormatPr defaultRowHeight="12" x14ac:dyDescent="0.2"/>
  <cols>
    <col min="1" max="1" width="16.42578125" bestFit="1" customWidth="1"/>
    <col min="2" max="2" width="9.85546875" customWidth="1"/>
    <col min="3" max="3" width="17" bestFit="1" customWidth="1"/>
    <col min="4" max="4" width="8.140625" bestFit="1" customWidth="1"/>
    <col min="5" max="5" width="16.5703125" bestFit="1" customWidth="1"/>
    <col min="6" max="6" width="14.5703125" bestFit="1" customWidth="1"/>
    <col min="7" max="7" width="18.42578125" bestFit="1" customWidth="1"/>
    <col min="8" max="8" width="45.85546875" customWidth="1"/>
    <col min="9" max="9" width="14.42578125" customWidth="1"/>
    <col min="10" max="10" width="18" bestFit="1" customWidth="1"/>
    <col min="11" max="11" width="15.42578125" customWidth="1"/>
    <col min="12" max="12" width="14.28515625" customWidth="1"/>
    <col min="14" max="14" width="18" bestFit="1" customWidth="1"/>
    <col min="15" max="15" width="12.42578125" customWidth="1"/>
    <col min="17" max="17" width="18" bestFit="1" customWidth="1"/>
    <col min="19" max="19" width="10.5703125" bestFit="1" customWidth="1"/>
    <col min="23" max="23" width="8.7109375" style="85"/>
  </cols>
  <sheetData>
    <row r="1" spans="1:22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J1" s="59"/>
      <c r="O1" t="s">
        <v>413</v>
      </c>
      <c r="R1" t="s">
        <v>414</v>
      </c>
      <c r="V1" s="59"/>
    </row>
    <row r="2" spans="1:22" x14ac:dyDescent="0.2">
      <c r="A2" s="40"/>
      <c r="B2" s="40" t="s">
        <v>396</v>
      </c>
      <c r="C2" s="40" t="s">
        <v>397</v>
      </c>
      <c r="D2" s="40" t="s">
        <v>398</v>
      </c>
      <c r="E2" s="40" t="s">
        <v>399</v>
      </c>
      <c r="F2" s="40" t="s">
        <v>400</v>
      </c>
      <c r="G2" s="40" t="s">
        <v>401</v>
      </c>
      <c r="H2" s="40" t="s">
        <v>402</v>
      </c>
      <c r="I2" s="85"/>
      <c r="J2" s="104" t="s">
        <v>708</v>
      </c>
      <c r="K2" s="83">
        <v>2023</v>
      </c>
      <c r="L2" s="83">
        <v>2024</v>
      </c>
      <c r="M2" s="85"/>
      <c r="N2" s="86"/>
      <c r="O2" s="83" t="s">
        <v>388</v>
      </c>
      <c r="P2" s="85"/>
      <c r="Q2" s="86"/>
      <c r="R2" s="83" t="s">
        <v>403</v>
      </c>
      <c r="S2" s="85"/>
      <c r="T2" s="85"/>
      <c r="U2" s="84"/>
      <c r="V2" s="83" t="s">
        <v>409</v>
      </c>
    </row>
    <row r="3" spans="1:22" x14ac:dyDescent="0.2">
      <c r="A3" t="s">
        <v>81</v>
      </c>
      <c r="B3" s="109">
        <v>5371.694629898403</v>
      </c>
      <c r="C3" s="109">
        <v>385.7300435413643</v>
      </c>
      <c r="D3" s="109">
        <v>645.24760522496376</v>
      </c>
      <c r="E3" s="109">
        <v>1080.488824383164</v>
      </c>
      <c r="F3" s="109">
        <v>1029.0171262699564</v>
      </c>
      <c r="G3" s="109">
        <v>1146.0359941944848</v>
      </c>
      <c r="H3" s="109">
        <v>395.29753265602324</v>
      </c>
      <c r="J3" s="47" t="s">
        <v>81</v>
      </c>
      <c r="K3" s="103">
        <v>10971.004415011037</v>
      </c>
      <c r="L3" s="115">
        <v>10456.733409610984</v>
      </c>
      <c r="M3" s="85"/>
      <c r="N3" s="85" t="s">
        <v>82</v>
      </c>
      <c r="O3" s="94">
        <v>14.285087585449219</v>
      </c>
      <c r="P3" s="85"/>
      <c r="Q3" s="85" t="s">
        <v>81</v>
      </c>
      <c r="R3" s="93">
        <v>275.57142857142856</v>
      </c>
      <c r="S3" s="95"/>
      <c r="T3" s="85"/>
      <c r="U3" s="110" t="s">
        <v>81</v>
      </c>
      <c r="V3" s="110">
        <v>0.10369955156950672</v>
      </c>
    </row>
    <row r="4" spans="1:22" x14ac:dyDescent="0.2">
      <c r="A4" t="s">
        <v>82</v>
      </c>
      <c r="B4" s="109">
        <v>6921.5126311698405</v>
      </c>
      <c r="C4" s="109">
        <v>1201.2584531675088</v>
      </c>
      <c r="D4" s="109">
        <v>855.1628449280995</v>
      </c>
      <c r="E4" s="109">
        <v>934.91877186164015</v>
      </c>
      <c r="F4" s="109">
        <v>642.39486980178776</v>
      </c>
      <c r="G4" s="109">
        <v>1503.5281772250291</v>
      </c>
      <c r="H4" s="109">
        <v>378.72133696074621</v>
      </c>
      <c r="J4" s="47" t="s">
        <v>82</v>
      </c>
      <c r="K4" s="103">
        <v>12304.69947407964</v>
      </c>
      <c r="L4" s="115">
        <v>12693.489686783805</v>
      </c>
      <c r="M4" s="85"/>
      <c r="N4" s="85" t="s">
        <v>83</v>
      </c>
      <c r="O4" s="94">
        <v>13.514705657958984</v>
      </c>
      <c r="P4" s="85"/>
      <c r="Q4" s="85" t="s">
        <v>82</v>
      </c>
      <c r="R4" s="93">
        <v>158</v>
      </c>
      <c r="S4" s="95"/>
      <c r="T4" s="85"/>
      <c r="U4" s="111" t="s">
        <v>82</v>
      </c>
      <c r="V4" s="110">
        <v>0.39198218262806234</v>
      </c>
    </row>
    <row r="5" spans="1:22" x14ac:dyDescent="0.2">
      <c r="A5" t="s">
        <v>83</v>
      </c>
      <c r="B5" s="109">
        <v>7938.1044303797471</v>
      </c>
      <c r="C5" s="109">
        <v>945.05696202531647</v>
      </c>
      <c r="D5" s="109">
        <v>597.58227848101262</v>
      </c>
      <c r="E5" s="109">
        <v>770.76898734177212</v>
      </c>
      <c r="F5" s="109">
        <v>609.28797468354435</v>
      </c>
      <c r="G5" s="109">
        <v>1140.9335443037974</v>
      </c>
      <c r="H5" s="109">
        <v>0</v>
      </c>
      <c r="J5" s="47" t="s">
        <v>83</v>
      </c>
      <c r="K5" s="103">
        <v>12728.234074074075</v>
      </c>
      <c r="L5" s="115">
        <v>12749.31875</v>
      </c>
      <c r="M5" s="85"/>
      <c r="N5" s="85" t="s">
        <v>85</v>
      </c>
      <c r="O5" s="94">
        <v>15.40772533416748</v>
      </c>
      <c r="P5" s="85"/>
      <c r="Q5" s="85" t="s">
        <v>83</v>
      </c>
      <c r="R5" s="93">
        <v>360</v>
      </c>
      <c r="S5" s="95"/>
      <c r="T5" s="85"/>
      <c r="U5" s="110" t="s">
        <v>83</v>
      </c>
      <c r="V5" s="110">
        <v>0.38719512195121952</v>
      </c>
    </row>
    <row r="6" spans="1:22" x14ac:dyDescent="0.2">
      <c r="A6" t="s">
        <v>85</v>
      </c>
      <c r="B6" s="109">
        <v>6483.5950128976783</v>
      </c>
      <c r="C6" s="109">
        <v>992.33276010318139</v>
      </c>
      <c r="D6" s="109">
        <v>575.03869303525369</v>
      </c>
      <c r="E6" s="109">
        <v>751.50558899398106</v>
      </c>
      <c r="F6" s="109">
        <v>716.01719690455718</v>
      </c>
      <c r="G6" s="109">
        <v>1098.9621668099742</v>
      </c>
      <c r="H6" s="109">
        <v>0</v>
      </c>
      <c r="J6" s="47" t="s">
        <v>85</v>
      </c>
      <c r="K6" s="103">
        <v>10771.928009929665</v>
      </c>
      <c r="L6" s="115">
        <v>11097.482362940926</v>
      </c>
      <c r="M6" s="85"/>
      <c r="N6" s="85" t="s">
        <v>86</v>
      </c>
      <c r="O6" s="94">
        <v>19.306249618530273</v>
      </c>
      <c r="P6" s="85"/>
      <c r="Q6" s="85" t="s">
        <v>85</v>
      </c>
      <c r="R6" s="93">
        <v>126.3</v>
      </c>
      <c r="S6" s="95"/>
      <c r="T6" s="85"/>
      <c r="U6" s="110" t="s">
        <v>85</v>
      </c>
      <c r="V6" s="110">
        <v>0.37405857740585774</v>
      </c>
    </row>
    <row r="7" spans="1:22" x14ac:dyDescent="0.2">
      <c r="A7" t="s">
        <v>86</v>
      </c>
      <c r="B7" s="109">
        <v>6391.7743861977442</v>
      </c>
      <c r="C7" s="109">
        <v>594.07299270072997</v>
      </c>
      <c r="D7" s="109">
        <v>659.23025879230261</v>
      </c>
      <c r="E7" s="109">
        <v>1002.8706038487061</v>
      </c>
      <c r="F7" s="109">
        <v>1639.2621101526211</v>
      </c>
      <c r="G7" s="109">
        <v>1541.9362972793629</v>
      </c>
      <c r="H7" s="109">
        <v>724.28931652289316</v>
      </c>
      <c r="J7" s="47" t="s">
        <v>86</v>
      </c>
      <c r="K7" s="103">
        <v>13042.372239747634</v>
      </c>
      <c r="L7" s="115">
        <v>13113.18391562294</v>
      </c>
      <c r="M7" s="85"/>
      <c r="N7" s="85" t="s">
        <v>88</v>
      </c>
      <c r="O7" s="94">
        <v>17.029411315917969</v>
      </c>
      <c r="P7" s="85"/>
      <c r="Q7" s="85" t="s">
        <v>86</v>
      </c>
      <c r="R7" s="93">
        <v>193.5</v>
      </c>
      <c r="S7" s="95"/>
      <c r="T7" s="85"/>
      <c r="U7" s="110" t="s">
        <v>86</v>
      </c>
      <c r="V7" s="110">
        <v>0.38896020539152759</v>
      </c>
    </row>
    <row r="8" spans="1:22" x14ac:dyDescent="0.2">
      <c r="A8" t="s">
        <v>88</v>
      </c>
      <c r="B8" s="109">
        <v>6524.9788897576227</v>
      </c>
      <c r="C8" s="109">
        <v>754.48162627052386</v>
      </c>
      <c r="D8" s="109">
        <v>1108.5863956215794</v>
      </c>
      <c r="E8" s="109">
        <v>1502.1078967943706</v>
      </c>
      <c r="F8" s="109">
        <v>312.62392494136043</v>
      </c>
      <c r="G8" s="109">
        <v>1357.7498045347927</v>
      </c>
      <c r="H8" s="109">
        <v>879.57623143080536</v>
      </c>
      <c r="J8" s="47" t="s">
        <v>88</v>
      </c>
      <c r="K8" s="103">
        <v>13067.239938080495</v>
      </c>
      <c r="L8" s="115">
        <v>13040.392494136044</v>
      </c>
      <c r="M8" s="85"/>
      <c r="N8" s="85" t="s">
        <v>90</v>
      </c>
      <c r="O8" s="94">
        <v>17.075471878051758</v>
      </c>
      <c r="P8" s="85"/>
      <c r="Q8" s="85" t="s">
        <v>88</v>
      </c>
      <c r="R8" s="93">
        <v>130.80000000000001</v>
      </c>
      <c r="S8" s="95"/>
      <c r="T8" s="85"/>
      <c r="U8" s="110" t="s">
        <v>88</v>
      </c>
      <c r="V8" s="110">
        <v>0.41287284144427</v>
      </c>
    </row>
    <row r="9" spans="1:22" x14ac:dyDescent="0.2">
      <c r="A9" t="s">
        <v>90</v>
      </c>
      <c r="B9" s="109">
        <v>6809.2025723472671</v>
      </c>
      <c r="C9" s="109">
        <v>547.97642015005363</v>
      </c>
      <c r="D9" s="109">
        <v>886.97534833869236</v>
      </c>
      <c r="E9" s="109">
        <v>467.4469453376206</v>
      </c>
      <c r="F9" s="109">
        <v>754.40943193997862</v>
      </c>
      <c r="G9" s="109">
        <v>1480.1564844587353</v>
      </c>
      <c r="H9" s="109">
        <v>398.91318327974278</v>
      </c>
      <c r="J9" s="47" t="s">
        <v>90</v>
      </c>
      <c r="K9" s="103">
        <v>12663.547208121827</v>
      </c>
      <c r="L9" s="115">
        <v>12251.14135021097</v>
      </c>
      <c r="M9" s="85"/>
      <c r="N9" s="85" t="s">
        <v>81</v>
      </c>
      <c r="O9" s="94">
        <v>19.375</v>
      </c>
      <c r="P9" s="85"/>
      <c r="Q9" s="85" t="s">
        <v>90</v>
      </c>
      <c r="R9" s="93">
        <v>240</v>
      </c>
      <c r="S9" s="95"/>
      <c r="T9" s="85"/>
      <c r="U9" s="110" t="s">
        <v>90</v>
      </c>
      <c r="V9" s="110">
        <v>0.1125</v>
      </c>
    </row>
    <row r="10" spans="1:22" x14ac:dyDescent="0.2">
      <c r="A10" t="s">
        <v>92</v>
      </c>
      <c r="B10" s="109">
        <v>6104.6933333333336</v>
      </c>
      <c r="C10" s="109">
        <v>1998.6133333333332</v>
      </c>
      <c r="D10" s="109">
        <v>1229.7066666666667</v>
      </c>
      <c r="E10" s="109">
        <v>805.84666666666669</v>
      </c>
      <c r="F10" s="109">
        <v>1194.8933333333334</v>
      </c>
      <c r="G10" s="109">
        <v>1349.2466666666667</v>
      </c>
      <c r="H10" s="109">
        <v>615.43333333333328</v>
      </c>
      <c r="J10" s="47" t="s">
        <v>92</v>
      </c>
      <c r="K10" s="103">
        <v>12726.986111111111</v>
      </c>
      <c r="L10" s="115">
        <v>13651.28</v>
      </c>
      <c r="M10" s="85"/>
      <c r="N10" s="85" t="s">
        <v>92</v>
      </c>
      <c r="O10" s="94">
        <v>14</v>
      </c>
      <c r="P10" s="85"/>
      <c r="Q10" s="85" t="s">
        <v>92</v>
      </c>
      <c r="R10" s="93">
        <v>159</v>
      </c>
      <c r="S10" s="95"/>
      <c r="T10" s="85"/>
      <c r="U10" s="110" t="s">
        <v>92</v>
      </c>
      <c r="V10" s="110">
        <v>0.5714285714285714</v>
      </c>
    </row>
    <row r="11" spans="1:22" x14ac:dyDescent="0.2">
      <c r="A11" t="s">
        <v>95</v>
      </c>
      <c r="B11" s="109">
        <v>12681.413427561838</v>
      </c>
      <c r="C11" s="109">
        <v>4799.1378091872793</v>
      </c>
      <c r="D11" s="109">
        <v>1314.1554770318021</v>
      </c>
      <c r="E11" s="109">
        <v>1310.2685512367491</v>
      </c>
      <c r="F11" s="109">
        <v>1506.3250883392227</v>
      </c>
      <c r="G11" s="109">
        <v>2900.1342756183744</v>
      </c>
      <c r="H11" s="109">
        <v>470.43109540636044</v>
      </c>
      <c r="J11" s="47" t="s">
        <v>95</v>
      </c>
      <c r="K11" s="103">
        <v>23630.435643564357</v>
      </c>
      <c r="L11" s="115">
        <v>25120.426116838487</v>
      </c>
      <c r="M11" s="85"/>
      <c r="N11" s="85" t="s">
        <v>95</v>
      </c>
      <c r="O11" s="94">
        <v>7.2325582504272461</v>
      </c>
      <c r="P11" s="85"/>
      <c r="Q11" s="85" t="s">
        <v>95</v>
      </c>
      <c r="R11" s="93">
        <v>52</v>
      </c>
      <c r="S11" s="95"/>
      <c r="T11" s="85"/>
      <c r="U11" s="110" t="s">
        <v>95</v>
      </c>
      <c r="V11" s="110">
        <v>0.56578947368421051</v>
      </c>
    </row>
    <row r="12" spans="1:22" x14ac:dyDescent="0.2">
      <c r="A12" t="s">
        <v>97</v>
      </c>
      <c r="B12" s="109">
        <v>5468.5849429161035</v>
      </c>
      <c r="C12" s="109">
        <v>87.219234823403653</v>
      </c>
      <c r="D12" s="109">
        <v>425.64466944786733</v>
      </c>
      <c r="E12" s="109">
        <v>361.26080437074097</v>
      </c>
      <c r="F12" s="109">
        <v>1016.6146057573823</v>
      </c>
      <c r="G12" s="109">
        <v>2753.4469468652105</v>
      </c>
      <c r="H12" s="109">
        <v>1165.8034948112297</v>
      </c>
      <c r="J12" s="47" t="s">
        <v>97</v>
      </c>
      <c r="K12" s="103">
        <v>11505.692294115051</v>
      </c>
      <c r="L12" s="115">
        <v>11631.018985490287</v>
      </c>
      <c r="M12" s="85"/>
      <c r="N12" s="85" t="s">
        <v>97</v>
      </c>
      <c r="O12" s="94">
        <v>18.196712493896484</v>
      </c>
      <c r="P12" s="85"/>
      <c r="Q12" s="85" t="s">
        <v>97</v>
      </c>
      <c r="R12" s="93">
        <v>403.20731707317071</v>
      </c>
      <c r="S12" s="95"/>
      <c r="T12" s="85"/>
      <c r="U12" s="110" t="s">
        <v>97</v>
      </c>
      <c r="V12" s="110">
        <v>3.2898047202587759E-2</v>
      </c>
    </row>
    <row r="13" spans="1:22" x14ac:dyDescent="0.2">
      <c r="A13" t="s">
        <v>99</v>
      </c>
      <c r="B13" s="109">
        <v>6289.8829648894671</v>
      </c>
      <c r="C13" s="109">
        <v>894.66753359341135</v>
      </c>
      <c r="D13" s="109">
        <v>907.79540528825316</v>
      </c>
      <c r="E13" s="109">
        <v>770.08495882097964</v>
      </c>
      <c r="F13" s="109">
        <v>803.38794971824882</v>
      </c>
      <c r="G13" s="109">
        <v>1245.8430862592111</v>
      </c>
      <c r="H13" s="109">
        <v>705.77546597312528</v>
      </c>
      <c r="J13" s="47" t="s">
        <v>99</v>
      </c>
      <c r="K13" s="103">
        <v>11722.645596291613</v>
      </c>
      <c r="L13" s="115">
        <v>12164.122274476273</v>
      </c>
      <c r="M13" s="85"/>
      <c r="N13" s="85" t="s">
        <v>99</v>
      </c>
      <c r="O13" s="94">
        <v>19.279621124267578</v>
      </c>
      <c r="P13" s="85"/>
      <c r="Q13" s="85" t="s">
        <v>99</v>
      </c>
      <c r="R13" s="93">
        <v>147.75</v>
      </c>
      <c r="S13" s="95"/>
      <c r="T13" s="85"/>
      <c r="U13" s="110" t="s">
        <v>99</v>
      </c>
      <c r="V13" s="110">
        <v>0.32617671345995047</v>
      </c>
    </row>
    <row r="14" spans="1:22" x14ac:dyDescent="0.2">
      <c r="A14" t="s">
        <v>101</v>
      </c>
      <c r="B14" s="109">
        <v>8500.5132743362828</v>
      </c>
      <c r="C14" s="109">
        <v>661.78367748279254</v>
      </c>
      <c r="D14" s="109">
        <v>1008.3195673549656</v>
      </c>
      <c r="E14" s="109">
        <v>1153.5122910521141</v>
      </c>
      <c r="F14" s="109">
        <v>994.51229105211405</v>
      </c>
      <c r="G14" s="109">
        <v>1716.2153392330383</v>
      </c>
      <c r="H14" s="109">
        <v>0</v>
      </c>
      <c r="J14" s="47" t="s">
        <v>101</v>
      </c>
      <c r="K14" s="103">
        <v>15189.774393146121</v>
      </c>
      <c r="L14" s="115">
        <v>15904.195906432749</v>
      </c>
      <c r="M14" s="85"/>
      <c r="N14" s="85" t="s">
        <v>101</v>
      </c>
      <c r="O14" s="94">
        <v>15.897777557373047</v>
      </c>
      <c r="P14" s="85"/>
      <c r="Q14" s="85" t="s">
        <v>101</v>
      </c>
      <c r="R14" s="93">
        <v>121</v>
      </c>
      <c r="S14" s="95"/>
      <c r="T14" s="85"/>
      <c r="U14" s="110" t="s">
        <v>101</v>
      </c>
      <c r="V14" s="110">
        <v>0.27333333333333332</v>
      </c>
    </row>
    <row r="15" spans="1:22" x14ac:dyDescent="0.2">
      <c r="A15" t="s">
        <v>102</v>
      </c>
      <c r="B15" s="109">
        <v>8924.0961923847699</v>
      </c>
      <c r="C15" s="109">
        <v>1071.5390781563126</v>
      </c>
      <c r="D15" s="109">
        <v>729.66733466933863</v>
      </c>
      <c r="E15" s="109">
        <v>0</v>
      </c>
      <c r="F15" s="109">
        <v>666.45290581162328</v>
      </c>
      <c r="G15" s="109">
        <v>2197.4949899799599</v>
      </c>
      <c r="H15" s="109">
        <v>0</v>
      </c>
      <c r="J15" s="47" t="s">
        <v>102</v>
      </c>
      <c r="K15" s="103">
        <v>14963.192380952381</v>
      </c>
      <c r="L15" s="115">
        <v>14636.852652259333</v>
      </c>
      <c r="M15" s="85"/>
      <c r="N15" s="85" t="s">
        <v>102</v>
      </c>
      <c r="O15" s="94">
        <v>11.759259223937988</v>
      </c>
      <c r="P15" s="85"/>
      <c r="Q15" s="85" t="s">
        <v>102</v>
      </c>
      <c r="R15" s="93">
        <v>92</v>
      </c>
      <c r="S15" s="95"/>
      <c r="T15" s="85"/>
      <c r="U15" s="110" t="s">
        <v>102</v>
      </c>
      <c r="V15" s="110">
        <v>0.47859922178988329</v>
      </c>
    </row>
    <row r="16" spans="1:22" x14ac:dyDescent="0.2">
      <c r="A16" t="s">
        <v>103</v>
      </c>
      <c r="B16" s="109">
        <v>7375.4851013110847</v>
      </c>
      <c r="C16" s="109">
        <v>66.980532379817248</v>
      </c>
      <c r="D16" s="109">
        <v>798.81922924116009</v>
      </c>
      <c r="E16" s="109">
        <v>834.86928883591577</v>
      </c>
      <c r="F16" s="109">
        <v>1125.2292411601113</v>
      </c>
      <c r="G16" s="109">
        <v>844.14858959078265</v>
      </c>
      <c r="H16" s="109">
        <v>1215.4199443782281</v>
      </c>
      <c r="J16" s="47" t="s">
        <v>103</v>
      </c>
      <c r="K16" s="103">
        <v>13008.730328495034</v>
      </c>
      <c r="L16" s="115">
        <v>12682.420333839151</v>
      </c>
      <c r="M16" s="85"/>
      <c r="N16" s="85" t="s">
        <v>103</v>
      </c>
      <c r="O16" s="94">
        <v>14.645000457763672</v>
      </c>
      <c r="P16" s="85"/>
      <c r="Q16" s="85" t="s">
        <v>103</v>
      </c>
      <c r="R16" s="93">
        <v>211.5</v>
      </c>
      <c r="S16" s="95"/>
      <c r="T16" s="85"/>
      <c r="U16" s="110" t="s">
        <v>103</v>
      </c>
      <c r="V16" s="110">
        <v>0.14904187366926899</v>
      </c>
    </row>
    <row r="17" spans="1:22" x14ac:dyDescent="0.2">
      <c r="A17" t="s">
        <v>104</v>
      </c>
      <c r="B17" s="109">
        <v>5961.5727762803235</v>
      </c>
      <c r="C17" s="109">
        <v>590.79110512129375</v>
      </c>
      <c r="D17" s="109">
        <v>744.95822102425871</v>
      </c>
      <c r="E17" s="109">
        <v>633.40970350404314</v>
      </c>
      <c r="F17" s="109">
        <v>948.90700808625331</v>
      </c>
      <c r="G17" s="109">
        <v>1273.5013477088949</v>
      </c>
      <c r="H17" s="109">
        <v>509.16442048517519</v>
      </c>
      <c r="J17" s="47" t="s">
        <v>104</v>
      </c>
      <c r="K17" s="103">
        <v>11332.935701163502</v>
      </c>
      <c r="L17" s="115">
        <v>10868.496388706501</v>
      </c>
      <c r="M17" s="85"/>
      <c r="N17" s="85" t="s">
        <v>104</v>
      </c>
      <c r="O17" s="94">
        <v>17.496854782104492</v>
      </c>
      <c r="P17" s="85"/>
      <c r="Q17" s="85" t="s">
        <v>104</v>
      </c>
      <c r="R17" s="93">
        <v>169.2</v>
      </c>
      <c r="S17" s="95"/>
      <c r="T17" s="85"/>
      <c r="U17" s="110" t="s">
        <v>104</v>
      </c>
      <c r="V17" s="110">
        <v>0.36387434554973824</v>
      </c>
    </row>
    <row r="18" spans="1:22" x14ac:dyDescent="0.2">
      <c r="A18" t="s">
        <v>105</v>
      </c>
      <c r="B18" s="109">
        <v>6539.991556091677</v>
      </c>
      <c r="C18" s="109">
        <v>576.15078407720148</v>
      </c>
      <c r="D18" s="109">
        <v>1009.3220747889023</v>
      </c>
      <c r="E18" s="109">
        <v>948.4101326899879</v>
      </c>
      <c r="F18" s="109">
        <v>1131.1652593486128</v>
      </c>
      <c r="G18" s="109">
        <v>1323.6562123039807</v>
      </c>
      <c r="H18" s="109">
        <v>0</v>
      </c>
      <c r="J18" s="47" t="s">
        <v>105</v>
      </c>
      <c r="K18" s="103">
        <v>11915.609419873635</v>
      </c>
      <c r="L18" s="115">
        <v>12035.402231356429</v>
      </c>
      <c r="M18" s="85"/>
      <c r="N18" s="85" t="s">
        <v>105</v>
      </c>
      <c r="O18" s="94">
        <v>16.175212860107422</v>
      </c>
      <c r="P18" s="85"/>
      <c r="Q18" s="85" t="s">
        <v>105</v>
      </c>
      <c r="R18" s="93">
        <v>145</v>
      </c>
      <c r="S18" s="95"/>
      <c r="T18" s="85"/>
      <c r="U18" s="110" t="s">
        <v>105</v>
      </c>
      <c r="V18" s="110">
        <v>0.35506402793946451</v>
      </c>
    </row>
    <row r="19" spans="1:22" x14ac:dyDescent="0.2">
      <c r="A19" t="s">
        <v>106</v>
      </c>
      <c r="B19" s="109">
        <v>7716.0372670807456</v>
      </c>
      <c r="C19" s="109">
        <v>761.42857142857144</v>
      </c>
      <c r="D19" s="109">
        <v>1187.1552795031057</v>
      </c>
      <c r="E19" s="109">
        <v>1160.9813664596272</v>
      </c>
      <c r="F19" s="109">
        <v>3542.6211180124224</v>
      </c>
      <c r="G19" s="109">
        <v>1079.7391304347825</v>
      </c>
      <c r="H19" s="109">
        <v>4830.1118012422357</v>
      </c>
      <c r="J19" s="47" t="s">
        <v>106</v>
      </c>
      <c r="K19" s="103">
        <v>19000.610778443115</v>
      </c>
      <c r="L19" s="115">
        <v>20419.246913580246</v>
      </c>
      <c r="M19" s="85"/>
      <c r="N19" s="85" t="s">
        <v>106</v>
      </c>
      <c r="O19" s="94">
        <v>8.5416669845581055</v>
      </c>
      <c r="P19" s="85"/>
      <c r="Q19" s="85" t="s">
        <v>106</v>
      </c>
      <c r="R19" s="93">
        <v>81</v>
      </c>
      <c r="S19" s="95"/>
      <c r="T19" s="85"/>
      <c r="U19" s="110" t="s">
        <v>106</v>
      </c>
      <c r="V19" s="110">
        <v>0.27160493827160492</v>
      </c>
    </row>
    <row r="20" spans="1:22" x14ac:dyDescent="0.2">
      <c r="A20" t="s">
        <v>108</v>
      </c>
      <c r="B20" s="109">
        <v>15158.872549019608</v>
      </c>
      <c r="C20" s="109">
        <v>1096.2647058823529</v>
      </c>
      <c r="D20" s="109">
        <v>1590.0882352941176</v>
      </c>
      <c r="E20" s="109">
        <v>0</v>
      </c>
      <c r="F20" s="109">
        <v>3089.7352941176468</v>
      </c>
      <c r="G20" s="109">
        <v>4278.2843137254904</v>
      </c>
      <c r="H20" s="109">
        <v>0</v>
      </c>
      <c r="J20" s="47" t="s">
        <v>108</v>
      </c>
      <c r="K20" s="103">
        <v>15063.625615763547</v>
      </c>
      <c r="L20" s="115">
        <v>25213.245098039217</v>
      </c>
      <c r="M20" s="85"/>
      <c r="N20" s="85" t="s">
        <v>108</v>
      </c>
      <c r="O20" s="94">
        <v>11</v>
      </c>
      <c r="P20" s="85"/>
      <c r="Q20" s="85" t="s">
        <v>108</v>
      </c>
      <c r="R20" s="93">
        <v>108</v>
      </c>
      <c r="S20" s="95"/>
      <c r="T20" s="85"/>
      <c r="U20" s="110" t="s">
        <v>108</v>
      </c>
      <c r="V20" s="110">
        <v>0.3577981651376147</v>
      </c>
    </row>
    <row r="21" spans="1:22" x14ac:dyDescent="0.2">
      <c r="A21" t="s">
        <v>111</v>
      </c>
      <c r="B21" s="109">
        <v>5719.9525644826563</v>
      </c>
      <c r="C21" s="109">
        <v>341.57841683960868</v>
      </c>
      <c r="D21" s="109">
        <v>809.18351615772315</v>
      </c>
      <c r="E21" s="109">
        <v>929.3276015416543</v>
      </c>
      <c r="F21" s="109">
        <v>1125.2866884079453</v>
      </c>
      <c r="G21" s="109">
        <v>1903.7746812926177</v>
      </c>
      <c r="H21" s="109">
        <v>1423.7444411503113</v>
      </c>
      <c r="J21" s="47" t="s">
        <v>111</v>
      </c>
      <c r="K21" s="103">
        <v>12432.218151071025</v>
      </c>
      <c r="L21" s="115">
        <v>12492.326672458732</v>
      </c>
      <c r="M21" s="85"/>
      <c r="N21" s="85" t="s">
        <v>111</v>
      </c>
      <c r="O21" s="94">
        <v>18.09375</v>
      </c>
      <c r="P21" s="85"/>
      <c r="Q21" s="85" t="s">
        <v>111</v>
      </c>
      <c r="R21" s="93">
        <v>190</v>
      </c>
      <c r="S21" s="95"/>
      <c r="T21" s="85"/>
      <c r="U21" s="110" t="s">
        <v>111</v>
      </c>
      <c r="V21" s="110">
        <v>0.15409482758620691</v>
      </c>
    </row>
    <row r="22" spans="1:22" x14ac:dyDescent="0.2">
      <c r="A22" t="s">
        <v>112</v>
      </c>
      <c r="B22" s="109">
        <v>5781.0566893424038</v>
      </c>
      <c r="C22" s="109">
        <v>1062.8662131519275</v>
      </c>
      <c r="D22" s="109">
        <v>643.07936507936506</v>
      </c>
      <c r="E22" s="109">
        <v>1101.859410430839</v>
      </c>
      <c r="F22" s="109">
        <v>1208.2585034013605</v>
      </c>
      <c r="G22" s="109">
        <v>2974.1337868480728</v>
      </c>
      <c r="H22" s="109">
        <v>392.54421768707482</v>
      </c>
      <c r="J22" s="47" t="s">
        <v>112</v>
      </c>
      <c r="K22" s="103">
        <v>13246.144200626959</v>
      </c>
      <c r="L22" s="115">
        <v>13309.821782178218</v>
      </c>
      <c r="M22" s="85"/>
      <c r="N22" s="85" t="s">
        <v>112</v>
      </c>
      <c r="O22" s="94">
        <v>17.916666030883789</v>
      </c>
      <c r="P22" s="85"/>
      <c r="Q22" s="85" t="s">
        <v>112</v>
      </c>
      <c r="R22" s="93">
        <v>164</v>
      </c>
      <c r="S22" s="95"/>
      <c r="T22" s="85"/>
      <c r="U22" s="110" t="s">
        <v>112</v>
      </c>
      <c r="V22" s="110">
        <v>0.51072961373390557</v>
      </c>
    </row>
    <row r="23" spans="1:22" x14ac:dyDescent="0.2">
      <c r="A23" t="s">
        <v>114</v>
      </c>
      <c r="B23" s="109">
        <v>8479.1098814229244</v>
      </c>
      <c r="C23" s="109">
        <v>279.6885375494071</v>
      </c>
      <c r="D23" s="109">
        <v>703.81818181818187</v>
      </c>
      <c r="E23" s="109">
        <v>528.14387351778657</v>
      </c>
      <c r="F23" s="109">
        <v>642.62134387351773</v>
      </c>
      <c r="G23" s="109">
        <v>1982.3557312252965</v>
      </c>
      <c r="H23" s="109">
        <v>0</v>
      </c>
      <c r="J23" s="47" t="s">
        <v>114</v>
      </c>
      <c r="K23" s="103">
        <v>13125.111620795107</v>
      </c>
      <c r="L23" s="115">
        <v>13381.162246489859</v>
      </c>
      <c r="M23" s="85"/>
      <c r="N23" s="85" t="s">
        <v>114</v>
      </c>
      <c r="O23" s="94">
        <v>15.015810012817383</v>
      </c>
      <c r="P23" s="85"/>
      <c r="Q23" s="85" t="s">
        <v>114</v>
      </c>
      <c r="R23" s="93">
        <v>69.666666666666671</v>
      </c>
      <c r="S23" s="95"/>
      <c r="T23" s="85"/>
      <c r="U23" s="110" t="s">
        <v>114</v>
      </c>
      <c r="V23" s="110">
        <v>8.9051094890510954E-2</v>
      </c>
    </row>
    <row r="24" spans="1:22" x14ac:dyDescent="0.2">
      <c r="A24" t="s">
        <v>116</v>
      </c>
      <c r="B24" s="109">
        <v>7670.3536379018615</v>
      </c>
      <c r="C24" s="109">
        <v>245.2741116751269</v>
      </c>
      <c r="D24" s="109">
        <v>766.22673434856176</v>
      </c>
      <c r="E24" s="109">
        <v>1302.0169204737733</v>
      </c>
      <c r="F24" s="109">
        <v>789.81049069373944</v>
      </c>
      <c r="G24" s="109">
        <v>1663.2758037225042</v>
      </c>
      <c r="H24" s="109">
        <v>307.72250423011843</v>
      </c>
      <c r="J24" s="47" t="s">
        <v>116</v>
      </c>
      <c r="K24" s="103">
        <v>12821.167479674798</v>
      </c>
      <c r="L24" s="115">
        <v>13331.913469387755</v>
      </c>
      <c r="M24" s="85"/>
      <c r="N24" s="85" t="s">
        <v>116</v>
      </c>
      <c r="O24" s="94">
        <v>16.202127456665039</v>
      </c>
      <c r="P24" s="85"/>
      <c r="Q24" s="85" t="s">
        <v>116</v>
      </c>
      <c r="R24" s="93">
        <v>205</v>
      </c>
      <c r="S24" s="95"/>
      <c r="T24" s="85"/>
      <c r="U24" s="110" t="s">
        <v>116</v>
      </c>
      <c r="V24" s="110">
        <v>0.12631578947368421</v>
      </c>
    </row>
    <row r="25" spans="1:22" x14ac:dyDescent="0.2">
      <c r="A25" t="s">
        <v>118</v>
      </c>
      <c r="B25" s="109">
        <v>7819.36329588015</v>
      </c>
      <c r="C25" s="109">
        <v>2058.7415730337079</v>
      </c>
      <c r="D25" s="109">
        <v>1291.1835205992509</v>
      </c>
      <c r="E25" s="109">
        <v>1575.0411985018727</v>
      </c>
      <c r="F25" s="109">
        <v>3160.3670411985017</v>
      </c>
      <c r="G25" s="109">
        <v>1857.8426966292134</v>
      </c>
      <c r="H25" s="109">
        <v>1489.8052434456929</v>
      </c>
      <c r="J25" s="47" t="s">
        <v>118</v>
      </c>
      <c r="K25" s="103">
        <v>25260.633093525179</v>
      </c>
      <c r="L25" s="115">
        <v>19292.808988764045</v>
      </c>
      <c r="M25" s="85"/>
      <c r="N25" s="85" t="s">
        <v>118</v>
      </c>
      <c r="O25" s="94">
        <v>12.340909004211426</v>
      </c>
      <c r="P25" s="85"/>
      <c r="Q25" s="85" t="s">
        <v>118</v>
      </c>
      <c r="R25" s="93">
        <v>147</v>
      </c>
      <c r="S25" s="95"/>
      <c r="T25" s="85"/>
      <c r="U25" s="110" t="s">
        <v>118</v>
      </c>
      <c r="V25" s="110">
        <v>0.45185185185185184</v>
      </c>
    </row>
    <row r="26" spans="1:22" x14ac:dyDescent="0.2">
      <c r="A26" t="s">
        <v>119</v>
      </c>
      <c r="B26" s="109">
        <v>5713.1477927063343</v>
      </c>
      <c r="C26" s="109">
        <v>645.8301343570057</v>
      </c>
      <c r="D26" s="109">
        <v>804.17562380038385</v>
      </c>
      <c r="E26" s="109">
        <v>948.52975047984648</v>
      </c>
      <c r="F26" s="109">
        <v>434.12955854126682</v>
      </c>
      <c r="G26" s="109">
        <v>1287.0095969289828</v>
      </c>
      <c r="H26" s="109">
        <v>552.39827255278306</v>
      </c>
      <c r="J26" s="47" t="s">
        <v>119</v>
      </c>
      <c r="K26" s="103">
        <v>10566.170074349442</v>
      </c>
      <c r="L26" s="115">
        <v>10710.187558906691</v>
      </c>
      <c r="M26" s="85"/>
      <c r="N26" s="85" t="s">
        <v>119</v>
      </c>
      <c r="O26" s="94">
        <v>17.291337966918945</v>
      </c>
      <c r="P26" s="85"/>
      <c r="Q26" s="85" t="s">
        <v>119</v>
      </c>
      <c r="R26" s="93">
        <v>178.5</v>
      </c>
      <c r="S26" s="95"/>
      <c r="T26" s="85"/>
      <c r="U26" s="110" t="s">
        <v>119</v>
      </c>
      <c r="V26" s="110">
        <v>0.23643054277828887</v>
      </c>
    </row>
    <row r="27" spans="1:22" x14ac:dyDescent="0.2">
      <c r="A27" t="s">
        <v>121</v>
      </c>
      <c r="B27" s="109">
        <v>6807.3636881047241</v>
      </c>
      <c r="C27" s="109">
        <v>1121.8588503130336</v>
      </c>
      <c r="D27" s="109">
        <v>414.85600455321571</v>
      </c>
      <c r="E27" s="109">
        <v>0.90495162208309621</v>
      </c>
      <c r="F27" s="109">
        <v>1410.3118952760387</v>
      </c>
      <c r="G27" s="109">
        <v>1231.4058053500285</v>
      </c>
      <c r="H27" s="109">
        <v>618.96755833807629</v>
      </c>
      <c r="J27" s="47" t="s">
        <v>121</v>
      </c>
      <c r="K27" s="103">
        <v>11899.059676519799</v>
      </c>
      <c r="L27" s="115">
        <v>11634.426321709787</v>
      </c>
      <c r="M27" s="85"/>
      <c r="N27" s="85" t="s">
        <v>121</v>
      </c>
      <c r="O27" s="94">
        <v>16.381502151489258</v>
      </c>
      <c r="P27" s="85"/>
      <c r="Q27" s="85" t="s">
        <v>121</v>
      </c>
      <c r="R27" s="93">
        <v>192.6</v>
      </c>
      <c r="S27" s="95"/>
      <c r="T27" s="85"/>
      <c r="U27" s="110" t="s">
        <v>121</v>
      </c>
      <c r="V27" s="110">
        <v>0.4126637554585153</v>
      </c>
    </row>
    <row r="28" spans="1:22" x14ac:dyDescent="0.2">
      <c r="A28" t="s">
        <v>123</v>
      </c>
      <c r="B28" s="109">
        <v>6540.4547528517114</v>
      </c>
      <c r="C28" s="109">
        <v>573.1832699619772</v>
      </c>
      <c r="D28" s="109">
        <v>728.9634980988593</v>
      </c>
      <c r="E28" s="109">
        <v>708.7878326996198</v>
      </c>
      <c r="F28" s="109">
        <v>921.34144486692014</v>
      </c>
      <c r="G28" s="109">
        <v>1050.273764258555</v>
      </c>
      <c r="H28" s="109">
        <v>1009.5057034220532</v>
      </c>
      <c r="J28" s="47" t="s">
        <v>123</v>
      </c>
      <c r="K28" s="103">
        <v>12298.742091551916</v>
      </c>
      <c r="L28" s="115">
        <v>11729.204204204205</v>
      </c>
      <c r="M28" s="85"/>
      <c r="N28" s="85" t="s">
        <v>124</v>
      </c>
      <c r="O28" s="94">
        <v>14.222222328186035</v>
      </c>
      <c r="P28" s="85"/>
      <c r="Q28" s="85" t="s">
        <v>123</v>
      </c>
      <c r="R28" s="93">
        <v>264.60000000000002</v>
      </c>
      <c r="S28" s="95"/>
      <c r="T28" s="85"/>
      <c r="U28" s="110" t="s">
        <v>123</v>
      </c>
      <c r="V28" s="110">
        <v>0.18829337094499296</v>
      </c>
    </row>
    <row r="29" spans="1:22" x14ac:dyDescent="0.2">
      <c r="A29" t="s">
        <v>124</v>
      </c>
      <c r="B29" s="109">
        <v>8997.2267303102617</v>
      </c>
      <c r="C29" s="109">
        <v>2448.1193317422435</v>
      </c>
      <c r="D29" s="109">
        <v>946.22911694510742</v>
      </c>
      <c r="E29" s="109">
        <v>1385.4558472553699</v>
      </c>
      <c r="F29" s="109">
        <v>1491.9140811455848</v>
      </c>
      <c r="G29" s="109">
        <v>4549.6515513126487</v>
      </c>
      <c r="H29" s="109">
        <v>753.84725536992835</v>
      </c>
      <c r="J29" s="47" t="s">
        <v>124</v>
      </c>
      <c r="K29" s="103">
        <v>19409.301310043669</v>
      </c>
      <c r="L29" s="115">
        <v>20603.530516431925</v>
      </c>
      <c r="M29" s="85"/>
      <c r="N29" s="85" t="s">
        <v>98</v>
      </c>
      <c r="O29" s="94">
        <v>18.350296020507813</v>
      </c>
      <c r="P29" s="85"/>
      <c r="Q29" s="85" t="s">
        <v>124</v>
      </c>
      <c r="R29" s="93">
        <v>73</v>
      </c>
      <c r="S29" s="95"/>
      <c r="T29" s="85"/>
      <c r="U29" s="110" t="s">
        <v>124</v>
      </c>
      <c r="V29" s="110">
        <v>0.43119266055045874</v>
      </c>
    </row>
    <row r="30" spans="1:22" x14ac:dyDescent="0.2">
      <c r="A30" t="s">
        <v>98</v>
      </c>
      <c r="B30" s="109">
        <v>6001.0113669976763</v>
      </c>
      <c r="C30" s="109">
        <v>220.03566448341434</v>
      </c>
      <c r="D30" s="109">
        <v>502.08907669554196</v>
      </c>
      <c r="E30" s="109">
        <v>466.29414747517433</v>
      </c>
      <c r="F30" s="109">
        <v>532.75886330023241</v>
      </c>
      <c r="G30" s="109">
        <v>1963.5477287132896</v>
      </c>
      <c r="H30" s="109">
        <v>1819.5052186773717</v>
      </c>
      <c r="J30" s="47" t="s">
        <v>98</v>
      </c>
      <c r="K30" s="103">
        <v>11412.514037426139</v>
      </c>
      <c r="L30" s="115">
        <v>11750.811754966888</v>
      </c>
      <c r="M30" s="85"/>
      <c r="N30" s="85" t="s">
        <v>362</v>
      </c>
      <c r="O30" s="94">
        <v>18.519063949584961</v>
      </c>
      <c r="P30" s="85"/>
      <c r="Q30" s="85" t="s">
        <v>98</v>
      </c>
      <c r="R30" s="93">
        <v>468.35643564356434</v>
      </c>
      <c r="S30" s="95"/>
      <c r="T30" s="85"/>
      <c r="U30" s="110" t="s">
        <v>98</v>
      </c>
      <c r="V30" s="110">
        <v>8.9809377996870637E-2</v>
      </c>
    </row>
    <row r="31" spans="1:22" x14ac:dyDescent="0.2">
      <c r="A31" t="s">
        <v>126</v>
      </c>
      <c r="B31" s="109">
        <v>10676.401486988847</v>
      </c>
      <c r="C31" s="109">
        <v>1681.0408921933085</v>
      </c>
      <c r="D31" s="109">
        <v>1620.5947955390334</v>
      </c>
      <c r="E31" s="109">
        <v>0</v>
      </c>
      <c r="F31" s="109">
        <v>245.20446096654274</v>
      </c>
      <c r="G31" s="109">
        <v>1930.3345724907063</v>
      </c>
      <c r="H31" s="109">
        <v>581.60594795539032</v>
      </c>
      <c r="J31" s="47" t="s">
        <v>126</v>
      </c>
      <c r="K31" s="103">
        <v>18075.328185328184</v>
      </c>
      <c r="L31" s="115">
        <v>17316.788104089221</v>
      </c>
      <c r="M31" s="85"/>
      <c r="N31" s="85" t="s">
        <v>126</v>
      </c>
      <c r="O31" s="94">
        <v>13.285714149475098</v>
      </c>
      <c r="P31" s="85"/>
      <c r="Q31" s="85" t="s">
        <v>126</v>
      </c>
      <c r="R31" s="93">
        <v>69</v>
      </c>
      <c r="S31" s="95"/>
      <c r="T31" s="85"/>
      <c r="U31" s="110" t="s">
        <v>126</v>
      </c>
      <c r="V31" s="110">
        <v>0</v>
      </c>
    </row>
    <row r="32" spans="1:22" x14ac:dyDescent="0.2">
      <c r="A32" t="s">
        <v>128</v>
      </c>
      <c r="B32" s="109">
        <v>5715.7895185342995</v>
      </c>
      <c r="C32" s="109">
        <v>961.47379633574781</v>
      </c>
      <c r="D32" s="109">
        <v>624.77673625905413</v>
      </c>
      <c r="E32" s="109">
        <v>315.27950575202385</v>
      </c>
      <c r="F32" s="109">
        <v>1293.7145291861953</v>
      </c>
      <c r="G32" s="109">
        <v>1646.6668086919472</v>
      </c>
      <c r="H32" s="109">
        <v>1241.4853003834683</v>
      </c>
      <c r="J32" s="47" t="s">
        <v>128</v>
      </c>
      <c r="K32" s="103">
        <v>11395.891693811074</v>
      </c>
      <c r="L32" s="115">
        <v>12478.487211740043</v>
      </c>
      <c r="M32" s="85"/>
      <c r="N32" s="85" t="s">
        <v>128</v>
      </c>
      <c r="O32" s="94">
        <v>16.788406372070313</v>
      </c>
      <c r="P32" s="85"/>
      <c r="Q32" s="85" t="s">
        <v>128</v>
      </c>
      <c r="R32" s="93">
        <v>264.3</v>
      </c>
      <c r="S32" s="95"/>
      <c r="T32" s="85"/>
      <c r="U32" s="110" t="s">
        <v>128</v>
      </c>
      <c r="V32" s="110">
        <v>0.36288659793814432</v>
      </c>
    </row>
    <row r="33" spans="1:22" x14ac:dyDescent="0.2">
      <c r="A33" t="s">
        <v>129</v>
      </c>
      <c r="B33" s="109">
        <v>5927.1235955056181</v>
      </c>
      <c r="C33" s="109">
        <v>696.40786516853927</v>
      </c>
      <c r="D33" s="109">
        <v>765.9292134831461</v>
      </c>
      <c r="E33" s="109">
        <v>717.04494382022472</v>
      </c>
      <c r="F33" s="109">
        <v>1080.8078651685394</v>
      </c>
      <c r="G33" s="109">
        <v>1102.4247191011236</v>
      </c>
      <c r="H33" s="109">
        <v>792.88539325842692</v>
      </c>
      <c r="J33" s="47" t="s">
        <v>129</v>
      </c>
      <c r="K33" s="103">
        <v>11251.779082177161</v>
      </c>
      <c r="L33" s="115">
        <v>12020.600872410032</v>
      </c>
      <c r="M33" s="85"/>
      <c r="N33" s="85" t="s">
        <v>129</v>
      </c>
      <c r="O33" s="94">
        <v>17.491329193115234</v>
      </c>
      <c r="P33" s="85"/>
      <c r="Q33" s="85" t="s">
        <v>129</v>
      </c>
      <c r="R33" s="93">
        <v>155</v>
      </c>
      <c r="S33" s="95"/>
      <c r="T33" s="85"/>
      <c r="U33" s="110" t="s">
        <v>129</v>
      </c>
      <c r="V33" s="110">
        <v>0.2601880877742947</v>
      </c>
    </row>
    <row r="34" spans="1:22" x14ac:dyDescent="0.2">
      <c r="A34" t="s">
        <v>130</v>
      </c>
      <c r="B34" s="109">
        <v>8535.2471910112363</v>
      </c>
      <c r="C34" s="109">
        <v>963.57303370786519</v>
      </c>
      <c r="D34" s="109">
        <v>890.94382022471905</v>
      </c>
      <c r="E34" s="109">
        <v>1440.7921348314608</v>
      </c>
      <c r="F34" s="109">
        <v>950.54494382022472</v>
      </c>
      <c r="G34" s="109">
        <v>2105.7696629213483</v>
      </c>
      <c r="H34" s="109">
        <v>311.41011235955057</v>
      </c>
      <c r="J34" s="47" t="s">
        <v>130</v>
      </c>
      <c r="K34" s="103">
        <v>13681.244791666666</v>
      </c>
      <c r="L34" s="115">
        <v>15348.709497206704</v>
      </c>
      <c r="M34" s="85"/>
      <c r="N34" s="85" t="s">
        <v>130</v>
      </c>
      <c r="O34" s="94">
        <v>13.935483932495117</v>
      </c>
      <c r="P34" s="85"/>
      <c r="Q34" s="85" t="s">
        <v>130</v>
      </c>
      <c r="R34" s="93">
        <v>183</v>
      </c>
      <c r="S34" s="95"/>
      <c r="T34" s="85"/>
      <c r="U34" s="110" t="s">
        <v>130</v>
      </c>
      <c r="V34" s="110">
        <v>0.32203389830508472</v>
      </c>
    </row>
    <row r="35" spans="1:22" x14ac:dyDescent="0.2">
      <c r="A35" t="s">
        <v>131</v>
      </c>
      <c r="B35" s="109">
        <v>9087.1286307053942</v>
      </c>
      <c r="C35" s="109">
        <v>2550.0331950207469</v>
      </c>
      <c r="D35" s="109">
        <v>1313.5518672199171</v>
      </c>
      <c r="E35" s="109">
        <v>1128.4896265560167</v>
      </c>
      <c r="F35" s="109">
        <v>2457.5186721991699</v>
      </c>
      <c r="G35" s="109">
        <v>2349.7178423236514</v>
      </c>
      <c r="H35" s="109">
        <v>865.57676348547716</v>
      </c>
      <c r="J35" s="47" t="s">
        <v>131</v>
      </c>
      <c r="K35" s="103">
        <v>18386.886178861787</v>
      </c>
      <c r="L35" s="115">
        <v>19626.457142857143</v>
      </c>
      <c r="M35" s="85"/>
      <c r="N35" s="85" t="s">
        <v>131</v>
      </c>
      <c r="O35" s="94">
        <v>9.9777774810791016</v>
      </c>
      <c r="P35" s="85"/>
      <c r="Q35" s="85" t="s">
        <v>131</v>
      </c>
      <c r="R35" s="93">
        <v>138</v>
      </c>
      <c r="S35" s="95"/>
      <c r="T35" s="85"/>
      <c r="U35" s="110" t="s">
        <v>131</v>
      </c>
      <c r="V35" s="110">
        <v>0.47199999999999998</v>
      </c>
    </row>
    <row r="36" spans="1:22" x14ac:dyDescent="0.2">
      <c r="A36" t="s">
        <v>133</v>
      </c>
      <c r="B36" s="109">
        <v>6211.3375165125499</v>
      </c>
      <c r="C36" s="109">
        <v>180.62263320123293</v>
      </c>
      <c r="D36" s="109">
        <v>495.03214442976662</v>
      </c>
      <c r="E36" s="109">
        <v>597.92118009687363</v>
      </c>
      <c r="F36" s="109">
        <v>187.4887714663144</v>
      </c>
      <c r="G36" s="109">
        <v>924.83861734918537</v>
      </c>
      <c r="H36" s="109">
        <v>1893.81726111845</v>
      </c>
      <c r="J36" s="47" t="s">
        <v>133</v>
      </c>
      <c r="K36" s="103">
        <v>10342.294533762059</v>
      </c>
      <c r="L36" s="115">
        <v>10565.990633848834</v>
      </c>
      <c r="M36" s="85"/>
      <c r="N36" s="85" t="s">
        <v>133</v>
      </c>
      <c r="O36" s="94">
        <v>18.089122772216797</v>
      </c>
      <c r="P36" s="85"/>
      <c r="Q36" s="85" t="s">
        <v>133</v>
      </c>
      <c r="R36" s="93">
        <v>307</v>
      </c>
      <c r="S36" s="95"/>
      <c r="T36" s="85"/>
      <c r="U36" s="110" t="s">
        <v>133</v>
      </c>
      <c r="V36" s="110">
        <v>5.9803921568627454E-2</v>
      </c>
    </row>
    <row r="37" spans="1:22" x14ac:dyDescent="0.2">
      <c r="A37" t="s">
        <v>134</v>
      </c>
      <c r="B37" s="109">
        <v>6229.8504997827031</v>
      </c>
      <c r="C37" s="109">
        <v>888.95523685354192</v>
      </c>
      <c r="D37" s="109">
        <v>571.56453715775751</v>
      </c>
      <c r="E37" s="109">
        <v>972.07735767057795</v>
      </c>
      <c r="F37" s="109">
        <v>1177.625380269448</v>
      </c>
      <c r="G37" s="109">
        <v>1285.8774445893091</v>
      </c>
      <c r="H37" s="109">
        <v>965.41069100391132</v>
      </c>
      <c r="J37" s="47" t="s">
        <v>134</v>
      </c>
      <c r="K37" s="103">
        <v>11620.534317984362</v>
      </c>
      <c r="L37" s="115">
        <v>12108.21897810219</v>
      </c>
      <c r="M37" s="85"/>
      <c r="N37" s="85" t="s">
        <v>134</v>
      </c>
      <c r="O37" s="94">
        <v>16.978260040283203</v>
      </c>
      <c r="P37" s="85"/>
      <c r="Q37" s="85" t="s">
        <v>134</v>
      </c>
      <c r="R37" s="93">
        <v>232.2</v>
      </c>
      <c r="S37" s="95"/>
      <c r="T37" s="85"/>
      <c r="U37" s="110" t="s">
        <v>134</v>
      </c>
      <c r="V37" s="110">
        <v>0.40368509212730319</v>
      </c>
    </row>
    <row r="38" spans="1:22" x14ac:dyDescent="0.2">
      <c r="A38" t="s">
        <v>120</v>
      </c>
      <c r="B38" s="109">
        <v>5795.0747737736147</v>
      </c>
      <c r="C38" s="109">
        <v>596.26258136212095</v>
      </c>
      <c r="D38" s="109">
        <v>520.00619145896178</v>
      </c>
      <c r="E38" s="109">
        <v>397.0314335608827</v>
      </c>
      <c r="F38" s="109">
        <v>1106.4330846166058</v>
      </c>
      <c r="G38" s="109">
        <v>1753.2413081441498</v>
      </c>
      <c r="H38" s="109">
        <v>1246.9914272106685</v>
      </c>
      <c r="J38" s="47" t="s">
        <v>120</v>
      </c>
      <c r="K38" s="103">
        <v>11154.796519306969</v>
      </c>
      <c r="L38" s="115">
        <v>11605.072728693071</v>
      </c>
      <c r="M38" s="85"/>
      <c r="N38" s="85" t="s">
        <v>120</v>
      </c>
      <c r="O38" s="94">
        <v>17.905349731445313</v>
      </c>
      <c r="P38" s="85"/>
      <c r="Q38" s="85" t="s">
        <v>120</v>
      </c>
      <c r="R38" s="93">
        <v>288.40909090909093</v>
      </c>
      <c r="S38" s="95"/>
      <c r="T38" s="85"/>
      <c r="U38" s="110" t="s">
        <v>120</v>
      </c>
      <c r="V38" s="110">
        <v>0.16915494999275257</v>
      </c>
    </row>
    <row r="39" spans="1:22" x14ac:dyDescent="0.2">
      <c r="A39" t="s">
        <v>136</v>
      </c>
      <c r="B39" s="109">
        <v>6986.1720043181003</v>
      </c>
      <c r="C39" s="109">
        <v>341.20259086002159</v>
      </c>
      <c r="D39" s="109">
        <v>690.99460237495498</v>
      </c>
      <c r="E39" s="109">
        <v>836.69161568909681</v>
      </c>
      <c r="F39" s="109">
        <v>712.88017272400145</v>
      </c>
      <c r="G39" s="109">
        <v>2511.3400503778339</v>
      </c>
      <c r="H39" s="109">
        <v>75.278877293990647</v>
      </c>
      <c r="J39" s="47" t="s">
        <v>136</v>
      </c>
      <c r="K39" s="103">
        <v>11001.69325997249</v>
      </c>
      <c r="L39" s="115">
        <v>12503.013041945718</v>
      </c>
      <c r="M39" s="85"/>
      <c r="N39" s="85" t="s">
        <v>123</v>
      </c>
      <c r="O39" s="94">
        <v>15.305935859680176</v>
      </c>
      <c r="P39" s="85"/>
      <c r="Q39" s="85" t="s">
        <v>136</v>
      </c>
      <c r="R39" s="93">
        <v>181.5</v>
      </c>
      <c r="S39" s="95"/>
      <c r="T39" s="85"/>
      <c r="U39" s="110" t="s">
        <v>136</v>
      </c>
      <c r="V39" s="110">
        <v>0.16957431960921143</v>
      </c>
    </row>
    <row r="40" spans="1:22" x14ac:dyDescent="0.2">
      <c r="A40" t="s">
        <v>137</v>
      </c>
      <c r="B40" s="109">
        <v>6135.7274746976054</v>
      </c>
      <c r="C40" s="109">
        <v>568.34509997531472</v>
      </c>
      <c r="D40" s="109">
        <v>647.83559614909893</v>
      </c>
      <c r="E40" s="109">
        <v>526.49962972105652</v>
      </c>
      <c r="F40" s="109">
        <v>785.40557886941497</v>
      </c>
      <c r="G40" s="109">
        <v>1199.5729449518637</v>
      </c>
      <c r="H40" s="109">
        <v>974.94396445322138</v>
      </c>
      <c r="J40" s="47" t="s">
        <v>137</v>
      </c>
      <c r="K40" s="103">
        <v>11134.716346153846</v>
      </c>
      <c r="L40" s="115">
        <v>11222.420029168692</v>
      </c>
      <c r="M40" s="85"/>
      <c r="N40" s="85" t="s">
        <v>136</v>
      </c>
      <c r="O40" s="94">
        <v>17.346456527709961</v>
      </c>
      <c r="P40" s="85"/>
      <c r="Q40" s="85" t="s">
        <v>137</v>
      </c>
      <c r="R40" s="93">
        <v>187.63636363636363</v>
      </c>
      <c r="S40" s="95"/>
      <c r="T40" s="85"/>
      <c r="U40" s="110" t="s">
        <v>137</v>
      </c>
      <c r="V40" s="110">
        <v>0.29425502101821577</v>
      </c>
    </row>
    <row r="41" spans="1:22" x14ac:dyDescent="0.2">
      <c r="A41" t="s">
        <v>138</v>
      </c>
      <c r="B41" s="109">
        <v>6486.8678343949041</v>
      </c>
      <c r="C41" s="109">
        <v>1262.124203821656</v>
      </c>
      <c r="D41" s="109">
        <v>776.01910828025473</v>
      </c>
      <c r="E41" s="109">
        <v>724.95222929936301</v>
      </c>
      <c r="F41" s="109">
        <v>1326.5573248407643</v>
      </c>
      <c r="G41" s="109">
        <v>1215.4713375796177</v>
      </c>
      <c r="H41" s="109">
        <v>313.10828025477707</v>
      </c>
      <c r="J41" s="47" t="s">
        <v>138</v>
      </c>
      <c r="K41" s="103">
        <v>11810.116913484022</v>
      </c>
      <c r="L41" s="115">
        <v>12174.445151033386</v>
      </c>
      <c r="M41" s="85"/>
      <c r="N41" s="85" t="s">
        <v>137</v>
      </c>
      <c r="O41" s="94">
        <v>17.441860198974609</v>
      </c>
      <c r="P41" s="85"/>
      <c r="Q41" s="85" t="s">
        <v>138</v>
      </c>
      <c r="R41" s="93">
        <v>126.6</v>
      </c>
      <c r="S41" s="95"/>
      <c r="T41" s="85"/>
      <c r="U41" s="110" t="s">
        <v>138</v>
      </c>
      <c r="V41" s="110">
        <v>0.42745709828393136</v>
      </c>
    </row>
    <row r="42" spans="1:22" x14ac:dyDescent="0.2">
      <c r="A42" t="s">
        <v>139</v>
      </c>
      <c r="B42" s="109">
        <v>6492.1780415430267</v>
      </c>
      <c r="C42" s="109">
        <v>1114.9985163204747</v>
      </c>
      <c r="D42" s="109">
        <v>784.33827893175078</v>
      </c>
      <c r="E42" s="109">
        <v>704.853115727003</v>
      </c>
      <c r="F42" s="109">
        <v>1509.3100890207716</v>
      </c>
      <c r="G42" s="109">
        <v>871.64985163204744</v>
      </c>
      <c r="H42" s="109">
        <v>466.54302670623144</v>
      </c>
      <c r="J42" s="47" t="s">
        <v>139</v>
      </c>
      <c r="K42" s="103">
        <v>11865.96106705119</v>
      </c>
      <c r="L42" s="115">
        <v>12141.398268398269</v>
      </c>
      <c r="M42" s="85"/>
      <c r="N42" s="85" t="s">
        <v>138</v>
      </c>
      <c r="O42" s="94">
        <v>16.303665161132813</v>
      </c>
      <c r="P42" s="85"/>
      <c r="Q42" s="85" t="s">
        <v>139</v>
      </c>
      <c r="R42" s="93">
        <v>144</v>
      </c>
      <c r="S42" s="95"/>
      <c r="T42" s="85"/>
      <c r="U42" s="110" t="s">
        <v>139</v>
      </c>
      <c r="V42" s="110">
        <v>0.34599728629579374</v>
      </c>
    </row>
    <row r="43" spans="1:22" x14ac:dyDescent="0.2">
      <c r="A43" t="s">
        <v>140</v>
      </c>
      <c r="B43" s="109">
        <v>6909.0526668903049</v>
      </c>
      <c r="C43" s="109">
        <v>586.54411271385436</v>
      </c>
      <c r="D43" s="109">
        <v>658.1744381080174</v>
      </c>
      <c r="E43" s="109">
        <v>861.97718886279768</v>
      </c>
      <c r="F43" s="109">
        <v>448.74605836967459</v>
      </c>
      <c r="G43" s="109">
        <v>1529.2089902717209</v>
      </c>
      <c r="H43" s="109">
        <v>0</v>
      </c>
      <c r="J43" s="47" t="s">
        <v>140</v>
      </c>
      <c r="K43" s="103">
        <v>11818.696527101591</v>
      </c>
      <c r="L43" s="115">
        <v>11953.422761561167</v>
      </c>
      <c r="M43" s="85"/>
      <c r="N43" s="85" t="s">
        <v>139</v>
      </c>
      <c r="O43" s="94">
        <v>16.458824157714844</v>
      </c>
      <c r="P43" s="85"/>
      <c r="Q43" s="85" t="s">
        <v>140</v>
      </c>
      <c r="R43" s="93">
        <v>128.5</v>
      </c>
      <c r="S43" s="95"/>
      <c r="T43" s="85"/>
      <c r="U43" s="110" t="s">
        <v>140</v>
      </c>
      <c r="V43" s="110">
        <v>0.31003236245954691</v>
      </c>
    </row>
    <row r="44" spans="1:22" x14ac:dyDescent="0.2">
      <c r="A44" t="s">
        <v>142</v>
      </c>
      <c r="B44" s="109">
        <v>8436.3893129770986</v>
      </c>
      <c r="C44" s="109">
        <v>3190.2786259541986</v>
      </c>
      <c r="D44" s="109">
        <v>1699.9618320610687</v>
      </c>
      <c r="E44" s="109">
        <v>1327.3625954198474</v>
      </c>
      <c r="F44" s="109">
        <v>670.46564885496184</v>
      </c>
      <c r="G44" s="109">
        <v>2486.3778625954196</v>
      </c>
      <c r="H44" s="109">
        <v>0</v>
      </c>
      <c r="J44" s="47" t="s">
        <v>142</v>
      </c>
      <c r="K44" s="103">
        <v>17689.821167883212</v>
      </c>
      <c r="L44" s="115">
        <v>18194.510166358596</v>
      </c>
      <c r="M44" s="85"/>
      <c r="N44" s="85" t="s">
        <v>140</v>
      </c>
      <c r="O44" s="94">
        <v>15.809128761291504</v>
      </c>
      <c r="P44" s="85"/>
      <c r="Q44" s="85" t="s">
        <v>142</v>
      </c>
      <c r="R44" s="93">
        <v>294</v>
      </c>
      <c r="S44" s="95"/>
      <c r="T44" s="85"/>
      <c r="U44" s="110" t="s">
        <v>142</v>
      </c>
      <c r="V44" s="110">
        <v>0.43537414965986393</v>
      </c>
    </row>
    <row r="45" spans="1:22" x14ac:dyDescent="0.2">
      <c r="A45" t="s">
        <v>143</v>
      </c>
      <c r="B45" s="109">
        <v>6407.7691477885655</v>
      </c>
      <c r="C45" s="109">
        <v>205.77615965480044</v>
      </c>
      <c r="D45" s="109">
        <v>877.68824163969794</v>
      </c>
      <c r="E45" s="109">
        <v>679.09115426105723</v>
      </c>
      <c r="F45" s="109">
        <v>1325.4471413160734</v>
      </c>
      <c r="G45" s="109">
        <v>2264.8932038834951</v>
      </c>
      <c r="H45" s="109">
        <v>754.55393743257821</v>
      </c>
      <c r="J45" s="47" t="s">
        <v>143</v>
      </c>
      <c r="K45" s="103">
        <v>13393.573635427394</v>
      </c>
      <c r="L45" s="115">
        <v>12943.209388185654</v>
      </c>
      <c r="M45" s="85"/>
      <c r="N45" s="85" t="s">
        <v>142</v>
      </c>
      <c r="O45" s="94">
        <v>12.29411792755127</v>
      </c>
      <c r="P45" s="85"/>
      <c r="Q45" s="85" t="s">
        <v>143</v>
      </c>
      <c r="R45" s="93">
        <v>623</v>
      </c>
      <c r="S45" s="95"/>
      <c r="T45" s="85"/>
      <c r="U45" s="110" t="s">
        <v>143</v>
      </c>
      <c r="V45" s="110">
        <v>8.5197524988100903E-2</v>
      </c>
    </row>
    <row r="46" spans="1:22" x14ac:dyDescent="0.2">
      <c r="A46" t="s">
        <v>144</v>
      </c>
      <c r="B46" s="109">
        <v>8941.6180811808117</v>
      </c>
      <c r="C46" s="109">
        <v>1939.8487084870849</v>
      </c>
      <c r="D46" s="109">
        <v>1380.6512915129151</v>
      </c>
      <c r="E46" s="109">
        <v>559.30073800738012</v>
      </c>
      <c r="F46" s="109">
        <v>881.68081180811805</v>
      </c>
      <c r="G46" s="109">
        <v>4338.833948339483</v>
      </c>
      <c r="H46" s="109">
        <v>103.52767527675277</v>
      </c>
      <c r="J46" s="47" t="s">
        <v>144</v>
      </c>
      <c r="K46" s="103">
        <v>20467.453053783043</v>
      </c>
      <c r="L46" s="115">
        <v>19441.559817351597</v>
      </c>
      <c r="M46" s="85"/>
      <c r="N46" s="85" t="s">
        <v>144</v>
      </c>
      <c r="O46" s="94">
        <v>9.6510419845581055</v>
      </c>
      <c r="P46" s="85"/>
      <c r="Q46" s="85" t="s">
        <v>144</v>
      </c>
      <c r="R46" s="93">
        <v>197</v>
      </c>
      <c r="S46" s="95"/>
      <c r="T46" s="85"/>
      <c r="U46" s="110" t="s">
        <v>144</v>
      </c>
      <c r="V46" s="110">
        <v>0.45485519591141399</v>
      </c>
    </row>
    <row r="47" spans="1:22" x14ac:dyDescent="0.2">
      <c r="A47" t="s">
        <v>145</v>
      </c>
      <c r="B47" s="109">
        <v>10290.79802955665</v>
      </c>
      <c r="C47" s="109">
        <v>2127.1264367816093</v>
      </c>
      <c r="D47" s="109">
        <v>936.09523809523807</v>
      </c>
      <c r="E47" s="109">
        <v>0</v>
      </c>
      <c r="F47" s="109">
        <v>1081.6387520525452</v>
      </c>
      <c r="G47" s="109">
        <v>4330.824302134647</v>
      </c>
      <c r="H47" s="109">
        <v>0</v>
      </c>
      <c r="J47" s="47" t="s">
        <v>145</v>
      </c>
      <c r="K47" s="103">
        <v>17345.609756097561</v>
      </c>
      <c r="L47" s="115">
        <v>19655.17184942717</v>
      </c>
      <c r="M47" s="85"/>
      <c r="N47" s="85" t="s">
        <v>145</v>
      </c>
      <c r="O47" s="94">
        <v>13.159999847412109</v>
      </c>
      <c r="P47" s="85"/>
      <c r="Q47" s="85" t="s">
        <v>145</v>
      </c>
      <c r="R47" s="93">
        <v>90</v>
      </c>
      <c r="S47" s="95"/>
      <c r="T47" s="85"/>
      <c r="U47" s="110" t="s">
        <v>145</v>
      </c>
      <c r="V47" s="110">
        <v>0.49333333333333335</v>
      </c>
    </row>
    <row r="48" spans="1:22" x14ac:dyDescent="0.2">
      <c r="A48" t="s">
        <v>146</v>
      </c>
      <c r="B48" s="109">
        <v>9047.6254180602009</v>
      </c>
      <c r="C48" s="109">
        <v>1562.2541806020067</v>
      </c>
      <c r="D48" s="109">
        <v>1176.5819397993312</v>
      </c>
      <c r="E48" s="109">
        <v>655.50501672240807</v>
      </c>
      <c r="F48" s="109">
        <v>965.9397993311037</v>
      </c>
      <c r="G48" s="109">
        <v>2669.4113712374583</v>
      </c>
      <c r="H48" s="109">
        <v>0</v>
      </c>
      <c r="J48" s="47" t="s">
        <v>146</v>
      </c>
      <c r="K48" s="103">
        <v>15574.69306930693</v>
      </c>
      <c r="L48" s="115">
        <v>16203.351170568561</v>
      </c>
      <c r="M48" s="85"/>
      <c r="N48" s="85" t="s">
        <v>146</v>
      </c>
      <c r="O48" s="94">
        <v>10.629630088806152</v>
      </c>
      <c r="P48" s="85"/>
      <c r="Q48" s="85" t="s">
        <v>146</v>
      </c>
      <c r="R48" s="93">
        <v>153</v>
      </c>
      <c r="S48" s="95"/>
      <c r="T48" s="85"/>
      <c r="U48" s="110" t="s">
        <v>146</v>
      </c>
      <c r="V48" s="110">
        <v>0.46710526315789475</v>
      </c>
    </row>
    <row r="49" spans="1:22" x14ac:dyDescent="0.2">
      <c r="A49" t="s">
        <v>147</v>
      </c>
      <c r="B49" s="109">
        <v>7173.3807205452777</v>
      </c>
      <c r="C49" s="109">
        <v>952.24537487828627</v>
      </c>
      <c r="D49" s="109">
        <v>697.92405063291142</v>
      </c>
      <c r="E49" s="109">
        <v>560.02726387536518</v>
      </c>
      <c r="F49" s="109">
        <v>625.51119766309637</v>
      </c>
      <c r="G49" s="109">
        <v>1188.1071080817917</v>
      </c>
      <c r="H49" s="109">
        <v>0</v>
      </c>
      <c r="J49" s="47" t="s">
        <v>147</v>
      </c>
      <c r="K49" s="103">
        <v>10252.789915966387</v>
      </c>
      <c r="L49" s="115">
        <v>11358.259365994236</v>
      </c>
      <c r="M49" s="85"/>
      <c r="N49" s="85" t="s">
        <v>147</v>
      </c>
      <c r="O49" s="94">
        <v>18.94871711730957</v>
      </c>
      <c r="P49" s="85"/>
      <c r="Q49" s="85" t="s">
        <v>147</v>
      </c>
      <c r="R49" s="93">
        <v>141</v>
      </c>
      <c r="S49" s="95"/>
      <c r="T49" s="85"/>
      <c r="U49" s="110" t="s">
        <v>147</v>
      </c>
      <c r="V49" s="110">
        <v>0.31764705882352939</v>
      </c>
    </row>
    <row r="50" spans="1:22" x14ac:dyDescent="0.2">
      <c r="A50" t="s">
        <v>148</v>
      </c>
      <c r="B50" s="109">
        <v>5849.7188422917898</v>
      </c>
      <c r="C50" s="109">
        <v>561.18192557590078</v>
      </c>
      <c r="D50" s="109">
        <v>761.17779090372119</v>
      </c>
      <c r="E50" s="109">
        <v>683.27170702894273</v>
      </c>
      <c r="F50" s="109">
        <v>1084.7489663319552</v>
      </c>
      <c r="G50" s="109">
        <v>2011.3479031305376</v>
      </c>
      <c r="H50" s="109">
        <v>224.63083284111045</v>
      </c>
      <c r="J50" s="47" t="s">
        <v>148</v>
      </c>
      <c r="K50" s="103">
        <v>10849.27754056362</v>
      </c>
      <c r="L50" s="115">
        <v>11330.923211678832</v>
      </c>
      <c r="M50" s="85"/>
      <c r="N50" s="85" t="s">
        <v>143</v>
      </c>
      <c r="O50" s="94">
        <v>19.579710006713867</v>
      </c>
      <c r="P50" s="85"/>
      <c r="Q50" s="85" t="s">
        <v>148</v>
      </c>
      <c r="R50" s="93">
        <v>122.35714285714286</v>
      </c>
      <c r="S50" s="95"/>
      <c r="T50" s="85"/>
      <c r="U50" s="110" t="s">
        <v>148</v>
      </c>
      <c r="V50" s="110">
        <v>0.19977616116396194</v>
      </c>
    </row>
    <row r="51" spans="1:22" x14ac:dyDescent="0.2">
      <c r="A51" t="s">
        <v>125</v>
      </c>
      <c r="B51" s="109">
        <v>5465.9854337604866</v>
      </c>
      <c r="C51" s="109">
        <v>507.824283211948</v>
      </c>
      <c r="D51" s="109">
        <v>701.25509357426017</v>
      </c>
      <c r="E51" s="109">
        <v>930.79782428321198</v>
      </c>
      <c r="F51" s="109">
        <v>1200.5105559140777</v>
      </c>
      <c r="G51" s="109">
        <v>1609.297132847792</v>
      </c>
      <c r="H51" s="109">
        <v>1670.1561722135152</v>
      </c>
      <c r="J51" s="47" t="s">
        <v>125</v>
      </c>
      <c r="K51" s="103">
        <v>13427.499362825414</v>
      </c>
      <c r="L51" s="115">
        <v>12567.004223200647</v>
      </c>
      <c r="M51" s="85"/>
      <c r="N51" s="85" t="s">
        <v>148</v>
      </c>
      <c r="O51" s="94">
        <v>17.37359619140625</v>
      </c>
      <c r="P51" s="85"/>
      <c r="Q51" s="85" t="s">
        <v>125</v>
      </c>
      <c r="R51" s="93">
        <v>226.375</v>
      </c>
      <c r="S51" s="95"/>
      <c r="T51" s="85"/>
      <c r="U51" s="110" t="s">
        <v>125</v>
      </c>
      <c r="V51" s="110">
        <v>0.2229833875663641</v>
      </c>
    </row>
    <row r="52" spans="1:22" x14ac:dyDescent="0.2">
      <c r="A52" t="s">
        <v>149</v>
      </c>
      <c r="B52" s="109">
        <v>6910.2377049180332</v>
      </c>
      <c r="C52" s="109">
        <v>775.93237704918033</v>
      </c>
      <c r="D52" s="109">
        <v>755.72336065573768</v>
      </c>
      <c r="E52" s="109">
        <v>938.9610655737705</v>
      </c>
      <c r="F52" s="109">
        <v>103.23565573770492</v>
      </c>
      <c r="G52" s="109">
        <v>3769.844262295082</v>
      </c>
      <c r="H52" s="109">
        <v>0</v>
      </c>
      <c r="J52" s="47" t="s">
        <v>149</v>
      </c>
      <c r="K52" s="103">
        <v>13360.305769230768</v>
      </c>
      <c r="L52" s="115">
        <v>14234.788187372709</v>
      </c>
      <c r="M52" s="85"/>
      <c r="N52" s="85" t="s">
        <v>125</v>
      </c>
      <c r="O52" s="94">
        <v>17.716588973999023</v>
      </c>
      <c r="P52" s="85"/>
      <c r="Q52" s="85" t="s">
        <v>149</v>
      </c>
      <c r="R52" s="93">
        <v>253.5</v>
      </c>
      <c r="S52" s="95"/>
      <c r="T52" s="85"/>
      <c r="U52" s="110" t="s">
        <v>149</v>
      </c>
      <c r="V52" s="110">
        <v>0.29652351738241312</v>
      </c>
    </row>
    <row r="53" spans="1:22" x14ac:dyDescent="0.2">
      <c r="A53" t="s">
        <v>150</v>
      </c>
      <c r="B53" s="109">
        <v>6453.100621118012</v>
      </c>
      <c r="C53" s="109">
        <v>1137.0086956521739</v>
      </c>
      <c r="D53" s="109">
        <v>674.84472049689441</v>
      </c>
      <c r="E53" s="109">
        <v>928.64347826086953</v>
      </c>
      <c r="F53" s="109">
        <v>1122.6385093167703</v>
      </c>
      <c r="G53" s="109">
        <v>1496.024844720497</v>
      </c>
      <c r="H53" s="109">
        <v>579.27950310559004</v>
      </c>
      <c r="J53" s="47" t="s">
        <v>150</v>
      </c>
      <c r="K53" s="103">
        <v>11628.576190476191</v>
      </c>
      <c r="L53" s="115">
        <v>12297.602905569007</v>
      </c>
      <c r="M53" s="85"/>
      <c r="N53" s="85" t="s">
        <v>149</v>
      </c>
      <c r="O53" s="94">
        <v>14.661765098571777</v>
      </c>
      <c r="P53" s="85"/>
      <c r="Q53" s="85" t="s">
        <v>150</v>
      </c>
      <c r="R53" s="93">
        <v>205.5</v>
      </c>
      <c r="S53" s="95"/>
      <c r="T53" s="85"/>
      <c r="U53" s="110" t="s">
        <v>150</v>
      </c>
      <c r="V53" s="110">
        <v>0.42289719626168226</v>
      </c>
    </row>
    <row r="54" spans="1:22" x14ac:dyDescent="0.2">
      <c r="A54" t="s">
        <v>152</v>
      </c>
      <c r="B54" s="109">
        <v>11757.839743589744</v>
      </c>
      <c r="C54" s="109">
        <v>2086.8557692307691</v>
      </c>
      <c r="D54" s="109">
        <v>1204.7179487179487</v>
      </c>
      <c r="E54" s="109">
        <v>1557.8301282051282</v>
      </c>
      <c r="F54" s="109">
        <v>756.72115384615381</v>
      </c>
      <c r="G54" s="109">
        <v>2530.8621794871797</v>
      </c>
      <c r="H54" s="109">
        <v>4.916666666666667</v>
      </c>
      <c r="J54" s="47" t="s">
        <v>152</v>
      </c>
      <c r="K54" s="103">
        <v>14030.848392036753</v>
      </c>
      <c r="L54" s="115">
        <v>19816.125195618155</v>
      </c>
      <c r="M54" s="85"/>
      <c r="N54" s="85" t="s">
        <v>150</v>
      </c>
      <c r="O54" s="94">
        <v>15.817307472229004</v>
      </c>
      <c r="P54" s="85"/>
      <c r="Q54" s="85" t="s">
        <v>152</v>
      </c>
      <c r="R54" s="93">
        <v>144</v>
      </c>
      <c r="S54" s="95"/>
      <c r="T54" s="85"/>
      <c r="U54" s="110" t="s">
        <v>152</v>
      </c>
      <c r="V54" s="110">
        <v>0.50609756097560976</v>
      </c>
    </row>
    <row r="55" spans="1:22" x14ac:dyDescent="0.2">
      <c r="A55" t="s">
        <v>153</v>
      </c>
      <c r="B55" s="109">
        <v>7520.3803418803418</v>
      </c>
      <c r="C55" s="109">
        <v>2206.4743589743589</v>
      </c>
      <c r="D55" s="109">
        <v>1572.0769230769231</v>
      </c>
      <c r="E55" s="109">
        <v>1710.431623931624</v>
      </c>
      <c r="F55" s="109">
        <v>1323.6880341880342</v>
      </c>
      <c r="G55" s="109">
        <v>558.12393162393164</v>
      </c>
      <c r="H55" s="109">
        <v>1704.4615384615386</v>
      </c>
      <c r="J55" s="47" t="s">
        <v>153</v>
      </c>
      <c r="K55" s="103">
        <v>17201.981412639405</v>
      </c>
      <c r="L55" s="115">
        <v>16975.48088531187</v>
      </c>
      <c r="M55" s="85"/>
      <c r="N55" s="85" t="s">
        <v>152</v>
      </c>
      <c r="O55" s="94">
        <v>17.914894104003906</v>
      </c>
      <c r="P55" s="85"/>
      <c r="Q55" s="85" t="s">
        <v>153</v>
      </c>
      <c r="R55" s="93">
        <v>279</v>
      </c>
      <c r="S55" s="95"/>
      <c r="T55" s="85"/>
      <c r="U55" s="110" t="s">
        <v>153</v>
      </c>
      <c r="V55" s="110">
        <v>0.48399999999999999</v>
      </c>
    </row>
    <row r="56" spans="1:22" x14ac:dyDescent="0.2">
      <c r="A56" t="s">
        <v>154</v>
      </c>
      <c r="B56" s="109">
        <v>7779.7619047619046</v>
      </c>
      <c r="C56" s="109">
        <v>1650.5079365079366</v>
      </c>
      <c r="D56" s="109">
        <v>981.53439153439149</v>
      </c>
      <c r="E56" s="109">
        <v>2150.8783068783068</v>
      </c>
      <c r="F56" s="109">
        <v>916.66666666666663</v>
      </c>
      <c r="G56" s="109">
        <v>2077.8201058201057</v>
      </c>
      <c r="H56" s="109">
        <v>0</v>
      </c>
      <c r="J56" s="47" t="s">
        <v>154</v>
      </c>
      <c r="K56" s="103">
        <v>13093.311053984577</v>
      </c>
      <c r="L56" s="115">
        <v>15963.888888888889</v>
      </c>
      <c r="M56" s="85"/>
      <c r="N56" s="85" t="s">
        <v>153</v>
      </c>
      <c r="O56" s="94">
        <v>15.333333015441895</v>
      </c>
      <c r="P56" s="85"/>
      <c r="Q56" s="85" t="s">
        <v>154</v>
      </c>
      <c r="R56" s="93">
        <v>105</v>
      </c>
      <c r="S56" s="95"/>
      <c r="T56" s="85"/>
      <c r="U56" s="110" t="s">
        <v>154</v>
      </c>
      <c r="V56" s="110">
        <v>0.64864864864864868</v>
      </c>
    </row>
    <row r="57" spans="1:22" x14ac:dyDescent="0.2">
      <c r="A57" t="s">
        <v>155</v>
      </c>
      <c r="B57" s="109">
        <v>7086.5969802555164</v>
      </c>
      <c r="C57" s="109">
        <v>1699.1823461091753</v>
      </c>
      <c r="D57" s="109">
        <v>774.85946573751448</v>
      </c>
      <c r="E57" s="109">
        <v>829.86759581881529</v>
      </c>
      <c r="F57" s="109">
        <v>348.01393728222996</v>
      </c>
      <c r="G57" s="109">
        <v>2646.6039488966317</v>
      </c>
      <c r="H57" s="109">
        <v>0</v>
      </c>
      <c r="J57" s="47" t="s">
        <v>155</v>
      </c>
      <c r="K57" s="103">
        <v>13561.419426048566</v>
      </c>
      <c r="L57" s="115">
        <v>14268.934857142856</v>
      </c>
      <c r="M57" s="85"/>
      <c r="N57" s="85" t="s">
        <v>154</v>
      </c>
      <c r="O57" s="94">
        <v>11.390243530273438</v>
      </c>
      <c r="P57" s="85"/>
      <c r="Q57" s="85" t="s">
        <v>155</v>
      </c>
      <c r="R57" s="93">
        <v>160</v>
      </c>
      <c r="S57" s="95"/>
      <c r="T57" s="85"/>
      <c r="U57" s="110" t="s">
        <v>155</v>
      </c>
      <c r="V57" s="110">
        <v>0.2955032119914347</v>
      </c>
    </row>
    <row r="58" spans="1:22" x14ac:dyDescent="0.2">
      <c r="A58" t="s">
        <v>113</v>
      </c>
      <c r="B58" s="109">
        <v>5432.8465172622655</v>
      </c>
      <c r="C58" s="109">
        <v>170.80379567938624</v>
      </c>
      <c r="D58" s="109">
        <v>489.52400565313951</v>
      </c>
      <c r="E58" s="109">
        <v>487.73349485160509</v>
      </c>
      <c r="F58" s="109">
        <v>576.19592166363816</v>
      </c>
      <c r="G58" s="109">
        <v>1193.7755703613971</v>
      </c>
      <c r="H58" s="109">
        <v>1764.1643448415102</v>
      </c>
      <c r="J58" s="47" t="s">
        <v>113</v>
      </c>
      <c r="K58" s="103">
        <v>10815.675271845419</v>
      </c>
      <c r="L58" s="115">
        <v>10720.322522095959</v>
      </c>
      <c r="M58" s="85"/>
      <c r="N58" s="85" t="s">
        <v>155</v>
      </c>
      <c r="O58" s="94">
        <v>16.121212005615234</v>
      </c>
      <c r="P58" s="85"/>
      <c r="Q58" s="85" t="s">
        <v>113</v>
      </c>
      <c r="R58" s="93">
        <v>466.44444444444446</v>
      </c>
      <c r="S58" s="95"/>
      <c r="T58" s="85"/>
      <c r="U58" s="110" t="s">
        <v>113</v>
      </c>
      <c r="V58" s="110">
        <v>0.13199436744978879</v>
      </c>
    </row>
    <row r="59" spans="1:22" x14ac:dyDescent="0.2">
      <c r="A59" t="s">
        <v>157</v>
      </c>
      <c r="B59" s="109">
        <v>8816.3185840707956</v>
      </c>
      <c r="C59" s="109">
        <v>1202.6253687315634</v>
      </c>
      <c r="D59" s="109">
        <v>852.08259587020655</v>
      </c>
      <c r="E59" s="109">
        <v>16.625368731563423</v>
      </c>
      <c r="F59" s="109">
        <v>762.09439528023597</v>
      </c>
      <c r="G59" s="109">
        <v>545.4159292035398</v>
      </c>
      <c r="H59" s="109">
        <v>0</v>
      </c>
      <c r="J59" s="47" t="s">
        <v>157</v>
      </c>
      <c r="K59" s="103">
        <v>11599.482288828338</v>
      </c>
      <c r="L59" s="115">
        <v>15258.253602305476</v>
      </c>
      <c r="M59" s="85"/>
      <c r="N59" s="85" t="s">
        <v>113</v>
      </c>
      <c r="O59" s="94">
        <v>18.981662750244141</v>
      </c>
      <c r="P59" s="85"/>
      <c r="Q59" s="85" t="s">
        <v>157</v>
      </c>
      <c r="R59" s="93">
        <v>189</v>
      </c>
      <c r="S59" s="95"/>
      <c r="T59" s="85"/>
      <c r="U59" s="110" t="s">
        <v>157</v>
      </c>
      <c r="V59" s="110">
        <v>0.44444444444444442</v>
      </c>
    </row>
    <row r="60" spans="1:22" x14ac:dyDescent="0.2">
      <c r="A60" t="s">
        <v>158</v>
      </c>
      <c r="B60" s="109">
        <v>6531.4054551026666</v>
      </c>
      <c r="C60" s="109">
        <v>1260.8182653999388</v>
      </c>
      <c r="D60" s="109">
        <v>881.42568188783332</v>
      </c>
      <c r="E60" s="109">
        <v>784.49770150168558</v>
      </c>
      <c r="F60" s="109">
        <v>418.93962611094088</v>
      </c>
      <c r="G60" s="109">
        <v>2056.4100520992952</v>
      </c>
      <c r="H60" s="109">
        <v>523.7100827459393</v>
      </c>
      <c r="J60" s="47" t="s">
        <v>158</v>
      </c>
      <c r="K60" s="103">
        <v>12778.470823798627</v>
      </c>
      <c r="L60" s="115">
        <v>12982.471510400965</v>
      </c>
      <c r="M60" s="85"/>
      <c r="N60" s="85" t="s">
        <v>157</v>
      </c>
      <c r="O60" s="94">
        <v>15.34782600402832</v>
      </c>
      <c r="P60" s="85"/>
      <c r="Q60" s="85" t="s">
        <v>158</v>
      </c>
      <c r="R60" s="93">
        <v>238.28571428571428</v>
      </c>
      <c r="S60" s="95"/>
      <c r="T60" s="85"/>
      <c r="U60" s="110" t="s">
        <v>158</v>
      </c>
      <c r="V60" s="110">
        <v>0.27842907385697541</v>
      </c>
    </row>
    <row r="61" spans="1:22" x14ac:dyDescent="0.2">
      <c r="A61" t="s">
        <v>159</v>
      </c>
      <c r="B61" s="109">
        <v>5631.2382623957874</v>
      </c>
      <c r="C61" s="109">
        <v>0.83940324703817459</v>
      </c>
      <c r="D61" s="109">
        <v>699.57261956998684</v>
      </c>
      <c r="E61" s="109">
        <v>458.46138657305835</v>
      </c>
      <c r="F61" s="109">
        <v>544.10728389644578</v>
      </c>
      <c r="G61" s="109">
        <v>1138.394251864853</v>
      </c>
      <c r="H61" s="109">
        <v>1110.4368143922773</v>
      </c>
      <c r="J61" s="47" t="s">
        <v>159</v>
      </c>
      <c r="K61" s="103">
        <v>10354.098634294385</v>
      </c>
      <c r="L61" s="115">
        <v>9658.1355603448283</v>
      </c>
      <c r="M61" s="85"/>
      <c r="N61" s="85" t="s">
        <v>158</v>
      </c>
      <c r="O61" s="94">
        <v>18.191965103149414</v>
      </c>
      <c r="P61" s="85"/>
      <c r="Q61" s="85" t="s">
        <v>159</v>
      </c>
      <c r="R61" s="93">
        <v>509.66666666666669</v>
      </c>
      <c r="S61" s="95"/>
      <c r="T61" s="85"/>
      <c r="U61" s="110" t="s">
        <v>159</v>
      </c>
      <c r="V61" s="110">
        <v>2.0383693045563551E-2</v>
      </c>
    </row>
    <row r="62" spans="1:22" x14ac:dyDescent="0.2">
      <c r="A62" t="s">
        <v>160</v>
      </c>
      <c r="B62" s="109">
        <v>5799.8005411673757</v>
      </c>
      <c r="C62" s="109">
        <v>133.50599149594123</v>
      </c>
      <c r="D62" s="109">
        <v>631.68328823605202</v>
      </c>
      <c r="E62" s="109">
        <v>712.60919984538077</v>
      </c>
      <c r="F62" s="109">
        <v>952.00850405875531</v>
      </c>
      <c r="G62" s="109">
        <v>1111.6067517072543</v>
      </c>
      <c r="H62" s="109">
        <v>825.98118799123824</v>
      </c>
      <c r="J62" s="47" t="s">
        <v>160</v>
      </c>
      <c r="K62" s="103">
        <v>9969.8412256267402</v>
      </c>
      <c r="L62" s="115">
        <v>10374.52235592147</v>
      </c>
      <c r="M62" s="85"/>
      <c r="N62" s="85" t="s">
        <v>159</v>
      </c>
      <c r="O62" s="94">
        <v>18.06944465637207</v>
      </c>
      <c r="P62" s="85"/>
      <c r="Q62" s="85" t="s">
        <v>160</v>
      </c>
      <c r="R62" s="93">
        <v>397.2</v>
      </c>
      <c r="S62" s="95"/>
      <c r="T62" s="85"/>
      <c r="U62" s="110" t="s">
        <v>160</v>
      </c>
      <c r="V62" s="110">
        <v>5.3816974869606446E-2</v>
      </c>
    </row>
    <row r="63" spans="1:22" x14ac:dyDescent="0.2">
      <c r="A63" t="s">
        <v>162</v>
      </c>
      <c r="B63" s="109">
        <v>7856.4184100418406</v>
      </c>
      <c r="C63" s="109">
        <v>1411.3305439330543</v>
      </c>
      <c r="D63" s="109">
        <v>1097.9163179916318</v>
      </c>
      <c r="E63" s="109">
        <v>1280.8953974895398</v>
      </c>
      <c r="F63" s="109">
        <v>1182.8117154811716</v>
      </c>
      <c r="G63" s="109">
        <v>2565.9246861924685</v>
      </c>
      <c r="H63" s="109">
        <v>0</v>
      </c>
      <c r="J63" s="47" t="s">
        <v>162</v>
      </c>
      <c r="K63" s="103"/>
      <c r="L63" s="115">
        <v>15303.689243027888</v>
      </c>
      <c r="M63" s="85"/>
      <c r="N63" s="85" t="s">
        <v>160</v>
      </c>
      <c r="O63" s="94">
        <v>18.905155181884766</v>
      </c>
      <c r="P63" s="85"/>
      <c r="Q63" s="85" t="s">
        <v>162</v>
      </c>
      <c r="R63" s="93">
        <v>141</v>
      </c>
      <c r="S63" s="95"/>
      <c r="T63" s="85"/>
      <c r="U63" s="110" t="s">
        <v>162</v>
      </c>
      <c r="V63" s="110">
        <v>0.33884297520661155</v>
      </c>
    </row>
    <row r="64" spans="1:22" x14ac:dyDescent="0.2">
      <c r="A64" t="s">
        <v>163</v>
      </c>
      <c r="B64" s="109">
        <v>6127.3424918389555</v>
      </c>
      <c r="C64" s="109">
        <v>333.64363438520132</v>
      </c>
      <c r="D64" s="109">
        <v>673.53454842219799</v>
      </c>
      <c r="E64" s="109">
        <v>665.75489662676819</v>
      </c>
      <c r="F64" s="109">
        <v>869.41512513601742</v>
      </c>
      <c r="G64" s="109">
        <v>1008.1044613710555</v>
      </c>
      <c r="H64" s="109">
        <v>913.88601741022853</v>
      </c>
      <c r="J64" s="47" t="s">
        <v>163</v>
      </c>
      <c r="K64" s="103">
        <v>10841.464138936763</v>
      </c>
      <c r="L64" s="115">
        <v>10916.507626438319</v>
      </c>
      <c r="M64" s="85"/>
      <c r="N64" s="85" t="s">
        <v>162</v>
      </c>
      <c r="O64" s="94">
        <v>16.875</v>
      </c>
      <c r="P64" s="85"/>
      <c r="Q64" s="85" t="s">
        <v>163</v>
      </c>
      <c r="R64" s="93">
        <v>283.84615384615387</v>
      </c>
      <c r="S64" s="95"/>
      <c r="T64" s="85"/>
      <c r="U64" s="110" t="s">
        <v>163</v>
      </c>
      <c r="V64" s="110">
        <v>0.17111339148281171</v>
      </c>
    </row>
    <row r="65" spans="1:22" x14ac:dyDescent="0.2">
      <c r="A65" t="s">
        <v>164</v>
      </c>
      <c r="B65" s="109">
        <v>6148.5992982456137</v>
      </c>
      <c r="C65" s="109">
        <v>835.29333333333329</v>
      </c>
      <c r="D65" s="109">
        <v>665.83789473684214</v>
      </c>
      <c r="E65" s="109">
        <v>985.28631578947363</v>
      </c>
      <c r="F65" s="109">
        <v>397.44912280701755</v>
      </c>
      <c r="G65" s="109">
        <v>908.61333333333334</v>
      </c>
      <c r="H65" s="109">
        <v>1399.5733333333333</v>
      </c>
      <c r="J65" s="47" t="s">
        <v>164</v>
      </c>
      <c r="K65" s="103">
        <v>11033.952622673434</v>
      </c>
      <c r="L65" s="115">
        <v>11677.269032035825</v>
      </c>
      <c r="M65" s="85"/>
      <c r="N65" s="85" t="s">
        <v>163</v>
      </c>
      <c r="O65" s="94">
        <v>17.164764404296875</v>
      </c>
      <c r="P65" s="85"/>
      <c r="Q65" s="85" t="s">
        <v>164</v>
      </c>
      <c r="R65" s="93">
        <v>366</v>
      </c>
      <c r="S65" s="95"/>
      <c r="T65" s="85"/>
      <c r="U65" s="110" t="s">
        <v>164</v>
      </c>
      <c r="V65" s="110">
        <v>0.29939718687206968</v>
      </c>
    </row>
    <row r="66" spans="1:22" x14ac:dyDescent="0.2">
      <c r="A66" t="s">
        <v>165</v>
      </c>
      <c r="B66" s="109">
        <v>5930.5724335591458</v>
      </c>
      <c r="C66" s="109">
        <v>322.65997915581033</v>
      </c>
      <c r="D66" s="109">
        <v>660.76367899947888</v>
      </c>
      <c r="E66" s="109">
        <v>716.1430432516936</v>
      </c>
      <c r="F66" s="109">
        <v>636.91662324127151</v>
      </c>
      <c r="G66" s="109">
        <v>1352.5948410630538</v>
      </c>
      <c r="H66" s="109">
        <v>793.28113600833763</v>
      </c>
      <c r="J66" s="47" t="s">
        <v>165</v>
      </c>
      <c r="K66" s="103">
        <v>10882.365177195687</v>
      </c>
      <c r="L66" s="115">
        <v>10717.393229501866</v>
      </c>
      <c r="M66" s="85"/>
      <c r="N66" s="85" t="s">
        <v>164</v>
      </c>
      <c r="O66" s="94">
        <v>15.763157844543457</v>
      </c>
      <c r="P66" s="85"/>
      <c r="Q66" s="85" t="s">
        <v>165</v>
      </c>
      <c r="R66" s="93">
        <v>428.1</v>
      </c>
      <c r="S66" s="95"/>
      <c r="T66" s="85"/>
      <c r="U66" s="110" t="s">
        <v>165</v>
      </c>
      <c r="V66" s="110">
        <v>0.19289467100325244</v>
      </c>
    </row>
    <row r="67" spans="1:22" x14ac:dyDescent="0.2">
      <c r="A67" t="s">
        <v>166</v>
      </c>
      <c r="B67" s="109">
        <v>7799.2646675358537</v>
      </c>
      <c r="C67" s="109">
        <v>1950.3911342894394</v>
      </c>
      <c r="D67" s="109">
        <v>665.79400260756188</v>
      </c>
      <c r="E67" s="109">
        <v>849.26988265971318</v>
      </c>
      <c r="F67" s="109">
        <v>251.61668839634942</v>
      </c>
      <c r="G67" s="109">
        <v>1255.3820078226859</v>
      </c>
      <c r="H67" s="109">
        <v>630.78487614080836</v>
      </c>
      <c r="J67" s="47" t="s">
        <v>166</v>
      </c>
      <c r="K67" s="103">
        <v>14393.147741147741</v>
      </c>
      <c r="L67" s="115">
        <v>14014.138461538461</v>
      </c>
      <c r="M67" s="85"/>
      <c r="N67" s="85" t="s">
        <v>165</v>
      </c>
      <c r="O67" s="94">
        <v>18.228570938110352</v>
      </c>
      <c r="P67" s="85"/>
      <c r="Q67" s="85" t="s">
        <v>166</v>
      </c>
      <c r="R67" s="93">
        <v>106.5</v>
      </c>
      <c r="S67" s="95"/>
      <c r="T67" s="85"/>
      <c r="U67" s="110" t="s">
        <v>166</v>
      </c>
      <c r="V67" s="110">
        <v>0.40452261306532661</v>
      </c>
    </row>
    <row r="68" spans="1:22" x14ac:dyDescent="0.2">
      <c r="A68" t="s">
        <v>167</v>
      </c>
      <c r="B68" s="109">
        <v>7707.2135481206114</v>
      </c>
      <c r="C68" s="109">
        <v>831.78438661710038</v>
      </c>
      <c r="D68" s="109">
        <v>562.98636926889719</v>
      </c>
      <c r="E68" s="109">
        <v>1190.660057827344</v>
      </c>
      <c r="F68" s="109">
        <v>1085.0458488228005</v>
      </c>
      <c r="G68" s="109">
        <v>1135.3316811235027</v>
      </c>
      <c r="H68" s="109">
        <v>0</v>
      </c>
      <c r="J68" s="47" t="s">
        <v>167</v>
      </c>
      <c r="K68" s="103">
        <v>12749.845098830174</v>
      </c>
      <c r="L68" s="115">
        <v>12618.324367723806</v>
      </c>
      <c r="M68" s="85"/>
      <c r="N68" s="85" t="s">
        <v>166</v>
      </c>
      <c r="O68" s="94">
        <v>11.55555534362793</v>
      </c>
      <c r="P68" s="85"/>
      <c r="Q68" s="85" t="s">
        <v>167</v>
      </c>
      <c r="R68" s="93">
        <v>152.25</v>
      </c>
      <c r="S68" s="95"/>
      <c r="T68" s="85"/>
      <c r="U68" s="110" t="s">
        <v>167</v>
      </c>
      <c r="V68" s="110">
        <v>0.22857142857142856</v>
      </c>
    </row>
    <row r="69" spans="1:22" x14ac:dyDescent="0.2">
      <c r="A69" t="s">
        <v>168</v>
      </c>
      <c r="B69" s="109">
        <v>10126.306878306877</v>
      </c>
      <c r="C69" s="109">
        <v>2277.4285714285716</v>
      </c>
      <c r="D69" s="109">
        <v>757.7037037037037</v>
      </c>
      <c r="E69" s="109">
        <v>1949.2169312169312</v>
      </c>
      <c r="F69" s="109">
        <v>141.97883597883597</v>
      </c>
      <c r="G69" s="109">
        <v>2790.8042328042329</v>
      </c>
      <c r="H69" s="109">
        <v>119.56613756613757</v>
      </c>
      <c r="J69" s="47" t="s">
        <v>168</v>
      </c>
      <c r="K69" s="103">
        <v>18330.481132075471</v>
      </c>
      <c r="L69" s="115">
        <v>19423.561224489797</v>
      </c>
      <c r="M69" s="85"/>
      <c r="N69" s="85" t="s">
        <v>167</v>
      </c>
      <c r="O69" s="94">
        <v>16.645282745361328</v>
      </c>
      <c r="P69" s="85"/>
      <c r="Q69" s="85" t="s">
        <v>168</v>
      </c>
      <c r="R69" s="93">
        <v>108</v>
      </c>
      <c r="S69" s="95"/>
      <c r="T69" s="85"/>
      <c r="U69" s="110" t="s">
        <v>168</v>
      </c>
      <c r="V69" s="110">
        <v>0.69473684210526321</v>
      </c>
    </row>
    <row r="70" spans="1:22" x14ac:dyDescent="0.2">
      <c r="A70" t="s">
        <v>169</v>
      </c>
      <c r="B70" s="109">
        <v>6952.4160125588696</v>
      </c>
      <c r="C70" s="109">
        <v>525.6342229199372</v>
      </c>
      <c r="D70" s="109">
        <v>752.37205651491365</v>
      </c>
      <c r="E70" s="109">
        <v>735.62323390894824</v>
      </c>
      <c r="F70" s="109">
        <v>474.52747252747253</v>
      </c>
      <c r="G70" s="109">
        <v>1169.9591836734694</v>
      </c>
      <c r="H70" s="109">
        <v>0</v>
      </c>
      <c r="J70" s="47" t="s">
        <v>169</v>
      </c>
      <c r="K70" s="103">
        <v>11030.169517884915</v>
      </c>
      <c r="L70" s="115">
        <v>11076.44254658385</v>
      </c>
      <c r="M70" s="85"/>
      <c r="N70" s="85" t="s">
        <v>168</v>
      </c>
      <c r="O70" s="94">
        <v>13.448275566101074</v>
      </c>
      <c r="P70" s="85"/>
      <c r="Q70" s="85" t="s">
        <v>169</v>
      </c>
      <c r="R70" s="93">
        <v>175.5</v>
      </c>
      <c r="S70" s="95"/>
      <c r="T70" s="85"/>
      <c r="U70" s="110" t="s">
        <v>169</v>
      </c>
      <c r="V70" s="110">
        <v>0.25341426403641881</v>
      </c>
    </row>
    <row r="71" spans="1:22" x14ac:dyDescent="0.2">
      <c r="A71" t="s">
        <v>171</v>
      </c>
      <c r="B71" s="109">
        <v>7546.0902255639094</v>
      </c>
      <c r="C71" s="109">
        <v>1264.812030075188</v>
      </c>
      <c r="D71" s="109">
        <v>733.20300751879699</v>
      </c>
      <c r="E71" s="109">
        <v>896.67669172932335</v>
      </c>
      <c r="F71" s="109">
        <v>300.24060150375942</v>
      </c>
      <c r="G71" s="109">
        <v>1647.8947368421052</v>
      </c>
      <c r="H71" s="109">
        <v>0</v>
      </c>
      <c r="J71" s="47" t="s">
        <v>171</v>
      </c>
      <c r="K71" s="103">
        <v>12468.861538461539</v>
      </c>
      <c r="L71" s="115">
        <v>12899.422222222222</v>
      </c>
      <c r="M71" s="85"/>
      <c r="N71" s="85" t="s">
        <v>169</v>
      </c>
      <c r="O71" s="94">
        <v>15.080246925354004</v>
      </c>
      <c r="P71" s="85"/>
      <c r="Q71" s="85" t="s">
        <v>171</v>
      </c>
      <c r="R71" s="93">
        <v>81</v>
      </c>
      <c r="S71" s="95"/>
      <c r="T71" s="85"/>
      <c r="U71" s="110" t="s">
        <v>171</v>
      </c>
      <c r="V71" s="110">
        <v>0.53424657534246578</v>
      </c>
    </row>
    <row r="72" spans="1:22" x14ac:dyDescent="0.2">
      <c r="A72" t="s">
        <v>172</v>
      </c>
      <c r="B72" s="109">
        <v>6482.6128133704733</v>
      </c>
      <c r="C72" s="109">
        <v>319.49972144846799</v>
      </c>
      <c r="D72" s="109">
        <v>893.01504178272978</v>
      </c>
      <c r="E72" s="109">
        <v>702.03788300835652</v>
      </c>
      <c r="F72" s="109">
        <v>1833.0529247910863</v>
      </c>
      <c r="G72" s="109">
        <v>3365.7693593314762</v>
      </c>
      <c r="H72" s="109">
        <v>0</v>
      </c>
      <c r="J72" s="47" t="s">
        <v>172</v>
      </c>
      <c r="K72" s="103">
        <v>12813.353191489361</v>
      </c>
      <c r="L72" s="115">
        <v>13654.655592469546</v>
      </c>
      <c r="M72" s="85"/>
      <c r="N72" s="85" t="s">
        <v>171</v>
      </c>
      <c r="O72" s="94">
        <v>15.71923828125</v>
      </c>
      <c r="P72" s="85"/>
      <c r="Q72" s="85" t="s">
        <v>172</v>
      </c>
      <c r="R72" s="93">
        <v>227.25</v>
      </c>
      <c r="S72" s="95"/>
      <c r="T72" s="85"/>
      <c r="U72" s="110" t="s">
        <v>172</v>
      </c>
      <c r="V72" s="110">
        <v>0.13513513513513514</v>
      </c>
    </row>
    <row r="73" spans="1:22" x14ac:dyDescent="0.2">
      <c r="A73" t="s">
        <v>173</v>
      </c>
      <c r="B73" s="109">
        <v>11326.842931937173</v>
      </c>
      <c r="C73" s="109">
        <v>1592.2251308900525</v>
      </c>
      <c r="D73" s="109">
        <v>1051.9633507853403</v>
      </c>
      <c r="E73" s="109">
        <v>962.49214659685867</v>
      </c>
      <c r="F73" s="109">
        <v>1422.2931937172775</v>
      </c>
      <c r="G73" s="109">
        <v>3356.3403141361255</v>
      </c>
      <c r="H73" s="109">
        <v>792.85340314136124</v>
      </c>
      <c r="J73" s="47" t="s">
        <v>173</v>
      </c>
      <c r="K73" s="103">
        <v>13657.111111111111</v>
      </c>
      <c r="L73" s="115">
        <v>21011.794871794871</v>
      </c>
      <c r="M73" s="85"/>
      <c r="N73" s="85" t="s">
        <v>172</v>
      </c>
      <c r="O73" s="94">
        <v>18.75</v>
      </c>
      <c r="P73" s="85"/>
      <c r="Q73" s="85" t="s">
        <v>173</v>
      </c>
      <c r="R73" s="93">
        <v>333</v>
      </c>
      <c r="S73" s="95"/>
      <c r="T73" s="85"/>
      <c r="U73" s="110" t="s">
        <v>173</v>
      </c>
      <c r="V73" s="110">
        <v>0.30263157894736842</v>
      </c>
    </row>
    <row r="74" spans="1:22" x14ac:dyDescent="0.2">
      <c r="A74" t="s">
        <v>174</v>
      </c>
      <c r="B74" s="109">
        <v>6220.6310160427811</v>
      </c>
      <c r="C74" s="109">
        <v>1640.7433155080214</v>
      </c>
      <c r="D74" s="109">
        <v>375.73262032085563</v>
      </c>
      <c r="E74" s="109">
        <v>1561.8502673796791</v>
      </c>
      <c r="F74" s="109">
        <v>1306.0267379679144</v>
      </c>
      <c r="G74" s="109">
        <v>1801.1818181818182</v>
      </c>
      <c r="H74" s="109">
        <v>0</v>
      </c>
      <c r="J74" s="47" t="s">
        <v>174</v>
      </c>
      <c r="K74" s="103">
        <v>14469.012531328321</v>
      </c>
      <c r="L74" s="115">
        <v>14218.46997389034</v>
      </c>
      <c r="M74" s="85"/>
      <c r="N74" s="85" t="s">
        <v>173</v>
      </c>
      <c r="O74" s="94">
        <v>15.510638236999512</v>
      </c>
      <c r="P74" s="85"/>
      <c r="Q74" s="85" t="s">
        <v>174</v>
      </c>
      <c r="R74" s="93">
        <v>213</v>
      </c>
      <c r="S74" s="95"/>
      <c r="T74" s="85"/>
      <c r="U74" s="110" t="s">
        <v>174</v>
      </c>
      <c r="V74" s="110">
        <v>0.57345971563981046</v>
      </c>
    </row>
    <row r="75" spans="1:22" x14ac:dyDescent="0.2">
      <c r="A75" t="s">
        <v>175</v>
      </c>
      <c r="B75" s="109">
        <v>10176.894117647058</v>
      </c>
      <c r="C75" s="109">
        <v>211.50588235294117</v>
      </c>
      <c r="D75" s="109">
        <v>1180.5058823529412</v>
      </c>
      <c r="E75" s="109">
        <v>0</v>
      </c>
      <c r="F75" s="109">
        <v>1108.5764705882352</v>
      </c>
      <c r="G75" s="109">
        <v>704.44705882352946</v>
      </c>
      <c r="H75" s="109">
        <v>0</v>
      </c>
      <c r="J75" s="47" t="s">
        <v>175</v>
      </c>
      <c r="K75" s="103">
        <v>16385.109756097561</v>
      </c>
      <c r="L75" s="115">
        <v>13551.908045977012</v>
      </c>
      <c r="M75" s="85"/>
      <c r="N75" s="85" t="s">
        <v>174</v>
      </c>
      <c r="O75" s="94">
        <v>14.619047164916992</v>
      </c>
      <c r="P75" s="85"/>
      <c r="Q75" s="85" t="s">
        <v>175</v>
      </c>
      <c r="R75" s="93">
        <v>36</v>
      </c>
      <c r="S75" s="95"/>
      <c r="T75" s="85"/>
      <c r="U75" s="110" t="s">
        <v>175</v>
      </c>
      <c r="V75" s="110">
        <v>1.0309278350515464E-2</v>
      </c>
    </row>
    <row r="76" spans="1:22" x14ac:dyDescent="0.2">
      <c r="A76" t="s">
        <v>176</v>
      </c>
      <c r="B76" s="109">
        <v>6217.2083007047768</v>
      </c>
      <c r="C76" s="109">
        <v>765.25450274079878</v>
      </c>
      <c r="D76" s="109">
        <v>593.63821456538767</v>
      </c>
      <c r="E76" s="109">
        <v>1189.9827721221614</v>
      </c>
      <c r="F76" s="109">
        <v>815.9052466718872</v>
      </c>
      <c r="G76" s="109">
        <v>1128.9624119028974</v>
      </c>
      <c r="H76" s="109">
        <v>0</v>
      </c>
      <c r="J76" s="47" t="s">
        <v>176</v>
      </c>
      <c r="K76" s="103">
        <v>11072.028755202422</v>
      </c>
      <c r="L76" s="115">
        <v>11684.933231590996</v>
      </c>
      <c r="M76" s="85"/>
      <c r="N76" s="85" t="s">
        <v>175</v>
      </c>
      <c r="O76" s="94">
        <v>15.564479827880859</v>
      </c>
      <c r="P76" s="85"/>
      <c r="Q76" s="85" t="s">
        <v>176</v>
      </c>
      <c r="R76" s="93">
        <v>179.25</v>
      </c>
      <c r="S76" s="95"/>
      <c r="T76" s="85"/>
      <c r="U76" s="110" t="s">
        <v>176</v>
      </c>
      <c r="V76" s="110">
        <v>0.35466867469879521</v>
      </c>
    </row>
    <row r="77" spans="1:22" x14ac:dyDescent="0.2">
      <c r="A77" t="s">
        <v>177</v>
      </c>
      <c r="B77" s="109">
        <v>6365.3068069713909</v>
      </c>
      <c r="C77" s="109">
        <v>899.15554094048014</v>
      </c>
      <c r="D77" s="109">
        <v>801.4146662282144</v>
      </c>
      <c r="E77" s="109">
        <v>952.82735942124305</v>
      </c>
      <c r="F77" s="109">
        <v>771.821111476488</v>
      </c>
      <c r="G77" s="109">
        <v>706.14929299572509</v>
      </c>
      <c r="H77" s="109">
        <v>785.17790200591912</v>
      </c>
      <c r="J77" s="47" t="s">
        <v>177</v>
      </c>
      <c r="K77" s="103">
        <v>10940.911773940345</v>
      </c>
      <c r="L77" s="115">
        <v>11327.71751048049</v>
      </c>
      <c r="M77" s="85"/>
      <c r="N77" s="85" t="s">
        <v>176</v>
      </c>
      <c r="O77" s="94">
        <v>17.205883026123047</v>
      </c>
      <c r="P77" s="85"/>
      <c r="Q77" s="85" t="s">
        <v>177</v>
      </c>
      <c r="R77" s="93">
        <v>255.5</v>
      </c>
      <c r="S77" s="95"/>
      <c r="T77" s="85"/>
      <c r="U77" s="110" t="s">
        <v>177</v>
      </c>
      <c r="V77" s="110">
        <v>0.27175283732660782</v>
      </c>
    </row>
    <row r="78" spans="1:22" x14ac:dyDescent="0.2">
      <c r="A78" t="s">
        <v>178</v>
      </c>
      <c r="B78" s="109">
        <v>6524.9533824044865</v>
      </c>
      <c r="C78" s="109">
        <v>9.7567472835611628</v>
      </c>
      <c r="D78" s="109">
        <v>893.49036102348407</v>
      </c>
      <c r="E78" s="109">
        <v>661.31580792148611</v>
      </c>
      <c r="F78" s="109">
        <v>2203.2933753943216</v>
      </c>
      <c r="G78" s="109">
        <v>1105.0508236943567</v>
      </c>
      <c r="H78" s="109">
        <v>1580.9617946021731</v>
      </c>
      <c r="J78" s="47" t="s">
        <v>178</v>
      </c>
      <c r="K78" s="103">
        <v>11346.915728420334</v>
      </c>
      <c r="L78" s="115">
        <v>13118.345213137665</v>
      </c>
      <c r="M78" s="85"/>
      <c r="N78" s="85" t="s">
        <v>177</v>
      </c>
      <c r="O78" s="94">
        <v>15.911174774169922</v>
      </c>
      <c r="P78" s="85"/>
      <c r="Q78" s="85" t="s">
        <v>178</v>
      </c>
      <c r="R78" s="93">
        <v>358.5</v>
      </c>
      <c r="S78" s="95"/>
      <c r="T78" s="85"/>
      <c r="U78" s="110" t="s">
        <v>178</v>
      </c>
      <c r="V78" s="110">
        <v>1.2674271229404308E-3</v>
      </c>
    </row>
    <row r="79" spans="1:22" x14ac:dyDescent="0.2">
      <c r="A79" t="s">
        <v>109</v>
      </c>
      <c r="B79" s="109">
        <v>5504.7074317968018</v>
      </c>
      <c r="C79" s="109">
        <v>752.97271872060207</v>
      </c>
      <c r="D79" s="109">
        <v>638.26528692380055</v>
      </c>
      <c r="E79" s="109">
        <v>1164.0564440263406</v>
      </c>
      <c r="F79" s="109">
        <v>436.14863593603008</v>
      </c>
      <c r="G79" s="109">
        <v>839.21166509877708</v>
      </c>
      <c r="H79" s="109">
        <v>575.65569143932271</v>
      </c>
      <c r="J79" s="47" t="s">
        <v>109</v>
      </c>
      <c r="K79" s="103">
        <v>9491.3783783783783</v>
      </c>
      <c r="L79" s="115">
        <v>10371.135234590616</v>
      </c>
      <c r="M79" s="85"/>
      <c r="N79" s="85" t="s">
        <v>178</v>
      </c>
      <c r="O79" s="94">
        <v>16.612781524658203</v>
      </c>
      <c r="P79" s="85"/>
      <c r="Q79" s="85" t="s">
        <v>109</v>
      </c>
      <c r="R79" s="93">
        <v>135.75</v>
      </c>
      <c r="S79" s="95"/>
      <c r="T79" s="85"/>
      <c r="U79" s="110" t="s">
        <v>109</v>
      </c>
      <c r="V79" s="110">
        <v>0.17876106194690267</v>
      </c>
    </row>
    <row r="80" spans="1:22" x14ac:dyDescent="0.2">
      <c r="A80" t="s">
        <v>179</v>
      </c>
      <c r="B80" s="109">
        <v>7954.4673539518899</v>
      </c>
      <c r="C80" s="109">
        <v>2027.8969072164948</v>
      </c>
      <c r="D80" s="109">
        <v>1114.0274914089348</v>
      </c>
      <c r="E80" s="109">
        <v>754.32989690721649</v>
      </c>
      <c r="F80" s="109">
        <v>2545.8281786941579</v>
      </c>
      <c r="G80" s="109">
        <v>2314.7560137457044</v>
      </c>
      <c r="H80" s="109">
        <v>0</v>
      </c>
      <c r="J80" s="47" t="s">
        <v>179</v>
      </c>
      <c r="K80" s="103">
        <v>17833.489932885906</v>
      </c>
      <c r="L80" s="115">
        <v>17778.421768707482</v>
      </c>
      <c r="M80" s="85"/>
      <c r="N80" s="85" t="s">
        <v>109</v>
      </c>
      <c r="O80" s="94">
        <v>16.944953918457031</v>
      </c>
      <c r="P80" s="85"/>
      <c r="Q80" s="85" t="s">
        <v>179</v>
      </c>
      <c r="R80" s="93">
        <v>162</v>
      </c>
      <c r="S80" s="95"/>
      <c r="T80" s="85"/>
      <c r="U80" s="110" t="s">
        <v>179</v>
      </c>
      <c r="V80" s="110">
        <v>0.40645161290322579</v>
      </c>
    </row>
    <row r="81" spans="1:22" x14ac:dyDescent="0.2">
      <c r="A81" t="s">
        <v>180</v>
      </c>
      <c r="B81" s="109">
        <v>5479.1509381125734</v>
      </c>
      <c r="C81" s="109">
        <v>124.93083169980397</v>
      </c>
      <c r="D81" s="109">
        <v>832.99019882385892</v>
      </c>
      <c r="E81" s="109">
        <v>405.36544385326238</v>
      </c>
      <c r="F81" s="109">
        <v>904.72304676561191</v>
      </c>
      <c r="G81" s="109">
        <v>1123.5889106692803</v>
      </c>
      <c r="H81" s="109">
        <v>1242.6659199103892</v>
      </c>
      <c r="J81" s="47" t="s">
        <v>180</v>
      </c>
      <c r="K81" s="103">
        <v>10103.724229543039</v>
      </c>
      <c r="L81" s="115">
        <v>10828.835242771413</v>
      </c>
      <c r="M81" s="85"/>
      <c r="N81" s="85" t="s">
        <v>179</v>
      </c>
      <c r="O81" s="94">
        <v>15.714285850524902</v>
      </c>
      <c r="P81" s="85"/>
      <c r="Q81" s="85" t="s">
        <v>180</v>
      </c>
      <c r="R81" s="93">
        <v>360.6</v>
      </c>
      <c r="S81" s="95"/>
      <c r="T81" s="85"/>
      <c r="U81" s="110" t="s">
        <v>180</v>
      </c>
      <c r="V81" s="110">
        <v>0.13622291021671826</v>
      </c>
    </row>
    <row r="82" spans="1:22" x14ac:dyDescent="0.2">
      <c r="A82" t="s">
        <v>181</v>
      </c>
      <c r="B82" s="109">
        <v>7231.3669354838712</v>
      </c>
      <c r="C82" s="109">
        <v>1409.7741935483871</v>
      </c>
      <c r="D82" s="109">
        <v>1035.0745967741937</v>
      </c>
      <c r="E82" s="109">
        <v>27.338709677419356</v>
      </c>
      <c r="F82" s="109">
        <v>207.33266129032259</v>
      </c>
      <c r="G82" s="109">
        <v>958.66330645161293</v>
      </c>
      <c r="H82" s="109">
        <v>644.10887096774195</v>
      </c>
      <c r="J82" s="47" t="s">
        <v>181</v>
      </c>
      <c r="K82" s="103">
        <v>11178.908921933085</v>
      </c>
      <c r="L82" s="115">
        <v>11749.526946107784</v>
      </c>
      <c r="M82" s="85"/>
      <c r="N82" s="85" t="s">
        <v>180</v>
      </c>
      <c r="O82" s="94">
        <v>17.74615478515625</v>
      </c>
      <c r="P82" s="85"/>
      <c r="Q82" s="85" t="s">
        <v>181</v>
      </c>
      <c r="R82" s="93">
        <v>441</v>
      </c>
      <c r="S82" s="95"/>
      <c r="T82" s="85"/>
      <c r="U82" s="110" t="s">
        <v>181</v>
      </c>
      <c r="V82" s="110">
        <v>2.2471910112359553E-3</v>
      </c>
    </row>
    <row r="83" spans="1:22" x14ac:dyDescent="0.2">
      <c r="A83" t="s">
        <v>182</v>
      </c>
      <c r="B83" s="109">
        <v>7055.5602836879434</v>
      </c>
      <c r="C83" s="109">
        <v>396.82151300236404</v>
      </c>
      <c r="D83" s="109">
        <v>830.71276595744678</v>
      </c>
      <c r="E83" s="109">
        <v>647.71985815602841</v>
      </c>
      <c r="F83" s="109">
        <v>856.11583924349884</v>
      </c>
      <c r="G83" s="109">
        <v>1667.5059101654847</v>
      </c>
      <c r="H83" s="109">
        <v>0</v>
      </c>
      <c r="J83" s="47" t="s">
        <v>182</v>
      </c>
      <c r="K83" s="103">
        <v>10735.209172259509</v>
      </c>
      <c r="L83" s="115">
        <v>12273.743055555555</v>
      </c>
      <c r="M83" s="85"/>
      <c r="N83" s="85" t="s">
        <v>182</v>
      </c>
      <c r="O83" s="94">
        <v>17.085714340209961</v>
      </c>
      <c r="P83" s="85"/>
      <c r="Q83" s="85" t="s">
        <v>182</v>
      </c>
      <c r="R83" s="93">
        <v>219.75</v>
      </c>
      <c r="S83" s="95"/>
      <c r="T83" s="85"/>
      <c r="U83" s="110" t="s">
        <v>182</v>
      </c>
      <c r="V83" s="110">
        <v>0.2189695550351288</v>
      </c>
    </row>
    <row r="84" spans="1:22" x14ac:dyDescent="0.2">
      <c r="A84" t="s">
        <v>183</v>
      </c>
      <c r="B84" s="109">
        <v>8728.0444444444438</v>
      </c>
      <c r="C84" s="109">
        <v>1474.3555555555556</v>
      </c>
      <c r="D84" s="109">
        <v>989.07826086956527</v>
      </c>
      <c r="E84" s="109">
        <v>637.95748792270535</v>
      </c>
      <c r="F84" s="109">
        <v>932.30338164251202</v>
      </c>
      <c r="G84" s="109">
        <v>1894.3246376811594</v>
      </c>
      <c r="H84" s="109">
        <v>2148.5391304347827</v>
      </c>
      <c r="J84" s="47" t="s">
        <v>183</v>
      </c>
      <c r="K84" s="103">
        <v>16616.298261665142</v>
      </c>
      <c r="L84" s="115">
        <v>17371.311969839775</v>
      </c>
      <c r="M84" s="85"/>
      <c r="N84" s="85" t="s">
        <v>184</v>
      </c>
      <c r="O84" s="94">
        <v>16.414285659790039</v>
      </c>
      <c r="P84" s="85"/>
      <c r="Q84" s="85" t="s">
        <v>183</v>
      </c>
      <c r="R84" s="93">
        <v>76.714285714285708</v>
      </c>
      <c r="S84" s="95"/>
      <c r="T84" s="85"/>
      <c r="U84" s="110" t="s">
        <v>183</v>
      </c>
      <c r="V84" s="110">
        <v>0.52302025782688766</v>
      </c>
    </row>
    <row r="85" spans="1:22" x14ac:dyDescent="0.2">
      <c r="A85" t="s">
        <v>184</v>
      </c>
      <c r="B85" s="109">
        <v>5588.0649707803368</v>
      </c>
      <c r="C85" s="109">
        <v>187.85012031625988</v>
      </c>
      <c r="D85" s="109">
        <v>625.28979030594701</v>
      </c>
      <c r="E85" s="109">
        <v>631.19491234101065</v>
      </c>
      <c r="F85" s="109">
        <v>1193.9879683740116</v>
      </c>
      <c r="G85" s="109">
        <v>1644.2093502921966</v>
      </c>
      <c r="H85" s="109">
        <v>472.97421794431074</v>
      </c>
      <c r="J85" s="47" t="s">
        <v>184</v>
      </c>
      <c r="K85" s="103">
        <v>10433.381105289844</v>
      </c>
      <c r="L85" s="115">
        <v>10827.386720729854</v>
      </c>
      <c r="M85" s="85"/>
      <c r="N85" s="85" t="s">
        <v>185</v>
      </c>
      <c r="O85" s="94">
        <v>20.234375</v>
      </c>
      <c r="P85" s="85"/>
      <c r="Q85" s="85" t="s">
        <v>184</v>
      </c>
      <c r="R85" s="93">
        <v>594</v>
      </c>
      <c r="S85" s="95"/>
      <c r="T85" s="85"/>
      <c r="U85" s="110" t="s">
        <v>184</v>
      </c>
      <c r="V85" s="110">
        <v>4.8381715048381714E-2</v>
      </c>
    </row>
    <row r="86" spans="1:22" x14ac:dyDescent="0.2">
      <c r="A86" t="s">
        <v>185</v>
      </c>
      <c r="B86" s="109">
        <v>4936.3750168259521</v>
      </c>
      <c r="C86" s="109">
        <v>49.933773051554716</v>
      </c>
      <c r="D86" s="109">
        <v>558.93552295059897</v>
      </c>
      <c r="E86" s="109">
        <v>459.52591196661729</v>
      </c>
      <c r="F86" s="109">
        <v>1014.6800376901333</v>
      </c>
      <c r="G86" s="109">
        <v>1181.1834701844125</v>
      </c>
      <c r="H86" s="109">
        <v>1389.0730919370037</v>
      </c>
      <c r="J86" s="47" t="s">
        <v>185</v>
      </c>
      <c r="K86" s="103">
        <v>10061.755567338281</v>
      </c>
      <c r="L86" s="115">
        <v>10179.2472</v>
      </c>
      <c r="M86" s="85"/>
      <c r="N86" s="85" t="s">
        <v>186</v>
      </c>
      <c r="O86" s="94">
        <v>16.040201187133789</v>
      </c>
      <c r="P86" s="85"/>
      <c r="Q86" s="85" t="s">
        <v>185</v>
      </c>
      <c r="R86" s="93">
        <v>371.1</v>
      </c>
      <c r="S86" s="95"/>
      <c r="T86" s="85"/>
      <c r="U86" s="110" t="s">
        <v>185</v>
      </c>
      <c r="V86" s="110">
        <v>2.7409570882947654E-2</v>
      </c>
    </row>
    <row r="87" spans="1:22" x14ac:dyDescent="0.2">
      <c r="A87" t="s">
        <v>186</v>
      </c>
      <c r="B87" s="109">
        <v>7381.225412339646</v>
      </c>
      <c r="C87" s="109">
        <v>1005.5552840562003</v>
      </c>
      <c r="D87" s="109">
        <v>638.92119731215644</v>
      </c>
      <c r="E87" s="109">
        <v>1237.2693952351863</v>
      </c>
      <c r="F87" s="109">
        <v>522.80513133781312</v>
      </c>
      <c r="G87" s="109">
        <v>3099.3927916921198</v>
      </c>
      <c r="H87" s="109">
        <v>888.79413561392789</v>
      </c>
      <c r="J87" s="47" t="s">
        <v>186</v>
      </c>
      <c r="K87" s="103">
        <v>13513.762013729976</v>
      </c>
      <c r="L87" s="115">
        <v>15180.168246445497</v>
      </c>
      <c r="M87" s="85"/>
      <c r="N87" s="85" t="s">
        <v>187</v>
      </c>
      <c r="O87" s="94">
        <v>11.920000076293945</v>
      </c>
      <c r="P87" s="85"/>
      <c r="Q87" s="85" t="s">
        <v>186</v>
      </c>
      <c r="R87" s="93">
        <v>171</v>
      </c>
      <c r="S87" s="95"/>
      <c r="T87" s="85"/>
      <c r="U87" s="110" t="s">
        <v>186</v>
      </c>
      <c r="V87" s="110">
        <v>0.29006772009029347</v>
      </c>
    </row>
    <row r="88" spans="1:22" x14ac:dyDescent="0.2">
      <c r="A88" t="s">
        <v>187</v>
      </c>
      <c r="B88" s="109">
        <v>7207.8441558441555</v>
      </c>
      <c r="C88" s="109">
        <v>974.7012987012987</v>
      </c>
      <c r="D88" s="109">
        <v>603.12337662337666</v>
      </c>
      <c r="E88" s="109">
        <v>1578.2467532467533</v>
      </c>
      <c r="F88" s="109">
        <v>823.98051948051943</v>
      </c>
      <c r="G88" s="109">
        <v>1654.7402597402597</v>
      </c>
      <c r="H88" s="109">
        <v>319.90909090909093</v>
      </c>
      <c r="J88" s="47" t="s">
        <v>187</v>
      </c>
      <c r="K88" s="103">
        <v>13144.621538461539</v>
      </c>
      <c r="L88" s="115">
        <v>13873.35873015873</v>
      </c>
      <c r="M88" s="85"/>
      <c r="N88" s="85" t="s">
        <v>188</v>
      </c>
      <c r="O88" s="94">
        <v>15.149999618530273</v>
      </c>
      <c r="P88" s="85"/>
      <c r="Q88" s="85" t="s">
        <v>187</v>
      </c>
      <c r="R88" s="93">
        <v>168</v>
      </c>
      <c r="S88" s="95"/>
      <c r="T88" s="85"/>
      <c r="U88" s="110" t="s">
        <v>187</v>
      </c>
      <c r="V88" s="110">
        <v>0.67088607594936711</v>
      </c>
    </row>
    <row r="89" spans="1:22" x14ac:dyDescent="0.2">
      <c r="A89" t="s">
        <v>188</v>
      </c>
      <c r="B89" s="109">
        <v>6797.1629213483147</v>
      </c>
      <c r="C89" s="109">
        <v>693.86516853932585</v>
      </c>
      <c r="D89" s="109">
        <v>691.93820224719104</v>
      </c>
      <c r="E89" s="109">
        <v>154.43258426966293</v>
      </c>
      <c r="F89" s="109">
        <v>1103.5730337078651</v>
      </c>
      <c r="G89" s="109">
        <v>2416.2977528089887</v>
      </c>
      <c r="H89" s="109">
        <v>0</v>
      </c>
      <c r="J89" s="47" t="s">
        <v>188</v>
      </c>
      <c r="K89" s="103">
        <v>12415.226519337017</v>
      </c>
      <c r="L89" s="115">
        <v>11849.857142857143</v>
      </c>
      <c r="M89" s="85"/>
      <c r="N89" s="85" t="s">
        <v>189</v>
      </c>
      <c r="O89" s="94">
        <v>18.661483764648438</v>
      </c>
      <c r="P89" s="85"/>
      <c r="Q89" s="85" t="s">
        <v>188</v>
      </c>
      <c r="R89" s="93">
        <v>102</v>
      </c>
      <c r="S89" s="95"/>
      <c r="T89" s="85"/>
      <c r="U89" s="110" t="s">
        <v>188</v>
      </c>
      <c r="V89" s="110">
        <v>0.30270270270270272</v>
      </c>
    </row>
    <row r="90" spans="1:22" x14ac:dyDescent="0.2">
      <c r="A90" t="s">
        <v>189</v>
      </c>
      <c r="B90" s="109">
        <v>5905.0335570469797</v>
      </c>
      <c r="C90" s="109">
        <v>304.52118288590606</v>
      </c>
      <c r="D90" s="109">
        <v>466.21015100671138</v>
      </c>
      <c r="E90" s="109">
        <v>620.10046140939596</v>
      </c>
      <c r="F90" s="109">
        <v>1000.8921979865772</v>
      </c>
      <c r="G90" s="109">
        <v>1812.6335989932886</v>
      </c>
      <c r="H90" s="109">
        <v>1382.4121224832215</v>
      </c>
      <c r="J90" s="47" t="s">
        <v>189</v>
      </c>
      <c r="K90" s="103">
        <v>11936.621345472939</v>
      </c>
      <c r="L90" s="115">
        <v>11828.877876840141</v>
      </c>
      <c r="M90" s="85"/>
      <c r="N90" s="85" t="s">
        <v>190</v>
      </c>
      <c r="O90" s="94">
        <v>14.398963928222656</v>
      </c>
      <c r="P90" s="85"/>
      <c r="Q90" s="85" t="s">
        <v>189</v>
      </c>
      <c r="R90" s="93">
        <v>346.28571428571428</v>
      </c>
      <c r="S90" s="95"/>
      <c r="T90" s="85"/>
      <c r="U90" s="110" t="s">
        <v>189</v>
      </c>
      <c r="V90" s="110">
        <v>0.18128654970760233</v>
      </c>
    </row>
    <row r="91" spans="1:22" x14ac:dyDescent="0.2">
      <c r="A91" t="s">
        <v>190</v>
      </c>
      <c r="B91" s="109">
        <v>8542.7847929395793</v>
      </c>
      <c r="C91" s="109">
        <v>1798.3978275627969</v>
      </c>
      <c r="D91" s="109">
        <v>981.17583163611675</v>
      </c>
      <c r="E91" s="109">
        <v>975.54378818737268</v>
      </c>
      <c r="F91" s="109">
        <v>459.6266123557366</v>
      </c>
      <c r="G91" s="109">
        <v>1529.613034623218</v>
      </c>
      <c r="H91" s="109">
        <v>642.51323828920567</v>
      </c>
      <c r="J91" s="47" t="s">
        <v>190</v>
      </c>
      <c r="K91" s="103">
        <v>14872.906511927789</v>
      </c>
      <c r="L91" s="115">
        <v>14857.895582329318</v>
      </c>
      <c r="M91" s="85"/>
      <c r="N91" s="85" t="s">
        <v>191</v>
      </c>
      <c r="O91" s="94">
        <v>15.471697807312012</v>
      </c>
      <c r="P91" s="85"/>
      <c r="Q91" s="85" t="s">
        <v>190</v>
      </c>
      <c r="R91" s="93">
        <v>177.75</v>
      </c>
      <c r="S91" s="95"/>
      <c r="T91" s="85"/>
      <c r="U91" s="110" t="s">
        <v>190</v>
      </c>
      <c r="V91" s="110">
        <v>0.40811153358681873</v>
      </c>
    </row>
    <row r="92" spans="1:22" x14ac:dyDescent="0.2">
      <c r="A92" t="s">
        <v>191</v>
      </c>
      <c r="B92" s="109">
        <v>10506.356387306754</v>
      </c>
      <c r="C92" s="109">
        <v>1903.7298616761595</v>
      </c>
      <c r="D92" s="109">
        <v>947.4336859235151</v>
      </c>
      <c r="E92" s="109">
        <v>0</v>
      </c>
      <c r="F92" s="109">
        <v>169.71521562245729</v>
      </c>
      <c r="G92" s="109">
        <v>3291.3637103336046</v>
      </c>
      <c r="H92" s="109">
        <v>0</v>
      </c>
      <c r="J92" s="47" t="s">
        <v>191</v>
      </c>
      <c r="K92" s="103">
        <v>15670.894360603654</v>
      </c>
      <c r="L92" s="115">
        <v>17594.986475735877</v>
      </c>
      <c r="M92" s="85"/>
      <c r="N92" s="85" t="s">
        <v>192</v>
      </c>
      <c r="O92" s="94">
        <v>19.791208267211914</v>
      </c>
      <c r="P92" s="85"/>
      <c r="Q92" s="85" t="s">
        <v>191</v>
      </c>
      <c r="R92" s="93">
        <v>127.8</v>
      </c>
      <c r="S92" s="95"/>
      <c r="T92" s="85"/>
      <c r="U92" s="110" t="s">
        <v>191</v>
      </c>
      <c r="V92" s="110">
        <v>0.45426356589147288</v>
      </c>
    </row>
    <row r="93" spans="1:22" x14ac:dyDescent="0.2">
      <c r="A93" t="s">
        <v>192</v>
      </c>
      <c r="B93" s="109">
        <v>5583.8400566171267</v>
      </c>
      <c r="C93" s="109">
        <v>1001.9886765746638</v>
      </c>
      <c r="D93" s="109">
        <v>945.01627742392077</v>
      </c>
      <c r="E93" s="109">
        <v>671.44798301486196</v>
      </c>
      <c r="F93" s="109">
        <v>806.81811748053781</v>
      </c>
      <c r="G93" s="109">
        <v>1760.542108987969</v>
      </c>
      <c r="H93" s="109">
        <v>435.31634819532911</v>
      </c>
      <c r="J93" s="47" t="s">
        <v>192</v>
      </c>
      <c r="K93" s="103">
        <v>11342.910591471802</v>
      </c>
      <c r="L93" s="115">
        <v>11529.691452397497</v>
      </c>
      <c r="M93" s="85"/>
      <c r="N93" s="85" t="s">
        <v>193</v>
      </c>
      <c r="O93" s="94">
        <v>12</v>
      </c>
      <c r="P93" s="85"/>
      <c r="Q93" s="85" t="s">
        <v>192</v>
      </c>
      <c r="R93" s="93">
        <v>103.71428571428571</v>
      </c>
      <c r="S93" s="95"/>
      <c r="T93" s="85"/>
      <c r="U93" s="110" t="s">
        <v>192</v>
      </c>
      <c r="V93" s="110">
        <v>0.47885402455661663</v>
      </c>
    </row>
    <row r="94" spans="1:22" x14ac:dyDescent="0.2">
      <c r="A94" t="s">
        <v>193</v>
      </c>
      <c r="B94" s="109">
        <v>11049.142857142857</v>
      </c>
      <c r="C94" s="109">
        <v>1082.5034013605443</v>
      </c>
      <c r="D94" s="109">
        <v>1050.3673469387754</v>
      </c>
      <c r="E94" s="109">
        <v>2133.5782312925171</v>
      </c>
      <c r="F94" s="109">
        <v>267.79591836734693</v>
      </c>
      <c r="G94" s="109">
        <v>4925.442176870748</v>
      </c>
      <c r="H94" s="109">
        <v>0</v>
      </c>
      <c r="J94" s="47" t="s">
        <v>193</v>
      </c>
      <c r="K94" s="103">
        <v>17564.025000000001</v>
      </c>
      <c r="L94" s="115">
        <v>20750.27027027027</v>
      </c>
      <c r="M94" s="85"/>
      <c r="N94" s="85" t="s">
        <v>194</v>
      </c>
      <c r="O94" s="94">
        <v>15.94339656829834</v>
      </c>
      <c r="P94" s="85"/>
      <c r="Q94" s="85" t="s">
        <v>193</v>
      </c>
      <c r="R94" s="93">
        <v>87</v>
      </c>
      <c r="S94" s="95"/>
      <c r="T94" s="85"/>
      <c r="U94" s="110" t="s">
        <v>193</v>
      </c>
      <c r="V94" s="110">
        <v>0.51388888888888884</v>
      </c>
    </row>
    <row r="95" spans="1:22" x14ac:dyDescent="0.2">
      <c r="A95" t="s">
        <v>194</v>
      </c>
      <c r="B95" s="109">
        <v>6996.4581105169336</v>
      </c>
      <c r="C95" s="109">
        <v>874.8716577540107</v>
      </c>
      <c r="D95" s="109">
        <v>819.01426024955435</v>
      </c>
      <c r="E95" s="109">
        <v>1224.3119429590017</v>
      </c>
      <c r="F95" s="109">
        <v>647.16577540106948</v>
      </c>
      <c r="G95" s="109">
        <v>944.75044563279857</v>
      </c>
      <c r="H95" s="109">
        <v>0</v>
      </c>
      <c r="J95" s="47" t="s">
        <v>194</v>
      </c>
      <c r="K95" s="103">
        <v>12528.608919382505</v>
      </c>
      <c r="L95" s="115">
        <v>11921.642857142857</v>
      </c>
      <c r="M95" s="85"/>
      <c r="N95" s="85" t="s">
        <v>170</v>
      </c>
      <c r="O95" s="94">
        <v>17.430084228515625</v>
      </c>
      <c r="P95" s="85"/>
      <c r="Q95" s="85" t="s">
        <v>194</v>
      </c>
      <c r="R95" s="93">
        <v>294</v>
      </c>
      <c r="S95" s="95"/>
      <c r="T95" s="85"/>
      <c r="U95" s="110" t="s">
        <v>194</v>
      </c>
      <c r="V95" s="110">
        <v>0.27363184079601988</v>
      </c>
    </row>
    <row r="96" spans="1:22" x14ac:dyDescent="0.2">
      <c r="A96" t="s">
        <v>170</v>
      </c>
      <c r="B96" s="109">
        <v>5242.2035546909538</v>
      </c>
      <c r="C96" s="109">
        <v>234.24599876204792</v>
      </c>
      <c r="D96" s="109">
        <v>618.35263949067109</v>
      </c>
      <c r="E96" s="109">
        <v>437.37448050225487</v>
      </c>
      <c r="F96" s="109">
        <v>729.38615262180565</v>
      </c>
      <c r="G96" s="109">
        <v>1477.6065080909011</v>
      </c>
      <c r="H96" s="109">
        <v>721.97205765319654</v>
      </c>
      <c r="J96" s="47" t="s">
        <v>170</v>
      </c>
      <c r="K96" s="103">
        <v>9535.7392955801097</v>
      </c>
      <c r="L96" s="115">
        <v>9984.1910618395978</v>
      </c>
      <c r="M96" s="85"/>
      <c r="N96" s="85" t="s">
        <v>195</v>
      </c>
      <c r="O96" s="94">
        <v>16.25</v>
      </c>
      <c r="P96" s="85"/>
      <c r="Q96" s="85" t="s">
        <v>170</v>
      </c>
      <c r="R96" s="93">
        <v>229.2</v>
      </c>
      <c r="S96" s="95"/>
      <c r="T96" s="85"/>
      <c r="U96" s="110" t="s">
        <v>170</v>
      </c>
      <c r="V96" s="110">
        <v>0.12398785425101215</v>
      </c>
    </row>
    <row r="97" spans="1:22" x14ac:dyDescent="0.2">
      <c r="A97" t="s">
        <v>195</v>
      </c>
      <c r="B97" s="109">
        <v>6802.8766157461814</v>
      </c>
      <c r="C97" s="109">
        <v>1868.3196239717979</v>
      </c>
      <c r="D97" s="109">
        <v>1058.1645123384253</v>
      </c>
      <c r="E97" s="109">
        <v>855.2267920094007</v>
      </c>
      <c r="F97" s="109">
        <v>895.65452408930673</v>
      </c>
      <c r="G97" s="109">
        <v>1434.9118683901293</v>
      </c>
      <c r="H97" s="109">
        <v>370.58284371327852</v>
      </c>
      <c r="J97" s="47" t="s">
        <v>195</v>
      </c>
      <c r="K97" s="103">
        <v>12112.811926605504</v>
      </c>
      <c r="L97" s="115">
        <v>13360.29569266589</v>
      </c>
      <c r="M97" s="85"/>
      <c r="N97" s="85" t="s">
        <v>196</v>
      </c>
      <c r="O97" s="94">
        <v>12.893750190734863</v>
      </c>
      <c r="P97" s="85"/>
      <c r="Q97" s="85" t="s">
        <v>195</v>
      </c>
      <c r="R97" s="93">
        <v>117</v>
      </c>
      <c r="S97" s="95"/>
      <c r="T97" s="85"/>
      <c r="U97" s="110" t="s">
        <v>195</v>
      </c>
      <c r="V97" s="110">
        <v>0.50229357798165142</v>
      </c>
    </row>
    <row r="98" spans="1:22" x14ac:dyDescent="0.2">
      <c r="A98" t="s">
        <v>196</v>
      </c>
      <c r="B98" s="109">
        <v>7440.9140271493216</v>
      </c>
      <c r="C98" s="109">
        <v>1805.3800904977375</v>
      </c>
      <c r="D98" s="109">
        <v>707.22624434389138</v>
      </c>
      <c r="E98" s="109">
        <v>952.62895927601812</v>
      </c>
      <c r="F98" s="109">
        <v>1135.7194570135746</v>
      </c>
      <c r="G98" s="109">
        <v>1092.2126696832579</v>
      </c>
      <c r="H98" s="109">
        <v>1261.606334841629</v>
      </c>
      <c r="J98" s="47" t="s">
        <v>196</v>
      </c>
      <c r="K98" s="103">
        <v>14928.413502109704</v>
      </c>
      <c r="L98" s="115">
        <v>14426.975824175825</v>
      </c>
      <c r="M98" s="85"/>
      <c r="N98" s="85" t="s">
        <v>198</v>
      </c>
      <c r="O98" s="94">
        <v>17.815093994140625</v>
      </c>
      <c r="P98" s="85"/>
      <c r="Q98" s="85" t="s">
        <v>196</v>
      </c>
      <c r="R98" s="93">
        <v>83</v>
      </c>
      <c r="S98" s="95"/>
      <c r="T98" s="85"/>
      <c r="U98" s="110" t="s">
        <v>196</v>
      </c>
      <c r="V98" s="110">
        <v>0.49130434782608695</v>
      </c>
    </row>
    <row r="99" spans="1:22" x14ac:dyDescent="0.2">
      <c r="A99" t="s">
        <v>198</v>
      </c>
      <c r="B99" s="109">
        <v>5756.5192066281697</v>
      </c>
      <c r="C99" s="109">
        <v>541.06201355761993</v>
      </c>
      <c r="D99" s="109">
        <v>642.3193572683906</v>
      </c>
      <c r="E99" s="109">
        <v>569.73939241777555</v>
      </c>
      <c r="F99" s="109">
        <v>563.79261862917394</v>
      </c>
      <c r="G99" s="109">
        <v>2423.0710519708764</v>
      </c>
      <c r="H99" s="109">
        <v>0</v>
      </c>
      <c r="J99" s="47" t="s">
        <v>198</v>
      </c>
      <c r="K99" s="103">
        <v>10607.394945848375</v>
      </c>
      <c r="L99" s="115">
        <v>11182.709422792304</v>
      </c>
      <c r="M99" s="85"/>
      <c r="N99" s="85" t="s">
        <v>199</v>
      </c>
      <c r="O99" s="94">
        <v>8.8333330154418945</v>
      </c>
      <c r="P99" s="85"/>
      <c r="Q99" s="85" t="s">
        <v>198</v>
      </c>
      <c r="R99" s="93">
        <v>204.6</v>
      </c>
      <c r="S99" s="95"/>
      <c r="T99" s="85"/>
      <c r="U99" s="110" t="s">
        <v>198</v>
      </c>
      <c r="V99" s="110">
        <v>0.31994120529152376</v>
      </c>
    </row>
    <row r="100" spans="1:22" x14ac:dyDescent="0.2">
      <c r="A100" t="s">
        <v>199</v>
      </c>
      <c r="B100" s="109">
        <v>9142.1574803149615</v>
      </c>
      <c r="C100" s="109">
        <v>600.29921259842524</v>
      </c>
      <c r="D100" s="109">
        <v>1624.5905511811025</v>
      </c>
      <c r="E100" s="109">
        <v>1681.7874015748032</v>
      </c>
      <c r="F100" s="109">
        <v>1082.5669291338584</v>
      </c>
      <c r="G100" s="109">
        <v>2161.7165354330709</v>
      </c>
      <c r="H100" s="109">
        <v>0</v>
      </c>
      <c r="J100" s="47" t="s">
        <v>199</v>
      </c>
      <c r="K100" s="103">
        <v>16086.014545454545</v>
      </c>
      <c r="L100" s="115">
        <v>18122.562962962962</v>
      </c>
      <c r="M100" s="85"/>
      <c r="N100" s="85" t="s">
        <v>201</v>
      </c>
      <c r="O100" s="94">
        <v>14.839285850524902</v>
      </c>
      <c r="P100" s="85"/>
      <c r="Q100" s="85" t="s">
        <v>199</v>
      </c>
      <c r="R100" s="93">
        <v>53</v>
      </c>
      <c r="S100" s="95"/>
      <c r="T100" s="85"/>
      <c r="U100" s="110" t="s">
        <v>199</v>
      </c>
      <c r="V100" s="110">
        <v>0.21341463414634146</v>
      </c>
    </row>
    <row r="101" spans="1:22" x14ac:dyDescent="0.2">
      <c r="A101" t="s">
        <v>201</v>
      </c>
      <c r="B101" s="109">
        <v>7974.0591304347827</v>
      </c>
      <c r="C101" s="109">
        <v>1455.36</v>
      </c>
      <c r="D101" s="109">
        <v>850.31304347826085</v>
      </c>
      <c r="E101" s="109">
        <v>818.09739130434787</v>
      </c>
      <c r="F101" s="109">
        <v>1007.9756521739131</v>
      </c>
      <c r="G101" s="109">
        <v>1685.3565217391304</v>
      </c>
      <c r="H101" s="109">
        <v>0</v>
      </c>
      <c r="J101" s="47" t="s">
        <v>201</v>
      </c>
      <c r="K101" s="103">
        <v>12437.077943615257</v>
      </c>
      <c r="L101" s="115">
        <v>14175.114864864865</v>
      </c>
      <c r="M101" s="85"/>
      <c r="N101" s="85" t="s">
        <v>202</v>
      </c>
      <c r="O101" s="94">
        <v>16.765487670898438</v>
      </c>
      <c r="P101" s="85"/>
      <c r="Q101" s="85" t="s">
        <v>201</v>
      </c>
      <c r="R101" s="93">
        <v>145.5</v>
      </c>
      <c r="S101" s="95"/>
      <c r="T101" s="85"/>
      <c r="U101" s="110" t="s">
        <v>201</v>
      </c>
      <c r="V101" s="110">
        <v>0.61889250814332253</v>
      </c>
    </row>
    <row r="102" spans="1:22" x14ac:dyDescent="0.2">
      <c r="A102" t="s">
        <v>202</v>
      </c>
      <c r="B102" s="109">
        <v>6015.8375622192543</v>
      </c>
      <c r="C102" s="109">
        <v>137.84581765205778</v>
      </c>
      <c r="D102" s="109">
        <v>641.30338715551784</v>
      </c>
      <c r="E102" s="109">
        <v>579.40900813402936</v>
      </c>
      <c r="F102" s="109">
        <v>828.54000242806842</v>
      </c>
      <c r="G102" s="109">
        <v>1473.3621464125288</v>
      </c>
      <c r="H102" s="109">
        <v>1988.0150540245236</v>
      </c>
      <c r="J102" s="47" t="s">
        <v>202</v>
      </c>
      <c r="K102" s="103">
        <v>11763.143280519776</v>
      </c>
      <c r="L102" s="115">
        <v>12069.983268528338</v>
      </c>
      <c r="M102" s="85"/>
      <c r="N102" s="85" t="s">
        <v>203</v>
      </c>
      <c r="O102" s="94">
        <v>16.885297775268555</v>
      </c>
      <c r="P102" s="85"/>
      <c r="Q102" s="85" t="s">
        <v>202</v>
      </c>
      <c r="R102" s="93">
        <v>267.9375</v>
      </c>
      <c r="S102" s="95"/>
      <c r="T102" s="85"/>
      <c r="U102" s="110" t="s">
        <v>202</v>
      </c>
      <c r="V102" s="110">
        <v>9.5107549557148882E-2</v>
      </c>
    </row>
    <row r="103" spans="1:22" x14ac:dyDescent="0.2">
      <c r="A103" t="s">
        <v>203</v>
      </c>
      <c r="B103" s="109">
        <v>5922.0058872367727</v>
      </c>
      <c r="C103" s="109">
        <v>629.365687976451</v>
      </c>
      <c r="D103" s="109">
        <v>566.3456864669032</v>
      </c>
      <c r="E103" s="109">
        <v>783.14016152162424</v>
      </c>
      <c r="F103" s="109">
        <v>1111.595894029738</v>
      </c>
      <c r="G103" s="109">
        <v>1362.1764661483885</v>
      </c>
      <c r="H103" s="109">
        <v>1752.7075250962337</v>
      </c>
      <c r="J103" s="47" t="s">
        <v>203</v>
      </c>
      <c r="K103" s="103">
        <v>12703.000724952879</v>
      </c>
      <c r="L103" s="115">
        <v>12656.274295826574</v>
      </c>
      <c r="M103" s="85"/>
      <c r="N103" s="85" t="s">
        <v>204</v>
      </c>
      <c r="O103" s="94">
        <v>14.65573787689209</v>
      </c>
      <c r="P103" s="85"/>
      <c r="Q103" s="85" t="s">
        <v>203</v>
      </c>
      <c r="R103" s="93">
        <v>263.42307692307691</v>
      </c>
      <c r="S103" s="95"/>
      <c r="T103" s="85"/>
      <c r="U103" s="110" t="s">
        <v>203</v>
      </c>
      <c r="V103" s="110">
        <v>0.19180973824936673</v>
      </c>
    </row>
    <row r="104" spans="1:22" x14ac:dyDescent="0.2">
      <c r="A104" t="s">
        <v>204</v>
      </c>
      <c r="B104" s="109">
        <v>8234.9402129402133</v>
      </c>
      <c r="C104" s="109">
        <v>950.80589680589685</v>
      </c>
      <c r="D104" s="109">
        <v>867.53808353808358</v>
      </c>
      <c r="E104" s="109">
        <v>1008.5962325962325</v>
      </c>
      <c r="F104" s="109">
        <v>1043.8656838656839</v>
      </c>
      <c r="G104" s="109">
        <v>1921.1842751842753</v>
      </c>
      <c r="H104" s="109">
        <v>532.56838656838659</v>
      </c>
      <c r="J104" s="47" t="s">
        <v>204</v>
      </c>
      <c r="K104" s="103">
        <v>15314.003067484662</v>
      </c>
      <c r="L104" s="115">
        <v>14487.58626198083</v>
      </c>
      <c r="M104" s="85"/>
      <c r="N104" s="85" t="s">
        <v>205</v>
      </c>
      <c r="O104" s="94">
        <v>17.528736114501953</v>
      </c>
      <c r="P104" s="85"/>
      <c r="Q104" s="85" t="s">
        <v>204</v>
      </c>
      <c r="R104" s="93">
        <v>97.5</v>
      </c>
      <c r="S104" s="95"/>
      <c r="T104" s="85"/>
      <c r="U104" s="110" t="s">
        <v>204</v>
      </c>
      <c r="V104" s="110">
        <v>0.3020979020979021</v>
      </c>
    </row>
    <row r="105" spans="1:22" x14ac:dyDescent="0.2">
      <c r="A105" t="s">
        <v>205</v>
      </c>
      <c r="B105" s="109">
        <v>6228.117181314331</v>
      </c>
      <c r="C105" s="109">
        <v>1867.9524940617578</v>
      </c>
      <c r="D105" s="109">
        <v>660.47664291369756</v>
      </c>
      <c r="E105" s="109">
        <v>355.71496437054634</v>
      </c>
      <c r="F105" s="109">
        <v>814.97545526524152</v>
      </c>
      <c r="G105" s="109">
        <v>1126.4418052256533</v>
      </c>
      <c r="H105" s="109">
        <v>405.38242280285033</v>
      </c>
      <c r="J105" s="47" t="s">
        <v>205</v>
      </c>
      <c r="K105" s="103">
        <v>11279.79984951091</v>
      </c>
      <c r="L105" s="115">
        <v>11912.866459627328</v>
      </c>
      <c r="M105" s="85"/>
      <c r="N105" s="85" t="s">
        <v>206</v>
      </c>
      <c r="O105" s="94">
        <v>16.741573333740234</v>
      </c>
      <c r="P105" s="85"/>
      <c r="Q105" s="85" t="s">
        <v>205</v>
      </c>
      <c r="R105" s="93">
        <v>162.75</v>
      </c>
      <c r="S105" s="95"/>
      <c r="T105" s="85"/>
      <c r="U105" s="110" t="s">
        <v>205</v>
      </c>
      <c r="V105" s="110">
        <v>0.44148148148148147</v>
      </c>
    </row>
    <row r="106" spans="1:22" x14ac:dyDescent="0.2">
      <c r="A106" t="s">
        <v>206</v>
      </c>
      <c r="B106" s="109">
        <v>9342.1248835041933</v>
      </c>
      <c r="C106" s="109">
        <v>2726.3205964585277</v>
      </c>
      <c r="D106" s="109">
        <v>979.20969245107176</v>
      </c>
      <c r="E106" s="109">
        <v>10.542404473438957</v>
      </c>
      <c r="F106" s="109">
        <v>339.23765144454802</v>
      </c>
      <c r="G106" s="109">
        <v>2796.9729729729729</v>
      </c>
      <c r="H106" s="109">
        <v>0</v>
      </c>
      <c r="J106" s="47" t="s">
        <v>206</v>
      </c>
      <c r="K106" s="103">
        <v>14449.960515021459</v>
      </c>
      <c r="L106" s="115">
        <v>16109.580762250454</v>
      </c>
      <c r="M106" s="85"/>
      <c r="N106" s="85" t="s">
        <v>207</v>
      </c>
      <c r="O106" s="94">
        <v>11.80701732635498</v>
      </c>
      <c r="P106" s="85"/>
      <c r="Q106" s="85" t="s">
        <v>206</v>
      </c>
      <c r="R106" s="93">
        <v>187</v>
      </c>
      <c r="S106" s="95"/>
      <c r="T106" s="85"/>
      <c r="U106" s="110" t="s">
        <v>206</v>
      </c>
      <c r="V106" s="110">
        <v>0.3783783783783784</v>
      </c>
    </row>
    <row r="107" spans="1:22" x14ac:dyDescent="0.2">
      <c r="A107" t="s">
        <v>207</v>
      </c>
      <c r="B107" s="109">
        <v>9129.3050847457635</v>
      </c>
      <c r="C107" s="109">
        <v>2720.0677966101694</v>
      </c>
      <c r="D107" s="109">
        <v>1140.3474576271187</v>
      </c>
      <c r="E107" s="109">
        <v>1457.9830508474577</v>
      </c>
      <c r="F107" s="109">
        <v>1831.7542372881355</v>
      </c>
      <c r="G107" s="109">
        <v>1756.1694915254238</v>
      </c>
      <c r="H107" s="109">
        <v>0</v>
      </c>
      <c r="J107" s="47" t="s">
        <v>207</v>
      </c>
      <c r="K107" s="103">
        <v>18375.829059829059</v>
      </c>
      <c r="L107" s="115">
        <v>22185.457627118645</v>
      </c>
      <c r="M107" s="85"/>
      <c r="N107" s="85" t="s">
        <v>208</v>
      </c>
      <c r="O107" s="94">
        <v>18.166894912719727</v>
      </c>
      <c r="P107" s="85"/>
      <c r="Q107" s="85" t="s">
        <v>207</v>
      </c>
      <c r="R107" s="93">
        <v>126</v>
      </c>
      <c r="S107" s="95"/>
      <c r="T107" s="85"/>
      <c r="U107" s="110" t="s">
        <v>207</v>
      </c>
      <c r="V107" s="110">
        <v>0.35</v>
      </c>
    </row>
    <row r="108" spans="1:22" x14ac:dyDescent="0.2">
      <c r="A108" t="s">
        <v>208</v>
      </c>
      <c r="B108" s="109">
        <v>5352.8538081837896</v>
      </c>
      <c r="C108" s="109">
        <v>364.21792683489412</v>
      </c>
      <c r="D108" s="109">
        <v>498.05609632329197</v>
      </c>
      <c r="E108" s="109">
        <v>471.21465147391245</v>
      </c>
      <c r="F108" s="109">
        <v>797.23587212252619</v>
      </c>
      <c r="G108" s="109">
        <v>1231.2207408774277</v>
      </c>
      <c r="H108" s="109">
        <v>1880.5819993541543</v>
      </c>
      <c r="J108" s="47" t="s">
        <v>208</v>
      </c>
      <c r="K108" s="103">
        <v>11184.541021777839</v>
      </c>
      <c r="L108" s="115">
        <v>11001.102973792604</v>
      </c>
      <c r="M108" s="85"/>
      <c r="N108" s="85" t="s">
        <v>209</v>
      </c>
      <c r="O108" s="94">
        <v>16.220588684082031</v>
      </c>
      <c r="P108" s="85"/>
      <c r="Q108" s="85" t="s">
        <v>208</v>
      </c>
      <c r="R108" s="93">
        <v>313.1142857142857</v>
      </c>
      <c r="S108" s="95"/>
      <c r="T108" s="85"/>
      <c r="U108" s="110" t="s">
        <v>208</v>
      </c>
      <c r="V108" s="110">
        <v>0.1856493004892284</v>
      </c>
    </row>
    <row r="109" spans="1:22" x14ac:dyDescent="0.2">
      <c r="A109" t="s">
        <v>209</v>
      </c>
      <c r="B109" s="109">
        <v>7393.8320610687024</v>
      </c>
      <c r="C109" s="109">
        <v>1586.6900763358778</v>
      </c>
      <c r="D109" s="109">
        <v>751.10839694656488</v>
      </c>
      <c r="E109" s="109">
        <v>578.66564885496189</v>
      </c>
      <c r="F109" s="109">
        <v>818.21068702290074</v>
      </c>
      <c r="G109" s="109">
        <v>1486.5282442748091</v>
      </c>
      <c r="H109" s="109">
        <v>584.8854961832061</v>
      </c>
      <c r="J109" s="47" t="s">
        <v>209</v>
      </c>
      <c r="K109" s="103">
        <v>12358.050632911392</v>
      </c>
      <c r="L109" s="115">
        <v>13771.857566765579</v>
      </c>
      <c r="M109" s="85"/>
      <c r="N109" s="85" t="s">
        <v>210</v>
      </c>
      <c r="O109" s="94">
        <v>15.723270416259766</v>
      </c>
      <c r="P109" s="85"/>
      <c r="Q109" s="85" t="s">
        <v>209</v>
      </c>
      <c r="R109" s="93">
        <v>124</v>
      </c>
      <c r="S109" s="95"/>
      <c r="T109" s="85"/>
      <c r="U109" s="110" t="s">
        <v>209</v>
      </c>
      <c r="V109" s="110">
        <v>0.56268221574344024</v>
      </c>
    </row>
    <row r="110" spans="1:22" x14ac:dyDescent="0.2">
      <c r="A110" t="s">
        <v>210</v>
      </c>
      <c r="B110" s="109">
        <v>6567.8196885986945</v>
      </c>
      <c r="C110" s="109">
        <v>862.40281265695626</v>
      </c>
      <c r="D110" s="109">
        <v>657.41687594173777</v>
      </c>
      <c r="E110" s="109">
        <v>848.77046710195884</v>
      </c>
      <c r="F110" s="109">
        <v>1072.8468106479156</v>
      </c>
      <c r="G110" s="109">
        <v>1523.5926670015067</v>
      </c>
      <c r="H110" s="109">
        <v>850.81265695630339</v>
      </c>
      <c r="J110" s="47" t="s">
        <v>210</v>
      </c>
      <c r="K110" s="103">
        <v>12298.875030332443</v>
      </c>
      <c r="L110" s="115">
        <v>12720.498510427011</v>
      </c>
      <c r="M110" s="85"/>
      <c r="N110" s="85" t="s">
        <v>211</v>
      </c>
      <c r="O110" s="94">
        <v>15.89707088470459</v>
      </c>
      <c r="P110" s="85"/>
      <c r="Q110" s="85" t="s">
        <v>210</v>
      </c>
      <c r="R110" s="93">
        <v>143.35714285714286</v>
      </c>
      <c r="S110" s="95"/>
      <c r="T110" s="85"/>
      <c r="U110" s="110" t="s">
        <v>210</v>
      </c>
      <c r="V110" s="110">
        <v>0.37566137566137564</v>
      </c>
    </row>
    <row r="111" spans="1:22" x14ac:dyDescent="0.2">
      <c r="A111" t="s">
        <v>211</v>
      </c>
      <c r="B111" s="109">
        <v>10695.58064516129</v>
      </c>
      <c r="C111" s="109">
        <v>3062.2903225806454</v>
      </c>
      <c r="D111" s="109">
        <v>2026.7096774193549</v>
      </c>
      <c r="E111" s="109">
        <v>610.93548387096769</v>
      </c>
      <c r="F111" s="109">
        <v>1830.9032258064517</v>
      </c>
      <c r="G111" s="109">
        <v>2040.2258064516129</v>
      </c>
      <c r="H111" s="109">
        <v>283.77419354838707</v>
      </c>
      <c r="J111" s="47" t="s">
        <v>211</v>
      </c>
      <c r="K111" s="103">
        <v>19892.276923076923</v>
      </c>
      <c r="L111" s="115">
        <v>20735.454545454544</v>
      </c>
      <c r="M111" s="85"/>
      <c r="N111" s="85" t="s">
        <v>212</v>
      </c>
      <c r="O111" s="94">
        <v>15.146814346313477</v>
      </c>
      <c r="P111" s="85"/>
      <c r="Q111" s="85" t="s">
        <v>211</v>
      </c>
      <c r="R111" s="93">
        <v>33</v>
      </c>
      <c r="S111" s="95"/>
      <c r="T111" s="85"/>
      <c r="U111" s="110" t="s">
        <v>211</v>
      </c>
      <c r="V111" s="110">
        <v>0.5757575757575758</v>
      </c>
    </row>
    <row r="112" spans="1:22" x14ac:dyDescent="0.2">
      <c r="A112" t="s">
        <v>212</v>
      </c>
      <c r="B112" s="109">
        <v>6775.3424840977568</v>
      </c>
      <c r="C112" s="109">
        <v>1181.3699363910277</v>
      </c>
      <c r="D112" s="109">
        <v>729.35185805155675</v>
      </c>
      <c r="E112" s="109">
        <v>784.59390693003013</v>
      </c>
      <c r="F112" s="109">
        <v>393.70806829594909</v>
      </c>
      <c r="G112" s="109">
        <v>1222.3153665885504</v>
      </c>
      <c r="H112" s="109">
        <v>2271.1536658855039</v>
      </c>
      <c r="J112" s="47" t="s">
        <v>212</v>
      </c>
      <c r="K112" s="103">
        <v>13788.367927578403</v>
      </c>
      <c r="L112" s="115">
        <v>14573.615560640732</v>
      </c>
      <c r="M112" s="85"/>
      <c r="N112" s="85" t="s">
        <v>267</v>
      </c>
      <c r="O112" s="94">
        <v>17.085105895996094</v>
      </c>
      <c r="P112" s="85"/>
      <c r="Q112" s="85" t="s">
        <v>212</v>
      </c>
      <c r="R112" s="93">
        <v>170.66666666666666</v>
      </c>
      <c r="S112" s="95"/>
      <c r="T112" s="85"/>
      <c r="U112" s="110" t="s">
        <v>212</v>
      </c>
      <c r="V112" s="110">
        <v>0.34785393978219092</v>
      </c>
    </row>
    <row r="113" spans="1:22" x14ac:dyDescent="0.2">
      <c r="A113" t="s">
        <v>213</v>
      </c>
      <c r="B113" s="109">
        <v>7371.2380952380954</v>
      </c>
      <c r="C113" s="109">
        <v>1343.948717948718</v>
      </c>
      <c r="D113" s="109">
        <v>818.57142857142856</v>
      </c>
      <c r="E113" s="109">
        <v>911.56043956043959</v>
      </c>
      <c r="F113" s="109">
        <v>590.93772893772893</v>
      </c>
      <c r="G113" s="109">
        <v>1898.0732600732601</v>
      </c>
      <c r="H113" s="109">
        <v>467.3772893772894</v>
      </c>
      <c r="J113" s="47" t="s">
        <v>213</v>
      </c>
      <c r="K113" s="103">
        <v>14134.259259259259</v>
      </c>
      <c r="L113" s="115">
        <v>13996.534798534798</v>
      </c>
      <c r="M113" s="85"/>
      <c r="N113" s="85" t="s">
        <v>213</v>
      </c>
      <c r="O113" s="94">
        <v>14.115385055541992</v>
      </c>
      <c r="P113" s="85"/>
      <c r="Q113" s="85" t="s">
        <v>213</v>
      </c>
      <c r="R113" s="93">
        <v>144</v>
      </c>
      <c r="S113" s="95"/>
      <c r="T113" s="85"/>
      <c r="U113" s="110" t="s">
        <v>213</v>
      </c>
      <c r="V113" s="110">
        <v>0.40425531914893614</v>
      </c>
    </row>
    <row r="114" spans="1:22" x14ac:dyDescent="0.2">
      <c r="A114" t="s">
        <v>214</v>
      </c>
      <c r="B114" s="109">
        <v>6738.7872928176794</v>
      </c>
      <c r="C114" s="109">
        <v>812.25414364640881</v>
      </c>
      <c r="D114" s="109">
        <v>837.47790055248618</v>
      </c>
      <c r="E114" s="109">
        <v>356.95856353591159</v>
      </c>
      <c r="F114" s="109">
        <v>973.10220994475139</v>
      </c>
      <c r="G114" s="109">
        <v>1792.3121546961327</v>
      </c>
      <c r="H114" s="109">
        <v>1624.2762430939226</v>
      </c>
      <c r="J114" s="47" t="s">
        <v>214</v>
      </c>
      <c r="K114" s="103">
        <v>11790.857142857143</v>
      </c>
      <c r="L114" s="115">
        <v>13253.042291950887</v>
      </c>
      <c r="M114" s="85"/>
      <c r="N114" s="85" t="s">
        <v>214</v>
      </c>
      <c r="O114" s="94">
        <v>19.878787994384766</v>
      </c>
      <c r="P114" s="85"/>
      <c r="Q114" s="85" t="s">
        <v>214</v>
      </c>
      <c r="R114" s="93">
        <v>384</v>
      </c>
      <c r="S114" s="95"/>
      <c r="T114" s="85"/>
      <c r="U114" s="110" t="s">
        <v>214</v>
      </c>
      <c r="V114" s="110">
        <v>0.41309823677581864</v>
      </c>
    </row>
    <row r="115" spans="1:22" x14ac:dyDescent="0.2">
      <c r="A115" t="s">
        <v>215</v>
      </c>
      <c r="B115" s="109">
        <v>6983.5336787564765</v>
      </c>
      <c r="C115" s="109">
        <v>801.78929188255609</v>
      </c>
      <c r="D115" s="109">
        <v>546.86010362694299</v>
      </c>
      <c r="E115" s="109">
        <v>819.11226252158895</v>
      </c>
      <c r="F115" s="109">
        <v>1282.020725388601</v>
      </c>
      <c r="G115" s="109">
        <v>1120.4075993091537</v>
      </c>
      <c r="H115" s="109">
        <v>328.18998272884284</v>
      </c>
      <c r="J115" s="47" t="s">
        <v>215</v>
      </c>
      <c r="K115" s="103">
        <v>11854.427860696518</v>
      </c>
      <c r="L115" s="115">
        <v>11946.88547008547</v>
      </c>
      <c r="M115" s="85"/>
      <c r="N115" s="85" t="s">
        <v>215</v>
      </c>
      <c r="O115" s="94">
        <v>13.180723190307617</v>
      </c>
      <c r="P115" s="85"/>
      <c r="Q115" s="85" t="s">
        <v>215</v>
      </c>
      <c r="R115" s="93">
        <v>159</v>
      </c>
      <c r="S115" s="95"/>
      <c r="T115" s="85"/>
      <c r="U115" s="110" t="s">
        <v>215</v>
      </c>
      <c r="V115" s="110">
        <v>0.63545150501672243</v>
      </c>
    </row>
    <row r="116" spans="1:22" x14ac:dyDescent="0.2">
      <c r="A116" t="s">
        <v>87</v>
      </c>
      <c r="B116" s="109">
        <v>5941.0104351250247</v>
      </c>
      <c r="C116" s="109">
        <v>210.9212443394369</v>
      </c>
      <c r="D116" s="109">
        <v>673.55650718645404</v>
      </c>
      <c r="E116" s="109">
        <v>521.90775743256552</v>
      </c>
      <c r="F116" s="109">
        <v>710.06024808033078</v>
      </c>
      <c r="G116" s="109">
        <v>1800.6820240204765</v>
      </c>
      <c r="H116" s="109">
        <v>1293.3523331364443</v>
      </c>
      <c r="J116" s="47" t="s">
        <v>87</v>
      </c>
      <c r="K116" s="103">
        <v>11269.071510957325</v>
      </c>
      <c r="L116" s="115">
        <v>11615.119183078044</v>
      </c>
      <c r="M116" s="85"/>
      <c r="N116" s="85" t="s">
        <v>181</v>
      </c>
      <c r="O116" s="94">
        <v>13.626373291015625</v>
      </c>
      <c r="P116" s="85"/>
      <c r="Q116" s="85" t="s">
        <v>87</v>
      </c>
      <c r="R116" s="93">
        <v>514.95000000000005</v>
      </c>
      <c r="S116" s="95"/>
      <c r="T116" s="85"/>
      <c r="U116" s="110" t="s">
        <v>87</v>
      </c>
      <c r="V116" s="110">
        <v>9.2212219211607382E-2</v>
      </c>
    </row>
    <row r="117" spans="1:22" x14ac:dyDescent="0.2">
      <c r="A117" t="s">
        <v>216</v>
      </c>
      <c r="B117" s="109">
        <v>5424.0221473278771</v>
      </c>
      <c r="C117" s="109">
        <v>357.67260471834379</v>
      </c>
      <c r="D117" s="109">
        <v>1103.3914299470389</v>
      </c>
      <c r="E117" s="109">
        <v>1176.5989407799711</v>
      </c>
      <c r="F117" s="109">
        <v>607.39239287433804</v>
      </c>
      <c r="G117" s="109">
        <v>1399.293211362542</v>
      </c>
      <c r="H117" s="109">
        <v>575.2277323062109</v>
      </c>
      <c r="J117" s="47" t="s">
        <v>216</v>
      </c>
      <c r="K117" s="103">
        <v>10092.633691087261</v>
      </c>
      <c r="L117" s="115">
        <v>10886.8</v>
      </c>
      <c r="M117" s="85"/>
      <c r="N117" s="85" t="s">
        <v>183</v>
      </c>
      <c r="O117" s="94">
        <v>13.58088207244873</v>
      </c>
      <c r="P117" s="85"/>
      <c r="Q117" s="85" t="s">
        <v>216</v>
      </c>
      <c r="R117" s="93">
        <v>1068</v>
      </c>
      <c r="S117" s="95"/>
      <c r="T117" s="85"/>
      <c r="U117" s="110" t="s">
        <v>216</v>
      </c>
      <c r="V117" s="110">
        <v>0.14901593252108716</v>
      </c>
    </row>
    <row r="118" spans="1:22" x14ac:dyDescent="0.2">
      <c r="A118" t="s">
        <v>217</v>
      </c>
      <c r="B118" s="109">
        <v>7193.6534859521335</v>
      </c>
      <c r="C118" s="109">
        <v>1195.4422476586888</v>
      </c>
      <c r="D118" s="109">
        <v>1039.6711758584806</v>
      </c>
      <c r="E118" s="109">
        <v>401.3423517169615</v>
      </c>
      <c r="F118" s="109">
        <v>733.21331945889699</v>
      </c>
      <c r="G118" s="109">
        <v>1803.4630593132154</v>
      </c>
      <c r="H118" s="109">
        <v>1341.3413111342352</v>
      </c>
      <c r="J118" s="47" t="s">
        <v>217</v>
      </c>
      <c r="K118" s="103">
        <v>14268.605083088954</v>
      </c>
      <c r="L118" s="115">
        <v>15190.02844083291</v>
      </c>
      <c r="M118" s="85"/>
      <c r="N118" s="85" t="s">
        <v>87</v>
      </c>
      <c r="O118" s="94">
        <v>19.171131134033203</v>
      </c>
      <c r="P118" s="85"/>
      <c r="Q118" s="85" t="s">
        <v>217</v>
      </c>
      <c r="R118" s="93">
        <v>326</v>
      </c>
      <c r="S118" s="95"/>
      <c r="T118" s="85"/>
      <c r="U118" s="110" t="s">
        <v>217</v>
      </c>
      <c r="V118" s="110">
        <v>0.24290780141843971</v>
      </c>
    </row>
    <row r="119" spans="1:22" x14ac:dyDescent="0.2">
      <c r="A119" t="s">
        <v>218</v>
      </c>
      <c r="B119" s="109">
        <v>6631.7763975155276</v>
      </c>
      <c r="C119" s="109">
        <v>2287</v>
      </c>
      <c r="D119" s="109">
        <v>1299.7577639751553</v>
      </c>
      <c r="E119" s="109">
        <v>544.0496894409938</v>
      </c>
      <c r="F119" s="109">
        <v>1495.3664596273293</v>
      </c>
      <c r="G119" s="109">
        <v>1074.4223602484471</v>
      </c>
      <c r="H119" s="109">
        <v>60.242236024844722</v>
      </c>
      <c r="J119" s="47" t="s">
        <v>218</v>
      </c>
      <c r="K119" s="103">
        <v>11880.165048543689</v>
      </c>
      <c r="L119" s="115">
        <v>14878.246153846154</v>
      </c>
      <c r="M119" s="85"/>
      <c r="N119" s="85" t="s">
        <v>216</v>
      </c>
      <c r="O119" s="94">
        <v>17.149999618530273</v>
      </c>
      <c r="P119" s="85"/>
      <c r="Q119" s="85" t="s">
        <v>218</v>
      </c>
      <c r="R119" s="93">
        <v>88.5</v>
      </c>
      <c r="S119" s="95"/>
      <c r="T119" s="85"/>
      <c r="U119" s="110" t="s">
        <v>218</v>
      </c>
      <c r="V119" s="110">
        <v>0.4567901234567901</v>
      </c>
    </row>
    <row r="120" spans="1:22" x14ac:dyDescent="0.2">
      <c r="A120" t="s">
        <v>220</v>
      </c>
      <c r="B120" s="109">
        <v>6072.916666666667</v>
      </c>
      <c r="C120" s="109">
        <v>1257.1271929824561</v>
      </c>
      <c r="D120" s="109">
        <v>661.25</v>
      </c>
      <c r="E120" s="109">
        <v>0</v>
      </c>
      <c r="F120" s="109">
        <v>2281.5614035087719</v>
      </c>
      <c r="G120" s="109">
        <v>1223.3114035087719</v>
      </c>
      <c r="H120" s="109">
        <v>795.04385964912285</v>
      </c>
      <c r="J120" s="47" t="s">
        <v>220</v>
      </c>
      <c r="K120" s="103">
        <v>10380.432706957847</v>
      </c>
      <c r="L120" s="115">
        <v>12496.010689470872</v>
      </c>
      <c r="M120" s="85"/>
      <c r="N120" s="85" t="s">
        <v>217</v>
      </c>
      <c r="O120" s="94">
        <v>16.019355773925781</v>
      </c>
      <c r="P120" s="85"/>
      <c r="Q120" s="85" t="s">
        <v>220</v>
      </c>
      <c r="R120" s="93">
        <v>161.5</v>
      </c>
      <c r="S120" s="95"/>
      <c r="T120" s="85"/>
      <c r="U120" s="110" t="s">
        <v>220</v>
      </c>
      <c r="V120" s="110">
        <v>0.4748663101604278</v>
      </c>
    </row>
    <row r="121" spans="1:22" x14ac:dyDescent="0.2">
      <c r="A121" t="s">
        <v>221</v>
      </c>
      <c r="B121" s="109">
        <v>6816.9353612167297</v>
      </c>
      <c r="C121" s="109">
        <v>507.63117870722431</v>
      </c>
      <c r="D121" s="109">
        <v>883.10266159695823</v>
      </c>
      <c r="E121" s="109">
        <v>507.11787072243345</v>
      </c>
      <c r="F121" s="109">
        <v>752.65019011406844</v>
      </c>
      <c r="G121" s="109">
        <v>2323.9201520912547</v>
      </c>
      <c r="H121" s="109">
        <v>0</v>
      </c>
      <c r="J121" s="47" t="s">
        <v>221</v>
      </c>
      <c r="K121" s="103">
        <v>12006.299625468166</v>
      </c>
      <c r="L121" s="115">
        <v>11819.887218045113</v>
      </c>
      <c r="M121" s="85"/>
      <c r="N121" s="85" t="s">
        <v>220</v>
      </c>
      <c r="O121" s="94">
        <v>17.662420272827148</v>
      </c>
      <c r="P121" s="85"/>
      <c r="Q121" s="85" t="s">
        <v>221</v>
      </c>
      <c r="R121" s="93">
        <v>139.5</v>
      </c>
      <c r="S121" s="95"/>
      <c r="T121" s="85"/>
      <c r="U121" s="110" t="s">
        <v>221</v>
      </c>
      <c r="V121" s="110">
        <v>0.39636363636363636</v>
      </c>
    </row>
    <row r="122" spans="1:22" x14ac:dyDescent="0.2">
      <c r="A122" t="s">
        <v>222</v>
      </c>
      <c r="B122" s="109">
        <v>5265.2760994573582</v>
      </c>
      <c r="C122" s="109">
        <v>407.53575767392891</v>
      </c>
      <c r="D122" s="109">
        <v>773.10083421073944</v>
      </c>
      <c r="E122" s="109">
        <v>362.6111606058152</v>
      </c>
      <c r="F122" s="109">
        <v>715.73370049404718</v>
      </c>
      <c r="G122" s="109">
        <v>1488.5309791852271</v>
      </c>
      <c r="H122" s="109">
        <v>1257.1220539402284</v>
      </c>
      <c r="J122" s="47" t="s">
        <v>222</v>
      </c>
      <c r="K122" s="103">
        <v>10837.308679125752</v>
      </c>
      <c r="L122" s="115">
        <v>10728.091191215088</v>
      </c>
      <c r="M122" s="85"/>
      <c r="N122" s="85" t="s">
        <v>221</v>
      </c>
      <c r="O122" s="94">
        <v>12.878048896789551</v>
      </c>
      <c r="P122" s="85"/>
      <c r="Q122" s="85" t="s">
        <v>222</v>
      </c>
      <c r="R122" s="93">
        <v>364.05882352941177</v>
      </c>
      <c r="S122" s="95"/>
      <c r="T122" s="85"/>
      <c r="U122" s="110" t="s">
        <v>222</v>
      </c>
      <c r="V122" s="110">
        <v>0.15512915129151292</v>
      </c>
    </row>
    <row r="123" spans="1:22" x14ac:dyDescent="0.2">
      <c r="A123" t="s">
        <v>223</v>
      </c>
      <c r="B123" s="109">
        <v>5906.9314984709481</v>
      </c>
      <c r="C123" s="109">
        <v>430.94250764525992</v>
      </c>
      <c r="D123" s="109">
        <v>750.2330275229358</v>
      </c>
      <c r="E123" s="109">
        <v>357.09051987767583</v>
      </c>
      <c r="F123" s="109">
        <v>699.61345565749241</v>
      </c>
      <c r="G123" s="109">
        <v>2647.9902140672784</v>
      </c>
      <c r="H123" s="109">
        <v>135.84709480122325</v>
      </c>
      <c r="J123" s="47" t="s">
        <v>223</v>
      </c>
      <c r="K123" s="103">
        <v>11546.998231132075</v>
      </c>
      <c r="L123" s="115">
        <v>11436.240479760119</v>
      </c>
      <c r="M123" s="85"/>
      <c r="N123" s="85" t="s">
        <v>222</v>
      </c>
      <c r="O123" s="94">
        <v>17.772151947021484</v>
      </c>
      <c r="P123" s="85"/>
      <c r="Q123" s="85" t="s">
        <v>223</v>
      </c>
      <c r="R123" s="93">
        <v>141.75</v>
      </c>
      <c r="S123" s="95"/>
      <c r="T123" s="85"/>
      <c r="U123" s="110" t="s">
        <v>223</v>
      </c>
      <c r="V123" s="110">
        <v>0.18149675898644668</v>
      </c>
    </row>
    <row r="124" spans="1:22" x14ac:dyDescent="0.2">
      <c r="A124" t="s">
        <v>224</v>
      </c>
      <c r="B124" s="109">
        <v>5936.5899076048327</v>
      </c>
      <c r="C124" s="109">
        <v>737.09630419331916</v>
      </c>
      <c r="D124" s="109">
        <v>691.97583511016342</v>
      </c>
      <c r="E124" s="109">
        <v>612.22245913290692</v>
      </c>
      <c r="F124" s="109">
        <v>641.08066808813078</v>
      </c>
      <c r="G124" s="109">
        <v>1397.9861407249466</v>
      </c>
      <c r="H124" s="109">
        <v>2229.8635394456292</v>
      </c>
      <c r="J124" s="47" t="s">
        <v>224</v>
      </c>
      <c r="K124" s="103">
        <v>10866.018714260959</v>
      </c>
      <c r="L124" s="115">
        <v>12478.670969993022</v>
      </c>
      <c r="M124" s="85"/>
      <c r="N124" s="85" t="s">
        <v>218</v>
      </c>
      <c r="O124" s="94">
        <v>8.2105264663696289</v>
      </c>
      <c r="P124" s="85"/>
      <c r="Q124" s="85" t="s">
        <v>224</v>
      </c>
      <c r="R124" s="93">
        <v>242.75</v>
      </c>
      <c r="S124" s="95"/>
      <c r="T124" s="85"/>
      <c r="U124" s="110" t="s">
        <v>224</v>
      </c>
      <c r="V124" s="110">
        <v>0.3081155433287483</v>
      </c>
    </row>
    <row r="125" spans="1:22" x14ac:dyDescent="0.2">
      <c r="A125" t="s">
        <v>225</v>
      </c>
      <c r="B125" s="109">
        <v>5880.0780780780779</v>
      </c>
      <c r="C125" s="109">
        <v>736.53753753753756</v>
      </c>
      <c r="D125" s="109">
        <v>808.91291291291293</v>
      </c>
      <c r="E125" s="109">
        <v>650.33333333333337</v>
      </c>
      <c r="F125" s="109">
        <v>926.14414414414409</v>
      </c>
      <c r="G125" s="109">
        <v>1837.8738738738739</v>
      </c>
      <c r="H125" s="109">
        <v>33.867867867867865</v>
      </c>
      <c r="J125" s="47" t="s">
        <v>225</v>
      </c>
      <c r="K125" s="103">
        <v>11152.008645533142</v>
      </c>
      <c r="L125" s="115">
        <v>11314.286558345642</v>
      </c>
      <c r="M125" s="85"/>
      <c r="N125" s="85" t="s">
        <v>223</v>
      </c>
      <c r="O125" s="94">
        <v>16.862943649291992</v>
      </c>
      <c r="P125" s="85"/>
      <c r="Q125" s="85" t="s">
        <v>225</v>
      </c>
      <c r="R125" s="93">
        <v>171</v>
      </c>
      <c r="S125" s="95"/>
      <c r="T125" s="85"/>
      <c r="U125" s="110" t="s">
        <v>225</v>
      </c>
      <c r="V125" s="110">
        <v>0.56047197640117996</v>
      </c>
    </row>
    <row r="126" spans="1:22" x14ac:dyDescent="0.2">
      <c r="A126" t="s">
        <v>226</v>
      </c>
      <c r="B126" s="109">
        <v>5666.1079784043195</v>
      </c>
      <c r="C126" s="109">
        <v>281.49100179964006</v>
      </c>
      <c r="D126" s="109">
        <v>708.90761847630472</v>
      </c>
      <c r="E126" s="109">
        <v>370.43731253749252</v>
      </c>
      <c r="F126" s="109">
        <v>685.04799040191961</v>
      </c>
      <c r="G126" s="109">
        <v>1921.626274745051</v>
      </c>
      <c r="H126" s="109">
        <v>532.78194361127771</v>
      </c>
      <c r="J126" s="47" t="s">
        <v>226</v>
      </c>
      <c r="K126" s="103">
        <v>9924.2816208393633</v>
      </c>
      <c r="L126" s="115">
        <v>10422.006825938566</v>
      </c>
      <c r="M126" s="85"/>
      <c r="N126" s="85" t="s">
        <v>224</v>
      </c>
      <c r="O126" s="94">
        <v>17.933193206787109</v>
      </c>
      <c r="P126" s="85"/>
      <c r="Q126" s="85" t="s">
        <v>226</v>
      </c>
      <c r="R126" s="93">
        <v>286.61538461538464</v>
      </c>
      <c r="S126" s="95"/>
      <c r="T126" s="85"/>
      <c r="U126" s="110" t="s">
        <v>226</v>
      </c>
      <c r="V126" s="110">
        <v>0.12628186346322884</v>
      </c>
    </row>
    <row r="127" spans="1:22" x14ac:dyDescent="0.2">
      <c r="A127" t="s">
        <v>227</v>
      </c>
      <c r="B127" s="109">
        <v>7204.7365627073659</v>
      </c>
      <c r="C127" s="109">
        <v>2098.4976775049768</v>
      </c>
      <c r="D127" s="109">
        <v>812.5454545454545</v>
      </c>
      <c r="E127" s="109">
        <v>522.28533510285331</v>
      </c>
      <c r="F127" s="109">
        <v>998.28400796284006</v>
      </c>
      <c r="G127" s="109">
        <v>2365.0683477106836</v>
      </c>
      <c r="H127" s="109">
        <v>0</v>
      </c>
      <c r="J127" s="47" t="s">
        <v>227</v>
      </c>
      <c r="K127" s="103">
        <v>13091.793878825734</v>
      </c>
      <c r="L127" s="115">
        <v>14165.718729747246</v>
      </c>
      <c r="M127" s="85"/>
      <c r="N127" s="85" t="s">
        <v>225</v>
      </c>
      <c r="O127" s="94">
        <v>14.825396537780762</v>
      </c>
      <c r="P127" s="85"/>
      <c r="Q127" s="85" t="s">
        <v>227</v>
      </c>
      <c r="R127" s="93">
        <v>131.5</v>
      </c>
      <c r="S127" s="95"/>
      <c r="T127" s="85"/>
      <c r="U127" s="110" t="s">
        <v>227</v>
      </c>
      <c r="V127" s="110">
        <v>0.46718146718146719</v>
      </c>
    </row>
    <row r="128" spans="1:22" x14ac:dyDescent="0.2">
      <c r="A128" t="s">
        <v>228</v>
      </c>
      <c r="B128" s="109">
        <v>9793.9016393442616</v>
      </c>
      <c r="C128" s="109">
        <v>3058.8688524590166</v>
      </c>
      <c r="D128" s="109">
        <v>1464.672131147541</v>
      </c>
      <c r="E128" s="109">
        <v>4.8360655737704921</v>
      </c>
      <c r="F128" s="109">
        <v>1700.4590163934427</v>
      </c>
      <c r="G128" s="109">
        <v>2601.7377049180327</v>
      </c>
      <c r="H128" s="109">
        <v>0</v>
      </c>
      <c r="J128" s="47" t="s">
        <v>228</v>
      </c>
      <c r="K128" s="103">
        <v>20929.969465648854</v>
      </c>
      <c r="L128" s="115">
        <v>19352.460317460318</v>
      </c>
      <c r="M128" s="85"/>
      <c r="N128" s="85" t="s">
        <v>226</v>
      </c>
      <c r="O128" s="94">
        <v>18.863462448120117</v>
      </c>
      <c r="P128" s="85"/>
      <c r="Q128" s="85" t="s">
        <v>228</v>
      </c>
      <c r="R128" s="93">
        <v>39</v>
      </c>
      <c r="S128" s="95"/>
      <c r="T128" s="85"/>
      <c r="U128" s="110" t="s">
        <v>228</v>
      </c>
      <c r="V128" s="110">
        <v>0</v>
      </c>
    </row>
    <row r="129" spans="1:22" x14ac:dyDescent="0.2">
      <c r="A129" t="s">
        <v>229</v>
      </c>
      <c r="B129" s="109">
        <v>6350.2975438596495</v>
      </c>
      <c r="C129" s="109">
        <v>1766.1066666666666</v>
      </c>
      <c r="D129" s="109">
        <v>772.95438596491226</v>
      </c>
      <c r="E129" s="109">
        <v>816.1894736842105</v>
      </c>
      <c r="F129" s="109">
        <v>1129.3038596491228</v>
      </c>
      <c r="G129" s="109">
        <v>1206.7270175438596</v>
      </c>
      <c r="H129" s="109">
        <v>1231.960701754386</v>
      </c>
      <c r="J129" s="47" t="s">
        <v>229</v>
      </c>
      <c r="K129" s="103">
        <v>12701.85505319149</v>
      </c>
      <c r="L129" s="115">
        <v>13252.431506849314</v>
      </c>
      <c r="M129" s="85"/>
      <c r="N129" s="85" t="s">
        <v>227</v>
      </c>
      <c r="O129" s="94">
        <v>15.97826099395752</v>
      </c>
      <c r="P129" s="85"/>
      <c r="Q129" s="85" t="s">
        <v>229</v>
      </c>
      <c r="R129" s="93">
        <v>187.5</v>
      </c>
      <c r="S129" s="95"/>
      <c r="T129" s="85"/>
      <c r="U129" s="110" t="s">
        <v>229</v>
      </c>
      <c r="V129" s="110">
        <v>0.37532808398950129</v>
      </c>
    </row>
    <row r="130" spans="1:22" x14ac:dyDescent="0.2">
      <c r="A130" t="s">
        <v>230</v>
      </c>
      <c r="B130" s="109">
        <v>5223.919259551004</v>
      </c>
      <c r="C130" s="109">
        <v>257.83536825521861</v>
      </c>
      <c r="D130" s="109">
        <v>652.27412367073646</v>
      </c>
      <c r="E130" s="109">
        <v>404.28121307601418</v>
      </c>
      <c r="F130" s="109">
        <v>525.37692004726273</v>
      </c>
      <c r="G130" s="109">
        <v>1069.26033871603</v>
      </c>
      <c r="H130" s="109">
        <v>975.58881449389526</v>
      </c>
      <c r="J130" s="47" t="s">
        <v>230</v>
      </c>
      <c r="K130" s="103">
        <v>8936.3037779491133</v>
      </c>
      <c r="L130" s="115">
        <v>9338.941995359628</v>
      </c>
      <c r="M130" s="85"/>
      <c r="N130" s="85" t="s">
        <v>228</v>
      </c>
      <c r="O130" s="94">
        <v>6</v>
      </c>
      <c r="P130" s="85"/>
      <c r="Q130" s="85" t="s">
        <v>230</v>
      </c>
      <c r="R130" s="93">
        <v>325.125</v>
      </c>
      <c r="S130" s="95"/>
      <c r="T130" s="85"/>
      <c r="U130" s="110" t="s">
        <v>230</v>
      </c>
      <c r="V130" s="110">
        <v>0.19120387625792024</v>
      </c>
    </row>
    <row r="131" spans="1:22" x14ac:dyDescent="0.2">
      <c r="A131" t="s">
        <v>231</v>
      </c>
      <c r="B131" s="109">
        <v>5473.8405411935246</v>
      </c>
      <c r="C131" s="109">
        <v>344.64121768543129</v>
      </c>
      <c r="D131" s="109">
        <v>435.05919304179753</v>
      </c>
      <c r="E131" s="109">
        <v>472.11983570910849</v>
      </c>
      <c r="F131" s="109">
        <v>588.20149794636382</v>
      </c>
      <c r="G131" s="109">
        <v>1079.3969557864218</v>
      </c>
      <c r="H131" s="109">
        <v>538.07296448417492</v>
      </c>
      <c r="J131" s="47" t="s">
        <v>231</v>
      </c>
      <c r="K131" s="103">
        <v>9131.5387119274583</v>
      </c>
      <c r="L131" s="115">
        <v>9217.3153281212981</v>
      </c>
      <c r="M131" s="85"/>
      <c r="N131" s="85" t="s">
        <v>229</v>
      </c>
      <c r="O131" s="94">
        <v>13.393939018249512</v>
      </c>
      <c r="P131" s="85"/>
      <c r="Q131" s="85" t="s">
        <v>231</v>
      </c>
      <c r="R131" s="93">
        <v>705</v>
      </c>
      <c r="S131" s="95"/>
      <c r="T131" s="85"/>
      <c r="U131" s="110" t="s">
        <v>231</v>
      </c>
      <c r="V131" s="110">
        <v>0.13812677388836328</v>
      </c>
    </row>
    <row r="132" spans="1:22" x14ac:dyDescent="0.2">
      <c r="A132" t="s">
        <v>232</v>
      </c>
      <c r="B132" s="109">
        <v>6067.7617437053741</v>
      </c>
      <c r="C132" s="109">
        <v>665.96467493423529</v>
      </c>
      <c r="D132" s="109">
        <v>707.85794813979703</v>
      </c>
      <c r="E132" s="109">
        <v>908.15783540022551</v>
      </c>
      <c r="F132" s="109">
        <v>1025.3814355505449</v>
      </c>
      <c r="G132" s="109">
        <v>1653.3183013904547</v>
      </c>
      <c r="H132" s="109">
        <v>657.35362645621944</v>
      </c>
      <c r="J132" s="47" t="s">
        <v>232</v>
      </c>
      <c r="K132" s="103">
        <v>12363.337961271465</v>
      </c>
      <c r="L132" s="115">
        <v>12627.987554904832</v>
      </c>
      <c r="M132" s="85"/>
      <c r="N132" s="85" t="s">
        <v>230</v>
      </c>
      <c r="O132" s="94">
        <v>17.371921539306641</v>
      </c>
      <c r="P132" s="85"/>
      <c r="Q132" s="85" t="s">
        <v>232</v>
      </c>
      <c r="R132" s="93">
        <v>228.5</v>
      </c>
      <c r="S132" s="95"/>
      <c r="T132" s="85"/>
      <c r="U132" s="110" t="s">
        <v>232</v>
      </c>
      <c r="V132" s="110">
        <v>0.4033189033189033</v>
      </c>
    </row>
    <row r="133" spans="1:22" x14ac:dyDescent="0.2">
      <c r="A133" t="s">
        <v>233</v>
      </c>
      <c r="B133" s="109">
        <v>6254.9445021824986</v>
      </c>
      <c r="C133" s="109">
        <v>487.28497193930576</v>
      </c>
      <c r="D133" s="109">
        <v>943.06152567033882</v>
      </c>
      <c r="E133" s="109">
        <v>723.32425691124502</v>
      </c>
      <c r="F133" s="109">
        <v>1446.5691124506341</v>
      </c>
      <c r="G133" s="109">
        <v>1315.9214300561214</v>
      </c>
      <c r="H133" s="109">
        <v>1895.2068177094159</v>
      </c>
      <c r="J133" s="47" t="s">
        <v>233</v>
      </c>
      <c r="K133" s="103">
        <v>12908.583027295286</v>
      </c>
      <c r="L133" s="115">
        <v>13518.795366795366</v>
      </c>
      <c r="M133" s="85"/>
      <c r="N133" s="85" t="s">
        <v>231</v>
      </c>
      <c r="O133" s="94">
        <v>20.877933502197266</v>
      </c>
      <c r="P133" s="85"/>
      <c r="Q133" s="85" t="s">
        <v>233</v>
      </c>
      <c r="R133" s="93">
        <v>247.5</v>
      </c>
      <c r="S133" s="95"/>
      <c r="T133" s="85"/>
      <c r="U133" s="110" t="s">
        <v>233</v>
      </c>
      <c r="V133" s="110">
        <v>0.29418537708693149</v>
      </c>
    </row>
    <row r="134" spans="1:22" x14ac:dyDescent="0.2">
      <c r="A134" t="s">
        <v>91</v>
      </c>
      <c r="B134" s="109">
        <v>7131.3955589010166</v>
      </c>
      <c r="C134" s="109">
        <v>893.25630410237113</v>
      </c>
      <c r="D134" s="109">
        <v>629.46782085058339</v>
      </c>
      <c r="E134" s="109">
        <v>666.4606699284908</v>
      </c>
      <c r="F134" s="109">
        <v>1403.9465562664659</v>
      </c>
      <c r="G134" s="109">
        <v>1082.1949567181032</v>
      </c>
      <c r="H134" s="109">
        <v>541.19081671057586</v>
      </c>
      <c r="J134" s="47" t="s">
        <v>91</v>
      </c>
      <c r="K134" s="103">
        <v>12005.883481349911</v>
      </c>
      <c r="L134" s="115">
        <v>13254.185776487664</v>
      </c>
      <c r="M134" s="85"/>
      <c r="N134" s="85" t="s">
        <v>232</v>
      </c>
      <c r="O134" s="94">
        <v>14.923694610595703</v>
      </c>
      <c r="P134" s="85"/>
      <c r="Q134" s="85" t="s">
        <v>91</v>
      </c>
      <c r="R134" s="93">
        <v>172.5</v>
      </c>
      <c r="S134" s="95"/>
      <c r="T134" s="85"/>
      <c r="U134" s="110" t="s">
        <v>91</v>
      </c>
      <c r="V134" s="110">
        <v>0.34121621621621623</v>
      </c>
    </row>
    <row r="135" spans="1:22" x14ac:dyDescent="0.2">
      <c r="A135" t="s">
        <v>234</v>
      </c>
      <c r="B135" s="109">
        <v>6566.6147239263801</v>
      </c>
      <c r="C135" s="109">
        <v>995.41349693251539</v>
      </c>
      <c r="D135" s="109">
        <v>609.48220858895706</v>
      </c>
      <c r="E135" s="109">
        <v>852.62576687116564</v>
      </c>
      <c r="F135" s="109">
        <v>1423.5190184049079</v>
      </c>
      <c r="G135" s="109">
        <v>1408.4613496932516</v>
      </c>
      <c r="H135" s="109">
        <v>52.823312883435584</v>
      </c>
      <c r="J135" s="47" t="s">
        <v>234</v>
      </c>
      <c r="K135" s="103">
        <v>13165.014679976512</v>
      </c>
      <c r="L135" s="115">
        <v>12790.71419939577</v>
      </c>
      <c r="M135" s="85"/>
      <c r="N135" s="85" t="s">
        <v>91</v>
      </c>
      <c r="O135" s="94">
        <v>15.110294342041016</v>
      </c>
      <c r="P135" s="85"/>
      <c r="Q135" s="85" t="s">
        <v>234</v>
      </c>
      <c r="R135" s="93">
        <v>138.5</v>
      </c>
      <c r="S135" s="95"/>
      <c r="T135" s="85"/>
      <c r="U135" s="110" t="s">
        <v>234</v>
      </c>
      <c r="V135" s="110">
        <v>0.46028037383177572</v>
      </c>
    </row>
    <row r="136" spans="1:22" x14ac:dyDescent="0.2">
      <c r="A136" t="s">
        <v>219</v>
      </c>
      <c r="B136" s="109">
        <v>7046.62848858282</v>
      </c>
      <c r="C136" s="109">
        <v>1027.6136281261327</v>
      </c>
      <c r="D136" s="109">
        <v>650.13918086263141</v>
      </c>
      <c r="E136" s="109">
        <v>1048.7444726350127</v>
      </c>
      <c r="F136" s="109">
        <v>1288.2442914099311</v>
      </c>
      <c r="G136" s="109">
        <v>2203.79557810801</v>
      </c>
      <c r="H136" s="109">
        <v>2324.0217470097859</v>
      </c>
      <c r="J136" s="47" t="s">
        <v>219</v>
      </c>
      <c r="K136" s="103">
        <v>17455.765570328902</v>
      </c>
      <c r="L136" s="115">
        <v>15913.55650623886</v>
      </c>
      <c r="M136" s="85"/>
      <c r="N136" s="85" t="s">
        <v>234</v>
      </c>
      <c r="O136" s="94">
        <v>19.439023971557617</v>
      </c>
      <c r="P136" s="85"/>
      <c r="Q136" s="85" t="s">
        <v>219</v>
      </c>
      <c r="R136" s="93">
        <v>126</v>
      </c>
      <c r="S136" s="95"/>
      <c r="T136" s="85"/>
      <c r="U136" s="110" t="s">
        <v>219</v>
      </c>
      <c r="V136" s="110">
        <v>0.43397524071526822</v>
      </c>
    </row>
    <row r="137" spans="1:22" x14ac:dyDescent="0.2">
      <c r="A137" t="s">
        <v>235</v>
      </c>
      <c r="B137" s="109">
        <v>7076.7160493827159</v>
      </c>
      <c r="C137" s="109">
        <v>2951.1111111111113</v>
      </c>
      <c r="D137" s="109">
        <v>1112.6666666666667</v>
      </c>
      <c r="E137" s="109">
        <v>0</v>
      </c>
      <c r="F137" s="109">
        <v>3257.8518518518517</v>
      </c>
      <c r="G137" s="109">
        <v>1831.5555555555557</v>
      </c>
      <c r="H137" s="109">
        <v>0</v>
      </c>
      <c r="J137" s="47" t="s">
        <v>235</v>
      </c>
      <c r="K137" s="103">
        <v>17580.025000000001</v>
      </c>
      <c r="L137" s="115">
        <v>16229.901234567902</v>
      </c>
      <c r="M137" s="85"/>
      <c r="N137" s="85" t="s">
        <v>219</v>
      </c>
      <c r="O137" s="94">
        <v>14.627614974975586</v>
      </c>
      <c r="P137" s="85"/>
      <c r="Q137" s="85" t="s">
        <v>235</v>
      </c>
      <c r="R137" s="93">
        <v>48</v>
      </c>
      <c r="S137" s="95"/>
      <c r="T137" s="85"/>
      <c r="U137" s="110" t="s">
        <v>235</v>
      </c>
      <c r="V137" s="110">
        <v>0.73170731707317072</v>
      </c>
    </row>
    <row r="138" spans="1:22" x14ac:dyDescent="0.2">
      <c r="A138" t="s">
        <v>236</v>
      </c>
      <c r="B138" s="109">
        <v>6314.3544668587892</v>
      </c>
      <c r="C138" s="109">
        <v>429.328530259366</v>
      </c>
      <c r="D138" s="109">
        <v>780.61959654178679</v>
      </c>
      <c r="E138" s="109">
        <v>1053.4524495677233</v>
      </c>
      <c r="F138" s="109">
        <v>520.67723342939485</v>
      </c>
      <c r="G138" s="109">
        <v>858.31412103746402</v>
      </c>
      <c r="H138" s="109">
        <v>391.83573487031703</v>
      </c>
      <c r="J138" s="47" t="s">
        <v>236</v>
      </c>
      <c r="K138" s="103">
        <v>10510.077885952713</v>
      </c>
      <c r="L138" s="115">
        <v>10237.11396011396</v>
      </c>
      <c r="M138" s="85"/>
      <c r="N138" s="85" t="s">
        <v>235</v>
      </c>
      <c r="O138" s="94">
        <v>15.971015930175781</v>
      </c>
      <c r="P138" s="85"/>
      <c r="Q138" s="85" t="s">
        <v>236</v>
      </c>
      <c r="R138" s="93">
        <v>375</v>
      </c>
      <c r="S138" s="95"/>
      <c r="T138" s="85"/>
      <c r="U138" s="110" t="s">
        <v>236</v>
      </c>
      <c r="V138" s="110">
        <v>0.13055555555555556</v>
      </c>
    </row>
    <row r="139" spans="1:22" x14ac:dyDescent="0.2">
      <c r="A139" t="s">
        <v>237</v>
      </c>
      <c r="B139" s="109">
        <v>6083.6836682122621</v>
      </c>
      <c r="C139" s="109">
        <v>481.14683153013908</v>
      </c>
      <c r="D139" s="109">
        <v>618.95723853683671</v>
      </c>
      <c r="E139" s="109">
        <v>522.49252962390517</v>
      </c>
      <c r="F139" s="109">
        <v>411.98866563626996</v>
      </c>
      <c r="G139" s="109">
        <v>1134.0443070582173</v>
      </c>
      <c r="H139" s="109">
        <v>1237.7856774858321</v>
      </c>
      <c r="J139" s="47" t="s">
        <v>237</v>
      </c>
      <c r="K139" s="103">
        <v>10340.480947476828</v>
      </c>
      <c r="L139" s="115">
        <v>10568.672829994865</v>
      </c>
      <c r="M139" s="85"/>
      <c r="N139" s="85" t="s">
        <v>236</v>
      </c>
      <c r="O139" s="94">
        <v>18.305881500244141</v>
      </c>
      <c r="P139" s="85"/>
      <c r="Q139" s="85" t="s">
        <v>237</v>
      </c>
      <c r="R139" s="93">
        <v>216</v>
      </c>
      <c r="S139" s="95"/>
      <c r="T139" s="85"/>
      <c r="U139" s="110" t="s">
        <v>237</v>
      </c>
      <c r="V139" s="110">
        <v>0.28899999999999998</v>
      </c>
    </row>
    <row r="140" spans="1:22" x14ac:dyDescent="0.2">
      <c r="A140" t="s">
        <v>238</v>
      </c>
      <c r="B140" s="109">
        <v>9585.9855072463761</v>
      </c>
      <c r="C140" s="109">
        <v>2021.2927536231884</v>
      </c>
      <c r="D140" s="109">
        <v>757.26086956521738</v>
      </c>
      <c r="E140" s="109">
        <v>364.14492753623188</v>
      </c>
      <c r="F140" s="109">
        <v>334.59420289855075</v>
      </c>
      <c r="G140" s="109">
        <v>2935.057971014493</v>
      </c>
      <c r="H140" s="109">
        <v>837.05507246376817</v>
      </c>
      <c r="J140" s="47" t="s">
        <v>238</v>
      </c>
      <c r="K140" s="103">
        <v>16578.457765667576</v>
      </c>
      <c r="L140" s="115">
        <v>17131.508474576272</v>
      </c>
      <c r="M140" s="85"/>
      <c r="N140" s="85" t="s">
        <v>237</v>
      </c>
      <c r="O140" s="94">
        <v>17.100774765014648</v>
      </c>
      <c r="P140" s="85"/>
      <c r="Q140" s="85" t="s">
        <v>238</v>
      </c>
      <c r="R140" s="93">
        <v>178.5</v>
      </c>
      <c r="S140" s="95"/>
      <c r="T140" s="85"/>
      <c r="U140" s="110" t="s">
        <v>238</v>
      </c>
      <c r="V140" s="110">
        <v>0.42777777777777776</v>
      </c>
    </row>
    <row r="141" spans="1:22" x14ac:dyDescent="0.2">
      <c r="A141" t="s">
        <v>239</v>
      </c>
      <c r="B141" s="109">
        <v>7410.5575447570336</v>
      </c>
      <c r="C141" s="109">
        <v>1052.1091219096334</v>
      </c>
      <c r="D141" s="109">
        <v>1042.1875532821825</v>
      </c>
      <c r="E141" s="109">
        <v>1104.8115942028985</v>
      </c>
      <c r="F141" s="109">
        <v>656.75703324808183</v>
      </c>
      <c r="G141" s="109">
        <v>1461.5907928388747</v>
      </c>
      <c r="H141" s="109">
        <v>1271.7800511508951</v>
      </c>
      <c r="J141" s="47" t="s">
        <v>239</v>
      </c>
      <c r="K141" s="103">
        <v>13777.730800990917</v>
      </c>
      <c r="L141" s="115">
        <v>14159.042677824267</v>
      </c>
      <c r="M141" s="85"/>
      <c r="N141" s="85" t="s">
        <v>238</v>
      </c>
      <c r="O141" s="94">
        <v>14.604166984558105</v>
      </c>
      <c r="P141" s="85"/>
      <c r="Q141" s="85" t="s">
        <v>239</v>
      </c>
      <c r="R141" s="93">
        <v>100</v>
      </c>
      <c r="S141" s="95"/>
      <c r="T141" s="85"/>
      <c r="U141" s="110" t="s">
        <v>239</v>
      </c>
      <c r="V141" s="110">
        <v>0.5377207062600321</v>
      </c>
    </row>
    <row r="142" spans="1:22" x14ac:dyDescent="0.2">
      <c r="A142" t="s">
        <v>240</v>
      </c>
      <c r="B142" s="109">
        <v>7291.208333333333</v>
      </c>
      <c r="C142" s="109">
        <v>1951.9375</v>
      </c>
      <c r="D142" s="109">
        <v>748.67361111111109</v>
      </c>
      <c r="E142" s="109">
        <v>582.20138888888891</v>
      </c>
      <c r="F142" s="109">
        <v>784.21527777777783</v>
      </c>
      <c r="G142" s="109">
        <v>697.6875</v>
      </c>
      <c r="H142" s="109">
        <v>0</v>
      </c>
      <c r="J142" s="47" t="s">
        <v>240</v>
      </c>
      <c r="K142" s="103">
        <v>11111.776315789473</v>
      </c>
      <c r="L142" s="115">
        <v>12343.862068965518</v>
      </c>
      <c r="M142" s="85"/>
      <c r="N142" s="85" t="s">
        <v>233</v>
      </c>
      <c r="O142" s="94">
        <v>17.60664176940918</v>
      </c>
      <c r="P142" s="85"/>
      <c r="Q142" s="85" t="s">
        <v>240</v>
      </c>
      <c r="R142" s="93">
        <v>162</v>
      </c>
      <c r="S142" s="95"/>
      <c r="T142" s="85"/>
      <c r="U142" s="110" t="s">
        <v>240</v>
      </c>
      <c r="V142" s="110">
        <v>0</v>
      </c>
    </row>
    <row r="143" spans="1:22" x14ac:dyDescent="0.2">
      <c r="A143" t="s">
        <v>241</v>
      </c>
      <c r="B143" s="109">
        <v>7950.2370184254605</v>
      </c>
      <c r="C143" s="109">
        <v>622.51172529313237</v>
      </c>
      <c r="D143" s="109">
        <v>748.53852596314903</v>
      </c>
      <c r="E143" s="109">
        <v>1083.9874371859296</v>
      </c>
      <c r="F143" s="109">
        <v>242.20854271356785</v>
      </c>
      <c r="G143" s="109">
        <v>1327.4078726968173</v>
      </c>
      <c r="H143" s="109">
        <v>0</v>
      </c>
      <c r="J143" s="47" t="s">
        <v>241</v>
      </c>
      <c r="K143" s="103">
        <v>12480.78394811512</v>
      </c>
      <c r="L143" s="115">
        <v>12884.949752883031</v>
      </c>
      <c r="M143" s="85"/>
      <c r="N143" s="85" t="s">
        <v>271</v>
      </c>
      <c r="O143" s="94">
        <v>13.667447090148926</v>
      </c>
      <c r="P143" s="85"/>
      <c r="Q143" s="85" t="s">
        <v>241</v>
      </c>
      <c r="R143" s="93">
        <v>203</v>
      </c>
      <c r="S143" s="95"/>
      <c r="T143" s="85"/>
      <c r="U143" s="110" t="s">
        <v>241</v>
      </c>
      <c r="V143" s="110">
        <v>0.25860688550840671</v>
      </c>
    </row>
    <row r="144" spans="1:22" x14ac:dyDescent="0.2">
      <c r="A144" t="s">
        <v>242</v>
      </c>
      <c r="B144" s="109">
        <v>6781.1641791044776</v>
      </c>
      <c r="C144" s="109">
        <v>572.96119402985073</v>
      </c>
      <c r="D144" s="109">
        <v>924.16716417910447</v>
      </c>
      <c r="E144" s="109">
        <v>598.11343283582084</v>
      </c>
      <c r="F144" s="109">
        <v>952.97313432835824</v>
      </c>
      <c r="G144" s="109">
        <v>1693.0328358208956</v>
      </c>
      <c r="H144" s="109">
        <v>0</v>
      </c>
      <c r="J144" s="47" t="s">
        <v>242</v>
      </c>
      <c r="K144" s="103">
        <v>12632.940119760478</v>
      </c>
      <c r="L144" s="115">
        <v>12354.326530612245</v>
      </c>
      <c r="M144" s="85"/>
      <c r="N144" s="85" t="s">
        <v>239</v>
      </c>
      <c r="O144" s="94">
        <v>13.439999580383301</v>
      </c>
      <c r="P144" s="85"/>
      <c r="Q144" s="85" t="s">
        <v>242</v>
      </c>
      <c r="R144" s="93">
        <v>192</v>
      </c>
      <c r="S144" s="95"/>
      <c r="T144" s="85"/>
      <c r="U144" s="110" t="s">
        <v>242</v>
      </c>
      <c r="V144" s="110">
        <v>0.48275862068965519</v>
      </c>
    </row>
    <row r="145" spans="1:22" x14ac:dyDescent="0.2">
      <c r="A145" t="s">
        <v>243</v>
      </c>
      <c r="B145" s="109">
        <v>6022.87</v>
      </c>
      <c r="C145" s="109">
        <v>1246.49</v>
      </c>
      <c r="D145" s="109">
        <v>855.81</v>
      </c>
      <c r="E145" s="109">
        <v>851.29</v>
      </c>
      <c r="F145" s="109">
        <v>1413.74</v>
      </c>
      <c r="G145" s="109">
        <v>1144.5533333333333</v>
      </c>
      <c r="H145" s="109">
        <v>269.59666666666669</v>
      </c>
      <c r="J145" s="47" t="s">
        <v>243</v>
      </c>
      <c r="K145" s="103">
        <v>12242.971524288107</v>
      </c>
      <c r="L145" s="115">
        <v>12303.927512355849</v>
      </c>
      <c r="M145" s="85"/>
      <c r="N145" s="85" t="s">
        <v>240</v>
      </c>
      <c r="O145" s="94">
        <v>16.875</v>
      </c>
      <c r="P145" s="85"/>
      <c r="Q145" s="85" t="s">
        <v>243</v>
      </c>
      <c r="R145" s="93">
        <v>150</v>
      </c>
      <c r="S145" s="95"/>
      <c r="T145" s="85"/>
      <c r="U145" s="110" t="s">
        <v>243</v>
      </c>
      <c r="V145" s="110">
        <v>0.38509316770186336</v>
      </c>
    </row>
    <row r="146" spans="1:22" x14ac:dyDescent="0.2">
      <c r="A146" t="s">
        <v>127</v>
      </c>
      <c r="B146" s="109">
        <v>5472.731450660367</v>
      </c>
      <c r="C146" s="109">
        <v>336.51240201868359</v>
      </c>
      <c r="D146" s="109">
        <v>515.32030495006984</v>
      </c>
      <c r="E146" s="109">
        <v>746.06721786749699</v>
      </c>
      <c r="F146" s="109">
        <v>1110.1146784065286</v>
      </c>
      <c r="G146" s="109">
        <v>1190.4965102544829</v>
      </c>
      <c r="H146" s="109">
        <v>1500.1075915387094</v>
      </c>
      <c r="J146" s="47" t="s">
        <v>127</v>
      </c>
      <c r="K146" s="103">
        <v>11603.455616323095</v>
      </c>
      <c r="L146" s="115">
        <v>11126.949942038149</v>
      </c>
      <c r="M146" s="85"/>
      <c r="N146" s="85" t="s">
        <v>241</v>
      </c>
      <c r="O146" s="94">
        <v>17.921052932739258</v>
      </c>
      <c r="P146" s="85"/>
      <c r="Q146" s="85" t="s">
        <v>127</v>
      </c>
      <c r="R146" s="93">
        <v>40</v>
      </c>
      <c r="S146" s="95"/>
      <c r="T146" s="85"/>
      <c r="U146" s="110" t="s">
        <v>127</v>
      </c>
      <c r="V146" s="110">
        <v>0.19492025989367986</v>
      </c>
    </row>
    <row r="147" spans="1:22" x14ac:dyDescent="0.2">
      <c r="A147" t="s">
        <v>245</v>
      </c>
      <c r="B147" s="109">
        <v>5500.8979278587876</v>
      </c>
      <c r="C147" s="109">
        <v>592.76745970836532</v>
      </c>
      <c r="D147" s="109">
        <v>572.88104374520333</v>
      </c>
      <c r="E147" s="109">
        <v>626.01151189562552</v>
      </c>
      <c r="F147" s="109">
        <v>686.56868764389867</v>
      </c>
      <c r="G147" s="109">
        <v>1308.8871834228703</v>
      </c>
      <c r="H147" s="109">
        <v>1228.1235610130468</v>
      </c>
      <c r="J147" s="47" t="s">
        <v>245</v>
      </c>
      <c r="K147" s="103">
        <v>9424.0946094609462</v>
      </c>
      <c r="L147" s="115">
        <v>10676.235959291369</v>
      </c>
      <c r="M147" s="85"/>
      <c r="N147" s="85" t="s">
        <v>242</v>
      </c>
      <c r="O147" s="94">
        <v>10.860759735107422</v>
      </c>
      <c r="P147" s="85"/>
      <c r="Q147" s="85" t="s">
        <v>245</v>
      </c>
      <c r="R147" s="93">
        <v>258.33333333333331</v>
      </c>
      <c r="S147" s="95"/>
      <c r="T147" s="85"/>
      <c r="U147" s="110" t="s">
        <v>245</v>
      </c>
      <c r="V147" s="110">
        <v>0.36846038863976083</v>
      </c>
    </row>
    <row r="148" spans="1:22" x14ac:dyDescent="0.2">
      <c r="A148" t="s">
        <v>246</v>
      </c>
      <c r="B148" s="109">
        <v>9584.7426160337545</v>
      </c>
      <c r="C148" s="109">
        <v>1876.5991561181434</v>
      </c>
      <c r="D148" s="109">
        <v>1186.7763713080169</v>
      </c>
      <c r="E148" s="109">
        <v>834.59915611814347</v>
      </c>
      <c r="F148" s="109">
        <v>2101.0210970464136</v>
      </c>
      <c r="G148" s="109">
        <v>1072.8945147679324</v>
      </c>
      <c r="H148" s="109">
        <v>141.42616033755274</v>
      </c>
      <c r="J148" s="47" t="s">
        <v>246</v>
      </c>
      <c r="K148" s="103">
        <v>16729.496062992126</v>
      </c>
      <c r="L148" s="115">
        <v>17655.460580912862</v>
      </c>
      <c r="M148" s="85"/>
      <c r="N148" s="85" t="s">
        <v>243</v>
      </c>
      <c r="O148" s="94">
        <v>15.355262756347656</v>
      </c>
      <c r="P148" s="85"/>
      <c r="Q148" s="85" t="s">
        <v>246</v>
      </c>
      <c r="R148" s="93">
        <v>197.57142857142858</v>
      </c>
      <c r="S148" s="95"/>
      <c r="T148" s="85"/>
      <c r="U148" s="110" t="s">
        <v>246</v>
      </c>
      <c r="V148" s="110">
        <v>0.42735042735042733</v>
      </c>
    </row>
    <row r="149" spans="1:22" x14ac:dyDescent="0.2">
      <c r="A149" t="s">
        <v>247</v>
      </c>
      <c r="B149" s="109">
        <v>7192.8760330578516</v>
      </c>
      <c r="C149" s="109">
        <v>2299.1652892561983</v>
      </c>
      <c r="D149" s="109">
        <v>878.99173553719004</v>
      </c>
      <c r="E149" s="109">
        <v>764.35537190082641</v>
      </c>
      <c r="F149" s="109">
        <v>1331.5123966942149</v>
      </c>
      <c r="G149" s="109">
        <v>3126.3016528925618</v>
      </c>
      <c r="H149" s="109">
        <v>0</v>
      </c>
      <c r="J149" s="47" t="s">
        <v>247</v>
      </c>
      <c r="K149" s="103">
        <v>15514.640167364018</v>
      </c>
      <c r="L149" s="115">
        <v>16726.085889570553</v>
      </c>
      <c r="M149" s="85"/>
      <c r="N149" s="85" t="s">
        <v>244</v>
      </c>
      <c r="O149" s="94">
        <v>8.7142858505249023</v>
      </c>
      <c r="P149" s="85"/>
      <c r="Q149" s="85" t="s">
        <v>247</v>
      </c>
      <c r="R149" s="93">
        <v>126</v>
      </c>
      <c r="S149" s="95"/>
      <c r="T149" s="85"/>
      <c r="U149" s="110" t="s">
        <v>247</v>
      </c>
      <c r="V149" s="110">
        <v>0.50607287449392713</v>
      </c>
    </row>
    <row r="150" spans="1:22" x14ac:dyDescent="0.2">
      <c r="A150" t="s">
        <v>248</v>
      </c>
      <c r="B150" s="109">
        <v>6074.8818455366099</v>
      </c>
      <c r="C150" s="109">
        <v>717.72798395185555</v>
      </c>
      <c r="D150" s="109">
        <v>744.48224674022072</v>
      </c>
      <c r="E150" s="109">
        <v>1117.0194583751254</v>
      </c>
      <c r="F150" s="109">
        <v>1162.996589769308</v>
      </c>
      <c r="G150" s="109">
        <v>1334.0308926780342</v>
      </c>
      <c r="H150" s="109">
        <v>978.33901705115341</v>
      </c>
      <c r="J150" s="47" t="s">
        <v>248</v>
      </c>
      <c r="K150" s="103">
        <v>12150.31381919554</v>
      </c>
      <c r="L150" s="115">
        <v>12377.629131209183</v>
      </c>
      <c r="M150" s="85"/>
      <c r="N150" s="85" t="s">
        <v>127</v>
      </c>
      <c r="O150" s="94">
        <v>18.90336799621582</v>
      </c>
      <c r="P150" s="85"/>
      <c r="Q150" s="85" t="s">
        <v>248</v>
      </c>
      <c r="R150" s="93">
        <v>246</v>
      </c>
      <c r="S150" s="95"/>
      <c r="T150" s="85"/>
      <c r="U150" s="110" t="s">
        <v>248</v>
      </c>
      <c r="V150" s="110">
        <v>0.44001533154465311</v>
      </c>
    </row>
    <row r="151" spans="1:22" x14ac:dyDescent="0.2">
      <c r="A151" t="s">
        <v>249</v>
      </c>
      <c r="B151" s="109">
        <v>5239.1787766137204</v>
      </c>
      <c r="C151" s="109">
        <v>224.19736397431564</v>
      </c>
      <c r="D151" s="109">
        <v>536.21358567083473</v>
      </c>
      <c r="E151" s="109">
        <v>614.58533288273065</v>
      </c>
      <c r="F151" s="109">
        <v>489.59716120310918</v>
      </c>
      <c r="G151" s="109">
        <v>803.93376140588032</v>
      </c>
      <c r="H151" s="109">
        <v>995.01182832037853</v>
      </c>
      <c r="J151" s="47" t="s">
        <v>249</v>
      </c>
      <c r="K151" s="103">
        <v>8900.9726523887966</v>
      </c>
      <c r="L151" s="115">
        <v>9280.9949949949951</v>
      </c>
      <c r="M151" s="85"/>
      <c r="N151" s="85" t="s">
        <v>245</v>
      </c>
      <c r="O151" s="94">
        <v>17.645833969116211</v>
      </c>
      <c r="P151" s="85"/>
      <c r="Q151" s="85" t="s">
        <v>249</v>
      </c>
      <c r="R151" s="93">
        <v>228</v>
      </c>
      <c r="S151" s="95"/>
      <c r="T151" s="85"/>
      <c r="U151" s="110" t="s">
        <v>249</v>
      </c>
      <c r="V151" s="110">
        <v>0.17921385742838108</v>
      </c>
    </row>
    <row r="152" spans="1:22" x14ac:dyDescent="0.2">
      <c r="A152" t="s">
        <v>250</v>
      </c>
      <c r="B152" s="109">
        <v>8415.6698762035758</v>
      </c>
      <c r="C152" s="109">
        <v>1249.2585969738652</v>
      </c>
      <c r="D152" s="109">
        <v>755.62310866574967</v>
      </c>
      <c r="E152" s="109">
        <v>913.55708390646487</v>
      </c>
      <c r="F152" s="109">
        <v>74.592847317744159</v>
      </c>
      <c r="G152" s="109">
        <v>1360.1361760660247</v>
      </c>
      <c r="H152" s="109">
        <v>0</v>
      </c>
      <c r="J152" s="47" t="s">
        <v>250</v>
      </c>
      <c r="K152" s="103">
        <v>12555.781187458306</v>
      </c>
      <c r="L152" s="115">
        <v>12765.013990672885</v>
      </c>
      <c r="M152" s="85"/>
      <c r="N152" s="85" t="s">
        <v>246</v>
      </c>
      <c r="O152" s="94">
        <v>13.037735939025879</v>
      </c>
      <c r="P152" s="85"/>
      <c r="Q152" s="85" t="s">
        <v>250</v>
      </c>
      <c r="R152" s="93">
        <v>377.25</v>
      </c>
      <c r="S152" s="95"/>
      <c r="T152" s="85"/>
      <c r="U152" s="110" t="s">
        <v>250</v>
      </c>
      <c r="V152" s="110">
        <v>0.28535353535353536</v>
      </c>
    </row>
    <row r="153" spans="1:22" x14ac:dyDescent="0.2">
      <c r="A153" t="s">
        <v>251</v>
      </c>
      <c r="B153" s="109">
        <v>6417.7934272300472</v>
      </c>
      <c r="C153" s="109">
        <v>1324.9671361502346</v>
      </c>
      <c r="D153" s="109">
        <v>1387.943661971831</v>
      </c>
      <c r="E153" s="109">
        <v>666.09389671361498</v>
      </c>
      <c r="F153" s="109">
        <v>2253.6901408450703</v>
      </c>
      <c r="G153" s="109">
        <v>1866.1690140845071</v>
      </c>
      <c r="H153" s="109">
        <v>0</v>
      </c>
      <c r="J153" s="47" t="s">
        <v>251</v>
      </c>
      <c r="K153" s="103">
        <v>12044.575221238938</v>
      </c>
      <c r="L153" s="115">
        <v>14209.635514018692</v>
      </c>
      <c r="M153" s="85"/>
      <c r="N153" s="85" t="s">
        <v>247</v>
      </c>
      <c r="O153" s="94">
        <v>14.54838752746582</v>
      </c>
      <c r="P153" s="85"/>
      <c r="Q153" s="85" t="s">
        <v>251</v>
      </c>
      <c r="R153" s="93">
        <v>150.6</v>
      </c>
      <c r="S153" s="95"/>
      <c r="T153" s="85"/>
      <c r="U153" s="110" t="s">
        <v>251</v>
      </c>
      <c r="V153" s="110">
        <v>0.40740740740740738</v>
      </c>
    </row>
    <row r="154" spans="1:22" x14ac:dyDescent="0.2">
      <c r="A154" t="s">
        <v>252</v>
      </c>
      <c r="B154" s="109">
        <v>5666.3751517604205</v>
      </c>
      <c r="C154" s="109">
        <v>417.86321327397815</v>
      </c>
      <c r="D154" s="109">
        <v>719.37029542695268</v>
      </c>
      <c r="E154" s="109">
        <v>586.11129097531364</v>
      </c>
      <c r="F154" s="109">
        <v>1016.3031161473087</v>
      </c>
      <c r="G154" s="109">
        <v>1780.8858761634965</v>
      </c>
      <c r="H154" s="109">
        <v>1876.6062322946175</v>
      </c>
      <c r="J154" s="47" t="s">
        <v>252</v>
      </c>
      <c r="K154" s="103">
        <v>11818.518329739267</v>
      </c>
      <c r="L154" s="115">
        <v>12481.02229299363</v>
      </c>
      <c r="M154" s="85"/>
      <c r="N154" s="85" t="s">
        <v>248</v>
      </c>
      <c r="O154" s="94">
        <v>16.462045669555664</v>
      </c>
      <c r="P154" s="85"/>
      <c r="Q154" s="85" t="s">
        <v>252</v>
      </c>
      <c r="R154" s="93">
        <v>123</v>
      </c>
      <c r="S154" s="95"/>
      <c r="T154" s="85"/>
      <c r="U154" s="110" t="s">
        <v>252</v>
      </c>
      <c r="V154" s="110">
        <v>0.22586798931705457</v>
      </c>
    </row>
    <row r="155" spans="1:22" x14ac:dyDescent="0.2">
      <c r="A155" t="s">
        <v>253</v>
      </c>
      <c r="B155" s="109">
        <v>6690.3301104972379</v>
      </c>
      <c r="C155" s="109">
        <v>884.36187845303868</v>
      </c>
      <c r="D155" s="109">
        <v>601.72651933701661</v>
      </c>
      <c r="E155" s="109">
        <v>696.00138121546956</v>
      </c>
      <c r="F155" s="109">
        <v>771.95856353591159</v>
      </c>
      <c r="G155" s="109">
        <v>1488.1850828729282</v>
      </c>
      <c r="H155" s="109">
        <v>309.02624309392263</v>
      </c>
      <c r="J155" s="47" t="s">
        <v>253</v>
      </c>
      <c r="K155" s="103">
        <v>11348.964811260397</v>
      </c>
      <c r="L155" s="115">
        <v>11570.418699186992</v>
      </c>
      <c r="M155" s="85"/>
      <c r="N155" s="85" t="s">
        <v>249</v>
      </c>
      <c r="O155" s="94">
        <v>18.580245971679688</v>
      </c>
      <c r="P155" s="85"/>
      <c r="Q155" s="85" t="s">
        <v>253</v>
      </c>
      <c r="R155" s="93">
        <v>194.92307692307693</v>
      </c>
      <c r="S155" s="95"/>
      <c r="T155" s="85"/>
      <c r="U155" s="110" t="s">
        <v>253</v>
      </c>
      <c r="V155" s="110">
        <v>0.1738544474393531</v>
      </c>
    </row>
    <row r="156" spans="1:22" x14ac:dyDescent="0.2">
      <c r="A156" t="s">
        <v>254</v>
      </c>
      <c r="B156" s="109">
        <v>7409.8210116731516</v>
      </c>
      <c r="C156" s="109">
        <v>2021.7198443579766</v>
      </c>
      <c r="D156" s="109">
        <v>887.86964980544747</v>
      </c>
      <c r="E156" s="109">
        <v>474.84824902723733</v>
      </c>
      <c r="F156" s="109">
        <v>1930.0992217898834</v>
      </c>
      <c r="G156" s="109">
        <v>1212.1770428015564</v>
      </c>
      <c r="H156" s="109">
        <v>346.10700389105057</v>
      </c>
      <c r="J156" s="47" t="s">
        <v>254</v>
      </c>
      <c r="K156" s="103">
        <v>13661.845874886672</v>
      </c>
      <c r="L156" s="115">
        <v>14432.980806142035</v>
      </c>
      <c r="M156" s="85"/>
      <c r="N156" s="85" t="s">
        <v>250</v>
      </c>
      <c r="O156" s="94">
        <v>15.714285850524902</v>
      </c>
      <c r="P156" s="85"/>
      <c r="Q156" s="85" t="s">
        <v>254</v>
      </c>
      <c r="R156" s="93">
        <v>163.80000000000001</v>
      </c>
      <c r="S156" s="95"/>
      <c r="T156" s="85"/>
      <c r="U156" s="110" t="s">
        <v>254</v>
      </c>
      <c r="V156" s="110">
        <v>0.45075757575757575</v>
      </c>
    </row>
    <row r="157" spans="1:22" x14ac:dyDescent="0.2">
      <c r="A157" t="s">
        <v>255</v>
      </c>
      <c r="B157" s="109">
        <v>5928.9874015748028</v>
      </c>
      <c r="C157" s="109">
        <v>412.04829396325459</v>
      </c>
      <c r="D157" s="109">
        <v>807.10708661417323</v>
      </c>
      <c r="E157" s="109">
        <v>418.16692913385828</v>
      </c>
      <c r="F157" s="109">
        <v>767.94330708661414</v>
      </c>
      <c r="G157" s="109">
        <v>758.00157480314965</v>
      </c>
      <c r="H157" s="109">
        <v>1846.2152230971128</v>
      </c>
      <c r="J157" s="47" t="s">
        <v>255</v>
      </c>
      <c r="K157" s="103">
        <v>10825.460212873797</v>
      </c>
      <c r="L157" s="115">
        <v>11709.041398817177</v>
      </c>
      <c r="M157" s="85"/>
      <c r="N157" s="85" t="s">
        <v>251</v>
      </c>
      <c r="O157" s="94">
        <v>10.076923370361328</v>
      </c>
      <c r="P157" s="85"/>
      <c r="Q157" s="85" t="s">
        <v>255</v>
      </c>
      <c r="R157" s="93">
        <v>471</v>
      </c>
      <c r="S157" s="95"/>
      <c r="T157" s="85"/>
      <c r="U157" s="110" t="s">
        <v>255</v>
      </c>
      <c r="V157" s="110">
        <v>0.17134268537074149</v>
      </c>
    </row>
    <row r="158" spans="1:22" x14ac:dyDescent="0.2">
      <c r="A158" t="s">
        <v>256</v>
      </c>
      <c r="B158" s="109">
        <v>6166.935516888434</v>
      </c>
      <c r="C158" s="109">
        <v>596.01637666325485</v>
      </c>
      <c r="D158" s="109">
        <v>879.91811668372566</v>
      </c>
      <c r="E158" s="109">
        <v>750.83520982599794</v>
      </c>
      <c r="F158" s="109">
        <v>1091.4268167860798</v>
      </c>
      <c r="G158" s="109">
        <v>1291.9283520982599</v>
      </c>
      <c r="H158" s="109">
        <v>0</v>
      </c>
      <c r="J158" s="47" t="s">
        <v>256</v>
      </c>
      <c r="K158" s="103">
        <v>10152.362595419847</v>
      </c>
      <c r="L158" s="115">
        <v>11135.614919354839</v>
      </c>
      <c r="M158" s="85"/>
      <c r="N158" s="85" t="s">
        <v>252</v>
      </c>
      <c r="O158" s="94">
        <v>17.680524826049805</v>
      </c>
      <c r="P158" s="85"/>
      <c r="Q158" s="85" t="s">
        <v>256</v>
      </c>
      <c r="R158" s="93">
        <v>218.66666666666666</v>
      </c>
      <c r="S158" s="95"/>
      <c r="T158" s="85"/>
      <c r="U158" s="110" t="s">
        <v>256</v>
      </c>
      <c r="V158" s="110">
        <v>0.17193675889328064</v>
      </c>
    </row>
    <row r="159" spans="1:22" x14ac:dyDescent="0.2">
      <c r="A159" t="s">
        <v>257</v>
      </c>
      <c r="B159" s="109">
        <v>7015.1370726850319</v>
      </c>
      <c r="C159" s="109">
        <v>508.67905741785597</v>
      </c>
      <c r="D159" s="109">
        <v>835.26518420179218</v>
      </c>
      <c r="E159" s="109">
        <v>1006.997676734152</v>
      </c>
      <c r="F159" s="109">
        <v>717.44706272817791</v>
      </c>
      <c r="G159" s="109">
        <v>1089.1656156654496</v>
      </c>
      <c r="H159" s="109">
        <v>1004.6027215399934</v>
      </c>
      <c r="J159" s="47" t="s">
        <v>257</v>
      </c>
      <c r="K159" s="103">
        <v>11661.109038275972</v>
      </c>
      <c r="L159" s="115">
        <v>12399.372062663186</v>
      </c>
      <c r="M159" s="85"/>
      <c r="N159" s="85" t="s">
        <v>254</v>
      </c>
      <c r="O159" s="94">
        <v>12.904109954833984</v>
      </c>
      <c r="P159" s="85"/>
      <c r="Q159" s="85" t="s">
        <v>257</v>
      </c>
      <c r="R159" s="93">
        <v>134.25</v>
      </c>
      <c r="S159" s="95"/>
      <c r="T159" s="85"/>
      <c r="U159" s="110" t="s">
        <v>257</v>
      </c>
      <c r="V159" s="110">
        <v>0.32274789371354506</v>
      </c>
    </row>
    <row r="160" spans="1:22" x14ac:dyDescent="0.2">
      <c r="A160" t="s">
        <v>258</v>
      </c>
      <c r="B160" s="109">
        <v>5543.019492460463</v>
      </c>
      <c r="C160" s="109">
        <v>248.62866249846758</v>
      </c>
      <c r="D160" s="109">
        <v>761.74892730170404</v>
      </c>
      <c r="E160" s="109">
        <v>705.95684687998039</v>
      </c>
      <c r="F160" s="109">
        <v>796.95696947407134</v>
      </c>
      <c r="G160" s="109">
        <v>1408.1446610273385</v>
      </c>
      <c r="H160" s="109">
        <v>696.18192963099182</v>
      </c>
      <c r="J160" s="47" t="s">
        <v>258</v>
      </c>
      <c r="K160" s="103">
        <v>10300.260838914346</v>
      </c>
      <c r="L160" s="115">
        <v>10563.006018295619</v>
      </c>
      <c r="M160" s="85"/>
      <c r="N160" s="85" t="s">
        <v>253</v>
      </c>
      <c r="O160" s="94">
        <v>13.74436092376709</v>
      </c>
      <c r="P160" s="85"/>
      <c r="Q160" s="85" t="s">
        <v>258</v>
      </c>
      <c r="R160" s="93">
        <v>132.5</v>
      </c>
      <c r="S160" s="95"/>
      <c r="T160" s="85"/>
      <c r="U160" s="110" t="s">
        <v>258</v>
      </c>
      <c r="V160" s="110">
        <v>0.12369914853358562</v>
      </c>
    </row>
    <row r="161" spans="1:22" x14ac:dyDescent="0.2">
      <c r="A161" t="s">
        <v>259</v>
      </c>
      <c r="B161" s="109">
        <v>7057.4947552447557</v>
      </c>
      <c r="C161" s="109">
        <v>921.2342657342657</v>
      </c>
      <c r="D161" s="109">
        <v>842.78146853146848</v>
      </c>
      <c r="E161" s="109">
        <v>928.6066433566433</v>
      </c>
      <c r="F161" s="109">
        <v>584.4545454545455</v>
      </c>
      <c r="G161" s="109">
        <v>1601.5541958041958</v>
      </c>
      <c r="H161" s="109">
        <v>634.63811188811189</v>
      </c>
      <c r="J161" s="47" t="s">
        <v>259</v>
      </c>
      <c r="K161" s="103">
        <v>11961.577669902912</v>
      </c>
      <c r="L161" s="115">
        <v>12701.166383701189</v>
      </c>
      <c r="M161" s="85"/>
      <c r="N161" s="85" t="s">
        <v>255</v>
      </c>
      <c r="O161" s="94">
        <v>18.290155410766602</v>
      </c>
      <c r="P161" s="85"/>
      <c r="Q161" s="85" t="s">
        <v>259</v>
      </c>
      <c r="R161" s="93">
        <v>381.27272727272725</v>
      </c>
      <c r="S161" s="95"/>
      <c r="T161" s="85"/>
      <c r="U161" s="110" t="s">
        <v>259</v>
      </c>
      <c r="V161" s="110">
        <v>0.19727891156462585</v>
      </c>
    </row>
    <row r="162" spans="1:22" x14ac:dyDescent="0.2">
      <c r="A162" t="s">
        <v>260</v>
      </c>
      <c r="B162" s="109">
        <v>7358.9708879184864</v>
      </c>
      <c r="C162" s="109">
        <v>1585.8981077147016</v>
      </c>
      <c r="D162" s="109">
        <v>881.77874818049486</v>
      </c>
      <c r="E162" s="109">
        <v>1106.8966521106258</v>
      </c>
      <c r="F162" s="109">
        <v>1008.3333333333334</v>
      </c>
      <c r="G162" s="109">
        <v>2239.4090247452691</v>
      </c>
      <c r="H162" s="109">
        <v>1129.8762736535662</v>
      </c>
      <c r="J162" s="47" t="s">
        <v>260</v>
      </c>
      <c r="K162" s="103">
        <v>15104.960436562074</v>
      </c>
      <c r="L162" s="115">
        <v>15511.29971590909</v>
      </c>
      <c r="M162" s="85"/>
      <c r="N162" s="85" t="s">
        <v>256</v>
      </c>
      <c r="O162" s="94">
        <v>18.745761871337891</v>
      </c>
      <c r="P162" s="85"/>
      <c r="Q162" s="85" t="s">
        <v>260</v>
      </c>
      <c r="R162" s="93">
        <v>217</v>
      </c>
      <c r="S162" s="95"/>
      <c r="T162" s="85"/>
      <c r="U162" s="110" t="s">
        <v>260</v>
      </c>
      <c r="V162" s="110">
        <v>0.55042016806722693</v>
      </c>
    </row>
    <row r="163" spans="1:22" x14ac:dyDescent="0.2">
      <c r="A163" t="s">
        <v>261</v>
      </c>
      <c r="B163" s="109">
        <v>5333.9273473759367</v>
      </c>
      <c r="C163" s="109">
        <v>484.50553373795071</v>
      </c>
      <c r="D163" s="109">
        <v>671.87700821135309</v>
      </c>
      <c r="E163" s="109">
        <v>310.96304891110316</v>
      </c>
      <c r="F163" s="109">
        <v>1063.8257765083899</v>
      </c>
      <c r="G163" s="109">
        <v>1549.3104248482684</v>
      </c>
      <c r="H163" s="109">
        <v>1229.1661906461977</v>
      </c>
      <c r="J163" s="47" t="s">
        <v>261</v>
      </c>
      <c r="K163" s="103">
        <v>10322.014015416959</v>
      </c>
      <c r="L163" s="115">
        <v>10907.231909636428</v>
      </c>
      <c r="M163" s="85"/>
      <c r="N163" s="85" t="s">
        <v>257</v>
      </c>
      <c r="O163" s="94">
        <v>18.390909194946289</v>
      </c>
      <c r="P163" s="85"/>
      <c r="Q163" s="85" t="s">
        <v>261</v>
      </c>
      <c r="R163" s="93">
        <v>235</v>
      </c>
      <c r="S163" s="95"/>
      <c r="T163" s="85"/>
      <c r="U163" s="110" t="s">
        <v>261</v>
      </c>
      <c r="V163" s="110">
        <v>0.21373291618639881</v>
      </c>
    </row>
    <row r="164" spans="1:22" x14ac:dyDescent="0.2">
      <c r="A164" t="s">
        <v>262</v>
      </c>
      <c r="B164" s="109">
        <v>7529.9077546882918</v>
      </c>
      <c r="C164" s="109">
        <v>1192.3071464774455</v>
      </c>
      <c r="D164" s="109">
        <v>736.4237202230106</v>
      </c>
      <c r="E164" s="109">
        <v>522.38722757222502</v>
      </c>
      <c r="F164" s="109">
        <v>744.65382665990876</v>
      </c>
      <c r="G164" s="109">
        <v>2138.6538266599086</v>
      </c>
      <c r="H164" s="109">
        <v>988.52306132792705</v>
      </c>
      <c r="J164" s="47" t="s">
        <v>262</v>
      </c>
      <c r="K164" s="103">
        <v>14328.205388917133</v>
      </c>
      <c r="L164" s="115">
        <v>14615.152964623816</v>
      </c>
      <c r="M164" s="85"/>
      <c r="N164" s="85" t="s">
        <v>258</v>
      </c>
      <c r="O164" s="94">
        <v>18.013534545898438</v>
      </c>
      <c r="P164" s="85"/>
      <c r="Q164" s="85" t="s">
        <v>262</v>
      </c>
      <c r="R164" s="93">
        <v>246.91304347826087</v>
      </c>
      <c r="S164" s="95"/>
      <c r="T164" s="85"/>
      <c r="U164" s="110" t="s">
        <v>262</v>
      </c>
      <c r="V164" s="110">
        <v>0.39431206764027671</v>
      </c>
    </row>
    <row r="165" spans="1:22" x14ac:dyDescent="0.2">
      <c r="A165" t="s">
        <v>263</v>
      </c>
      <c r="B165" s="109">
        <v>5467.246052253804</v>
      </c>
      <c r="C165" s="109">
        <v>588.94401378122313</v>
      </c>
      <c r="D165" s="109">
        <v>645.65087568188346</v>
      </c>
      <c r="E165" s="109">
        <v>866.2256675279931</v>
      </c>
      <c r="F165" s="109">
        <v>2315.7691645133505</v>
      </c>
      <c r="G165" s="109">
        <v>967.08929084122883</v>
      </c>
      <c r="H165" s="109">
        <v>1435.1892047085846</v>
      </c>
      <c r="J165" s="47" t="s">
        <v>263</v>
      </c>
      <c r="K165" s="103">
        <v>12724.907975460123</v>
      </c>
      <c r="L165" s="115">
        <v>12290.486455981942</v>
      </c>
      <c r="M165" s="85"/>
      <c r="N165" s="85" t="s">
        <v>259</v>
      </c>
      <c r="O165" s="94">
        <v>15.11881160736084</v>
      </c>
      <c r="P165" s="85"/>
      <c r="Q165" s="85" t="s">
        <v>263</v>
      </c>
      <c r="R165" s="93">
        <v>133.875</v>
      </c>
      <c r="S165" s="95"/>
      <c r="T165" s="85"/>
      <c r="U165" s="110" t="s">
        <v>263</v>
      </c>
      <c r="V165" s="110">
        <v>0.31760833790455295</v>
      </c>
    </row>
    <row r="166" spans="1:22" x14ac:dyDescent="0.2">
      <c r="A166" t="s">
        <v>264</v>
      </c>
      <c r="B166" s="109">
        <v>7121.7415730337079</v>
      </c>
      <c r="C166" s="109">
        <v>1201.2808988764045</v>
      </c>
      <c r="D166" s="109">
        <v>645.88764044943821</v>
      </c>
      <c r="E166" s="109">
        <v>958.33707865168537</v>
      </c>
      <c r="F166" s="109">
        <v>1751.8988764044943</v>
      </c>
      <c r="G166" s="109">
        <v>2728.1011235955057</v>
      </c>
      <c r="H166" s="109">
        <v>0</v>
      </c>
      <c r="J166" s="47" t="s">
        <v>264</v>
      </c>
      <c r="K166" s="103">
        <v>13220.631578947368</v>
      </c>
      <c r="L166" s="115">
        <v>15109.217391304348</v>
      </c>
      <c r="M166" s="85"/>
      <c r="N166" s="85" t="s">
        <v>260</v>
      </c>
      <c r="O166" s="94">
        <v>14.990825653076172</v>
      </c>
      <c r="P166" s="85"/>
      <c r="Q166" s="85" t="s">
        <v>264</v>
      </c>
      <c r="R166" s="93">
        <v>176.4</v>
      </c>
      <c r="S166" s="95"/>
      <c r="T166" s="85"/>
      <c r="U166" s="110" t="s">
        <v>264</v>
      </c>
      <c r="V166" s="110">
        <v>0.42857142857142855</v>
      </c>
    </row>
    <row r="167" spans="1:22" x14ac:dyDescent="0.2">
      <c r="A167" t="s">
        <v>265</v>
      </c>
      <c r="B167" s="109">
        <v>5867.9125546533414</v>
      </c>
      <c r="C167" s="109">
        <v>640.77076826983136</v>
      </c>
      <c r="D167" s="109">
        <v>603.34041224234852</v>
      </c>
      <c r="E167" s="109">
        <v>610.9856339787633</v>
      </c>
      <c r="F167" s="109">
        <v>610.08494690818236</v>
      </c>
      <c r="G167" s="109">
        <v>1345.1467832604621</v>
      </c>
      <c r="H167" s="109">
        <v>560.13741411617741</v>
      </c>
      <c r="J167" s="47" t="s">
        <v>265</v>
      </c>
      <c r="K167" s="103">
        <v>10249.81904198699</v>
      </c>
      <c r="L167" s="115">
        <v>10884.269607843138</v>
      </c>
      <c r="M167" s="85"/>
      <c r="N167" s="85" t="s">
        <v>261</v>
      </c>
      <c r="O167" s="94">
        <v>17.737812042236328</v>
      </c>
      <c r="P167" s="85"/>
      <c r="Q167" s="85" t="s">
        <v>265</v>
      </c>
      <c r="R167" s="93">
        <v>90</v>
      </c>
      <c r="S167" s="95"/>
      <c r="T167" s="85"/>
      <c r="U167" s="110" t="s">
        <v>265</v>
      </c>
      <c r="V167" s="110">
        <v>0.26974483596597815</v>
      </c>
    </row>
    <row r="168" spans="1:22" x14ac:dyDescent="0.2">
      <c r="A168" t="s">
        <v>266</v>
      </c>
      <c r="B168" s="109">
        <v>5759.217940619078</v>
      </c>
      <c r="C168" s="109">
        <v>377.04232469993684</v>
      </c>
      <c r="D168" s="109">
        <v>806.99305116866708</v>
      </c>
      <c r="E168" s="109">
        <v>718.21983575489571</v>
      </c>
      <c r="F168" s="109">
        <v>1097.2849020846495</v>
      </c>
      <c r="G168" s="109">
        <v>1349.8003790271637</v>
      </c>
      <c r="H168" s="109">
        <v>0</v>
      </c>
      <c r="J168" s="47" t="s">
        <v>266</v>
      </c>
      <c r="K168" s="103">
        <v>12013.481481481482</v>
      </c>
      <c r="L168" s="115">
        <v>11963.666666666666</v>
      </c>
      <c r="M168" s="85"/>
      <c r="N168" s="85" t="s">
        <v>262</v>
      </c>
      <c r="O168" s="94">
        <v>15.888889312744141</v>
      </c>
      <c r="P168" s="85"/>
      <c r="Q168" s="85" t="s">
        <v>266</v>
      </c>
      <c r="R168" s="93">
        <v>225</v>
      </c>
      <c r="S168" s="95"/>
      <c r="T168" s="85"/>
      <c r="U168" s="110" t="s">
        <v>266</v>
      </c>
      <c r="V168" s="110">
        <v>0.2657601977750309</v>
      </c>
    </row>
    <row r="169" spans="1:22" x14ac:dyDescent="0.2">
      <c r="A169" t="s">
        <v>107</v>
      </c>
      <c r="B169" s="109">
        <v>6150.4647046125065</v>
      </c>
      <c r="C169" s="109">
        <v>257.07279748626803</v>
      </c>
      <c r="D169" s="109">
        <v>465.06200378978679</v>
      </c>
      <c r="E169" s="109">
        <v>571.11011969010099</v>
      </c>
      <c r="F169" s="109">
        <v>753.74867477393207</v>
      </c>
      <c r="G169" s="109">
        <v>1229.8493199971217</v>
      </c>
      <c r="H169" s="109">
        <v>1281.5954042838982</v>
      </c>
      <c r="J169" s="47" t="s">
        <v>107</v>
      </c>
      <c r="K169" s="103">
        <v>10576.161784764767</v>
      </c>
      <c r="L169" s="115">
        <v>11219.104931300584</v>
      </c>
      <c r="M169" s="85"/>
      <c r="N169" s="85" t="s">
        <v>263</v>
      </c>
      <c r="O169" s="94">
        <v>16.584033966064453</v>
      </c>
      <c r="P169" s="85"/>
      <c r="Q169" s="85" t="s">
        <v>107</v>
      </c>
      <c r="R169" s="93">
        <v>141.5</v>
      </c>
      <c r="S169" s="95"/>
      <c r="T169" s="85"/>
      <c r="U169" s="110" t="s">
        <v>107</v>
      </c>
      <c r="V169" s="110">
        <v>8.9005948866990606E-2</v>
      </c>
    </row>
    <row r="170" spans="1:22" x14ac:dyDescent="0.2">
      <c r="A170" t="s">
        <v>267</v>
      </c>
      <c r="B170" s="109">
        <v>5991.1786580436537</v>
      </c>
      <c r="C170" s="109">
        <v>587.89167340339532</v>
      </c>
      <c r="D170" s="109">
        <v>725.80598221503635</v>
      </c>
      <c r="E170" s="109">
        <v>673.54567502021018</v>
      </c>
      <c r="F170" s="109">
        <v>1089.8932902182701</v>
      </c>
      <c r="G170" s="109">
        <v>1308.2198868229589</v>
      </c>
      <c r="H170" s="109">
        <v>514.59498787388839</v>
      </c>
      <c r="J170" s="47" t="s">
        <v>267</v>
      </c>
      <c r="K170" s="103">
        <v>11029.982704402515</v>
      </c>
      <c r="L170" s="115">
        <v>10971.709293089754</v>
      </c>
      <c r="M170" s="85"/>
      <c r="N170" s="85" t="s">
        <v>264</v>
      </c>
      <c r="O170" s="94">
        <v>16</v>
      </c>
      <c r="P170" s="85"/>
      <c r="Q170" s="85" t="s">
        <v>267</v>
      </c>
      <c r="R170" s="93">
        <v>475.46666666666664</v>
      </c>
      <c r="S170" s="95"/>
      <c r="T170" s="85"/>
      <c r="U170" s="110" t="s">
        <v>267</v>
      </c>
      <c r="V170" s="110">
        <v>0.33001422475106684</v>
      </c>
    </row>
    <row r="171" spans="1:22" x14ac:dyDescent="0.2">
      <c r="A171" t="s">
        <v>268</v>
      </c>
      <c r="B171" s="109">
        <v>8194.3685800604235</v>
      </c>
      <c r="C171" s="109">
        <v>1778.8217522658611</v>
      </c>
      <c r="D171" s="109">
        <v>1065.5166163141994</v>
      </c>
      <c r="E171" s="109">
        <v>371.20845921450149</v>
      </c>
      <c r="F171" s="109">
        <v>1435.3232628398791</v>
      </c>
      <c r="G171" s="109">
        <v>1837.2628398791542</v>
      </c>
      <c r="H171" s="109">
        <v>0</v>
      </c>
      <c r="J171" s="47" t="s">
        <v>268</v>
      </c>
      <c r="K171" s="103">
        <v>14431.78028169014</v>
      </c>
      <c r="L171" s="115">
        <v>14723.92749244713</v>
      </c>
      <c r="M171" s="85"/>
      <c r="N171" s="85" t="s">
        <v>265</v>
      </c>
      <c r="O171" s="94">
        <v>16.813793182373047</v>
      </c>
      <c r="P171" s="85"/>
      <c r="Q171" s="85" t="s">
        <v>268</v>
      </c>
      <c r="R171" s="93">
        <v>591</v>
      </c>
      <c r="S171" s="95"/>
      <c r="T171" s="85"/>
      <c r="U171" s="110" t="s">
        <v>268</v>
      </c>
      <c r="V171" s="110">
        <v>0.50609756097560976</v>
      </c>
    </row>
    <row r="172" spans="1:22" x14ac:dyDescent="0.2">
      <c r="A172" t="s">
        <v>269</v>
      </c>
      <c r="B172" s="109">
        <v>5544.6945266272187</v>
      </c>
      <c r="C172" s="109">
        <v>448.70636094674558</v>
      </c>
      <c r="D172" s="109">
        <v>662.53180473372777</v>
      </c>
      <c r="E172" s="109">
        <v>601.70488165680479</v>
      </c>
      <c r="F172" s="109">
        <v>1034.3742603550295</v>
      </c>
      <c r="G172" s="109">
        <v>711.64201183431953</v>
      </c>
      <c r="H172" s="109">
        <v>443.3868343195266</v>
      </c>
      <c r="J172" s="47" t="s">
        <v>269</v>
      </c>
      <c r="K172" s="103">
        <v>9168.8620320855607</v>
      </c>
      <c r="L172" s="115">
        <v>9842.5008970218878</v>
      </c>
      <c r="M172" s="85"/>
      <c r="N172" s="85" t="s">
        <v>266</v>
      </c>
      <c r="O172" s="94">
        <v>13.317365646362305</v>
      </c>
      <c r="P172" s="85"/>
      <c r="Q172" s="85" t="s">
        <v>269</v>
      </c>
      <c r="R172" s="93">
        <v>168</v>
      </c>
      <c r="S172" s="95"/>
      <c r="T172" s="85"/>
      <c r="U172" s="110" t="s">
        <v>269</v>
      </c>
      <c r="V172" s="110">
        <v>0.17643004824259131</v>
      </c>
    </row>
    <row r="173" spans="1:22" x14ac:dyDescent="0.2">
      <c r="A173" t="s">
        <v>270</v>
      </c>
      <c r="B173" s="109">
        <v>9220.7794871794868</v>
      </c>
      <c r="C173" s="109">
        <v>1729.0461538461539</v>
      </c>
      <c r="D173" s="109">
        <v>749.60341880341878</v>
      </c>
      <c r="E173" s="109">
        <v>268.3692307692308</v>
      </c>
      <c r="F173" s="109">
        <v>134.65299145299144</v>
      </c>
      <c r="G173" s="109">
        <v>1925.0598290598291</v>
      </c>
      <c r="H173" s="109">
        <v>400.7282051282051</v>
      </c>
      <c r="J173" s="47" t="s">
        <v>270</v>
      </c>
      <c r="K173" s="103">
        <v>12885.82972136223</v>
      </c>
      <c r="L173" s="115">
        <v>14453.114864864865</v>
      </c>
      <c r="M173" s="85"/>
      <c r="N173" s="85" t="s">
        <v>107</v>
      </c>
      <c r="O173" s="94">
        <v>18.323427200317383</v>
      </c>
      <c r="P173" s="85"/>
      <c r="Q173" s="85" t="s">
        <v>270</v>
      </c>
      <c r="R173" s="93">
        <v>286.2</v>
      </c>
      <c r="S173" s="95"/>
      <c r="T173" s="85"/>
      <c r="U173" s="110" t="s">
        <v>270</v>
      </c>
      <c r="V173" s="110">
        <v>0.44776119402985076</v>
      </c>
    </row>
    <row r="174" spans="1:22" x14ac:dyDescent="0.2">
      <c r="A174" t="s">
        <v>271</v>
      </c>
      <c r="B174" s="109">
        <v>7918.8939544103068</v>
      </c>
      <c r="C174" s="109">
        <v>1046.1076973901552</v>
      </c>
      <c r="D174" s="109">
        <v>821.98810703666993</v>
      </c>
      <c r="E174" s="109">
        <v>758.5629335976214</v>
      </c>
      <c r="F174" s="109">
        <v>845.21374297984801</v>
      </c>
      <c r="G174" s="109">
        <v>1738.3481995374959</v>
      </c>
      <c r="H174" s="109">
        <v>2081.0029732408325</v>
      </c>
      <c r="J174" s="47" t="s">
        <v>271</v>
      </c>
      <c r="K174" s="103">
        <v>16798.278200253484</v>
      </c>
      <c r="L174" s="115">
        <v>16125.830714972748</v>
      </c>
      <c r="M174" s="85"/>
      <c r="N174" s="85" t="s">
        <v>268</v>
      </c>
      <c r="O174" s="94">
        <v>15.402984619140625</v>
      </c>
      <c r="P174" s="85"/>
      <c r="Q174" s="85" t="s">
        <v>271</v>
      </c>
      <c r="R174" s="93">
        <v>142.5</v>
      </c>
      <c r="S174" s="95"/>
      <c r="T174" s="85"/>
      <c r="U174" s="110" t="s">
        <v>271</v>
      </c>
      <c r="V174" s="110">
        <v>0.29584352078239606</v>
      </c>
    </row>
    <row r="175" spans="1:22" x14ac:dyDescent="0.2">
      <c r="A175" t="s">
        <v>272</v>
      </c>
      <c r="B175" s="109">
        <v>7393.8319604612852</v>
      </c>
      <c r="C175" s="109">
        <v>2167.0906095551895</v>
      </c>
      <c r="D175" s="109">
        <v>1133.6013179571664</v>
      </c>
      <c r="E175" s="109">
        <v>1482.1976935749587</v>
      </c>
      <c r="F175" s="109">
        <v>394.63920922570014</v>
      </c>
      <c r="G175" s="109">
        <v>2487.8912685337727</v>
      </c>
      <c r="H175" s="109">
        <v>1487.8023064250413</v>
      </c>
      <c r="J175" s="47" t="s">
        <v>272</v>
      </c>
      <c r="K175" s="103">
        <v>15490.556666666667</v>
      </c>
      <c r="L175" s="115">
        <v>18321.700483091787</v>
      </c>
      <c r="M175" s="85"/>
      <c r="N175" s="85" t="s">
        <v>269</v>
      </c>
      <c r="O175" s="94">
        <v>17.158536911010742</v>
      </c>
      <c r="P175" s="85"/>
      <c r="Q175" s="85" t="s">
        <v>272</v>
      </c>
      <c r="R175" s="93">
        <v>112.5</v>
      </c>
      <c r="S175" s="95"/>
      <c r="T175" s="85"/>
      <c r="U175" s="110" t="s">
        <v>272</v>
      </c>
      <c r="V175" s="110">
        <v>0.45945945945945948</v>
      </c>
    </row>
    <row r="176" spans="1:22" x14ac:dyDescent="0.2">
      <c r="A176" t="s">
        <v>273</v>
      </c>
      <c r="B176" s="109">
        <v>5336.4277673545967</v>
      </c>
      <c r="C176" s="109">
        <v>861.96810506566601</v>
      </c>
      <c r="D176" s="109">
        <v>725.78424015009386</v>
      </c>
      <c r="E176" s="109">
        <v>1070</v>
      </c>
      <c r="F176" s="109">
        <v>894.51594746716694</v>
      </c>
      <c r="G176" s="109">
        <v>1114.0994371482177</v>
      </c>
      <c r="H176" s="109">
        <v>0</v>
      </c>
      <c r="J176" s="47" t="s">
        <v>273</v>
      </c>
      <c r="K176" s="103">
        <v>11922.417177914111</v>
      </c>
      <c r="L176" s="115">
        <v>13393.582034830431</v>
      </c>
      <c r="M176" s="85"/>
      <c r="N176" s="85" t="s">
        <v>270</v>
      </c>
      <c r="O176" s="94">
        <v>21.583333969116211</v>
      </c>
      <c r="P176" s="85"/>
      <c r="Q176" s="85" t="s">
        <v>273</v>
      </c>
      <c r="R176" s="93">
        <v>150</v>
      </c>
      <c r="S176" s="95"/>
      <c r="T176" s="85"/>
      <c r="U176" s="110" t="s">
        <v>273</v>
      </c>
      <c r="V176" s="110">
        <v>0.28928571428571431</v>
      </c>
    </row>
    <row r="177" spans="1:22" x14ac:dyDescent="0.2">
      <c r="A177" t="s">
        <v>274</v>
      </c>
      <c r="B177" s="109">
        <v>6791.5488721804513</v>
      </c>
      <c r="C177" s="109">
        <v>649.09839816933641</v>
      </c>
      <c r="D177" s="109">
        <v>636.42824452435434</v>
      </c>
      <c r="E177" s="109">
        <v>454.20660346518468</v>
      </c>
      <c r="F177" s="109">
        <v>578.32821183393264</v>
      </c>
      <c r="G177" s="109">
        <v>2583.9293886891141</v>
      </c>
      <c r="H177" s="109">
        <v>583.03628636809412</v>
      </c>
      <c r="J177" s="47" t="s">
        <v>274</v>
      </c>
      <c r="K177" s="103">
        <v>11584.674256799493</v>
      </c>
      <c r="L177" s="115">
        <v>12472.586752827141</v>
      </c>
      <c r="M177" s="85"/>
      <c r="N177" s="85" t="s">
        <v>272</v>
      </c>
      <c r="O177" s="94">
        <v>14.287234306335449</v>
      </c>
      <c r="P177" s="85"/>
      <c r="Q177" s="85" t="s">
        <v>274</v>
      </c>
      <c r="R177" s="93">
        <v>552</v>
      </c>
      <c r="S177" s="95"/>
      <c r="T177" s="85"/>
      <c r="U177" s="110" t="s">
        <v>274</v>
      </c>
      <c r="V177" s="110">
        <v>0.4512884978001257</v>
      </c>
    </row>
    <row r="178" spans="1:22" x14ac:dyDescent="0.2">
      <c r="A178" t="s">
        <v>275</v>
      </c>
      <c r="B178" s="109">
        <v>11283.491525423729</v>
      </c>
      <c r="C178" s="109">
        <v>2262.8813559322034</v>
      </c>
      <c r="D178" s="109">
        <v>2068.5254237288136</v>
      </c>
      <c r="E178" s="109">
        <v>1501.2711864406779</v>
      </c>
      <c r="F178" s="109">
        <v>4611.9152542372885</v>
      </c>
      <c r="G178" s="109">
        <v>1871.7796610169491</v>
      </c>
      <c r="H178" s="109">
        <v>0</v>
      </c>
      <c r="J178" s="47" t="s">
        <v>275</v>
      </c>
      <c r="K178" s="103">
        <v>25405.016666666666</v>
      </c>
      <c r="L178" s="115">
        <v>24005.688524590165</v>
      </c>
      <c r="M178" s="85"/>
      <c r="N178" s="85" t="s">
        <v>273</v>
      </c>
      <c r="O178" s="94">
        <v>16.465408325195313</v>
      </c>
      <c r="P178" s="85"/>
      <c r="Q178" s="85" t="s">
        <v>275</v>
      </c>
      <c r="R178" s="93">
        <v>130.25</v>
      </c>
      <c r="S178" s="95"/>
      <c r="T178" s="85"/>
      <c r="U178" s="110" t="s">
        <v>275</v>
      </c>
      <c r="V178" s="110">
        <v>0.68181818181818177</v>
      </c>
    </row>
    <row r="179" spans="1:22" x14ac:dyDescent="0.2">
      <c r="A179" t="s">
        <v>276</v>
      </c>
      <c r="B179" s="109">
        <v>8003.817745803357</v>
      </c>
      <c r="C179" s="109">
        <v>2725.8848920863311</v>
      </c>
      <c r="D179" s="109">
        <v>750.65707434052763</v>
      </c>
      <c r="E179" s="109">
        <v>1199.5347721822543</v>
      </c>
      <c r="F179" s="109">
        <v>2538.7721822541967</v>
      </c>
      <c r="G179" s="109">
        <v>2872.7913669064747</v>
      </c>
      <c r="H179" s="109">
        <v>0</v>
      </c>
      <c r="J179" s="47" t="s">
        <v>276</v>
      </c>
      <c r="K179" s="103">
        <v>18264.795121951218</v>
      </c>
      <c r="L179" s="115">
        <v>18134.57894736842</v>
      </c>
      <c r="M179" s="85"/>
      <c r="N179" s="85" t="s">
        <v>275</v>
      </c>
      <c r="O179" s="94">
        <v>9</v>
      </c>
      <c r="P179" s="85"/>
      <c r="Q179" s="85" t="s">
        <v>276</v>
      </c>
      <c r="R179" s="93">
        <v>66</v>
      </c>
      <c r="S179" s="95"/>
      <c r="T179" s="85"/>
      <c r="U179" s="110" t="s">
        <v>276</v>
      </c>
      <c r="V179" s="110">
        <v>0.48165137614678899</v>
      </c>
    </row>
    <row r="180" spans="1:22" x14ac:dyDescent="0.2">
      <c r="A180" t="s">
        <v>277</v>
      </c>
      <c r="B180" s="109">
        <v>6505.9610538373427</v>
      </c>
      <c r="C180" s="109">
        <v>1763.5670103092784</v>
      </c>
      <c r="D180" s="109">
        <v>579.23024054982818</v>
      </c>
      <c r="E180" s="109">
        <v>1125.7617411225658</v>
      </c>
      <c r="F180" s="109">
        <v>80.822451317296682</v>
      </c>
      <c r="G180" s="109">
        <v>926.02061855670104</v>
      </c>
      <c r="H180" s="109">
        <v>685.5486827033219</v>
      </c>
      <c r="J180" s="47" t="s">
        <v>277</v>
      </c>
      <c r="K180" s="103">
        <v>12329.920265780731</v>
      </c>
      <c r="L180" s="115">
        <v>11677.2694475761</v>
      </c>
      <c r="M180" s="85"/>
      <c r="N180" s="85" t="s">
        <v>277</v>
      </c>
      <c r="O180" s="94">
        <v>14.520833015441895</v>
      </c>
      <c r="P180" s="85"/>
      <c r="Q180" s="85" t="s">
        <v>277</v>
      </c>
      <c r="R180" s="93">
        <v>222</v>
      </c>
      <c r="S180" s="95"/>
      <c r="T180" s="85"/>
      <c r="U180" s="110" t="s">
        <v>277</v>
      </c>
      <c r="V180" s="110">
        <v>0.54524886877828049</v>
      </c>
    </row>
    <row r="181" spans="1:22" x14ac:dyDescent="0.2">
      <c r="A181" t="s">
        <v>279</v>
      </c>
      <c r="B181" s="109">
        <v>6576.9775784753365</v>
      </c>
      <c r="C181" s="109">
        <v>1239.3968609865472</v>
      </c>
      <c r="D181" s="109">
        <v>934.27354260089692</v>
      </c>
      <c r="E181" s="109">
        <v>669.6973094170404</v>
      </c>
      <c r="F181" s="109">
        <v>1053.365470852018</v>
      </c>
      <c r="G181" s="109">
        <v>1146.6053811659192</v>
      </c>
      <c r="H181" s="109">
        <v>331.28923766816143</v>
      </c>
      <c r="J181" s="47" t="s">
        <v>279</v>
      </c>
      <c r="K181" s="103">
        <v>12156.274841437633</v>
      </c>
      <c r="L181" s="115">
        <v>12360.782705099778</v>
      </c>
      <c r="M181" s="85"/>
      <c r="N181" s="85" t="s">
        <v>278</v>
      </c>
      <c r="O181" s="94">
        <v>12.518518447875977</v>
      </c>
      <c r="P181" s="85"/>
      <c r="Q181" s="85" t="s">
        <v>278</v>
      </c>
      <c r="R181" s="93">
        <v>163</v>
      </c>
      <c r="S181" s="95"/>
      <c r="T181" s="85"/>
      <c r="U181" s="110" t="s">
        <v>279</v>
      </c>
      <c r="V181" s="110">
        <v>0</v>
      </c>
    </row>
    <row r="182" spans="1:22" x14ac:dyDescent="0.2">
      <c r="A182" t="s">
        <v>156</v>
      </c>
      <c r="B182" s="109">
        <v>6533.0978537650053</v>
      </c>
      <c r="C182" s="109">
        <v>827.25281920698433</v>
      </c>
      <c r="D182" s="109">
        <v>669.75118224809023</v>
      </c>
      <c r="E182" s="109">
        <v>186.93343033830485</v>
      </c>
      <c r="F182" s="109">
        <v>132.48672244452527</v>
      </c>
      <c r="G182" s="109">
        <v>1394.0603855947618</v>
      </c>
      <c r="H182" s="109">
        <v>477.85012731902509</v>
      </c>
      <c r="J182" s="47" t="s">
        <v>156</v>
      </c>
      <c r="K182" s="103">
        <v>10526.694185211772</v>
      </c>
      <c r="L182" s="115">
        <v>10577.83165467626</v>
      </c>
      <c r="M182" s="85"/>
      <c r="N182" s="85" t="s">
        <v>279</v>
      </c>
      <c r="O182" s="94">
        <v>14.657142639160156</v>
      </c>
      <c r="P182" s="85"/>
      <c r="Q182" s="85" t="s">
        <v>279</v>
      </c>
      <c r="R182" s="93">
        <v>102</v>
      </c>
      <c r="S182" s="95"/>
      <c r="T182" s="85"/>
      <c r="U182" s="110" t="s">
        <v>156</v>
      </c>
      <c r="V182" s="110">
        <v>0.31013094417643006</v>
      </c>
    </row>
    <row r="183" spans="1:22" x14ac:dyDescent="0.2">
      <c r="A183" t="s">
        <v>280</v>
      </c>
      <c r="B183" s="109">
        <v>7997.8623718887266</v>
      </c>
      <c r="C183" s="109">
        <v>2400.515373352855</v>
      </c>
      <c r="D183" s="109">
        <v>1360.216691068814</v>
      </c>
      <c r="E183" s="109">
        <v>534.89604685212294</v>
      </c>
      <c r="F183" s="109">
        <v>1556.5329428989751</v>
      </c>
      <c r="G183" s="109">
        <v>1942.5592972181553</v>
      </c>
      <c r="H183" s="109">
        <v>226.33089311859445</v>
      </c>
      <c r="J183" s="47" t="s">
        <v>280</v>
      </c>
      <c r="K183" s="103">
        <v>15462.048582995951</v>
      </c>
      <c r="L183" s="115">
        <v>16608.801699716714</v>
      </c>
      <c r="M183" s="85"/>
      <c r="N183" s="85" t="s">
        <v>156</v>
      </c>
      <c r="O183" s="94">
        <v>17.109588623046875</v>
      </c>
      <c r="P183" s="85"/>
      <c r="Q183" s="85" t="s">
        <v>156</v>
      </c>
      <c r="R183" s="93">
        <v>154</v>
      </c>
      <c r="S183" s="95"/>
      <c r="T183" s="85"/>
      <c r="U183" s="110" t="s">
        <v>280</v>
      </c>
      <c r="V183" s="110">
        <v>0.5084269662921348</v>
      </c>
    </row>
    <row r="184" spans="1:22" x14ac:dyDescent="0.2">
      <c r="A184" t="s">
        <v>281</v>
      </c>
      <c r="B184" s="109">
        <v>6223.4461146496815</v>
      </c>
      <c r="C184" s="109">
        <v>262.8484076433121</v>
      </c>
      <c r="D184" s="109">
        <v>701.58522292993632</v>
      </c>
      <c r="E184" s="109">
        <v>703.50063694267521</v>
      </c>
      <c r="F184" s="109">
        <v>742.06216560509552</v>
      </c>
      <c r="G184" s="109">
        <v>2091.4094267515925</v>
      </c>
      <c r="H184" s="109">
        <v>949.04</v>
      </c>
      <c r="J184" s="47" t="s">
        <v>281</v>
      </c>
      <c r="K184" s="103">
        <v>11861.267479472506</v>
      </c>
      <c r="L184" s="115">
        <v>12502.14335145823</v>
      </c>
      <c r="M184" s="85"/>
      <c r="N184" s="85" t="s">
        <v>280</v>
      </c>
      <c r="O184" s="94">
        <v>16.154762268066406</v>
      </c>
      <c r="P184" s="85"/>
      <c r="Q184" s="85" t="s">
        <v>280</v>
      </c>
      <c r="R184" s="93">
        <v>220.5</v>
      </c>
      <c r="S184" s="95"/>
      <c r="T184" s="85"/>
      <c r="U184" s="110" t="s">
        <v>281</v>
      </c>
      <c r="V184" s="110">
        <v>4.7475183426845056E-2</v>
      </c>
    </row>
    <row r="185" spans="1:22" x14ac:dyDescent="0.2">
      <c r="A185" t="s">
        <v>282</v>
      </c>
      <c r="B185" s="109">
        <v>7099.2119487908958</v>
      </c>
      <c r="C185" s="109">
        <v>1935.3485064011379</v>
      </c>
      <c r="D185" s="109">
        <v>880.55761024182073</v>
      </c>
      <c r="E185" s="109">
        <v>498.76529160739688</v>
      </c>
      <c r="F185" s="109">
        <v>568.36130867709812</v>
      </c>
      <c r="G185" s="109">
        <v>1452.5291607396871</v>
      </c>
      <c r="H185" s="109">
        <v>673.126600284495</v>
      </c>
      <c r="J185" s="47" t="s">
        <v>282</v>
      </c>
      <c r="K185" s="103">
        <v>12739.217043941411</v>
      </c>
      <c r="L185" s="115">
        <v>13382.584144645341</v>
      </c>
      <c r="M185" s="85"/>
      <c r="N185" s="85" t="s">
        <v>281</v>
      </c>
      <c r="O185" s="94">
        <v>17.575555801391602</v>
      </c>
      <c r="P185" s="85"/>
      <c r="Q185" s="85" t="s">
        <v>281</v>
      </c>
      <c r="R185" s="93">
        <v>130</v>
      </c>
      <c r="S185" s="95"/>
      <c r="T185" s="85"/>
      <c r="U185" s="110" t="s">
        <v>282</v>
      </c>
      <c r="V185" s="110">
        <v>0.48739495798319327</v>
      </c>
    </row>
    <row r="186" spans="1:22" x14ac:dyDescent="0.2">
      <c r="A186" t="s">
        <v>283</v>
      </c>
      <c r="B186" s="109">
        <v>5922.9512337283859</v>
      </c>
      <c r="C186" s="109">
        <v>51.204973771128813</v>
      </c>
      <c r="D186" s="109">
        <v>535.01457159510392</v>
      </c>
      <c r="E186" s="109">
        <v>839.30794637653003</v>
      </c>
      <c r="F186" s="109">
        <v>569.10394404507485</v>
      </c>
      <c r="G186" s="109">
        <v>1619.1350301146299</v>
      </c>
      <c r="H186" s="109">
        <v>1051.997279968914</v>
      </c>
      <c r="J186" s="47" t="s">
        <v>283</v>
      </c>
      <c r="K186" s="103">
        <v>10528.677854938273</v>
      </c>
      <c r="L186" s="115">
        <v>11001.007478427613</v>
      </c>
      <c r="M186" s="85"/>
      <c r="N186" s="85" t="s">
        <v>274</v>
      </c>
      <c r="O186" s="94">
        <v>16.960784912109375</v>
      </c>
      <c r="P186" s="85"/>
      <c r="Q186" s="85" t="s">
        <v>282</v>
      </c>
      <c r="R186" s="93">
        <v>234.33333333333334</v>
      </c>
      <c r="S186" s="95"/>
      <c r="T186" s="85"/>
      <c r="U186" s="110" t="s">
        <v>283</v>
      </c>
      <c r="V186" s="110">
        <v>4.336734693877551E-2</v>
      </c>
    </row>
    <row r="187" spans="1:22" x14ac:dyDescent="0.2">
      <c r="A187" t="s">
        <v>284</v>
      </c>
      <c r="B187" s="109">
        <v>7326.5112994350284</v>
      </c>
      <c r="C187" s="109">
        <v>1789.2146892655367</v>
      </c>
      <c r="D187" s="109">
        <v>1024.4745762711864</v>
      </c>
      <c r="E187" s="109">
        <v>778.07344632768365</v>
      </c>
      <c r="F187" s="109">
        <v>882.53672316384177</v>
      </c>
      <c r="G187" s="109">
        <v>1556.3983050847457</v>
      </c>
      <c r="H187" s="109">
        <v>0</v>
      </c>
      <c r="J187" s="47" t="s">
        <v>284</v>
      </c>
      <c r="K187" s="103">
        <v>13540.928774928774</v>
      </c>
      <c r="L187" s="115">
        <v>13704.556643356644</v>
      </c>
      <c r="M187" s="85"/>
      <c r="N187" s="85" t="s">
        <v>282</v>
      </c>
      <c r="O187" s="94">
        <v>17.349397659301758</v>
      </c>
      <c r="P187" s="85"/>
      <c r="Q187" s="85" t="s">
        <v>283</v>
      </c>
      <c r="R187" s="93">
        <v>198</v>
      </c>
      <c r="S187" s="95"/>
      <c r="T187" s="85"/>
      <c r="U187" s="110" t="s">
        <v>284</v>
      </c>
      <c r="V187" s="110">
        <v>0.65722379603399439</v>
      </c>
    </row>
    <row r="188" spans="1:22" x14ac:dyDescent="0.2">
      <c r="A188" t="s">
        <v>285</v>
      </c>
      <c r="B188" s="109">
        <v>7592.4</v>
      </c>
      <c r="C188" s="109">
        <v>1677.7882352941176</v>
      </c>
      <c r="D188" s="109">
        <v>758.62941176470588</v>
      </c>
      <c r="E188" s="109">
        <v>1199.8235294117646</v>
      </c>
      <c r="F188" s="109">
        <v>987.78235294117644</v>
      </c>
      <c r="G188" s="109">
        <v>1460.8823529411766</v>
      </c>
      <c r="H188" s="109">
        <v>0</v>
      </c>
      <c r="J188" s="47" t="s">
        <v>285</v>
      </c>
      <c r="K188" s="103">
        <v>12909.805774278215</v>
      </c>
      <c r="L188" s="115">
        <v>13926.201729106628</v>
      </c>
      <c r="M188" s="85"/>
      <c r="N188" s="85" t="s">
        <v>283</v>
      </c>
      <c r="O188" s="94">
        <v>17.469512939453125</v>
      </c>
      <c r="P188" s="85"/>
      <c r="Q188" s="85" t="s">
        <v>284</v>
      </c>
      <c r="R188" s="93">
        <v>478</v>
      </c>
      <c r="S188" s="95"/>
      <c r="T188" s="85"/>
      <c r="U188" s="110" t="s">
        <v>285</v>
      </c>
      <c r="V188" s="110">
        <v>0.23170731707317074</v>
      </c>
    </row>
    <row r="189" spans="1:22" x14ac:dyDescent="0.2">
      <c r="A189" t="s">
        <v>117</v>
      </c>
      <c r="B189" s="109">
        <v>5504.8374139521684</v>
      </c>
      <c r="C189" s="109">
        <v>225.20530835284933</v>
      </c>
      <c r="D189" s="109">
        <v>712.34759775743385</v>
      </c>
      <c r="E189" s="109">
        <v>628.08828330139806</v>
      </c>
      <c r="F189" s="109">
        <v>743.96451635795893</v>
      </c>
      <c r="G189" s="109">
        <v>1707.7709176069832</v>
      </c>
      <c r="H189" s="109">
        <v>593.28635299127097</v>
      </c>
      <c r="J189" s="47" t="s">
        <v>117</v>
      </c>
      <c r="K189" s="103">
        <v>10822.681799365255</v>
      </c>
      <c r="L189" s="115">
        <v>11030.680544882989</v>
      </c>
      <c r="M189" s="85"/>
      <c r="N189" s="85" t="s">
        <v>284</v>
      </c>
      <c r="O189" s="94">
        <v>12.071428298950195</v>
      </c>
      <c r="P189" s="85"/>
      <c r="Q189" s="85" t="s">
        <v>285</v>
      </c>
      <c r="R189" s="93">
        <v>363</v>
      </c>
      <c r="S189" s="95"/>
      <c r="T189" s="85"/>
      <c r="U189" s="110" t="s">
        <v>117</v>
      </c>
      <c r="V189" s="110">
        <v>0.14802717533315912</v>
      </c>
    </row>
    <row r="190" spans="1:22" x14ac:dyDescent="0.2">
      <c r="A190" t="s">
        <v>286</v>
      </c>
      <c r="B190" s="109">
        <v>6469.0378289473683</v>
      </c>
      <c r="C190" s="109">
        <v>760.1776315789474</v>
      </c>
      <c r="D190" s="109">
        <v>795.7088815789474</v>
      </c>
      <c r="E190" s="109">
        <v>956.00657894736844</v>
      </c>
      <c r="F190" s="109">
        <v>994.88815789473688</v>
      </c>
      <c r="G190" s="109">
        <v>1223.1118421052631</v>
      </c>
      <c r="H190" s="109">
        <v>1692.1891447368421</v>
      </c>
      <c r="J190" s="47" t="s">
        <v>286</v>
      </c>
      <c r="K190" s="103">
        <v>11816.381917381137</v>
      </c>
      <c r="L190" s="115">
        <v>13176.586404586405</v>
      </c>
      <c r="M190" s="85"/>
      <c r="N190" s="85" t="s">
        <v>285</v>
      </c>
      <c r="O190" s="94">
        <v>15.054545402526855</v>
      </c>
      <c r="P190" s="85"/>
      <c r="Q190" s="85" t="s">
        <v>117</v>
      </c>
      <c r="R190" s="93">
        <v>91.5</v>
      </c>
      <c r="S190" s="95"/>
      <c r="T190" s="85"/>
      <c r="U190" s="110" t="s">
        <v>286</v>
      </c>
      <c r="V190" s="110">
        <v>0.4238095238095238</v>
      </c>
    </row>
    <row r="191" spans="1:22" x14ac:dyDescent="0.2">
      <c r="A191" t="s">
        <v>89</v>
      </c>
      <c r="B191" s="109">
        <v>5827.0050825921217</v>
      </c>
      <c r="C191" s="109">
        <v>496.5621709929207</v>
      </c>
      <c r="D191" s="109">
        <v>714.31984026139048</v>
      </c>
      <c r="E191" s="109">
        <v>702.35687057542202</v>
      </c>
      <c r="F191" s="109">
        <v>1430.8228353603195</v>
      </c>
      <c r="G191" s="109">
        <v>1462.311853330913</v>
      </c>
      <c r="H191" s="109">
        <v>1845.9734979125069</v>
      </c>
      <c r="J191" s="47" t="s">
        <v>89</v>
      </c>
      <c r="K191" s="103">
        <v>12135.665777303451</v>
      </c>
      <c r="L191" s="115">
        <v>12575.761429982933</v>
      </c>
      <c r="M191" s="85"/>
      <c r="N191" s="85" t="s">
        <v>117</v>
      </c>
      <c r="O191" s="94">
        <v>19.211238861083984</v>
      </c>
      <c r="P191" s="85"/>
      <c r="Q191" s="85" t="s">
        <v>286</v>
      </c>
      <c r="R191" s="93">
        <v>298.125</v>
      </c>
      <c r="S191" s="95"/>
      <c r="T191" s="85"/>
      <c r="U191" s="110" t="s">
        <v>89</v>
      </c>
      <c r="V191" s="110">
        <v>0.17783251231527095</v>
      </c>
    </row>
    <row r="192" spans="1:22" x14ac:dyDescent="0.2">
      <c r="A192" t="s">
        <v>287</v>
      </c>
      <c r="B192" s="109">
        <v>11628.114478114478</v>
      </c>
      <c r="C192" s="109">
        <v>2837.1986531986531</v>
      </c>
      <c r="D192" s="109">
        <v>820.0942760942761</v>
      </c>
      <c r="E192" s="109">
        <v>1407.6228956228956</v>
      </c>
      <c r="F192" s="109">
        <v>1375.3131313131314</v>
      </c>
      <c r="G192" s="109">
        <v>60.572390572390574</v>
      </c>
      <c r="H192" s="109">
        <v>0</v>
      </c>
      <c r="J192" s="47" t="s">
        <v>287</v>
      </c>
      <c r="K192" s="103">
        <v>14215.327485380118</v>
      </c>
      <c r="L192" s="115">
        <v>17543.925233644859</v>
      </c>
      <c r="M192" s="85"/>
      <c r="N192" s="85" t="s">
        <v>286</v>
      </c>
      <c r="O192" s="94">
        <v>16.952829360961914</v>
      </c>
      <c r="P192" s="85"/>
      <c r="Q192" s="85" t="s">
        <v>89</v>
      </c>
      <c r="R192" s="93">
        <v>229</v>
      </c>
      <c r="S192" s="95"/>
      <c r="T192" s="85"/>
      <c r="U192" s="110" t="s">
        <v>287</v>
      </c>
      <c r="V192" s="110">
        <v>0.57236842105263153</v>
      </c>
    </row>
    <row r="193" spans="1:22" x14ac:dyDescent="0.2">
      <c r="A193" t="s">
        <v>288</v>
      </c>
      <c r="B193" s="109">
        <v>6965.9122462344467</v>
      </c>
      <c r="C193" s="109">
        <v>1695.4905042567125</v>
      </c>
      <c r="D193" s="109">
        <v>954.54878847413227</v>
      </c>
      <c r="E193" s="109">
        <v>938.25409299279636</v>
      </c>
      <c r="F193" s="109">
        <v>1397.0870988867059</v>
      </c>
      <c r="G193" s="109">
        <v>3069.9109364767519</v>
      </c>
      <c r="H193" s="109">
        <v>60.602488539620168</v>
      </c>
      <c r="J193" s="47" t="s">
        <v>288</v>
      </c>
      <c r="K193" s="103">
        <v>13508.454266421117</v>
      </c>
      <c r="L193" s="115">
        <v>15062.852374839538</v>
      </c>
      <c r="M193" s="85"/>
      <c r="N193" s="85" t="s">
        <v>287</v>
      </c>
      <c r="O193" s="94">
        <v>9.6292133331298828</v>
      </c>
      <c r="P193" s="85"/>
      <c r="Q193" s="85" t="s">
        <v>287</v>
      </c>
      <c r="R193" s="93">
        <v>239.08695652173913</v>
      </c>
      <c r="S193" s="95"/>
      <c r="T193" s="85"/>
      <c r="U193" s="110" t="s">
        <v>288</v>
      </c>
      <c r="V193" s="110">
        <v>0.47782002534854245</v>
      </c>
    </row>
    <row r="194" spans="1:22" x14ac:dyDescent="0.2">
      <c r="A194" t="s">
        <v>289</v>
      </c>
      <c r="B194" s="109">
        <v>7277.4024896265564</v>
      </c>
      <c r="C194" s="109">
        <v>1431.6265560165975</v>
      </c>
      <c r="D194" s="109">
        <v>900.96265560165978</v>
      </c>
      <c r="E194" s="109">
        <v>1161.8257261410788</v>
      </c>
      <c r="F194" s="109">
        <v>1177.9917012448134</v>
      </c>
      <c r="G194" s="109">
        <v>6.5145228215767634</v>
      </c>
      <c r="H194" s="109">
        <v>874.68879668049794</v>
      </c>
      <c r="J194" s="47" t="s">
        <v>289</v>
      </c>
      <c r="K194" s="103">
        <v>12908.81081081081</v>
      </c>
      <c r="L194" s="115">
        <v>13112.991735537191</v>
      </c>
      <c r="M194" s="85"/>
      <c r="N194" s="85" t="s">
        <v>288</v>
      </c>
      <c r="O194" s="94">
        <v>16.727272033691406</v>
      </c>
      <c r="P194" s="85"/>
      <c r="Q194" s="85" t="s">
        <v>288</v>
      </c>
      <c r="R194" s="93">
        <v>177</v>
      </c>
      <c r="S194" s="95"/>
      <c r="T194" s="85"/>
      <c r="U194" s="110" t="s">
        <v>289</v>
      </c>
      <c r="V194" s="110">
        <v>0.53781512605042014</v>
      </c>
    </row>
    <row r="195" spans="1:22" x14ac:dyDescent="0.2">
      <c r="A195" t="s">
        <v>290</v>
      </c>
      <c r="B195" s="109">
        <v>9270.2387387387389</v>
      </c>
      <c r="C195" s="109">
        <v>1256.7567567567567</v>
      </c>
      <c r="D195" s="109">
        <v>917.51801801801798</v>
      </c>
      <c r="E195" s="109">
        <v>713.43693693693695</v>
      </c>
      <c r="F195" s="109">
        <v>576.68468468468473</v>
      </c>
      <c r="G195" s="109">
        <v>1841.617117117117</v>
      </c>
      <c r="H195" s="109">
        <v>1476.4684684684685</v>
      </c>
      <c r="J195" s="47" t="s">
        <v>290</v>
      </c>
      <c r="K195" s="103">
        <v>14899.63025210084</v>
      </c>
      <c r="L195" s="115">
        <v>16054.352422907488</v>
      </c>
      <c r="M195" s="85"/>
      <c r="N195" s="85" t="s">
        <v>289</v>
      </c>
      <c r="O195" s="94">
        <v>7.3684210777282715</v>
      </c>
      <c r="P195" s="85"/>
      <c r="Q195" s="85" t="s">
        <v>289</v>
      </c>
      <c r="R195" s="93">
        <v>143.5</v>
      </c>
      <c r="S195" s="95"/>
      <c r="T195" s="85"/>
      <c r="U195" s="110" t="s">
        <v>290</v>
      </c>
      <c r="V195" s="110">
        <v>0.61572052401746724</v>
      </c>
    </row>
    <row r="196" spans="1:22" x14ac:dyDescent="0.2">
      <c r="A196" t="s">
        <v>291</v>
      </c>
      <c r="B196" s="109">
        <v>12452.252365930599</v>
      </c>
      <c r="C196" s="109">
        <v>3527.2492113564667</v>
      </c>
      <c r="D196" s="109">
        <v>1345.7476340694006</v>
      </c>
      <c r="E196" s="109">
        <v>1.9621451104100947</v>
      </c>
      <c r="F196" s="109">
        <v>776.30914826498417</v>
      </c>
      <c r="G196" s="109">
        <v>894.16403785488956</v>
      </c>
      <c r="H196" s="109">
        <v>3372.6435331230282</v>
      </c>
      <c r="J196" s="47" t="s">
        <v>291</v>
      </c>
      <c r="K196" s="103">
        <v>22386.051118210864</v>
      </c>
      <c r="L196" s="115">
        <v>22133.870370370369</v>
      </c>
      <c r="M196" s="85"/>
      <c r="N196" s="85" t="s">
        <v>290</v>
      </c>
      <c r="O196" s="94">
        <v>13.933961868286133</v>
      </c>
      <c r="P196" s="85"/>
      <c r="Q196" s="85" t="s">
        <v>290</v>
      </c>
      <c r="R196" s="93">
        <v>141</v>
      </c>
      <c r="S196" s="95"/>
      <c r="T196" s="85"/>
      <c r="U196" s="110" t="s">
        <v>291</v>
      </c>
      <c r="V196" s="110">
        <v>0.5161290322580645</v>
      </c>
    </row>
    <row r="197" spans="1:22" x14ac:dyDescent="0.2">
      <c r="A197" t="s">
        <v>292</v>
      </c>
      <c r="B197" s="109">
        <v>14666.487499999999</v>
      </c>
      <c r="C197" s="109">
        <v>3290.4625000000001</v>
      </c>
      <c r="D197" s="109">
        <v>1626.575</v>
      </c>
      <c r="E197" s="109">
        <v>1487.6875</v>
      </c>
      <c r="F197" s="109">
        <v>1315.0374999999999</v>
      </c>
      <c r="G197" s="109">
        <v>3749.0124999999998</v>
      </c>
      <c r="H197" s="109">
        <v>0</v>
      </c>
      <c r="J197" s="47" t="s">
        <v>292</v>
      </c>
      <c r="K197" s="103">
        <v>23903.526627218936</v>
      </c>
      <c r="L197" s="115">
        <v>26781.95</v>
      </c>
      <c r="M197" s="85"/>
      <c r="N197" s="85" t="s">
        <v>291</v>
      </c>
      <c r="O197" s="94">
        <v>13.780488014221191</v>
      </c>
      <c r="P197" s="85"/>
      <c r="Q197" s="85" t="s">
        <v>291</v>
      </c>
      <c r="R197" s="93">
        <v>84</v>
      </c>
      <c r="S197" s="95"/>
      <c r="T197" s="85"/>
      <c r="U197" s="110" t="s">
        <v>292</v>
      </c>
      <c r="V197" s="110">
        <v>0.26582278481012656</v>
      </c>
    </row>
    <row r="198" spans="1:22" x14ac:dyDescent="0.2">
      <c r="A198" t="s">
        <v>293</v>
      </c>
      <c r="B198" s="109">
        <v>6879.3959341723139</v>
      </c>
      <c r="C198" s="109">
        <v>342.50919651500482</v>
      </c>
      <c r="D198" s="109">
        <v>728.34269119070666</v>
      </c>
      <c r="E198" s="109">
        <v>800.16069699903198</v>
      </c>
      <c r="F198" s="109">
        <v>759.72894482090999</v>
      </c>
      <c r="G198" s="109">
        <v>934.21490803484994</v>
      </c>
      <c r="H198" s="109">
        <v>540.83446272991284</v>
      </c>
      <c r="J198" s="47" t="s">
        <v>293</v>
      </c>
      <c r="K198" s="103">
        <v>10582.704147465438</v>
      </c>
      <c r="L198" s="115">
        <v>11058.691658856607</v>
      </c>
      <c r="M198" s="85"/>
      <c r="N198" s="85" t="s">
        <v>292</v>
      </c>
      <c r="O198" s="94">
        <v>12.913043022155762</v>
      </c>
      <c r="P198" s="85"/>
      <c r="Q198" s="85" t="s">
        <v>292</v>
      </c>
      <c r="R198" s="93">
        <v>156</v>
      </c>
      <c r="S198" s="95"/>
      <c r="T198" s="85"/>
      <c r="U198" s="110" t="s">
        <v>293</v>
      </c>
      <c r="V198" s="110">
        <v>0.22631578947368422</v>
      </c>
    </row>
    <row r="199" spans="1:22" x14ac:dyDescent="0.2">
      <c r="A199" t="s">
        <v>294</v>
      </c>
      <c r="B199" s="109">
        <v>8590.9727272727268</v>
      </c>
      <c r="C199" s="109">
        <v>469.86666666666667</v>
      </c>
      <c r="D199" s="109">
        <v>755.59090909090912</v>
      </c>
      <c r="E199" s="109">
        <v>463.66060606060609</v>
      </c>
      <c r="F199" s="109">
        <v>684.4515151515152</v>
      </c>
      <c r="G199" s="109">
        <v>3492.8060606060608</v>
      </c>
      <c r="H199" s="109">
        <v>0</v>
      </c>
      <c r="J199" s="47" t="s">
        <v>294</v>
      </c>
      <c r="K199" s="103">
        <v>11748.142857142857</v>
      </c>
      <c r="L199" s="115">
        <v>14842.928783382789</v>
      </c>
      <c r="M199" s="85"/>
      <c r="N199" s="85" t="s">
        <v>293</v>
      </c>
      <c r="O199" s="94">
        <v>15.266129493713379</v>
      </c>
      <c r="P199" s="85"/>
      <c r="Q199" s="85" t="s">
        <v>293</v>
      </c>
      <c r="R199" s="93">
        <v>84</v>
      </c>
      <c r="S199" s="95"/>
      <c r="T199" s="85"/>
      <c r="U199" s="110" t="s">
        <v>294</v>
      </c>
      <c r="V199" s="110">
        <v>0</v>
      </c>
    </row>
    <row r="200" spans="1:22" x14ac:dyDescent="0.2">
      <c r="A200" t="s">
        <v>296</v>
      </c>
      <c r="B200" s="109">
        <v>7042.9222222222224</v>
      </c>
      <c r="C200" s="109">
        <v>1285.5733333333333</v>
      </c>
      <c r="D200" s="109">
        <v>807.83777777777777</v>
      </c>
      <c r="E200" s="109">
        <v>499.47555555555556</v>
      </c>
      <c r="F200" s="109">
        <v>986.79333333333329</v>
      </c>
      <c r="G200" s="109">
        <v>1515.4733333333334</v>
      </c>
      <c r="H200" s="109">
        <v>492.94888888888892</v>
      </c>
      <c r="J200" s="47" t="s">
        <v>296</v>
      </c>
      <c r="K200" s="103">
        <v>12869.918454935621</v>
      </c>
      <c r="L200" s="115">
        <v>12791.69815418024</v>
      </c>
      <c r="M200" s="85"/>
      <c r="N200" s="85" t="s">
        <v>294</v>
      </c>
      <c r="O200" s="94">
        <v>16.527273178100586</v>
      </c>
      <c r="P200" s="85"/>
      <c r="Q200" s="85" t="s">
        <v>294</v>
      </c>
      <c r="R200" s="93">
        <v>147.75</v>
      </c>
      <c r="S200" s="95"/>
      <c r="T200" s="85"/>
      <c r="U200" s="110" t="s">
        <v>296</v>
      </c>
      <c r="V200" s="110">
        <v>0.54564755838641188</v>
      </c>
    </row>
    <row r="201" spans="1:22" x14ac:dyDescent="0.2">
      <c r="A201" t="s">
        <v>297</v>
      </c>
      <c r="B201" s="109">
        <v>6421.0413943355115</v>
      </c>
      <c r="C201" s="109">
        <v>826.79302832244014</v>
      </c>
      <c r="D201" s="109">
        <v>601.31590413943354</v>
      </c>
      <c r="E201" s="109">
        <v>945.14596949891063</v>
      </c>
      <c r="F201" s="109">
        <v>821.18082788671029</v>
      </c>
      <c r="G201" s="109">
        <v>1224.7189542483661</v>
      </c>
      <c r="H201" s="109">
        <v>0</v>
      </c>
      <c r="J201" s="47" t="s">
        <v>297</v>
      </c>
      <c r="K201" s="103">
        <v>11993.345679012345</v>
      </c>
      <c r="L201" s="115">
        <v>12626.113207547171</v>
      </c>
      <c r="M201" s="85"/>
      <c r="N201" s="85" t="s">
        <v>296</v>
      </c>
      <c r="O201" s="94">
        <v>12.34375</v>
      </c>
      <c r="P201" s="85"/>
      <c r="Q201" s="85" t="s">
        <v>296</v>
      </c>
      <c r="R201" s="93">
        <v>189</v>
      </c>
      <c r="S201" s="95"/>
      <c r="T201" s="85"/>
      <c r="U201" s="110" t="s">
        <v>297</v>
      </c>
      <c r="V201" s="110">
        <v>0.26104417670682734</v>
      </c>
    </row>
    <row r="202" spans="1:22" x14ac:dyDescent="0.2">
      <c r="A202" t="s">
        <v>298</v>
      </c>
      <c r="B202" s="109">
        <v>12028.223140495867</v>
      </c>
      <c r="C202" s="109">
        <v>804.52892561983469</v>
      </c>
      <c r="D202" s="109">
        <v>1656.3636363636363</v>
      </c>
      <c r="E202" s="109">
        <v>5.5702479338842972</v>
      </c>
      <c r="F202" s="109">
        <v>467.98347107438019</v>
      </c>
      <c r="G202" s="109">
        <v>2182.8264462809916</v>
      </c>
      <c r="H202" s="109">
        <v>0</v>
      </c>
      <c r="J202" s="47" t="s">
        <v>298</v>
      </c>
      <c r="K202" s="103">
        <v>15597.402298850575</v>
      </c>
      <c r="L202" s="115">
        <v>17495.77049180328</v>
      </c>
      <c r="M202" s="85"/>
      <c r="N202" s="85" t="s">
        <v>297</v>
      </c>
      <c r="O202" s="94">
        <v>13.803921699523926</v>
      </c>
      <c r="P202" s="85"/>
      <c r="Q202" s="85" t="s">
        <v>297</v>
      </c>
      <c r="R202" s="93">
        <v>253.5</v>
      </c>
      <c r="S202" s="95"/>
      <c r="T202" s="85"/>
      <c r="U202" s="110" t="s">
        <v>298</v>
      </c>
      <c r="V202" s="110">
        <v>0</v>
      </c>
    </row>
    <row r="203" spans="1:22" x14ac:dyDescent="0.2">
      <c r="A203" t="s">
        <v>299</v>
      </c>
      <c r="B203" s="109">
        <v>7106.653744493392</v>
      </c>
      <c r="C203" s="109">
        <v>1035.7092511013216</v>
      </c>
      <c r="D203" s="109">
        <v>814.94096916299554</v>
      </c>
      <c r="E203" s="109">
        <v>1097.5665198237884</v>
      </c>
      <c r="F203" s="109">
        <v>501.28105726872246</v>
      </c>
      <c r="G203" s="109">
        <v>1406.2731277533039</v>
      </c>
      <c r="H203" s="109">
        <v>486.17092511013215</v>
      </c>
      <c r="J203" s="47" t="s">
        <v>299</v>
      </c>
      <c r="K203" s="103">
        <v>12019.121783876501</v>
      </c>
      <c r="L203" s="115">
        <v>12490.547350130322</v>
      </c>
      <c r="M203" s="85"/>
      <c r="N203" s="85" t="s">
        <v>298</v>
      </c>
      <c r="O203" s="94">
        <v>15.89707088470459</v>
      </c>
      <c r="P203" s="85"/>
      <c r="Q203" s="85" t="s">
        <v>298</v>
      </c>
      <c r="R203" s="93">
        <v>258</v>
      </c>
      <c r="S203" s="95"/>
      <c r="T203" s="85"/>
      <c r="U203" s="110" t="s">
        <v>299</v>
      </c>
      <c r="V203" s="110">
        <v>0.32770270270270269</v>
      </c>
    </row>
    <row r="204" spans="1:22" x14ac:dyDescent="0.2">
      <c r="A204" t="s">
        <v>300</v>
      </c>
      <c r="B204" s="109">
        <v>7394.1723800195887</v>
      </c>
      <c r="C204" s="109">
        <v>1508.9647404505388</v>
      </c>
      <c r="D204" s="109">
        <v>770.9382957884427</v>
      </c>
      <c r="E204" s="109">
        <v>820.45935357492658</v>
      </c>
      <c r="F204" s="109">
        <v>346.49559255631732</v>
      </c>
      <c r="G204" s="109">
        <v>2165.4691478942214</v>
      </c>
      <c r="H204" s="109">
        <v>710.6238981390793</v>
      </c>
      <c r="J204" s="47" t="s">
        <v>300</v>
      </c>
      <c r="K204" s="103">
        <v>12536.951973371375</v>
      </c>
      <c r="L204" s="115">
        <v>14082.819863680623</v>
      </c>
      <c r="M204" s="85"/>
      <c r="N204" s="85" t="s">
        <v>299</v>
      </c>
      <c r="O204" s="94">
        <v>14.680672645568848</v>
      </c>
      <c r="P204" s="85"/>
      <c r="Q204" s="85" t="s">
        <v>299</v>
      </c>
      <c r="R204" s="93">
        <v>49</v>
      </c>
      <c r="S204" s="95"/>
      <c r="T204" s="85"/>
      <c r="U204" s="110" t="s">
        <v>300</v>
      </c>
      <c r="V204" s="110">
        <v>0.4298978644382544</v>
      </c>
    </row>
    <row r="205" spans="1:22" x14ac:dyDescent="0.2">
      <c r="A205" t="s">
        <v>295</v>
      </c>
      <c r="B205" s="109">
        <v>5716.2927092709269</v>
      </c>
      <c r="C205" s="109">
        <v>479.19207920792081</v>
      </c>
      <c r="D205" s="109">
        <v>600.44716471647166</v>
      </c>
      <c r="E205" s="109">
        <v>856.38343834383443</v>
      </c>
      <c r="F205" s="109">
        <v>1075.9416741674167</v>
      </c>
      <c r="G205" s="109">
        <v>1422.8140414041404</v>
      </c>
      <c r="H205" s="109">
        <v>0</v>
      </c>
      <c r="J205" s="47" t="s">
        <v>295</v>
      </c>
      <c r="K205" s="103">
        <v>10531.772696476964</v>
      </c>
      <c r="L205" s="115">
        <v>10945.748070175439</v>
      </c>
      <c r="M205" s="85"/>
      <c r="N205" s="85" t="s">
        <v>300</v>
      </c>
      <c r="O205" s="94">
        <v>16.404668807983398</v>
      </c>
      <c r="P205" s="85"/>
      <c r="Q205" s="85" t="s">
        <v>300</v>
      </c>
      <c r="R205" s="93">
        <v>194</v>
      </c>
      <c r="S205" s="95"/>
      <c r="T205" s="85"/>
      <c r="U205" s="110" t="s">
        <v>295</v>
      </c>
      <c r="V205" s="110">
        <v>0.17001020061203673</v>
      </c>
    </row>
    <row r="206" spans="1:22" x14ac:dyDescent="0.2">
      <c r="A206" t="s">
        <v>115</v>
      </c>
      <c r="B206" s="109">
        <v>7751.5745493107106</v>
      </c>
      <c r="C206" s="109">
        <v>884.01823966065751</v>
      </c>
      <c r="D206" s="109">
        <v>1020.2960763520679</v>
      </c>
      <c r="E206" s="109">
        <v>908.21633085896076</v>
      </c>
      <c r="F206" s="109">
        <v>414.71601272534463</v>
      </c>
      <c r="G206" s="109">
        <v>1735.6839872746555</v>
      </c>
      <c r="H206" s="109">
        <v>1871.9355249204666</v>
      </c>
      <c r="J206" s="47" t="s">
        <v>115</v>
      </c>
      <c r="K206" s="103">
        <v>13675.760980592442</v>
      </c>
      <c r="L206" s="115">
        <v>14717.045606694561</v>
      </c>
      <c r="M206" s="85"/>
      <c r="N206" s="85" t="s">
        <v>89</v>
      </c>
      <c r="O206" s="94">
        <v>17.967819213867188</v>
      </c>
      <c r="P206" s="85"/>
      <c r="Q206" s="85" t="s">
        <v>295</v>
      </c>
      <c r="R206" s="93">
        <v>346</v>
      </c>
      <c r="S206" s="95"/>
      <c r="T206" s="85"/>
      <c r="U206" s="110" t="s">
        <v>115</v>
      </c>
      <c r="V206" s="110">
        <v>0.29791499599037691</v>
      </c>
    </row>
    <row r="207" spans="1:22" x14ac:dyDescent="0.2">
      <c r="A207" t="s">
        <v>301</v>
      </c>
      <c r="B207" s="109">
        <v>5858.2952138924184</v>
      </c>
      <c r="C207" s="109">
        <v>149.11054637865311</v>
      </c>
      <c r="D207" s="109">
        <v>844.5218127911902</v>
      </c>
      <c r="E207" s="109">
        <v>705.06692079627271</v>
      </c>
      <c r="F207" s="109">
        <v>665.58449809402794</v>
      </c>
      <c r="G207" s="109">
        <v>1033.5451080050825</v>
      </c>
      <c r="H207" s="109">
        <v>636.54637865311304</v>
      </c>
      <c r="J207" s="47" t="s">
        <v>301</v>
      </c>
      <c r="K207" s="103">
        <v>10896.195528455284</v>
      </c>
      <c r="L207" s="115">
        <v>10685.378719934773</v>
      </c>
      <c r="M207" s="85"/>
      <c r="N207" s="85" t="s">
        <v>295</v>
      </c>
      <c r="O207" s="94">
        <v>16.434579849243164</v>
      </c>
      <c r="P207" s="85"/>
      <c r="Q207" s="85" t="s">
        <v>115</v>
      </c>
      <c r="R207" s="93">
        <v>222</v>
      </c>
      <c r="S207" s="95"/>
      <c r="T207" s="85"/>
      <c r="U207" s="110" t="s">
        <v>301</v>
      </c>
      <c r="V207" s="110">
        <v>5.1553672316384178E-2</v>
      </c>
    </row>
    <row r="208" spans="1:22" x14ac:dyDescent="0.2">
      <c r="A208" t="s">
        <v>302</v>
      </c>
      <c r="B208" s="109">
        <v>7844.9639468690702</v>
      </c>
      <c r="C208" s="109">
        <v>2769.6660341555976</v>
      </c>
      <c r="D208" s="109">
        <v>803.09677419354841</v>
      </c>
      <c r="E208" s="109">
        <v>712.7438330170778</v>
      </c>
      <c r="F208" s="109">
        <v>385.47248576850097</v>
      </c>
      <c r="G208" s="109">
        <v>1522.4098671726756</v>
      </c>
      <c r="H208" s="109">
        <v>0</v>
      </c>
      <c r="J208" s="47" t="s">
        <v>302</v>
      </c>
      <c r="K208" s="103">
        <v>11745.50936329588</v>
      </c>
      <c r="L208" s="115">
        <v>14875.966604823747</v>
      </c>
      <c r="M208" s="85"/>
      <c r="N208" s="85" t="s">
        <v>301</v>
      </c>
      <c r="O208" s="94">
        <v>18.040624618530273</v>
      </c>
      <c r="P208" s="85"/>
      <c r="Q208" s="85" t="s">
        <v>301</v>
      </c>
      <c r="R208" s="93">
        <v>134.33333333333334</v>
      </c>
      <c r="S208" s="95"/>
      <c r="T208" s="85"/>
      <c r="U208" s="110" t="s">
        <v>302</v>
      </c>
      <c r="V208" s="110">
        <v>0.45578231292517007</v>
      </c>
    </row>
    <row r="209" spans="1:22" x14ac:dyDescent="0.2">
      <c r="A209" t="s">
        <v>303</v>
      </c>
      <c r="B209" s="109">
        <v>7439.2547699214365</v>
      </c>
      <c r="C209" s="109">
        <v>1133.9887766554434</v>
      </c>
      <c r="D209" s="109">
        <v>544.39955106621778</v>
      </c>
      <c r="E209" s="109">
        <v>1574.1346801346801</v>
      </c>
      <c r="F209" s="109">
        <v>936.80583613916951</v>
      </c>
      <c r="G209" s="109">
        <v>4683.1739618406282</v>
      </c>
      <c r="H209" s="109">
        <v>0</v>
      </c>
      <c r="J209" s="47" t="s">
        <v>303</v>
      </c>
      <c r="K209" s="103">
        <v>14807.267818574514</v>
      </c>
      <c r="L209" s="115">
        <v>16330.814977973569</v>
      </c>
      <c r="M209" s="85"/>
      <c r="N209" s="85" t="s">
        <v>302</v>
      </c>
      <c r="O209" s="94">
        <v>13.333333015441895</v>
      </c>
      <c r="P209" s="85"/>
      <c r="Q209" s="85" t="s">
        <v>302</v>
      </c>
      <c r="R209" s="93">
        <v>342.42857142857144</v>
      </c>
      <c r="S209" s="95"/>
      <c r="T209" s="85"/>
      <c r="U209" s="110" t="s">
        <v>303</v>
      </c>
      <c r="V209" s="110">
        <v>0.45689655172413796</v>
      </c>
    </row>
    <row r="210" spans="1:22" x14ac:dyDescent="0.2">
      <c r="A210" t="s">
        <v>100</v>
      </c>
      <c r="B210" s="109">
        <v>5860.2874097834801</v>
      </c>
      <c r="C210" s="109">
        <v>493.62726543704889</v>
      </c>
      <c r="D210" s="109">
        <v>658.0019246190858</v>
      </c>
      <c r="E210" s="109">
        <v>977.45469125902162</v>
      </c>
      <c r="F210" s="109">
        <v>1385.0043303929431</v>
      </c>
      <c r="G210" s="109">
        <v>1651.5550922213313</v>
      </c>
      <c r="H210" s="109">
        <v>1901.1621491579792</v>
      </c>
      <c r="J210" s="47" t="s">
        <v>100</v>
      </c>
      <c r="K210" s="103">
        <v>13046.00716957606</v>
      </c>
      <c r="L210" s="115">
        <v>13436.105854800937</v>
      </c>
      <c r="M210" s="85"/>
      <c r="N210" s="85" t="s">
        <v>303</v>
      </c>
      <c r="O210" s="94">
        <v>15.450819969177246</v>
      </c>
      <c r="P210" s="85"/>
      <c r="Q210" s="85" t="s">
        <v>303</v>
      </c>
      <c r="R210" s="93">
        <v>297</v>
      </c>
      <c r="S210" s="95"/>
      <c r="T210" s="85"/>
      <c r="U210" s="110" t="s">
        <v>100</v>
      </c>
      <c r="V210" s="110">
        <v>0.2191741264799307</v>
      </c>
    </row>
    <row r="211" spans="1:22" x14ac:dyDescent="0.2">
      <c r="A211" t="s">
        <v>305</v>
      </c>
      <c r="B211" s="109">
        <v>6299.4268537074149</v>
      </c>
      <c r="C211" s="109">
        <v>1728.3807615230462</v>
      </c>
      <c r="D211" s="109">
        <v>573.64729458917839</v>
      </c>
      <c r="E211" s="109">
        <v>773.89579158316633</v>
      </c>
      <c r="F211" s="109">
        <v>492.52505010020042</v>
      </c>
      <c r="G211" s="109">
        <v>816.02805611222448</v>
      </c>
      <c r="H211" s="109">
        <v>0</v>
      </c>
      <c r="J211" s="47" t="s">
        <v>305</v>
      </c>
      <c r="K211" s="103">
        <v>12232.504743833017</v>
      </c>
      <c r="L211" s="115">
        <v>11729.996131528047</v>
      </c>
      <c r="M211" s="85"/>
      <c r="N211" s="85" t="s">
        <v>100</v>
      </c>
      <c r="O211" s="94">
        <v>18.548116683959961</v>
      </c>
      <c r="P211" s="85"/>
      <c r="Q211" s="85" t="s">
        <v>100</v>
      </c>
      <c r="R211" s="93">
        <v>154</v>
      </c>
      <c r="S211" s="95"/>
      <c r="T211" s="85"/>
      <c r="U211" s="110" t="s">
        <v>305</v>
      </c>
      <c r="V211" s="110">
        <v>0.35907335907335908</v>
      </c>
    </row>
    <row r="212" spans="1:22" x14ac:dyDescent="0.2">
      <c r="A212" t="s">
        <v>306</v>
      </c>
      <c r="B212" s="109">
        <v>9059.2000000000007</v>
      </c>
      <c r="C212" s="109">
        <v>1991.2285714285715</v>
      </c>
      <c r="D212" s="109">
        <v>1178.4761904761904</v>
      </c>
      <c r="E212" s="109">
        <v>1890.3714285714286</v>
      </c>
      <c r="F212" s="109">
        <v>1765.1904761904761</v>
      </c>
      <c r="G212" s="109">
        <v>2143.0095238095237</v>
      </c>
      <c r="H212" s="109">
        <v>301.87619047619046</v>
      </c>
      <c r="J212" s="47" t="s">
        <v>306</v>
      </c>
      <c r="K212" s="103">
        <v>16452.843373493975</v>
      </c>
      <c r="L212" s="115">
        <v>19033.113122171944</v>
      </c>
      <c r="M212" s="85"/>
      <c r="N212" s="85" t="s">
        <v>305</v>
      </c>
      <c r="O212" s="94">
        <v>16.047618865966797</v>
      </c>
      <c r="P212" s="85"/>
      <c r="Q212" s="85" t="s">
        <v>305</v>
      </c>
      <c r="R212" s="93">
        <v>209.4</v>
      </c>
      <c r="S212" s="95"/>
      <c r="T212" s="85"/>
      <c r="U212" s="110" t="s">
        <v>306</v>
      </c>
      <c r="V212" s="110">
        <v>0.50476190476190474</v>
      </c>
    </row>
    <row r="213" spans="1:22" x14ac:dyDescent="0.2">
      <c r="A213" t="s">
        <v>307</v>
      </c>
      <c r="B213" s="109">
        <v>7939.5604938271608</v>
      </c>
      <c r="C213" s="109">
        <v>2424.962962962963</v>
      </c>
      <c r="D213" s="109">
        <v>819.7037037037037</v>
      </c>
      <c r="E213" s="109">
        <v>1301.6148148148147</v>
      </c>
      <c r="F213" s="109">
        <v>2106.2222222222222</v>
      </c>
      <c r="G213" s="109">
        <v>1454.9432098765433</v>
      </c>
      <c r="H213" s="109">
        <v>1365.9259259259259</v>
      </c>
      <c r="J213" s="47" t="s">
        <v>307</v>
      </c>
      <c r="K213" s="103">
        <v>17172.581113801454</v>
      </c>
      <c r="L213" s="115">
        <v>17757.872549019608</v>
      </c>
      <c r="M213" s="85"/>
      <c r="N213" s="85" t="s">
        <v>306</v>
      </c>
      <c r="O213" s="94">
        <v>16.03125</v>
      </c>
      <c r="P213" s="85"/>
      <c r="Q213" s="85" t="s">
        <v>306</v>
      </c>
      <c r="R213" s="93">
        <v>124.5</v>
      </c>
      <c r="S213" s="95"/>
      <c r="T213" s="85"/>
      <c r="U213" s="110" t="s">
        <v>307</v>
      </c>
      <c r="V213" s="110">
        <v>0.36018957345971564</v>
      </c>
    </row>
    <row r="214" spans="1:22" x14ac:dyDescent="0.2">
      <c r="A214" t="s">
        <v>308</v>
      </c>
      <c r="B214" s="109">
        <v>7022.8677419354835</v>
      </c>
      <c r="C214" s="109">
        <v>1181.3322580645161</v>
      </c>
      <c r="D214" s="109">
        <v>773.42258064516125</v>
      </c>
      <c r="E214" s="109">
        <v>1089.7387096774194</v>
      </c>
      <c r="F214" s="109">
        <v>961.15483870967739</v>
      </c>
      <c r="G214" s="109">
        <v>2005.4548387096775</v>
      </c>
      <c r="H214" s="109">
        <v>0</v>
      </c>
      <c r="J214" s="47" t="s">
        <v>308</v>
      </c>
      <c r="K214" s="103">
        <v>12346.587301587302</v>
      </c>
      <c r="L214" s="115">
        <v>13308.420545746389</v>
      </c>
      <c r="M214" s="85"/>
      <c r="N214" s="85" t="s">
        <v>307</v>
      </c>
      <c r="O214" s="94">
        <v>12.5</v>
      </c>
      <c r="P214" s="85"/>
      <c r="Q214" s="85" t="s">
        <v>307</v>
      </c>
      <c r="R214" s="93">
        <v>126</v>
      </c>
      <c r="S214" s="95"/>
      <c r="T214" s="85"/>
      <c r="U214" s="110" t="s">
        <v>308</v>
      </c>
      <c r="V214" s="110">
        <v>0.50955414012738853</v>
      </c>
    </row>
    <row r="215" spans="1:22" x14ac:dyDescent="0.2">
      <c r="A215" t="s">
        <v>122</v>
      </c>
      <c r="B215" s="109">
        <v>6099.8017256559251</v>
      </c>
      <c r="C215" s="109">
        <v>130.24898749779891</v>
      </c>
      <c r="D215" s="109">
        <v>329.46645536185946</v>
      </c>
      <c r="E215" s="109">
        <v>499.02306744145096</v>
      </c>
      <c r="F215" s="109">
        <v>845.13963726008103</v>
      </c>
      <c r="G215" s="109">
        <v>1185.3896812819157</v>
      </c>
      <c r="H215" s="109">
        <v>1116.6775840817045</v>
      </c>
      <c r="J215" s="47" t="s">
        <v>122</v>
      </c>
      <c r="K215" s="103">
        <v>10092.758204956464</v>
      </c>
      <c r="L215" s="115">
        <v>10357.293409051797</v>
      </c>
      <c r="M215" s="85"/>
      <c r="N215" s="85" t="s">
        <v>308</v>
      </c>
      <c r="O215" s="94">
        <v>14.041666984558105</v>
      </c>
      <c r="P215" s="85"/>
      <c r="Q215" s="85" t="s">
        <v>308</v>
      </c>
      <c r="R215" s="93">
        <v>198</v>
      </c>
      <c r="S215" s="95"/>
      <c r="T215" s="85"/>
      <c r="U215" s="110" t="s">
        <v>122</v>
      </c>
      <c r="V215" s="110">
        <v>5.1796697960505018E-2</v>
      </c>
    </row>
    <row r="216" spans="1:22" x14ac:dyDescent="0.2">
      <c r="A216" t="s">
        <v>309</v>
      </c>
      <c r="B216" s="109">
        <v>7594.9036144578313</v>
      </c>
      <c r="C216" s="109">
        <v>2598</v>
      </c>
      <c r="D216" s="109">
        <v>1029.9518072289156</v>
      </c>
      <c r="E216" s="109">
        <v>976.06024096385545</v>
      </c>
      <c r="F216" s="109">
        <v>1433.4698795180723</v>
      </c>
      <c r="G216" s="109">
        <v>1665.6746987951808</v>
      </c>
      <c r="H216" s="109">
        <v>153</v>
      </c>
      <c r="J216" s="47" t="s">
        <v>309</v>
      </c>
      <c r="K216" s="103">
        <v>17907.497076023392</v>
      </c>
      <c r="L216" s="115">
        <v>16567.781609195401</v>
      </c>
      <c r="M216" s="85"/>
      <c r="N216" s="85" t="s">
        <v>122</v>
      </c>
      <c r="O216" s="94">
        <v>18.868370056152344</v>
      </c>
      <c r="P216" s="85"/>
      <c r="Q216" s="85" t="s">
        <v>122</v>
      </c>
      <c r="R216" s="93">
        <v>168</v>
      </c>
      <c r="S216" s="95"/>
      <c r="T216" s="85"/>
      <c r="U216" s="110" t="s">
        <v>309</v>
      </c>
      <c r="V216" s="110">
        <v>0.4946236559139785</v>
      </c>
    </row>
    <row r="217" spans="1:22" x14ac:dyDescent="0.2">
      <c r="A217" t="s">
        <v>304</v>
      </c>
      <c r="B217" s="109">
        <v>5374.6990694582919</v>
      </c>
      <c r="C217" s="109">
        <v>394.86972416085081</v>
      </c>
      <c r="D217" s="109">
        <v>693.36556995679632</v>
      </c>
      <c r="E217" s="109">
        <v>727.14905284147562</v>
      </c>
      <c r="F217" s="109">
        <v>630.89597873047524</v>
      </c>
      <c r="G217" s="109">
        <v>2049.7869724160851</v>
      </c>
      <c r="H217" s="109">
        <v>823.00731139913592</v>
      </c>
      <c r="J217" s="47" t="s">
        <v>304</v>
      </c>
      <c r="K217" s="103">
        <v>11127.364986131506</v>
      </c>
      <c r="L217" s="115">
        <v>11149.226301191058</v>
      </c>
      <c r="M217" s="85"/>
      <c r="N217" s="85" t="s">
        <v>309</v>
      </c>
      <c r="O217" s="94">
        <v>7.5333333015441895</v>
      </c>
      <c r="P217" s="85"/>
      <c r="Q217" s="85" t="s">
        <v>309</v>
      </c>
      <c r="R217" s="93">
        <v>288.3</v>
      </c>
      <c r="S217" s="95"/>
      <c r="T217" s="85"/>
      <c r="U217" s="110" t="s">
        <v>304</v>
      </c>
      <c r="V217" s="110">
        <v>0.15365199558289952</v>
      </c>
    </row>
    <row r="218" spans="1:22" x14ac:dyDescent="0.2">
      <c r="A218" t="s">
        <v>310</v>
      </c>
      <c r="B218" s="109">
        <v>7244.4993662864381</v>
      </c>
      <c r="C218" s="109">
        <v>1439.0164765525983</v>
      </c>
      <c r="D218" s="109">
        <v>994.81622306717361</v>
      </c>
      <c r="E218" s="109">
        <v>1173.4676806083651</v>
      </c>
      <c r="F218" s="109">
        <v>674.95057034220531</v>
      </c>
      <c r="G218" s="109">
        <v>1129.614702154626</v>
      </c>
      <c r="H218" s="109">
        <v>815.49302915082387</v>
      </c>
      <c r="J218" s="47" t="s">
        <v>310</v>
      </c>
      <c r="K218" s="103">
        <v>13530.068880688807</v>
      </c>
      <c r="L218" s="115">
        <v>13479.492462311558</v>
      </c>
      <c r="M218" s="85"/>
      <c r="N218" s="85" t="s">
        <v>304</v>
      </c>
      <c r="O218" s="94">
        <v>17.138259887695313</v>
      </c>
      <c r="P218" s="85"/>
      <c r="Q218" s="85" t="s">
        <v>304</v>
      </c>
      <c r="R218" s="93">
        <v>99</v>
      </c>
      <c r="S218" s="95"/>
      <c r="T218" s="85"/>
      <c r="U218" s="110" t="s">
        <v>310</v>
      </c>
      <c r="V218" s="110">
        <v>0.44110275689223055</v>
      </c>
    </row>
    <row r="219" spans="1:22" x14ac:dyDescent="0.2">
      <c r="A219" t="s">
        <v>311</v>
      </c>
      <c r="B219" s="109">
        <v>9947.8700854700855</v>
      </c>
      <c r="C219" s="109">
        <v>2626.5333333333333</v>
      </c>
      <c r="D219" s="109">
        <v>1443.5042735042734</v>
      </c>
      <c r="E219" s="109">
        <v>724.93675213675215</v>
      </c>
      <c r="F219" s="109">
        <v>1221.8666666666666</v>
      </c>
      <c r="G219" s="109">
        <v>81.350427350427353</v>
      </c>
      <c r="H219" s="109">
        <v>0</v>
      </c>
      <c r="J219" s="47" t="s">
        <v>311</v>
      </c>
      <c r="K219" s="103">
        <v>15597.610738255034</v>
      </c>
      <c r="L219" s="115">
        <v>16179.110367892976</v>
      </c>
      <c r="M219" s="85"/>
      <c r="N219" s="85" t="s">
        <v>310</v>
      </c>
      <c r="O219" s="94">
        <v>14.382022857666016</v>
      </c>
      <c r="P219" s="85"/>
      <c r="Q219" s="85" t="s">
        <v>310</v>
      </c>
      <c r="R219" s="93">
        <v>243.84</v>
      </c>
      <c r="S219" s="95"/>
      <c r="T219" s="85"/>
      <c r="U219" s="110" t="s">
        <v>311</v>
      </c>
      <c r="V219" s="110">
        <v>0.30448717948717946</v>
      </c>
    </row>
    <row r="220" spans="1:22" x14ac:dyDescent="0.2">
      <c r="A220" t="s">
        <v>312</v>
      </c>
      <c r="B220" s="109">
        <v>5355.5065096094231</v>
      </c>
      <c r="C220" s="109">
        <v>249.58834469931804</v>
      </c>
      <c r="D220" s="109">
        <v>724.05083694978305</v>
      </c>
      <c r="E220" s="109">
        <v>521.51642901425919</v>
      </c>
      <c r="F220" s="109">
        <v>860</v>
      </c>
      <c r="G220" s="109">
        <v>1077.3577185368879</v>
      </c>
      <c r="H220" s="109">
        <v>486.17482951022936</v>
      </c>
      <c r="J220" s="47" t="s">
        <v>312</v>
      </c>
      <c r="K220" s="103">
        <v>9794.6481593240806</v>
      </c>
      <c r="L220" s="115">
        <v>9555.920289855072</v>
      </c>
      <c r="M220" s="85"/>
      <c r="N220" s="85" t="s">
        <v>311</v>
      </c>
      <c r="O220" s="94">
        <v>15.049383163452148</v>
      </c>
      <c r="P220" s="85"/>
      <c r="Q220" s="85" t="s">
        <v>311</v>
      </c>
      <c r="R220" s="93">
        <v>405</v>
      </c>
      <c r="S220" s="95"/>
      <c r="T220" s="85"/>
      <c r="U220" s="110" t="s">
        <v>312</v>
      </c>
      <c r="V220" s="110">
        <v>0.17948717948717949</v>
      </c>
    </row>
    <row r="221" spans="1:22" x14ac:dyDescent="0.2">
      <c r="A221" t="s">
        <v>313</v>
      </c>
      <c r="B221" s="109">
        <v>10121.333333333334</v>
      </c>
      <c r="C221" s="109">
        <v>1937.304761904762</v>
      </c>
      <c r="D221" s="109">
        <v>1018.6190476190476</v>
      </c>
      <c r="E221" s="109">
        <v>2.0952380952380953</v>
      </c>
      <c r="F221" s="109">
        <v>77.933333333333337</v>
      </c>
      <c r="G221" s="109">
        <v>2517.5333333333333</v>
      </c>
      <c r="H221" s="109">
        <v>0</v>
      </c>
      <c r="J221" s="47" t="s">
        <v>313</v>
      </c>
      <c r="K221" s="103">
        <v>14786.617391304348</v>
      </c>
      <c r="L221" s="115">
        <v>15674.819047619048</v>
      </c>
      <c r="M221" s="85"/>
      <c r="N221" s="85" t="s">
        <v>312</v>
      </c>
      <c r="O221" s="94">
        <v>15.615818977355957</v>
      </c>
      <c r="P221" s="85"/>
      <c r="Q221" s="85" t="s">
        <v>312</v>
      </c>
      <c r="R221" s="93">
        <v>103</v>
      </c>
      <c r="S221" s="95"/>
      <c r="T221" s="85"/>
      <c r="U221" s="110" t="s">
        <v>313</v>
      </c>
      <c r="V221" s="110">
        <v>0.75490196078431371</v>
      </c>
    </row>
    <row r="222" spans="1:22" x14ac:dyDescent="0.2">
      <c r="A222" t="s">
        <v>314</v>
      </c>
      <c r="B222" s="109">
        <v>5990.0063331222291</v>
      </c>
      <c r="C222" s="109">
        <v>1139.6618112729575</v>
      </c>
      <c r="D222" s="109">
        <v>669.98480050664978</v>
      </c>
      <c r="E222" s="109">
        <v>555.2729575680811</v>
      </c>
      <c r="F222" s="109">
        <v>1251.5668144395188</v>
      </c>
      <c r="G222" s="109">
        <v>2877.8594046865105</v>
      </c>
      <c r="H222" s="109">
        <v>0</v>
      </c>
      <c r="J222" s="47" t="s">
        <v>314</v>
      </c>
      <c r="K222" s="103">
        <v>12273.357142857143</v>
      </c>
      <c r="L222" s="115">
        <v>12870.505237215033</v>
      </c>
      <c r="M222" s="85"/>
      <c r="N222" s="85" t="s">
        <v>313</v>
      </c>
      <c r="O222" s="94">
        <v>14.82758617401123</v>
      </c>
      <c r="P222" s="85"/>
      <c r="Q222" s="85" t="s">
        <v>313</v>
      </c>
      <c r="R222" s="93">
        <v>276</v>
      </c>
      <c r="S222" s="95"/>
      <c r="T222" s="85"/>
      <c r="U222" s="110" t="s">
        <v>314</v>
      </c>
      <c r="V222" s="110">
        <v>0.42925089179548159</v>
      </c>
    </row>
    <row r="223" spans="1:22" x14ac:dyDescent="0.2">
      <c r="A223" t="s">
        <v>315</v>
      </c>
      <c r="B223" s="109">
        <v>8595.7753424657531</v>
      </c>
      <c r="C223" s="109">
        <v>2817.654794520548</v>
      </c>
      <c r="D223" s="109">
        <v>1090.1534246575343</v>
      </c>
      <c r="E223" s="109">
        <v>1304.3013698630136</v>
      </c>
      <c r="F223" s="109">
        <v>2108.0602739726028</v>
      </c>
      <c r="G223" s="109">
        <v>2513.7150684931507</v>
      </c>
      <c r="H223" s="109">
        <v>0</v>
      </c>
      <c r="J223" s="47" t="s">
        <v>315</v>
      </c>
      <c r="K223" s="103">
        <v>18102.541772151897</v>
      </c>
      <c r="L223" s="115">
        <v>17938.202666666668</v>
      </c>
      <c r="M223" s="85"/>
      <c r="N223" s="85" t="s">
        <v>115</v>
      </c>
      <c r="O223" s="94">
        <v>15.14438533782959</v>
      </c>
      <c r="P223" s="85"/>
      <c r="Q223" s="85" t="s">
        <v>314</v>
      </c>
      <c r="R223" s="93">
        <v>120</v>
      </c>
      <c r="S223" s="95"/>
      <c r="T223" s="85"/>
      <c r="U223" s="110" t="s">
        <v>315</v>
      </c>
      <c r="V223" s="110">
        <v>0.60989010989010994</v>
      </c>
    </row>
    <row r="224" spans="1:22" x14ac:dyDescent="0.2">
      <c r="A224" t="s">
        <v>316</v>
      </c>
      <c r="B224" s="109">
        <v>6321.6748373101955</v>
      </c>
      <c r="C224" s="109">
        <v>821.68611713665939</v>
      </c>
      <c r="D224" s="109">
        <v>800.95162689804772</v>
      </c>
      <c r="E224" s="109">
        <v>639.74902386117139</v>
      </c>
      <c r="F224" s="109">
        <v>711.18806941431671</v>
      </c>
      <c r="G224" s="109">
        <v>1242.9806941431671</v>
      </c>
      <c r="H224" s="109">
        <v>621.44772234273319</v>
      </c>
      <c r="J224" s="47" t="s">
        <v>316</v>
      </c>
      <c r="K224" s="103">
        <v>11316.521587171053</v>
      </c>
      <c r="L224" s="115">
        <v>11536.505356953432</v>
      </c>
      <c r="M224" s="85"/>
      <c r="N224" s="85" t="s">
        <v>314</v>
      </c>
      <c r="O224" s="94">
        <v>16.584211349487305</v>
      </c>
      <c r="P224" s="85"/>
      <c r="Q224" s="85" t="s">
        <v>315</v>
      </c>
      <c r="R224" s="93">
        <v>272</v>
      </c>
      <c r="S224" s="95"/>
      <c r="T224" s="85"/>
      <c r="U224" s="110" t="s">
        <v>316</v>
      </c>
      <c r="V224" s="110">
        <v>0.24007782101167316</v>
      </c>
    </row>
    <row r="225" spans="1:22" x14ac:dyDescent="0.2">
      <c r="A225" t="s">
        <v>317</v>
      </c>
      <c r="B225" s="109">
        <v>6982.3098591549297</v>
      </c>
      <c r="C225" s="109">
        <v>797.60336210813261</v>
      </c>
      <c r="D225" s="109">
        <v>784.76101771921856</v>
      </c>
      <c r="E225" s="109">
        <v>640.25897319400269</v>
      </c>
      <c r="F225" s="109">
        <v>537.86006360745114</v>
      </c>
      <c r="G225" s="109">
        <v>712.03271240345293</v>
      </c>
      <c r="H225" s="109">
        <v>956.70149931849164</v>
      </c>
      <c r="J225" s="47" t="s">
        <v>317</v>
      </c>
      <c r="K225" s="103">
        <v>11687.49409190372</v>
      </c>
      <c r="L225" s="115">
        <v>11646.066428889879</v>
      </c>
      <c r="M225" s="85"/>
      <c r="N225" s="85" t="s">
        <v>315</v>
      </c>
      <c r="O225" s="94">
        <v>12.643478393554688</v>
      </c>
      <c r="P225" s="85"/>
      <c r="Q225" s="85" t="s">
        <v>316</v>
      </c>
      <c r="R225" s="93">
        <v>97.5</v>
      </c>
      <c r="S225" s="95"/>
      <c r="T225" s="85"/>
      <c r="U225" s="110" t="s">
        <v>317</v>
      </c>
      <c r="V225" s="110">
        <v>0.35934819897084047</v>
      </c>
    </row>
    <row r="226" spans="1:22" x14ac:dyDescent="0.2">
      <c r="A226" t="s">
        <v>318</v>
      </c>
      <c r="B226" s="109">
        <v>5897.9197530864194</v>
      </c>
      <c r="C226" s="109">
        <v>1380.2469135802469</v>
      </c>
      <c r="D226" s="109">
        <v>597.41049382716051</v>
      </c>
      <c r="E226" s="109">
        <v>692.80246913580243</v>
      </c>
      <c r="F226" s="109">
        <v>851.84259259259261</v>
      </c>
      <c r="G226" s="109">
        <v>1660.1172839506173</v>
      </c>
      <c r="H226" s="109">
        <v>462.77160493827159</v>
      </c>
      <c r="J226" s="47" t="s">
        <v>318</v>
      </c>
      <c r="K226" s="103">
        <v>10446.306092124814</v>
      </c>
      <c r="L226" s="115">
        <v>11584.370257966617</v>
      </c>
      <c r="M226" s="85"/>
      <c r="N226" s="85" t="s">
        <v>316</v>
      </c>
      <c r="O226" s="94">
        <v>18.067323684692383</v>
      </c>
      <c r="P226" s="85"/>
      <c r="Q226" s="85" t="s">
        <v>317</v>
      </c>
      <c r="R226" s="93">
        <v>173.66666666666666</v>
      </c>
      <c r="S226" s="95"/>
      <c r="T226" s="85"/>
      <c r="U226" s="110" t="s">
        <v>318</v>
      </c>
      <c r="V226" s="110">
        <v>0.41297935103244837</v>
      </c>
    </row>
    <row r="227" spans="1:22" x14ac:dyDescent="0.2">
      <c r="A227" t="s">
        <v>319</v>
      </c>
      <c r="B227" s="109">
        <v>7162.7258064516127</v>
      </c>
      <c r="C227" s="109">
        <v>1565.2177419354839</v>
      </c>
      <c r="D227" s="109">
        <v>1139.6370967741937</v>
      </c>
      <c r="E227" s="109">
        <v>790.68548387096769</v>
      </c>
      <c r="F227" s="109">
        <v>1937.366935483871</v>
      </c>
      <c r="G227" s="109">
        <v>1695.9072580645161</v>
      </c>
      <c r="H227" s="109">
        <v>215.16935483870967</v>
      </c>
      <c r="J227" s="47" t="s">
        <v>319</v>
      </c>
      <c r="K227" s="103">
        <v>14428.608695652174</v>
      </c>
      <c r="L227" s="115">
        <v>14891.741035856574</v>
      </c>
      <c r="M227" s="85"/>
      <c r="N227" s="85" t="s">
        <v>318</v>
      </c>
      <c r="O227" s="94">
        <v>13.043478012084961</v>
      </c>
      <c r="P227" s="85"/>
      <c r="Q227" s="85" t="s">
        <v>318</v>
      </c>
      <c r="R227" s="93">
        <v>160.07142857142858</v>
      </c>
      <c r="S227" s="95"/>
      <c r="T227" s="85"/>
      <c r="U227" s="110" t="s">
        <v>319</v>
      </c>
      <c r="V227" s="110">
        <v>0.40562248995983935</v>
      </c>
    </row>
    <row r="228" spans="1:22" x14ac:dyDescent="0.2">
      <c r="A228" t="s">
        <v>93</v>
      </c>
      <c r="B228" s="109">
        <v>5579.9412364823502</v>
      </c>
      <c r="C228" s="109">
        <v>943.13609467455626</v>
      </c>
      <c r="D228" s="109">
        <v>558.59865333605387</v>
      </c>
      <c r="E228" s="109">
        <v>1012.2154662313814</v>
      </c>
      <c r="F228" s="109">
        <v>692.69332789226689</v>
      </c>
      <c r="G228" s="109">
        <v>1663.5033666598654</v>
      </c>
      <c r="H228" s="109">
        <v>875.44745970210158</v>
      </c>
      <c r="J228" s="47" t="s">
        <v>93</v>
      </c>
      <c r="K228" s="103">
        <v>11132.495716510903</v>
      </c>
      <c r="L228" s="115">
        <v>11349.039133052378</v>
      </c>
      <c r="M228" s="85"/>
      <c r="N228" s="85" t="s">
        <v>319</v>
      </c>
      <c r="O228" s="94">
        <v>14.56944465637207</v>
      </c>
      <c r="P228" s="85"/>
      <c r="Q228" s="85" t="s">
        <v>319</v>
      </c>
      <c r="R228" s="93">
        <v>327</v>
      </c>
      <c r="S228" s="95"/>
      <c r="T228" s="85"/>
      <c r="U228" s="110" t="s">
        <v>93</v>
      </c>
      <c r="V228" s="110">
        <v>0.2630115216527612</v>
      </c>
    </row>
    <row r="229" spans="1:22" x14ac:dyDescent="0.2">
      <c r="A229" t="s">
        <v>320</v>
      </c>
      <c r="B229" s="109">
        <v>14876.702290076335</v>
      </c>
      <c r="C229" s="109">
        <v>2826.9465648854962</v>
      </c>
      <c r="D229" s="109">
        <v>1851.4351145038167</v>
      </c>
      <c r="E229" s="109">
        <v>1008.2748091603054</v>
      </c>
      <c r="F229" s="109">
        <v>664.54961832061065</v>
      </c>
      <c r="G229" s="109">
        <v>561.16030534351148</v>
      </c>
      <c r="H229" s="109">
        <v>0</v>
      </c>
      <c r="J229" s="47" t="s">
        <v>320</v>
      </c>
      <c r="K229" s="103">
        <v>21184</v>
      </c>
      <c r="L229" s="115">
        <v>22322.152671755724</v>
      </c>
      <c r="M229" s="85"/>
      <c r="N229" s="85" t="s">
        <v>93</v>
      </c>
      <c r="O229" s="94">
        <v>16.992633819580078</v>
      </c>
      <c r="P229" s="85"/>
      <c r="Q229" s="85" t="s">
        <v>93</v>
      </c>
      <c r="R229" s="93">
        <v>132</v>
      </c>
      <c r="S229" s="95"/>
      <c r="T229" s="85"/>
      <c r="U229" s="110" t="s">
        <v>320</v>
      </c>
      <c r="V229" s="110">
        <v>0</v>
      </c>
    </row>
    <row r="230" spans="1:22" x14ac:dyDescent="0.2">
      <c r="A230" t="s">
        <v>141</v>
      </c>
      <c r="B230" s="109">
        <v>5266.6916246359306</v>
      </c>
      <c r="C230" s="109">
        <v>303.74909426724446</v>
      </c>
      <c r="D230" s="109">
        <v>719.08460609504868</v>
      </c>
      <c r="E230" s="109">
        <v>595.1295020245791</v>
      </c>
      <c r="F230" s="109">
        <v>429.11785181501739</v>
      </c>
      <c r="G230" s="109">
        <v>998.66548270228031</v>
      </c>
      <c r="H230" s="109">
        <v>1147.6800454642325</v>
      </c>
      <c r="J230" s="47" t="s">
        <v>141</v>
      </c>
      <c r="K230" s="103">
        <v>9682.6296635869949</v>
      </c>
      <c r="L230" s="115">
        <v>9870.1647667669076</v>
      </c>
      <c r="M230" s="85"/>
      <c r="N230" s="85" t="s">
        <v>320</v>
      </c>
      <c r="O230" s="94">
        <v>5.730769157409668</v>
      </c>
      <c r="P230" s="85"/>
      <c r="Q230" s="85" t="s">
        <v>320</v>
      </c>
      <c r="R230" s="93">
        <v>177.21428571428572</v>
      </c>
      <c r="S230" s="95"/>
      <c r="T230" s="85"/>
      <c r="U230" s="110" t="s">
        <v>141</v>
      </c>
      <c r="V230" s="110">
        <v>0.14804917156600747</v>
      </c>
    </row>
    <row r="231" spans="1:22" x14ac:dyDescent="0.2">
      <c r="A231" t="s">
        <v>321</v>
      </c>
      <c r="B231" s="109">
        <v>6650.7037288135589</v>
      </c>
      <c r="C231" s="109">
        <v>1112.0203389830508</v>
      </c>
      <c r="D231" s="109">
        <v>652.26711864406775</v>
      </c>
      <c r="E231" s="109">
        <v>602.69423728813558</v>
      </c>
      <c r="F231" s="109">
        <v>565.87389830508471</v>
      </c>
      <c r="G231" s="109">
        <v>1209.6108474576272</v>
      </c>
      <c r="H231" s="109">
        <v>302.77016949152545</v>
      </c>
      <c r="J231" s="47" t="s">
        <v>321</v>
      </c>
      <c r="K231" s="103">
        <v>10276.780062305295</v>
      </c>
      <c r="L231" s="115">
        <v>11339.667984189724</v>
      </c>
      <c r="M231" s="85"/>
      <c r="N231" s="85" t="s">
        <v>141</v>
      </c>
      <c r="O231" s="94">
        <v>17.627571105957031</v>
      </c>
      <c r="P231" s="85"/>
      <c r="Q231" s="85" t="s">
        <v>141</v>
      </c>
      <c r="R231" s="93">
        <v>69</v>
      </c>
      <c r="S231" s="95"/>
      <c r="T231" s="85"/>
      <c r="U231" s="110" t="s">
        <v>321</v>
      </c>
      <c r="V231" s="110">
        <v>0.44010767160161507</v>
      </c>
    </row>
    <row r="232" spans="1:22" x14ac:dyDescent="0.2">
      <c r="A232" t="s">
        <v>322</v>
      </c>
      <c r="B232" s="109">
        <v>12720.019704433498</v>
      </c>
      <c r="C232" s="109">
        <v>1914.1674876847292</v>
      </c>
      <c r="D232" s="109">
        <v>1146.9950738916257</v>
      </c>
      <c r="E232" s="109">
        <v>11.458128078817735</v>
      </c>
      <c r="F232" s="109">
        <v>3444.9753694581282</v>
      </c>
      <c r="G232" s="109">
        <v>1761.8522167487686</v>
      </c>
      <c r="H232" s="109">
        <v>0</v>
      </c>
      <c r="J232" s="47" t="s">
        <v>322</v>
      </c>
      <c r="K232" s="103">
        <v>21261.525581395348</v>
      </c>
      <c r="L232" s="115">
        <v>21501.113207547169</v>
      </c>
      <c r="M232" s="85"/>
      <c r="N232" s="85" t="s">
        <v>321</v>
      </c>
      <c r="O232" s="94">
        <v>16.963235855102539</v>
      </c>
      <c r="P232" s="85"/>
      <c r="Q232" s="85" t="s">
        <v>321</v>
      </c>
      <c r="R232" s="93">
        <v>244.75862068965517</v>
      </c>
      <c r="S232" s="95"/>
      <c r="T232" s="85"/>
      <c r="U232" s="110" t="s">
        <v>322</v>
      </c>
      <c r="V232" s="110">
        <v>0.67592592592592593</v>
      </c>
    </row>
    <row r="233" spans="1:22" x14ac:dyDescent="0.2">
      <c r="A233" t="s">
        <v>323</v>
      </c>
      <c r="B233" s="109">
        <v>8285.4817027632562</v>
      </c>
      <c r="C233" s="109">
        <v>1113.5892457057505</v>
      </c>
      <c r="D233" s="109">
        <v>655.7520537714712</v>
      </c>
      <c r="E233" s="109">
        <v>6.1613144137415983</v>
      </c>
      <c r="F233" s="109">
        <v>549.30395817774456</v>
      </c>
      <c r="G233" s="109">
        <v>1791.008215085885</v>
      </c>
      <c r="H233" s="109">
        <v>809.59671396564602</v>
      </c>
      <c r="J233" s="47" t="s">
        <v>323</v>
      </c>
      <c r="K233" s="103">
        <v>12834.31067961165</v>
      </c>
      <c r="L233" s="115">
        <v>13140.842639593908</v>
      </c>
      <c r="M233" s="85"/>
      <c r="N233" s="85" t="s">
        <v>322</v>
      </c>
      <c r="O233" s="94">
        <v>10.740740776062012</v>
      </c>
      <c r="P233" s="85"/>
      <c r="Q233" s="85" t="s">
        <v>322</v>
      </c>
      <c r="R233" s="93">
        <v>122.14285714285714</v>
      </c>
      <c r="S233" s="95"/>
      <c r="T233" s="85"/>
      <c r="U233" s="110" t="s">
        <v>323</v>
      </c>
      <c r="V233" s="110">
        <v>0.43794579172610554</v>
      </c>
    </row>
    <row r="234" spans="1:22" x14ac:dyDescent="0.2">
      <c r="A234" t="s">
        <v>324</v>
      </c>
      <c r="B234" s="109">
        <v>7357.0375133976422</v>
      </c>
      <c r="C234" s="109">
        <v>1760.0707395498391</v>
      </c>
      <c r="D234" s="109">
        <v>869.80493033226151</v>
      </c>
      <c r="E234" s="109">
        <v>1575.2368703108252</v>
      </c>
      <c r="F234" s="109">
        <v>618.00643086816717</v>
      </c>
      <c r="G234" s="109">
        <v>2210.9924973204716</v>
      </c>
      <c r="H234" s="109">
        <v>381.60557341907827</v>
      </c>
      <c r="J234" s="47" t="s">
        <v>324</v>
      </c>
      <c r="K234" s="103">
        <v>14320.768595041322</v>
      </c>
      <c r="L234" s="115">
        <v>15020.750261233019</v>
      </c>
      <c r="M234" s="85"/>
      <c r="N234" s="85" t="s">
        <v>323</v>
      </c>
      <c r="O234" s="94">
        <v>14.230769157409668</v>
      </c>
      <c r="P234" s="85"/>
      <c r="Q234" s="85" t="s">
        <v>323</v>
      </c>
      <c r="R234" s="93">
        <v>114</v>
      </c>
      <c r="S234" s="95"/>
      <c r="T234" s="85"/>
      <c r="U234" s="110" t="s">
        <v>324</v>
      </c>
      <c r="V234" s="110">
        <v>0.54639175257731953</v>
      </c>
    </row>
    <row r="235" spans="1:22" x14ac:dyDescent="0.2">
      <c r="A235" t="s">
        <v>325</v>
      </c>
      <c r="B235" s="109">
        <v>5175.7094143810227</v>
      </c>
      <c r="C235" s="109">
        <v>324.01371386212008</v>
      </c>
      <c r="D235" s="109">
        <v>741.58005930318757</v>
      </c>
      <c r="E235" s="109">
        <v>487.11823573017051</v>
      </c>
      <c r="F235" s="109">
        <v>834.24833209785027</v>
      </c>
      <c r="G235" s="109">
        <v>1963.6467753891773</v>
      </c>
      <c r="H235" s="109">
        <v>511.11193476649368</v>
      </c>
      <c r="J235" s="47" t="s">
        <v>325</v>
      </c>
      <c r="K235" s="103">
        <v>10111.565124173665</v>
      </c>
      <c r="L235" s="115">
        <v>10375.569247546347</v>
      </c>
      <c r="M235" s="85"/>
      <c r="N235" s="85" t="s">
        <v>325</v>
      </c>
      <c r="O235" s="94">
        <v>17.995073318481445</v>
      </c>
      <c r="P235" s="85"/>
      <c r="Q235" s="85" t="s">
        <v>324</v>
      </c>
      <c r="R235" s="93">
        <v>151.19999999999999</v>
      </c>
      <c r="S235" s="95"/>
      <c r="T235" s="85"/>
      <c r="U235" s="110" t="s">
        <v>325</v>
      </c>
      <c r="V235" s="110">
        <v>0.26207642393655373</v>
      </c>
    </row>
    <row r="236" spans="1:22" x14ac:dyDescent="0.2">
      <c r="A236" t="s">
        <v>326</v>
      </c>
      <c r="B236" s="109">
        <v>7299.596837944664</v>
      </c>
      <c r="C236" s="109">
        <v>2209.478260869565</v>
      </c>
      <c r="D236" s="109">
        <v>913.01581027667987</v>
      </c>
      <c r="E236" s="109">
        <v>162.92885375494072</v>
      </c>
      <c r="F236" s="109">
        <v>1056.7470355731225</v>
      </c>
      <c r="G236" s="109">
        <v>1564.9565217391305</v>
      </c>
      <c r="H236" s="109">
        <v>0</v>
      </c>
      <c r="J236" s="47" t="s">
        <v>326</v>
      </c>
      <c r="K236" s="103">
        <v>14108.754098360656</v>
      </c>
      <c r="L236" s="115">
        <v>15262.188323917137</v>
      </c>
      <c r="M236" s="85"/>
      <c r="N236" s="85" t="s">
        <v>326</v>
      </c>
      <c r="O236" s="94">
        <v>15.861110687255859</v>
      </c>
      <c r="P236" s="85"/>
      <c r="Q236" s="85" t="s">
        <v>325</v>
      </c>
      <c r="R236" s="93">
        <v>94.8</v>
      </c>
      <c r="S236" s="95"/>
      <c r="T236" s="85"/>
      <c r="U236" s="110" t="s">
        <v>326</v>
      </c>
      <c r="V236" s="110">
        <v>0.61596958174904948</v>
      </c>
    </row>
    <row r="237" spans="1:22" x14ac:dyDescent="0.2">
      <c r="A237" t="s">
        <v>327</v>
      </c>
      <c r="B237" s="109">
        <v>6385.4990291262138</v>
      </c>
      <c r="C237" s="109">
        <v>389.90174757281551</v>
      </c>
      <c r="D237" s="109">
        <v>669.82174757281553</v>
      </c>
      <c r="E237" s="109">
        <v>409.88271844660193</v>
      </c>
      <c r="F237" s="109">
        <v>1662.0811650485437</v>
      </c>
      <c r="G237" s="109">
        <v>1167.455145631068</v>
      </c>
      <c r="H237" s="109">
        <v>1891.9417475728155</v>
      </c>
      <c r="J237" s="47" t="s">
        <v>327</v>
      </c>
      <c r="K237" s="103">
        <v>10686.627778833365</v>
      </c>
      <c r="L237" s="115">
        <v>12650.290690923166</v>
      </c>
      <c r="M237" s="85"/>
      <c r="N237" s="85" t="s">
        <v>327</v>
      </c>
      <c r="O237" s="94">
        <v>16.022727966308594</v>
      </c>
      <c r="P237" s="85"/>
      <c r="Q237" s="85" t="s">
        <v>326</v>
      </c>
      <c r="R237" s="93">
        <v>279.60000000000002</v>
      </c>
      <c r="S237" s="95"/>
      <c r="T237" s="85"/>
      <c r="U237" s="110" t="s">
        <v>327</v>
      </c>
      <c r="V237" s="110">
        <v>0.30058651026392963</v>
      </c>
    </row>
    <row r="238" spans="1:22" x14ac:dyDescent="0.2">
      <c r="A238" t="s">
        <v>328</v>
      </c>
      <c r="B238" s="109">
        <v>7877.0371593724194</v>
      </c>
      <c r="C238" s="109">
        <v>215.35094962840628</v>
      </c>
      <c r="D238" s="109">
        <v>579.33938893476466</v>
      </c>
      <c r="E238" s="109">
        <v>0</v>
      </c>
      <c r="F238" s="109">
        <v>391.66804293971921</v>
      </c>
      <c r="G238" s="109">
        <v>1811.8199834847235</v>
      </c>
      <c r="H238" s="109">
        <v>0</v>
      </c>
      <c r="J238" s="47" t="s">
        <v>328</v>
      </c>
      <c r="K238" s="103">
        <v>11022.82437850842</v>
      </c>
      <c r="L238" s="115">
        <v>11376.754313886606</v>
      </c>
      <c r="M238" s="85"/>
      <c r="N238" s="85" t="s">
        <v>328</v>
      </c>
      <c r="O238" s="94">
        <v>10.529411315917969</v>
      </c>
      <c r="P238" s="85"/>
      <c r="Q238" s="85" t="s">
        <v>327</v>
      </c>
      <c r="R238" s="93">
        <v>135</v>
      </c>
      <c r="S238" s="95"/>
      <c r="T238" s="85"/>
      <c r="U238" s="110" t="s">
        <v>328</v>
      </c>
      <c r="V238" s="110">
        <v>0.44054878048780488</v>
      </c>
    </row>
    <row r="239" spans="1:22" x14ac:dyDescent="0.2">
      <c r="A239" t="s">
        <v>329</v>
      </c>
      <c r="B239" s="109">
        <v>7786.2589725545395</v>
      </c>
      <c r="C239" s="109">
        <v>1510.7178043631245</v>
      </c>
      <c r="D239" s="109">
        <v>859.24137931034488</v>
      </c>
      <c r="E239" s="109">
        <v>935.30752990851511</v>
      </c>
      <c r="F239" s="109">
        <v>2284.886699507389</v>
      </c>
      <c r="G239" s="109">
        <v>1287.1428571428571</v>
      </c>
      <c r="H239" s="109">
        <v>0</v>
      </c>
      <c r="J239" s="47" t="s">
        <v>329</v>
      </c>
      <c r="K239" s="103">
        <v>15517.430303030304</v>
      </c>
      <c r="L239" s="115">
        <v>15463.274845784785</v>
      </c>
      <c r="M239" s="85"/>
      <c r="N239" s="85" t="s">
        <v>329</v>
      </c>
      <c r="O239" s="94">
        <v>13.724832534790039</v>
      </c>
      <c r="P239" s="85"/>
      <c r="Q239" s="85" t="s">
        <v>328</v>
      </c>
      <c r="R239" s="93">
        <v>173.8</v>
      </c>
      <c r="S239" s="95"/>
      <c r="T239" s="85"/>
      <c r="U239" s="110" t="s">
        <v>329</v>
      </c>
      <c r="V239" s="110">
        <v>0.33833560709413368</v>
      </c>
    </row>
    <row r="240" spans="1:22" x14ac:dyDescent="0.2">
      <c r="A240" t="s">
        <v>330</v>
      </c>
      <c r="B240" s="109">
        <v>6858.4086956521742</v>
      </c>
      <c r="C240" s="109">
        <v>1219.0173913043479</v>
      </c>
      <c r="D240" s="109">
        <v>1170.7043478260869</v>
      </c>
      <c r="E240" s="109">
        <v>655.46086956521742</v>
      </c>
      <c r="F240" s="109">
        <v>505.02608695652174</v>
      </c>
      <c r="G240" s="109">
        <v>1916.495652173913</v>
      </c>
      <c r="H240" s="109">
        <v>0</v>
      </c>
      <c r="J240" s="47" t="s">
        <v>330</v>
      </c>
      <c r="K240" s="103">
        <v>12141.059063136456</v>
      </c>
      <c r="L240" s="115">
        <v>12319.320346320346</v>
      </c>
      <c r="M240" s="85"/>
      <c r="N240" s="85" t="s">
        <v>330</v>
      </c>
      <c r="O240" s="94">
        <v>15.714285850524902</v>
      </c>
      <c r="P240" s="85"/>
      <c r="Q240" s="85" t="s">
        <v>329</v>
      </c>
      <c r="R240" s="93">
        <v>306</v>
      </c>
      <c r="S240" s="95"/>
      <c r="T240" s="85"/>
      <c r="U240" s="110" t="s">
        <v>330</v>
      </c>
      <c r="V240" s="110">
        <v>4.4052863436123352E-3</v>
      </c>
    </row>
    <row r="241" spans="1:22" x14ac:dyDescent="0.2">
      <c r="A241" t="s">
        <v>331</v>
      </c>
      <c r="B241" s="109">
        <v>6344.0681074001313</v>
      </c>
      <c r="C241" s="109">
        <v>904.31041257367383</v>
      </c>
      <c r="D241" s="109">
        <v>752.23575638506873</v>
      </c>
      <c r="E241" s="109">
        <v>1005.7878192534381</v>
      </c>
      <c r="F241" s="109">
        <v>1392.3732809430255</v>
      </c>
      <c r="G241" s="109">
        <v>1040.0013097576948</v>
      </c>
      <c r="H241" s="109">
        <v>1621.3595284872299</v>
      </c>
      <c r="J241" s="47" t="s">
        <v>331</v>
      </c>
      <c r="K241" s="103">
        <v>12962.753432835822</v>
      </c>
      <c r="L241" s="115">
        <v>13072.625621890547</v>
      </c>
      <c r="M241" s="85"/>
      <c r="N241" s="85" t="s">
        <v>331</v>
      </c>
      <c r="O241" s="94">
        <v>16.23255729675293</v>
      </c>
      <c r="P241" s="85"/>
      <c r="Q241" s="85" t="s">
        <v>330</v>
      </c>
      <c r="R241" s="93">
        <v>196.5</v>
      </c>
      <c r="S241" s="95"/>
      <c r="T241" s="85"/>
      <c r="U241" s="110" t="s">
        <v>331</v>
      </c>
      <c r="V241" s="110">
        <v>0.32476635514018692</v>
      </c>
    </row>
    <row r="242" spans="1:22" x14ac:dyDescent="0.2">
      <c r="A242" t="s">
        <v>332</v>
      </c>
      <c r="B242" s="109">
        <v>6119.7701543739277</v>
      </c>
      <c r="C242" s="109">
        <v>1436.500857632933</v>
      </c>
      <c r="D242" s="109">
        <v>1170.8301886792453</v>
      </c>
      <c r="E242" s="109">
        <v>348.20926243567754</v>
      </c>
      <c r="F242" s="109">
        <v>808.35334476843911</v>
      </c>
      <c r="G242" s="109">
        <v>1319.6260720411665</v>
      </c>
      <c r="H242" s="109">
        <v>468.65866209262435</v>
      </c>
      <c r="J242" s="47" t="s">
        <v>332</v>
      </c>
      <c r="K242" s="103">
        <v>11863.487096774194</v>
      </c>
      <c r="L242" s="115">
        <v>12397.29702970297</v>
      </c>
      <c r="M242" s="85"/>
      <c r="N242" s="85" t="s">
        <v>332</v>
      </c>
      <c r="O242" s="94">
        <v>16.027778625488281</v>
      </c>
      <c r="P242" s="85"/>
      <c r="Q242" s="85" t="s">
        <v>331</v>
      </c>
      <c r="R242" s="93">
        <v>255</v>
      </c>
      <c r="S242" s="95"/>
      <c r="T242" s="85"/>
      <c r="U242" s="110" t="s">
        <v>332</v>
      </c>
      <c r="V242" s="110">
        <v>0.51677852348993292</v>
      </c>
    </row>
    <row r="243" spans="1:22" x14ac:dyDescent="0.2">
      <c r="A243" t="s">
        <v>333</v>
      </c>
      <c r="B243" s="109">
        <v>7400.5869249394673</v>
      </c>
      <c r="C243" s="109">
        <v>1281.3123486682809</v>
      </c>
      <c r="D243" s="109">
        <v>1032.641162227603</v>
      </c>
      <c r="E243" s="109">
        <v>279.3326876513317</v>
      </c>
      <c r="F243" s="109">
        <v>887.08087167070221</v>
      </c>
      <c r="G243" s="109">
        <v>1522.4939467312349</v>
      </c>
      <c r="H243" s="109">
        <v>0</v>
      </c>
      <c r="J243" s="47" t="s">
        <v>333</v>
      </c>
      <c r="K243" s="103">
        <v>12570.422857142858</v>
      </c>
      <c r="L243" s="115">
        <v>13554.646695197338</v>
      </c>
      <c r="M243" s="85"/>
      <c r="N243" s="85" t="s">
        <v>333</v>
      </c>
      <c r="O243" s="94">
        <v>16.4254150390625</v>
      </c>
      <c r="P243" s="85"/>
      <c r="Q243" s="85" t="s">
        <v>332</v>
      </c>
      <c r="R243" s="93">
        <v>160.19999999999999</v>
      </c>
      <c r="S243" s="95"/>
      <c r="T243" s="85"/>
      <c r="U243" s="110" t="s">
        <v>333</v>
      </c>
      <c r="V243" s="110">
        <v>0.46964285714285714</v>
      </c>
    </row>
    <row r="244" spans="1:22" x14ac:dyDescent="0.2">
      <c r="A244" t="s">
        <v>334</v>
      </c>
      <c r="B244" s="109">
        <v>7646.9269841269843</v>
      </c>
      <c r="C244" s="109">
        <v>3099.7206349206349</v>
      </c>
      <c r="D244" s="109">
        <v>1432.0126984126985</v>
      </c>
      <c r="E244" s="109">
        <v>1358.8698412698413</v>
      </c>
      <c r="F244" s="109">
        <v>3389.7079365079367</v>
      </c>
      <c r="G244" s="109">
        <v>2392.8444444444444</v>
      </c>
      <c r="H244" s="109">
        <v>308.33650793650793</v>
      </c>
      <c r="J244" s="47" t="s">
        <v>334</v>
      </c>
      <c r="K244" s="103">
        <v>19718.193771626298</v>
      </c>
      <c r="L244" s="115">
        <v>19857.98119122257</v>
      </c>
      <c r="M244" s="85"/>
      <c r="N244" s="85" t="s">
        <v>334</v>
      </c>
      <c r="O244" s="94">
        <v>13.050847053527832</v>
      </c>
      <c r="P244" s="85"/>
      <c r="Q244" s="85" t="s">
        <v>333</v>
      </c>
      <c r="R244" s="93">
        <v>168</v>
      </c>
      <c r="S244" s="95"/>
      <c r="T244" s="85"/>
      <c r="U244" s="110" t="s">
        <v>334</v>
      </c>
      <c r="V244" s="110">
        <v>0.56983240223463683</v>
      </c>
    </row>
    <row r="245" spans="1:22" x14ac:dyDescent="0.2">
      <c r="A245" t="s">
        <v>335</v>
      </c>
      <c r="B245" s="109">
        <v>7251.5</v>
      </c>
      <c r="C245" s="109">
        <v>2690.3485477178424</v>
      </c>
      <c r="D245" s="109">
        <v>842.46058091286307</v>
      </c>
      <c r="E245" s="109">
        <v>788.79045643153529</v>
      </c>
      <c r="F245" s="109">
        <v>1017.9502074688796</v>
      </c>
      <c r="G245" s="109">
        <v>3847.072614107884</v>
      </c>
      <c r="H245" s="109">
        <v>0</v>
      </c>
      <c r="J245" s="47" t="s">
        <v>335</v>
      </c>
      <c r="K245" s="103">
        <v>19969.54965585054</v>
      </c>
      <c r="L245" s="115">
        <v>20112.09648241206</v>
      </c>
      <c r="M245" s="85"/>
      <c r="N245" s="85" t="s">
        <v>335</v>
      </c>
      <c r="O245" s="94">
        <v>13.903225898742676</v>
      </c>
      <c r="P245" s="85"/>
      <c r="Q245" s="85" t="s">
        <v>334</v>
      </c>
      <c r="R245" s="93">
        <v>148.71428571428572</v>
      </c>
      <c r="S245" s="95"/>
      <c r="T245" s="85"/>
      <c r="U245" s="110" t="s">
        <v>335</v>
      </c>
      <c r="V245" s="110">
        <v>0.52417794970986464</v>
      </c>
    </row>
    <row r="246" spans="1:22" x14ac:dyDescent="0.2">
      <c r="A246" t="s">
        <v>336</v>
      </c>
      <c r="B246" s="109">
        <v>6749.0194855806703</v>
      </c>
      <c r="C246" s="109">
        <v>1029.7272018706158</v>
      </c>
      <c r="D246" s="109">
        <v>828.22915042868283</v>
      </c>
      <c r="E246" s="109">
        <v>901.61496492595484</v>
      </c>
      <c r="F246" s="109">
        <v>1148.0015588464537</v>
      </c>
      <c r="G246" s="109">
        <v>937.29696024941541</v>
      </c>
      <c r="H246" s="109">
        <v>0</v>
      </c>
      <c r="J246" s="47" t="s">
        <v>336</v>
      </c>
      <c r="K246" s="103">
        <v>12276.331086142322</v>
      </c>
      <c r="L246" s="115">
        <v>12472.644564379338</v>
      </c>
      <c r="M246" s="85"/>
      <c r="N246" s="85" t="s">
        <v>336</v>
      </c>
      <c r="O246" s="94">
        <v>14.98692798614502</v>
      </c>
      <c r="P246" s="85"/>
      <c r="Q246" s="85" t="s">
        <v>335</v>
      </c>
      <c r="R246" s="93">
        <v>165</v>
      </c>
      <c r="S246" s="95"/>
      <c r="T246" s="85"/>
      <c r="U246" s="110" t="s">
        <v>336</v>
      </c>
      <c r="V246" s="110">
        <v>0.28614008941877794</v>
      </c>
    </row>
    <row r="247" spans="1:22" x14ac:dyDescent="0.2">
      <c r="A247" t="s">
        <v>337</v>
      </c>
      <c r="B247" s="109">
        <v>8906.8654353561997</v>
      </c>
      <c r="C247" s="109">
        <v>1756.2374670184697</v>
      </c>
      <c r="D247" s="109">
        <v>1076.8337730870712</v>
      </c>
      <c r="E247" s="109">
        <v>323.34564643799473</v>
      </c>
      <c r="F247" s="109">
        <v>1357.7941952506596</v>
      </c>
      <c r="G247" s="109">
        <v>3716.7493403693929</v>
      </c>
      <c r="H247" s="109">
        <v>0</v>
      </c>
      <c r="J247" s="47" t="s">
        <v>337</v>
      </c>
      <c r="K247" s="103">
        <v>18189.656716417911</v>
      </c>
      <c r="L247" s="115">
        <v>18996.821052631578</v>
      </c>
      <c r="M247" s="85"/>
      <c r="N247" s="85" t="s">
        <v>337</v>
      </c>
      <c r="O247" s="94">
        <v>14.805194854736328</v>
      </c>
      <c r="P247" s="85"/>
      <c r="Q247" s="85" t="s">
        <v>336</v>
      </c>
      <c r="R247" s="93">
        <v>268.5</v>
      </c>
      <c r="S247" s="95"/>
      <c r="T247" s="85"/>
      <c r="U247" s="110" t="s">
        <v>337</v>
      </c>
      <c r="V247" s="110">
        <v>9.947643979057591E-2</v>
      </c>
    </row>
    <row r="248" spans="1:22" x14ac:dyDescent="0.2">
      <c r="A248" t="s">
        <v>338</v>
      </c>
      <c r="B248" s="109">
        <v>7417.8892794376097</v>
      </c>
      <c r="C248" s="109">
        <v>951.66432337434094</v>
      </c>
      <c r="D248" s="109">
        <v>926.06326889279433</v>
      </c>
      <c r="E248" s="109">
        <v>1509.8558875219683</v>
      </c>
      <c r="F248" s="109">
        <v>316.16871704745165</v>
      </c>
      <c r="G248" s="109">
        <v>1334.9947275922671</v>
      </c>
      <c r="H248" s="109">
        <v>563.4885764499121</v>
      </c>
      <c r="J248" s="47" t="s">
        <v>338</v>
      </c>
      <c r="K248" s="103">
        <v>12503.126666666667</v>
      </c>
      <c r="L248" s="115">
        <v>13500.807958477508</v>
      </c>
      <c r="M248" s="85"/>
      <c r="N248" s="85" t="s">
        <v>338</v>
      </c>
      <c r="O248" s="94">
        <v>15.85401439666748</v>
      </c>
      <c r="P248" s="85"/>
      <c r="Q248" s="85" t="s">
        <v>337</v>
      </c>
      <c r="R248" s="93">
        <v>166.5</v>
      </c>
      <c r="S248" s="95"/>
      <c r="T248" s="85"/>
      <c r="U248" s="110" t="s">
        <v>338</v>
      </c>
      <c r="V248" s="110">
        <v>0.41216216216216217</v>
      </c>
    </row>
    <row r="249" spans="1:22" x14ac:dyDescent="0.2">
      <c r="A249" t="s">
        <v>339</v>
      </c>
      <c r="B249" s="109">
        <v>6572.8643678160915</v>
      </c>
      <c r="C249" s="109">
        <v>829.8298850574713</v>
      </c>
      <c r="D249" s="109">
        <v>741.05977011494258</v>
      </c>
      <c r="E249" s="109">
        <v>1196.4206896551725</v>
      </c>
      <c r="F249" s="109">
        <v>1638.6344827586206</v>
      </c>
      <c r="G249" s="109">
        <v>1649.3402298850574</v>
      </c>
      <c r="H249" s="109">
        <v>593.65977011494249</v>
      </c>
      <c r="J249" s="47" t="s">
        <v>339</v>
      </c>
      <c r="K249" s="103">
        <v>12636.658092175778</v>
      </c>
      <c r="L249" s="115">
        <v>13270.259977194983</v>
      </c>
      <c r="M249" s="85"/>
      <c r="N249" s="85" t="s">
        <v>360</v>
      </c>
      <c r="O249" s="94">
        <v>11.18852424621582</v>
      </c>
      <c r="P249" s="85"/>
      <c r="Q249" s="85" t="s">
        <v>338</v>
      </c>
      <c r="R249" s="93">
        <v>105</v>
      </c>
      <c r="S249" s="95"/>
      <c r="T249" s="85"/>
      <c r="U249" s="110" t="s">
        <v>339</v>
      </c>
      <c r="V249" s="110">
        <v>0.42951541850220265</v>
      </c>
    </row>
    <row r="250" spans="1:22" x14ac:dyDescent="0.2">
      <c r="A250" t="s">
        <v>340</v>
      </c>
      <c r="B250" s="109">
        <v>7830.061196105702</v>
      </c>
      <c r="C250" s="109">
        <v>2275.0180806675939</v>
      </c>
      <c r="D250" s="109">
        <v>1181.3963838664813</v>
      </c>
      <c r="E250" s="109">
        <v>982.08623087621697</v>
      </c>
      <c r="F250" s="109">
        <v>924.96244784422811</v>
      </c>
      <c r="G250" s="109">
        <v>1748.0139082058415</v>
      </c>
      <c r="H250" s="109">
        <v>0</v>
      </c>
      <c r="J250" s="47" t="s">
        <v>340</v>
      </c>
      <c r="K250" s="103">
        <v>14915.216819973719</v>
      </c>
      <c r="L250" s="115">
        <v>15596.802197802197</v>
      </c>
      <c r="M250" s="85"/>
      <c r="N250" s="85" t="s">
        <v>317</v>
      </c>
      <c r="O250" s="94">
        <v>17.884614944458008</v>
      </c>
      <c r="P250" s="85"/>
      <c r="Q250" s="85" t="s">
        <v>339</v>
      </c>
      <c r="R250" s="93">
        <v>120.6</v>
      </c>
      <c r="S250" s="95"/>
      <c r="T250" s="85"/>
      <c r="U250" s="110" t="s">
        <v>340</v>
      </c>
      <c r="V250" s="110">
        <v>0.55284552845528456</v>
      </c>
    </row>
    <row r="251" spans="1:22" x14ac:dyDescent="0.2">
      <c r="A251" t="s">
        <v>341</v>
      </c>
      <c r="B251" s="109">
        <v>10641.005917159764</v>
      </c>
      <c r="C251" s="109">
        <v>916.52662721893489</v>
      </c>
      <c r="D251" s="109">
        <v>1312.9763313609467</v>
      </c>
      <c r="E251" s="109">
        <v>0</v>
      </c>
      <c r="F251" s="109">
        <v>1.5680473372781065</v>
      </c>
      <c r="G251" s="109">
        <v>2906.0118343195268</v>
      </c>
      <c r="H251" s="109">
        <v>0</v>
      </c>
      <c r="J251" s="47" t="s">
        <v>341</v>
      </c>
      <c r="K251" s="103">
        <v>14053.117318435754</v>
      </c>
      <c r="L251" s="115">
        <v>15757.953352769679</v>
      </c>
      <c r="M251" s="85"/>
      <c r="N251" s="85" t="s">
        <v>324</v>
      </c>
      <c r="O251" s="94">
        <v>16.141935348510742</v>
      </c>
      <c r="P251" s="85"/>
      <c r="Q251" s="85" t="s">
        <v>340</v>
      </c>
      <c r="R251" s="93">
        <v>160</v>
      </c>
      <c r="S251" s="95"/>
      <c r="T251" s="85"/>
      <c r="U251" s="110" t="s">
        <v>341</v>
      </c>
      <c r="V251" s="110">
        <v>0.45901639344262296</v>
      </c>
    </row>
    <row r="252" spans="1:22" x14ac:dyDescent="0.2">
      <c r="A252" t="s">
        <v>342</v>
      </c>
      <c r="B252" s="109">
        <v>7630.2344045368618</v>
      </c>
      <c r="C252" s="109">
        <v>1341.5973534971645</v>
      </c>
      <c r="D252" s="109">
        <v>493.11909262759923</v>
      </c>
      <c r="E252" s="109">
        <v>830.38185255198482</v>
      </c>
      <c r="F252" s="109">
        <v>700.31190926275997</v>
      </c>
      <c r="G252" s="109">
        <v>1445.9130434782608</v>
      </c>
      <c r="H252" s="109">
        <v>0</v>
      </c>
      <c r="J252" s="47" t="s">
        <v>342</v>
      </c>
      <c r="K252" s="103">
        <v>14394.394444444444</v>
      </c>
      <c r="L252" s="115">
        <v>12509.981220657277</v>
      </c>
      <c r="M252" s="85"/>
      <c r="N252" s="85" t="s">
        <v>339</v>
      </c>
      <c r="O252" s="94">
        <v>17.166666030883789</v>
      </c>
      <c r="P252" s="85"/>
      <c r="Q252" s="85" t="s">
        <v>341</v>
      </c>
      <c r="R252" s="93">
        <v>204</v>
      </c>
      <c r="S252" s="95"/>
      <c r="T252" s="85"/>
      <c r="U252" s="110" t="s">
        <v>342</v>
      </c>
      <c r="V252" s="110">
        <v>0.42076502732240439</v>
      </c>
    </row>
    <row r="253" spans="1:22" x14ac:dyDescent="0.2">
      <c r="A253" t="s">
        <v>135</v>
      </c>
      <c r="B253" s="109">
        <v>6095.731080128031</v>
      </c>
      <c r="C253" s="109">
        <v>77.468833071122447</v>
      </c>
      <c r="D253" s="109">
        <v>616.42792817229963</v>
      </c>
      <c r="E253" s="109">
        <v>490.37725817826725</v>
      </c>
      <c r="F253" s="109">
        <v>622.19492215049092</v>
      </c>
      <c r="G253" s="109">
        <v>855.51988281885747</v>
      </c>
      <c r="H253" s="109">
        <v>1555.9580100905985</v>
      </c>
      <c r="J253" s="47" t="s">
        <v>135</v>
      </c>
      <c r="K253" s="103">
        <v>10827.08521189053</v>
      </c>
      <c r="L253" s="115">
        <v>10953.459053903049</v>
      </c>
      <c r="M253" s="85"/>
      <c r="N253" s="85" t="s">
        <v>340</v>
      </c>
      <c r="O253" s="94">
        <v>16.526315689086914</v>
      </c>
      <c r="P253" s="85"/>
      <c r="Q253" s="85" t="s">
        <v>342</v>
      </c>
      <c r="R253" s="93">
        <v>168</v>
      </c>
      <c r="S253" s="95"/>
      <c r="T253" s="85"/>
      <c r="U253" s="110" t="s">
        <v>135</v>
      </c>
      <c r="V253" s="110">
        <v>4.4256518675123327E-2</v>
      </c>
    </row>
    <row r="254" spans="1:22" x14ac:dyDescent="0.2">
      <c r="A254" t="s">
        <v>343</v>
      </c>
      <c r="B254" s="109">
        <v>10669</v>
      </c>
      <c r="C254" s="109">
        <v>1331.7073170731708</v>
      </c>
      <c r="D254" s="109">
        <v>879.3780487804878</v>
      </c>
      <c r="E254" s="109">
        <v>1308.3414634146341</v>
      </c>
      <c r="F254" s="109">
        <v>1081.5</v>
      </c>
      <c r="G254" s="109">
        <v>1896.3414634146341</v>
      </c>
      <c r="H254" s="109">
        <v>0</v>
      </c>
      <c r="J254" s="47" t="s">
        <v>343</v>
      </c>
      <c r="K254" s="103">
        <v>18123.041916167665</v>
      </c>
      <c r="L254" s="115">
        <v>19225.678571428572</v>
      </c>
      <c r="M254" s="85"/>
      <c r="N254" s="85" t="s">
        <v>341</v>
      </c>
      <c r="O254" s="94">
        <v>11</v>
      </c>
      <c r="P254" s="85"/>
      <c r="Q254" s="85" t="s">
        <v>135</v>
      </c>
      <c r="R254" s="93">
        <v>105.6</v>
      </c>
      <c r="S254" s="95"/>
      <c r="T254" s="85"/>
      <c r="U254" s="110" t="s">
        <v>343</v>
      </c>
      <c r="V254" s="110">
        <v>0.52272727272727271</v>
      </c>
    </row>
    <row r="255" spans="1:22" x14ac:dyDescent="0.2">
      <c r="A255" t="s">
        <v>344</v>
      </c>
      <c r="B255" s="109">
        <v>6865.0796460176989</v>
      </c>
      <c r="C255" s="109">
        <v>1311.4690265486727</v>
      </c>
      <c r="D255" s="109">
        <v>1220.0743362831859</v>
      </c>
      <c r="E255" s="109">
        <v>411.81946902654869</v>
      </c>
      <c r="F255" s="109">
        <v>228.59469026548672</v>
      </c>
      <c r="G255" s="109">
        <v>17.249557522123894</v>
      </c>
      <c r="H255" s="109">
        <v>0</v>
      </c>
      <c r="J255" s="47" t="s">
        <v>344</v>
      </c>
      <c r="K255" s="103">
        <v>12322.535353535353</v>
      </c>
      <c r="L255" s="115">
        <v>10121.552083333334</v>
      </c>
      <c r="M255" s="85"/>
      <c r="N255" s="85" t="s">
        <v>342</v>
      </c>
      <c r="O255" s="94">
        <v>13.027972221374512</v>
      </c>
      <c r="P255" s="85"/>
      <c r="Q255" s="85" t="s">
        <v>343</v>
      </c>
      <c r="R255" s="93">
        <v>680.2</v>
      </c>
      <c r="S255" s="95"/>
      <c r="T255" s="85"/>
      <c r="U255" s="110" t="s">
        <v>344</v>
      </c>
      <c r="V255" s="110">
        <v>0.37113402061855671</v>
      </c>
    </row>
    <row r="256" spans="1:22" x14ac:dyDescent="0.2">
      <c r="A256" t="s">
        <v>345</v>
      </c>
      <c r="B256" s="109">
        <v>6504.2497187851523</v>
      </c>
      <c r="C256" s="109">
        <v>1036.9358830146232</v>
      </c>
      <c r="D256" s="109">
        <v>697.33633295838024</v>
      </c>
      <c r="E256" s="109">
        <v>980.64566929133855</v>
      </c>
      <c r="F256" s="109">
        <v>882.42969628796402</v>
      </c>
      <c r="G256" s="109">
        <v>1541.761529808774</v>
      </c>
      <c r="H256" s="109">
        <v>779.42857142857144</v>
      </c>
      <c r="J256" s="47" t="s">
        <v>345</v>
      </c>
      <c r="K256" s="103">
        <v>12023.070749736009</v>
      </c>
      <c r="L256" s="115">
        <v>12703.522552255226</v>
      </c>
      <c r="M256" s="85"/>
      <c r="N256" s="85" t="s">
        <v>135</v>
      </c>
      <c r="O256" s="94">
        <v>18.843317031860352</v>
      </c>
      <c r="P256" s="85"/>
      <c r="Q256" s="85" t="s">
        <v>344</v>
      </c>
      <c r="R256" s="93">
        <v>93</v>
      </c>
      <c r="S256" s="95"/>
      <c r="T256" s="85"/>
      <c r="U256" s="110" t="s">
        <v>345</v>
      </c>
      <c r="V256" s="110">
        <v>0.30066815144766146</v>
      </c>
    </row>
    <row r="257" spans="1:22" x14ac:dyDescent="0.2">
      <c r="A257" t="s">
        <v>346</v>
      </c>
      <c r="B257" s="109">
        <v>7300.0423280423283</v>
      </c>
      <c r="C257" s="109">
        <v>1469.547619047619</v>
      </c>
      <c r="D257" s="109">
        <v>901.20105820105823</v>
      </c>
      <c r="E257" s="109">
        <v>791.11375661375666</v>
      </c>
      <c r="F257" s="109">
        <v>239.56349206349208</v>
      </c>
      <c r="G257" s="109">
        <v>2548.431216931217</v>
      </c>
      <c r="H257" s="109">
        <v>130.27777777777777</v>
      </c>
      <c r="J257" s="47" t="s">
        <v>346</v>
      </c>
      <c r="K257" s="103">
        <v>12944.648648648648</v>
      </c>
      <c r="L257" s="115">
        <v>13402.576671035387</v>
      </c>
      <c r="M257" s="85"/>
      <c r="N257" s="85" t="s">
        <v>343</v>
      </c>
      <c r="O257" s="94">
        <v>8.625</v>
      </c>
      <c r="P257" s="85"/>
      <c r="Q257" s="85" t="s">
        <v>345</v>
      </c>
      <c r="R257" s="93">
        <v>76.5</v>
      </c>
      <c r="S257" s="95"/>
      <c r="T257" s="85"/>
      <c r="U257" s="110" t="s">
        <v>346</v>
      </c>
      <c r="V257" s="110">
        <v>0.30612244897959184</v>
      </c>
    </row>
    <row r="258" spans="1:22" x14ac:dyDescent="0.2">
      <c r="A258" t="s">
        <v>347</v>
      </c>
      <c r="B258" s="109">
        <v>7160.7690253671562</v>
      </c>
      <c r="C258" s="109">
        <v>782.81975967957271</v>
      </c>
      <c r="D258" s="109">
        <v>1510.3150867823765</v>
      </c>
      <c r="E258" s="109">
        <v>1144.7156208277704</v>
      </c>
      <c r="F258" s="109">
        <v>1048.2456608811749</v>
      </c>
      <c r="G258" s="109">
        <v>19.514018691588785</v>
      </c>
      <c r="H258" s="109">
        <v>1178.2109479305741</v>
      </c>
      <c r="J258" s="47" t="s">
        <v>347</v>
      </c>
      <c r="K258" s="103">
        <v>12568.907711757269</v>
      </c>
      <c r="L258" s="115">
        <v>13172.444152431011</v>
      </c>
      <c r="M258" s="85"/>
      <c r="N258" s="85" t="s">
        <v>344</v>
      </c>
      <c r="O258" s="94">
        <v>14.018518447875977</v>
      </c>
      <c r="P258" s="85"/>
      <c r="Q258" s="85" t="s">
        <v>346</v>
      </c>
      <c r="R258" s="93">
        <v>169</v>
      </c>
      <c r="S258" s="95"/>
      <c r="T258" s="85"/>
      <c r="U258" s="110" t="s">
        <v>347</v>
      </c>
      <c r="V258" s="110">
        <v>0.40874035989717222</v>
      </c>
    </row>
    <row r="259" spans="1:22" x14ac:dyDescent="0.2">
      <c r="A259" t="s">
        <v>348</v>
      </c>
      <c r="B259" s="109">
        <v>6228.2838915470493</v>
      </c>
      <c r="C259" s="109">
        <v>1562.969696969697</v>
      </c>
      <c r="D259" s="109">
        <v>1190.079744816587</v>
      </c>
      <c r="E259" s="109">
        <v>752.93460925039869</v>
      </c>
      <c r="F259" s="109">
        <v>227.13875598086125</v>
      </c>
      <c r="G259" s="109">
        <v>1742.0127591706539</v>
      </c>
      <c r="H259" s="109">
        <v>237.2982456140351</v>
      </c>
      <c r="J259" s="47" t="s">
        <v>348</v>
      </c>
      <c r="K259" s="103">
        <v>11789.929555895866</v>
      </c>
      <c r="L259" s="115">
        <v>11974.84458398744</v>
      </c>
      <c r="M259" s="85"/>
      <c r="N259" s="85" t="s">
        <v>345</v>
      </c>
      <c r="O259" s="94">
        <v>17.129032135009766</v>
      </c>
      <c r="P259" s="85"/>
      <c r="Q259" s="85" t="s">
        <v>347</v>
      </c>
      <c r="R259" s="93">
        <v>193.5</v>
      </c>
      <c r="S259" s="95"/>
      <c r="T259" s="85"/>
      <c r="U259" s="110" t="s">
        <v>348</v>
      </c>
      <c r="V259" s="110">
        <v>0.48417721518987344</v>
      </c>
    </row>
    <row r="260" spans="1:22" x14ac:dyDescent="0.2">
      <c r="A260" t="s">
        <v>349</v>
      </c>
      <c r="B260" s="109">
        <v>6817.3894495412842</v>
      </c>
      <c r="C260" s="109">
        <v>745.43394495412849</v>
      </c>
      <c r="D260" s="109">
        <v>644.80045871559628</v>
      </c>
      <c r="E260" s="109">
        <v>657.84495412844035</v>
      </c>
      <c r="F260" s="109">
        <v>859.88577981651372</v>
      </c>
      <c r="G260" s="109">
        <v>1304.9357798165138</v>
      </c>
      <c r="H260" s="109">
        <v>431.49357798165136</v>
      </c>
      <c r="J260" s="47" t="s">
        <v>349</v>
      </c>
      <c r="K260" s="103">
        <v>11550.326063009474</v>
      </c>
      <c r="L260" s="115">
        <v>12058.638666666666</v>
      </c>
      <c r="M260" s="85"/>
      <c r="N260" s="85" t="s">
        <v>346</v>
      </c>
      <c r="O260" s="94">
        <v>13.410256385803223</v>
      </c>
      <c r="P260" s="85"/>
      <c r="Q260" s="85" t="s">
        <v>348</v>
      </c>
      <c r="R260" s="93">
        <v>82.2</v>
      </c>
      <c r="S260" s="95"/>
      <c r="T260" s="85"/>
      <c r="U260" s="110" t="s">
        <v>349</v>
      </c>
      <c r="V260" s="110">
        <v>0.26749677973379132</v>
      </c>
    </row>
    <row r="261" spans="1:22" x14ac:dyDescent="0.2">
      <c r="A261" t="s">
        <v>161</v>
      </c>
      <c r="B261" s="109">
        <v>5429.2651169086048</v>
      </c>
      <c r="C261" s="109">
        <v>142.87997834399215</v>
      </c>
      <c r="D261" s="109">
        <v>477.87094372821713</v>
      </c>
      <c r="E261" s="109">
        <v>431.54481778499644</v>
      </c>
      <c r="F261" s="109">
        <v>1134.3598281054376</v>
      </c>
      <c r="G261" s="109">
        <v>1393.2087436131696</v>
      </c>
      <c r="H261" s="109">
        <v>1148.8678645146008</v>
      </c>
      <c r="J261" s="47" t="s">
        <v>161</v>
      </c>
      <c r="K261" s="103">
        <v>10982.552366903581</v>
      </c>
      <c r="L261" s="115">
        <v>10892.650785236234</v>
      </c>
      <c r="M261" s="85"/>
      <c r="N261" s="85" t="s">
        <v>347</v>
      </c>
      <c r="O261" s="94">
        <v>17.651163101196289</v>
      </c>
      <c r="P261" s="85"/>
      <c r="Q261" s="85" t="s">
        <v>349</v>
      </c>
      <c r="R261" s="93">
        <v>172.5</v>
      </c>
      <c r="S261" s="95"/>
      <c r="T261" s="85"/>
      <c r="U261" s="110" t="s">
        <v>161</v>
      </c>
      <c r="V261" s="110">
        <v>0.10545801312615695</v>
      </c>
    </row>
    <row r="262" spans="1:22" x14ac:dyDescent="0.2">
      <c r="A262" t="s">
        <v>350</v>
      </c>
      <c r="B262" s="109">
        <v>7657.739130434783</v>
      </c>
      <c r="C262" s="109">
        <v>1671.4050343249428</v>
      </c>
      <c r="D262" s="109">
        <v>1053.8489702517163</v>
      </c>
      <c r="E262" s="109">
        <v>361.83066361556064</v>
      </c>
      <c r="F262" s="109">
        <v>1008.2837528604119</v>
      </c>
      <c r="G262" s="109">
        <v>1605.4736842105262</v>
      </c>
      <c r="H262" s="109">
        <v>0</v>
      </c>
      <c r="J262" s="47" t="s">
        <v>350</v>
      </c>
      <c r="K262" s="103">
        <v>13385.571125265393</v>
      </c>
      <c r="L262" s="115">
        <v>13851.104212860311</v>
      </c>
      <c r="M262" s="85"/>
      <c r="N262" s="85" t="s">
        <v>348</v>
      </c>
      <c r="O262" s="94">
        <v>17.034482955932617</v>
      </c>
      <c r="P262" s="85"/>
      <c r="Q262" s="85" t="s">
        <v>161</v>
      </c>
      <c r="R262" s="93">
        <v>203.45454545454547</v>
      </c>
      <c r="S262" s="95"/>
      <c r="T262" s="85"/>
      <c r="U262" s="110" t="s">
        <v>350</v>
      </c>
      <c r="V262" s="110">
        <v>0.61333333333333329</v>
      </c>
    </row>
    <row r="263" spans="1:22" x14ac:dyDescent="0.2">
      <c r="A263" t="s">
        <v>351</v>
      </c>
      <c r="B263" s="109">
        <v>6076.4275449101797</v>
      </c>
      <c r="C263" s="109">
        <v>161.25449101796409</v>
      </c>
      <c r="D263" s="109">
        <v>571.66666666666663</v>
      </c>
      <c r="E263" s="109">
        <v>514.4722554890219</v>
      </c>
      <c r="F263" s="109">
        <v>1120.6940119760479</v>
      </c>
      <c r="G263" s="109">
        <v>1121.2764471057885</v>
      </c>
      <c r="H263" s="109">
        <v>1064.1287425149701</v>
      </c>
      <c r="J263" s="47" t="s">
        <v>351</v>
      </c>
      <c r="K263" s="103">
        <v>10941.801505817934</v>
      </c>
      <c r="L263" s="115">
        <v>11127.274521413065</v>
      </c>
      <c r="M263" s="85"/>
      <c r="N263" s="85" t="s">
        <v>349</v>
      </c>
      <c r="O263" s="94">
        <v>17.595165252685547</v>
      </c>
      <c r="P263" s="85"/>
      <c r="Q263" s="85" t="s">
        <v>350</v>
      </c>
      <c r="R263" s="93">
        <v>456.09375</v>
      </c>
      <c r="S263" s="95"/>
      <c r="T263" s="85"/>
      <c r="U263" s="110" t="s">
        <v>351</v>
      </c>
      <c r="V263" s="110">
        <v>0.10838334242589562</v>
      </c>
    </row>
    <row r="264" spans="1:22" x14ac:dyDescent="0.2">
      <c r="A264" t="s">
        <v>352</v>
      </c>
      <c r="B264" s="109">
        <v>5268.2147915027535</v>
      </c>
      <c r="C264" s="109">
        <v>407.85916601101496</v>
      </c>
      <c r="D264" s="109">
        <v>498.98347757671127</v>
      </c>
      <c r="E264" s="109">
        <v>362.46892210857595</v>
      </c>
      <c r="F264" s="109">
        <v>619.88749016522422</v>
      </c>
      <c r="G264" s="109">
        <v>953.72069236821403</v>
      </c>
      <c r="H264" s="109">
        <v>0</v>
      </c>
      <c r="J264" s="47" t="s">
        <v>352</v>
      </c>
      <c r="K264" s="103">
        <v>9232.2085027726425</v>
      </c>
      <c r="L264" s="115">
        <v>8991.2842267643664</v>
      </c>
      <c r="M264" s="85"/>
      <c r="N264" s="85" t="s">
        <v>161</v>
      </c>
      <c r="O264" s="94">
        <v>19.62464714050293</v>
      </c>
      <c r="P264" s="85"/>
      <c r="Q264" s="85" t="s">
        <v>351</v>
      </c>
      <c r="R264" s="93">
        <v>243</v>
      </c>
      <c r="S264" s="95"/>
      <c r="T264" s="85"/>
      <c r="U264" s="110" t="s">
        <v>352</v>
      </c>
      <c r="V264" s="110">
        <v>0.30781249999999999</v>
      </c>
    </row>
    <row r="265" spans="1:22" x14ac:dyDescent="0.2">
      <c r="A265" t="s">
        <v>353</v>
      </c>
      <c r="B265" s="109">
        <v>6529.788606234325</v>
      </c>
      <c r="C265" s="109">
        <v>468.11035471157294</v>
      </c>
      <c r="D265" s="109">
        <v>819.74919383733425</v>
      </c>
      <c r="E265" s="109">
        <v>1141.1042637047653</v>
      </c>
      <c r="F265" s="109">
        <v>357.98996775349337</v>
      </c>
      <c r="G265" s="109">
        <v>1228.8642063776424</v>
      </c>
      <c r="H265" s="109">
        <v>0</v>
      </c>
      <c r="J265" s="47" t="s">
        <v>353</v>
      </c>
      <c r="K265" s="103">
        <v>10878.763723150358</v>
      </c>
      <c r="L265" s="115">
        <v>11493.450243562978</v>
      </c>
      <c r="M265" s="85"/>
      <c r="N265" s="85" t="s">
        <v>276</v>
      </c>
      <c r="O265" s="94">
        <v>10.977272987365723</v>
      </c>
      <c r="P265" s="85"/>
      <c r="Q265" s="85" t="s">
        <v>352</v>
      </c>
      <c r="R265" s="93">
        <v>285.16666666666669</v>
      </c>
      <c r="S265" s="95"/>
      <c r="T265" s="85"/>
      <c r="U265" s="110" t="s">
        <v>353</v>
      </c>
      <c r="V265" s="110">
        <v>0.10579514824797843</v>
      </c>
    </row>
    <row r="266" spans="1:22" x14ac:dyDescent="0.2">
      <c r="A266" t="s">
        <v>354</v>
      </c>
      <c r="B266" s="109">
        <v>6533.9898089171975</v>
      </c>
      <c r="C266" s="109">
        <v>1516.9808917197452</v>
      </c>
      <c r="D266" s="109">
        <v>779.171974522293</v>
      </c>
      <c r="E266" s="109">
        <v>805.24076433121024</v>
      </c>
      <c r="F266" s="109">
        <v>1968.8738853503185</v>
      </c>
      <c r="G266" s="109">
        <v>911.2382165605095</v>
      </c>
      <c r="H266" s="109">
        <v>598.97834394904464</v>
      </c>
      <c r="J266" s="47" t="s">
        <v>354</v>
      </c>
      <c r="K266" s="103">
        <v>11495.132300357569</v>
      </c>
      <c r="L266" s="115">
        <v>13271.457755359395</v>
      </c>
      <c r="M266" s="85"/>
      <c r="N266" s="85" t="s">
        <v>350</v>
      </c>
      <c r="O266" s="94">
        <v>15.886792182922363</v>
      </c>
      <c r="P266" s="85"/>
      <c r="Q266" s="85" t="s">
        <v>353</v>
      </c>
      <c r="R266" s="93">
        <v>345.75</v>
      </c>
      <c r="S266" s="95"/>
      <c r="T266" s="85"/>
      <c r="U266" s="110" t="s">
        <v>354</v>
      </c>
      <c r="V266" s="110">
        <v>0.45088161209068012</v>
      </c>
    </row>
    <row r="267" spans="1:22" x14ac:dyDescent="0.2">
      <c r="A267" t="s">
        <v>355</v>
      </c>
      <c r="B267" s="109">
        <v>7008.9016697588122</v>
      </c>
      <c r="C267" s="109">
        <v>1656.1781076066791</v>
      </c>
      <c r="D267" s="109">
        <v>686.4749536178108</v>
      </c>
      <c r="E267" s="109">
        <v>775.61038961038957</v>
      </c>
      <c r="F267" s="109">
        <v>924.61966604823749</v>
      </c>
      <c r="G267" s="109">
        <v>1641.7105751391466</v>
      </c>
      <c r="H267" s="109">
        <v>914.00742115027833</v>
      </c>
      <c r="J267" s="47" t="s">
        <v>355</v>
      </c>
      <c r="K267" s="103">
        <v>14877.520572450805</v>
      </c>
      <c r="L267" s="115">
        <v>13661.469026548673</v>
      </c>
      <c r="M267" s="85"/>
      <c r="N267" s="85" t="s">
        <v>351</v>
      </c>
      <c r="O267" s="94">
        <v>17.962352752685547</v>
      </c>
      <c r="P267" s="85"/>
      <c r="Q267" s="85" t="s">
        <v>354</v>
      </c>
      <c r="R267" s="93">
        <v>181.125</v>
      </c>
      <c r="S267" s="95"/>
      <c r="T267" s="85"/>
      <c r="U267" s="110" t="s">
        <v>355</v>
      </c>
      <c r="V267" s="110">
        <v>0.44781144781144783</v>
      </c>
    </row>
    <row r="268" spans="1:22" x14ac:dyDescent="0.2">
      <c r="A268" t="s">
        <v>356</v>
      </c>
      <c r="B268" s="109">
        <v>27521.193548387098</v>
      </c>
      <c r="C268" s="109">
        <v>2463.1612903225805</v>
      </c>
      <c r="D268" s="109">
        <v>1498.2903225806451</v>
      </c>
      <c r="E268" s="109">
        <v>465.06451612903226</v>
      </c>
      <c r="F268" s="109">
        <v>2192.4731182795699</v>
      </c>
      <c r="G268" s="109">
        <v>4015.1075268817203</v>
      </c>
      <c r="H268" s="109">
        <v>0</v>
      </c>
      <c r="J268" s="47" t="s">
        <v>356</v>
      </c>
      <c r="K268" s="103">
        <v>33163.271889400923</v>
      </c>
      <c r="L268" s="115">
        <v>40870.563829787236</v>
      </c>
      <c r="M268" s="85"/>
      <c r="N268" s="85" t="s">
        <v>352</v>
      </c>
      <c r="O268" s="94">
        <v>19.542682647705078</v>
      </c>
      <c r="P268" s="85"/>
      <c r="Q268" s="85" t="s">
        <v>355</v>
      </c>
      <c r="R268" s="93">
        <v>202.5</v>
      </c>
      <c r="S268" s="95"/>
      <c r="T268" s="85"/>
      <c r="U268" s="110" t="s">
        <v>356</v>
      </c>
      <c r="V268" s="110">
        <v>0.5444444444444444</v>
      </c>
    </row>
    <row r="269" spans="1:22" x14ac:dyDescent="0.2">
      <c r="A269" t="s">
        <v>357</v>
      </c>
      <c r="B269" s="109">
        <v>7168.8010247651582</v>
      </c>
      <c r="C269" s="109">
        <v>871.97608881298038</v>
      </c>
      <c r="D269" s="109">
        <v>612.43552519214347</v>
      </c>
      <c r="E269" s="109">
        <v>593.04526046114427</v>
      </c>
      <c r="F269" s="109">
        <v>245.89239965841162</v>
      </c>
      <c r="G269" s="109">
        <v>1459.272416737831</v>
      </c>
      <c r="H269" s="109">
        <v>583.63279248505546</v>
      </c>
      <c r="J269" s="47" t="s">
        <v>357</v>
      </c>
      <c r="K269" s="103">
        <v>10016.927800829875</v>
      </c>
      <c r="L269" s="115">
        <v>11532.278333333334</v>
      </c>
      <c r="M269" s="85"/>
      <c r="N269" s="85" t="s">
        <v>353</v>
      </c>
      <c r="O269" s="94">
        <v>18.168478012084961</v>
      </c>
      <c r="P269" s="85"/>
      <c r="Q269" s="85" t="s">
        <v>356</v>
      </c>
      <c r="R269" s="93">
        <v>288</v>
      </c>
      <c r="S269" s="95"/>
      <c r="T269" s="85"/>
      <c r="U269" s="110" t="s">
        <v>357</v>
      </c>
      <c r="V269" s="110">
        <v>0.55223880597014929</v>
      </c>
    </row>
    <row r="270" spans="1:22" x14ac:dyDescent="0.2">
      <c r="A270" t="s">
        <v>358</v>
      </c>
      <c r="B270" s="109">
        <v>6465.7215332581736</v>
      </c>
      <c r="C270" s="109">
        <v>673.91093573844421</v>
      </c>
      <c r="D270" s="109">
        <v>665.22773393461102</v>
      </c>
      <c r="E270" s="109">
        <v>460.22435174746334</v>
      </c>
      <c r="F270" s="109">
        <v>834.2254791431792</v>
      </c>
      <c r="G270" s="109">
        <v>1727.1465614430665</v>
      </c>
      <c r="H270" s="109">
        <v>0</v>
      </c>
      <c r="J270" s="47" t="s">
        <v>358</v>
      </c>
      <c r="K270" s="103">
        <v>10541.502720348204</v>
      </c>
      <c r="L270" s="115">
        <v>11072.977703455965</v>
      </c>
      <c r="M270" s="85"/>
      <c r="N270" s="85" t="s">
        <v>354</v>
      </c>
      <c r="O270" s="94">
        <v>16.885713577270508</v>
      </c>
      <c r="P270" s="85"/>
      <c r="Q270" s="85" t="s">
        <v>357</v>
      </c>
      <c r="R270" s="93">
        <v>33</v>
      </c>
      <c r="S270" s="95"/>
      <c r="T270" s="85"/>
      <c r="U270" s="110" t="s">
        <v>358</v>
      </c>
      <c r="V270" s="110">
        <v>0.39225941422594141</v>
      </c>
    </row>
    <row r="271" spans="1:22" x14ac:dyDescent="0.2">
      <c r="A271" t="s">
        <v>359</v>
      </c>
      <c r="B271" s="109">
        <v>6616.7829944547138</v>
      </c>
      <c r="C271" s="109">
        <v>398.93974121996303</v>
      </c>
      <c r="D271" s="109">
        <v>1186.37707948244</v>
      </c>
      <c r="E271" s="109">
        <v>272.78743068391867</v>
      </c>
      <c r="F271" s="109">
        <v>952.42809611829944</v>
      </c>
      <c r="G271" s="109">
        <v>1304.7741219963032</v>
      </c>
      <c r="H271" s="109">
        <v>1036.8510166358594</v>
      </c>
      <c r="J271" s="47" t="s">
        <v>359</v>
      </c>
      <c r="K271" s="103">
        <v>12418.098641887062</v>
      </c>
      <c r="L271" s="115">
        <v>12273.006143838093</v>
      </c>
      <c r="M271" s="85"/>
      <c r="N271" s="85" t="s">
        <v>355</v>
      </c>
      <c r="O271" s="94">
        <v>15.674418449401855</v>
      </c>
      <c r="P271" s="85"/>
      <c r="Q271" s="85" t="s">
        <v>358</v>
      </c>
      <c r="R271" s="93">
        <v>150</v>
      </c>
      <c r="S271" s="95"/>
      <c r="T271" s="85"/>
      <c r="U271" s="110" t="s">
        <v>359</v>
      </c>
      <c r="V271" s="110">
        <v>0.25166002656042497</v>
      </c>
    </row>
    <row r="272" spans="1:22" x14ac:dyDescent="0.2">
      <c r="A272" t="s">
        <v>360</v>
      </c>
      <c r="B272" s="109">
        <v>11019.833333333334</v>
      </c>
      <c r="C272" s="109">
        <v>2394.3494623655915</v>
      </c>
      <c r="D272" s="109">
        <v>1159.6182795698924</v>
      </c>
      <c r="E272" s="109">
        <v>470.39784946236557</v>
      </c>
      <c r="F272" s="109">
        <v>1726.7688172043011</v>
      </c>
      <c r="G272" s="109">
        <v>1737.236559139785</v>
      </c>
      <c r="H272" s="109">
        <v>0</v>
      </c>
      <c r="J272" s="47" t="s">
        <v>360</v>
      </c>
      <c r="K272" s="103">
        <v>17327.304785894208</v>
      </c>
      <c r="L272" s="115">
        <v>19791.953002610968</v>
      </c>
      <c r="M272" s="85"/>
      <c r="N272" s="85" t="s">
        <v>356</v>
      </c>
      <c r="O272" s="94">
        <v>5</v>
      </c>
      <c r="P272" s="85"/>
      <c r="Q272" s="85" t="s">
        <v>359</v>
      </c>
      <c r="R272" s="93">
        <v>192</v>
      </c>
      <c r="S272" s="95"/>
      <c r="T272" s="85"/>
      <c r="U272" s="110" t="s">
        <v>360</v>
      </c>
      <c r="V272" s="110">
        <v>0.56060606060606055</v>
      </c>
    </row>
    <row r="273" spans="1:22" x14ac:dyDescent="0.2">
      <c r="A273" t="s">
        <v>200</v>
      </c>
      <c r="B273" s="109">
        <v>5608.0099789915967</v>
      </c>
      <c r="C273" s="109">
        <v>182.2407212885154</v>
      </c>
      <c r="D273" s="109">
        <v>701.60941876750701</v>
      </c>
      <c r="E273" s="109">
        <v>515.20938375350136</v>
      </c>
      <c r="F273" s="109">
        <v>1426.0082282913165</v>
      </c>
      <c r="G273" s="109">
        <v>996.16193977591035</v>
      </c>
      <c r="H273" s="109">
        <v>1666.6852240896358</v>
      </c>
      <c r="J273" s="47" t="s">
        <v>200</v>
      </c>
      <c r="K273" s="103">
        <v>11682.175533717384</v>
      </c>
      <c r="L273" s="115">
        <v>11532.388581167448</v>
      </c>
      <c r="M273" s="85"/>
      <c r="N273" s="85" t="s">
        <v>357</v>
      </c>
      <c r="O273" s="94">
        <v>16.819671630859375</v>
      </c>
      <c r="P273" s="85"/>
      <c r="Q273" s="85" t="s">
        <v>360</v>
      </c>
      <c r="R273" s="93">
        <v>228</v>
      </c>
      <c r="S273" s="95"/>
      <c r="T273" s="85"/>
      <c r="U273" s="110" t="s">
        <v>200</v>
      </c>
      <c r="V273" s="110">
        <v>0.14238059135708869</v>
      </c>
    </row>
    <row r="274" spans="1:22" x14ac:dyDescent="0.2">
      <c r="A274" t="s">
        <v>361</v>
      </c>
      <c r="B274" s="109">
        <v>5880.2255743792066</v>
      </c>
      <c r="C274" s="109">
        <v>302.35321420283128</v>
      </c>
      <c r="D274" s="109">
        <v>935.23416105825015</v>
      </c>
      <c r="E274" s="109">
        <v>1082.9816662798794</v>
      </c>
      <c r="F274" s="109">
        <v>605.11951728939425</v>
      </c>
      <c r="G274" s="109">
        <v>958.92411232304482</v>
      </c>
      <c r="H274" s="109">
        <v>1883.0308656300765</v>
      </c>
      <c r="J274" s="47" t="s">
        <v>361</v>
      </c>
      <c r="K274" s="103">
        <v>11939.275480225988</v>
      </c>
      <c r="L274" s="115">
        <v>12140.311516533637</v>
      </c>
      <c r="M274" s="85"/>
      <c r="N274" s="85" t="s">
        <v>358</v>
      </c>
      <c r="O274" s="94">
        <v>14.233333587646484</v>
      </c>
      <c r="P274" s="85"/>
      <c r="Q274" s="85" t="s">
        <v>200</v>
      </c>
      <c r="R274" s="93">
        <v>213</v>
      </c>
      <c r="S274" s="95"/>
      <c r="T274" s="85"/>
      <c r="U274" s="110" t="s">
        <v>361</v>
      </c>
      <c r="V274" s="110">
        <v>0.14929328621908128</v>
      </c>
    </row>
    <row r="275" spans="1:22" x14ac:dyDescent="0.2">
      <c r="A275" t="s">
        <v>362</v>
      </c>
      <c r="B275" s="109">
        <v>5599.6574653166826</v>
      </c>
      <c r="C275" s="109">
        <v>53.25503697516654</v>
      </c>
      <c r="D275" s="109">
        <v>431.55438303420459</v>
      </c>
      <c r="E275" s="109">
        <v>295.66687717725671</v>
      </c>
      <c r="F275" s="109">
        <v>1066.6734165868763</v>
      </c>
      <c r="G275" s="109">
        <v>1349.9903436755149</v>
      </c>
      <c r="H275" s="109">
        <v>1426.0030557988878</v>
      </c>
      <c r="J275" s="47" t="s">
        <v>362</v>
      </c>
      <c r="K275" s="103">
        <v>10191.76192784713</v>
      </c>
      <c r="L275" s="115">
        <v>10415.492428806683</v>
      </c>
      <c r="M275" s="85"/>
      <c r="N275" s="85" t="s">
        <v>359</v>
      </c>
      <c r="O275" s="94">
        <v>14.833333015441895</v>
      </c>
      <c r="P275" s="85"/>
      <c r="Q275" s="85" t="s">
        <v>361</v>
      </c>
      <c r="R275" s="93">
        <v>317.83333333333331</v>
      </c>
      <c r="S275" s="95"/>
      <c r="T275" s="85"/>
      <c r="U275" s="110" t="s">
        <v>362</v>
      </c>
      <c r="V275" s="110">
        <v>3.3060423995268186E-2</v>
      </c>
    </row>
    <row r="276" spans="1:22" x14ac:dyDescent="0.2">
      <c r="A276" t="s">
        <v>151</v>
      </c>
      <c r="B276" s="109">
        <v>6524.534291312867</v>
      </c>
      <c r="C276" s="109">
        <v>391.15480078380142</v>
      </c>
      <c r="D276" s="109">
        <v>929.86740692357932</v>
      </c>
      <c r="E276" s="109">
        <v>1224.9039843239714</v>
      </c>
      <c r="F276" s="109">
        <v>1201.1456564337034</v>
      </c>
      <c r="G276" s="109">
        <v>1878.3468321358589</v>
      </c>
      <c r="H276" s="109">
        <v>746.37099934683215</v>
      </c>
      <c r="J276" s="47" t="s">
        <v>151</v>
      </c>
      <c r="K276" s="103">
        <v>12348.506609283739</v>
      </c>
      <c r="L276" s="115">
        <v>13341.130544993663</v>
      </c>
      <c r="M276" s="85"/>
      <c r="N276" s="85" t="s">
        <v>200</v>
      </c>
      <c r="O276" s="94">
        <v>16.768304824829102</v>
      </c>
      <c r="P276" s="85"/>
      <c r="Q276" s="85" t="s">
        <v>362</v>
      </c>
      <c r="R276" s="93">
        <v>540.75</v>
      </c>
      <c r="S276" s="95"/>
      <c r="T276" s="85"/>
      <c r="U276" s="110" t="s">
        <v>151</v>
      </c>
      <c r="V276" s="110">
        <v>0.20561317876754118</v>
      </c>
    </row>
    <row r="277" spans="1:22" x14ac:dyDescent="0.2">
      <c r="A277" t="s">
        <v>363</v>
      </c>
      <c r="B277" s="109">
        <v>8236.1966426858507</v>
      </c>
      <c r="C277" s="109">
        <v>1345.9712230215828</v>
      </c>
      <c r="D277" s="109">
        <v>704.52757793764988</v>
      </c>
      <c r="E277" s="109">
        <v>0</v>
      </c>
      <c r="F277" s="109">
        <v>0</v>
      </c>
      <c r="G277" s="109">
        <v>1136.1390887290167</v>
      </c>
      <c r="H277" s="109">
        <v>926.15827338129498</v>
      </c>
      <c r="J277" s="47" t="s">
        <v>363</v>
      </c>
      <c r="K277" s="103">
        <v>11769.116704805492</v>
      </c>
      <c r="L277" s="115">
        <v>12518.124105011933</v>
      </c>
      <c r="M277" s="85"/>
      <c r="N277" s="85" t="s">
        <v>361</v>
      </c>
      <c r="O277" s="94">
        <v>18.602409362792969</v>
      </c>
      <c r="P277" s="85"/>
      <c r="Q277" s="85" t="s">
        <v>151</v>
      </c>
      <c r="R277" s="93">
        <v>553.90909090909088</v>
      </c>
      <c r="S277" s="95"/>
      <c r="T277" s="85"/>
      <c r="U277" s="110" t="s">
        <v>363</v>
      </c>
      <c r="V277" s="110">
        <v>0.44748858447488582</v>
      </c>
    </row>
    <row r="278" spans="1:22" x14ac:dyDescent="0.2">
      <c r="A278" t="s">
        <v>364</v>
      </c>
      <c r="B278" s="109">
        <v>7951.6631578947372</v>
      </c>
      <c r="C278" s="109">
        <v>3622.8771929824561</v>
      </c>
      <c r="D278" s="109">
        <v>600.25263157894733</v>
      </c>
      <c r="E278" s="109">
        <v>636.55438596491229</v>
      </c>
      <c r="F278" s="109">
        <v>1846.8140350877193</v>
      </c>
      <c r="G278" s="109">
        <v>3677.8315789473686</v>
      </c>
      <c r="H278" s="109">
        <v>0</v>
      </c>
      <c r="J278" s="47" t="s">
        <v>364</v>
      </c>
      <c r="K278" s="103">
        <v>18211.546666666665</v>
      </c>
      <c r="L278" s="115">
        <v>19265.255033557049</v>
      </c>
      <c r="M278" s="85"/>
      <c r="N278" s="85" t="s">
        <v>151</v>
      </c>
      <c r="O278" s="94">
        <v>16.780668258666992</v>
      </c>
      <c r="P278" s="85"/>
      <c r="Q278" s="85" t="s">
        <v>363</v>
      </c>
      <c r="R278" s="93">
        <v>234.85714285714286</v>
      </c>
      <c r="S278" s="95"/>
      <c r="T278" s="85"/>
      <c r="U278" s="110" t="s">
        <v>364</v>
      </c>
      <c r="V278" s="110">
        <v>0.52666666666666662</v>
      </c>
    </row>
    <row r="279" spans="1:22" x14ac:dyDescent="0.2">
      <c r="A279" t="s">
        <v>365</v>
      </c>
      <c r="B279" s="109">
        <v>6901.5758591785416</v>
      </c>
      <c r="C279" s="109">
        <v>618.73093042749372</v>
      </c>
      <c r="D279" s="109">
        <v>639.90611902766136</v>
      </c>
      <c r="E279" s="109">
        <v>1093.7150041911148</v>
      </c>
      <c r="F279" s="109">
        <v>493.26739312657168</v>
      </c>
      <c r="G279" s="109">
        <v>679.45347862531435</v>
      </c>
      <c r="H279" s="109">
        <v>617.00083822296733</v>
      </c>
      <c r="J279" s="47" t="s">
        <v>365</v>
      </c>
      <c r="K279" s="103">
        <v>9812.3280861640433</v>
      </c>
      <c r="L279" s="115">
        <v>11087.632585203657</v>
      </c>
      <c r="M279" s="85"/>
      <c r="N279" s="85" t="s">
        <v>363</v>
      </c>
      <c r="O279" s="94">
        <v>10.916666984558105</v>
      </c>
      <c r="P279" s="85"/>
      <c r="Q279" s="85" t="s">
        <v>364</v>
      </c>
      <c r="R279" s="93">
        <v>231</v>
      </c>
      <c r="S279" s="95"/>
      <c r="T279" s="85"/>
      <c r="U279" s="110" t="s">
        <v>365</v>
      </c>
      <c r="V279" s="110">
        <v>0.3294314381270903</v>
      </c>
    </row>
    <row r="280" spans="1:22" x14ac:dyDescent="0.2">
      <c r="A280" t="s">
        <v>366</v>
      </c>
      <c r="B280" s="109">
        <v>6424.9034482758625</v>
      </c>
      <c r="C280" s="109">
        <v>520.97931034482758</v>
      </c>
      <c r="D280" s="109">
        <v>1103.5551724137931</v>
      </c>
      <c r="E280" s="109">
        <v>1472.203448275862</v>
      </c>
      <c r="F280" s="109">
        <v>1265.9551724137932</v>
      </c>
      <c r="G280" s="109">
        <v>2036.4620689655173</v>
      </c>
      <c r="H280" s="109">
        <v>356.32758620689657</v>
      </c>
      <c r="J280" s="47" t="s">
        <v>366</v>
      </c>
      <c r="K280" s="103">
        <v>12774.749590834697</v>
      </c>
      <c r="L280" s="115">
        <v>13195.015025041735</v>
      </c>
      <c r="M280" s="85"/>
      <c r="N280" s="85" t="s">
        <v>364</v>
      </c>
      <c r="O280" s="94">
        <v>15.399999618530273</v>
      </c>
      <c r="P280" s="85"/>
      <c r="Q280" s="85" t="s">
        <v>365</v>
      </c>
      <c r="R280" s="93">
        <v>159</v>
      </c>
      <c r="S280" s="95"/>
      <c r="T280" s="85"/>
      <c r="U280" s="110" t="s">
        <v>366</v>
      </c>
      <c r="V280" s="110">
        <v>0.29545454545454547</v>
      </c>
    </row>
    <row r="281" spans="1:22" x14ac:dyDescent="0.2">
      <c r="A281" t="s">
        <v>367</v>
      </c>
      <c r="B281" s="109">
        <v>6271.5695839311338</v>
      </c>
      <c r="C281" s="109">
        <v>1297.0502152080344</v>
      </c>
      <c r="D281" s="109">
        <v>945.66140602582493</v>
      </c>
      <c r="E281" s="109">
        <v>816.70588235294122</v>
      </c>
      <c r="F281" s="109">
        <v>1063.6958393113343</v>
      </c>
      <c r="G281" s="109">
        <v>1812.8550932568148</v>
      </c>
      <c r="H281" s="109">
        <v>694.36154949784793</v>
      </c>
      <c r="J281" s="47" t="s">
        <v>367</v>
      </c>
      <c r="K281" s="103">
        <v>13307.835227272728</v>
      </c>
      <c r="L281" s="115">
        <v>13411.831460674157</v>
      </c>
      <c r="M281" s="85"/>
      <c r="N281" s="85" t="s">
        <v>365</v>
      </c>
      <c r="O281" s="94">
        <v>19.5</v>
      </c>
      <c r="P281" s="85"/>
      <c r="Q281" s="85" t="s">
        <v>366</v>
      </c>
      <c r="R281" s="93">
        <v>222</v>
      </c>
      <c r="S281" s="95"/>
      <c r="T281" s="85"/>
      <c r="U281" s="110" t="s">
        <v>367</v>
      </c>
      <c r="V281" s="110">
        <v>0.5267379679144385</v>
      </c>
    </row>
    <row r="282" spans="1:22" x14ac:dyDescent="0.2">
      <c r="A282" t="s">
        <v>368</v>
      </c>
      <c r="B282" s="109">
        <v>5831.6070186053548</v>
      </c>
      <c r="C282" s="109">
        <v>547.53017697776431</v>
      </c>
      <c r="D282" s="109">
        <v>662.72061715322945</v>
      </c>
      <c r="E282" s="109">
        <v>696.61443049463014</v>
      </c>
      <c r="F282" s="109">
        <v>877.79972772651638</v>
      </c>
      <c r="G282" s="109">
        <v>1181.7815761609438</v>
      </c>
      <c r="H282" s="109">
        <v>2244.8328543336861</v>
      </c>
      <c r="J282" s="47" t="s">
        <v>368</v>
      </c>
      <c r="K282" s="103">
        <v>11260.44209612044</v>
      </c>
      <c r="L282" s="115">
        <v>12476.775663120035</v>
      </c>
      <c r="M282" s="85"/>
      <c r="N282" s="85" t="s">
        <v>366</v>
      </c>
      <c r="O282" s="94">
        <v>15.75</v>
      </c>
      <c r="P282" s="85"/>
      <c r="Q282" s="85" t="s">
        <v>367</v>
      </c>
      <c r="R282" s="93">
        <v>83.25</v>
      </c>
      <c r="S282" s="95"/>
      <c r="T282" s="85"/>
      <c r="U282" s="110" t="s">
        <v>368</v>
      </c>
      <c r="V282" s="110">
        <v>0.24488054607508533</v>
      </c>
    </row>
    <row r="283" spans="1:22" x14ac:dyDescent="0.2">
      <c r="A283" t="s">
        <v>369</v>
      </c>
      <c r="B283" s="109">
        <v>8876.055288461539</v>
      </c>
      <c r="C283" s="109">
        <v>1921.3365384615386</v>
      </c>
      <c r="D283" s="109">
        <v>1143.2451923076924</v>
      </c>
      <c r="E283" s="109">
        <v>438.08173076923077</v>
      </c>
      <c r="F283" s="109">
        <v>1243.1995192307693</v>
      </c>
      <c r="G283" s="109">
        <v>2036.2379807692307</v>
      </c>
      <c r="H283" s="109">
        <v>984.39182692307691</v>
      </c>
      <c r="J283" s="47" t="s">
        <v>369</v>
      </c>
      <c r="K283" s="103">
        <v>14597.580022701475</v>
      </c>
      <c r="L283" s="115">
        <v>17860.050925925927</v>
      </c>
      <c r="M283" s="85"/>
      <c r="N283" s="85" t="s">
        <v>367</v>
      </c>
      <c r="O283" s="94">
        <v>13.911110877990723</v>
      </c>
      <c r="P283" s="85"/>
      <c r="Q283" s="85" t="s">
        <v>368</v>
      </c>
      <c r="R283" s="93">
        <v>93.75</v>
      </c>
      <c r="S283" s="95"/>
      <c r="T283" s="85"/>
      <c r="U283" s="110" t="s">
        <v>369</v>
      </c>
      <c r="V283" s="110">
        <v>0.36830357142857145</v>
      </c>
    </row>
    <row r="284" spans="1:22" x14ac:dyDescent="0.2">
      <c r="A284" t="s">
        <v>371</v>
      </c>
      <c r="B284" s="109">
        <v>7487.0862068965516</v>
      </c>
      <c r="C284" s="109">
        <v>1516.9885057471265</v>
      </c>
      <c r="D284" s="109">
        <v>824.73563218390802</v>
      </c>
      <c r="E284" s="109">
        <v>1038.6005747126437</v>
      </c>
      <c r="F284" s="109">
        <v>1049.9971264367816</v>
      </c>
      <c r="G284" s="109">
        <v>1549.8965517241379</v>
      </c>
      <c r="H284" s="109">
        <v>0</v>
      </c>
      <c r="J284" s="47" t="s">
        <v>371</v>
      </c>
      <c r="K284" s="103">
        <v>14126.890932982917</v>
      </c>
      <c r="L284" s="115">
        <v>14186.336134453781</v>
      </c>
      <c r="M284" s="85"/>
      <c r="N284" s="85" t="s">
        <v>368</v>
      </c>
      <c r="O284" s="94">
        <v>18.581291198730469</v>
      </c>
      <c r="P284" s="85"/>
      <c r="Q284" s="85" t="s">
        <v>369</v>
      </c>
      <c r="R284" s="93">
        <v>241.5</v>
      </c>
      <c r="S284" s="95"/>
      <c r="T284" s="85"/>
      <c r="U284" s="110" t="s">
        <v>371</v>
      </c>
      <c r="V284" s="110">
        <v>0.54855643044619418</v>
      </c>
    </row>
    <row r="285" spans="1:22" x14ac:dyDescent="0.2">
      <c r="A285" t="s">
        <v>372</v>
      </c>
      <c r="B285" s="109">
        <v>6709.7300492610839</v>
      </c>
      <c r="C285" s="109">
        <v>1246.0098522167489</v>
      </c>
      <c r="D285" s="109">
        <v>975.04039408866993</v>
      </c>
      <c r="E285" s="109">
        <v>563.21379310344832</v>
      </c>
      <c r="F285" s="109">
        <v>980.20295566502466</v>
      </c>
      <c r="G285" s="109">
        <v>756.90443349753696</v>
      </c>
      <c r="H285" s="109">
        <v>1006.183251231527</v>
      </c>
      <c r="J285" s="47" t="s">
        <v>372</v>
      </c>
      <c r="K285" s="103">
        <v>13222.216776625824</v>
      </c>
      <c r="L285" s="115">
        <v>13308.661523625844</v>
      </c>
      <c r="M285" s="85"/>
      <c r="N285" s="85" t="s">
        <v>369</v>
      </c>
      <c r="O285" s="94">
        <v>13.906976699829102</v>
      </c>
      <c r="P285" s="85"/>
      <c r="Q285" s="85" t="s">
        <v>371</v>
      </c>
      <c r="R285" s="93">
        <v>159</v>
      </c>
      <c r="S285" s="95"/>
      <c r="T285" s="85"/>
      <c r="U285" s="110" t="s">
        <v>372</v>
      </c>
      <c r="V285" s="110">
        <v>0</v>
      </c>
    </row>
    <row r="286" spans="1:22" x14ac:dyDescent="0.2">
      <c r="A286" t="s">
        <v>373</v>
      </c>
      <c r="B286" s="109">
        <v>6757.6165359942979</v>
      </c>
      <c r="C286" s="109">
        <v>776.17961511047758</v>
      </c>
      <c r="D286" s="109">
        <v>978.84390591589454</v>
      </c>
      <c r="E286" s="109">
        <v>572.1639344262295</v>
      </c>
      <c r="F286" s="109">
        <v>739.49679258731294</v>
      </c>
      <c r="G286" s="109">
        <v>2172.4048467569496</v>
      </c>
      <c r="H286" s="109">
        <v>0</v>
      </c>
      <c r="J286" s="47" t="s">
        <v>373</v>
      </c>
      <c r="K286" s="103">
        <v>13733.72972972973</v>
      </c>
      <c r="L286" s="115">
        <v>12712.818688981868</v>
      </c>
      <c r="M286" s="85"/>
      <c r="N286" s="85" t="s">
        <v>370</v>
      </c>
      <c r="O286" s="94">
        <v>18.140350341796875</v>
      </c>
      <c r="P286" s="85"/>
      <c r="Q286" s="85" t="s">
        <v>372</v>
      </c>
      <c r="R286" s="93">
        <v>81</v>
      </c>
      <c r="S286" s="95"/>
      <c r="T286" s="85"/>
      <c r="U286" s="110" t="s">
        <v>373</v>
      </c>
      <c r="V286" s="110">
        <v>0.44041450777202074</v>
      </c>
    </row>
    <row r="287" spans="1:22" x14ac:dyDescent="0.2">
      <c r="A287" t="s">
        <v>374</v>
      </c>
      <c r="B287" s="109">
        <v>7113.8106508875744</v>
      </c>
      <c r="C287" s="109">
        <v>1696.2248520710059</v>
      </c>
      <c r="D287" s="109">
        <v>1035.1360946745563</v>
      </c>
      <c r="E287" s="109">
        <v>616.13412228796847</v>
      </c>
      <c r="F287" s="109">
        <v>1849.2268244575937</v>
      </c>
      <c r="G287" s="109">
        <v>878.35502958579877</v>
      </c>
      <c r="H287" s="109">
        <v>640.58777120315585</v>
      </c>
      <c r="J287" s="47" t="s">
        <v>374</v>
      </c>
      <c r="K287" s="103">
        <v>15594.214814814815</v>
      </c>
      <c r="L287" s="115">
        <v>13815.225190839694</v>
      </c>
      <c r="M287" s="85"/>
      <c r="N287" s="85" t="s">
        <v>371</v>
      </c>
      <c r="O287" s="94">
        <v>14.473684310913086</v>
      </c>
      <c r="P287" s="85"/>
      <c r="Q287" s="85" t="s">
        <v>373</v>
      </c>
      <c r="R287" s="93">
        <v>140.25</v>
      </c>
      <c r="S287" s="95"/>
      <c r="T287" s="85"/>
      <c r="U287" s="110" t="s">
        <v>374</v>
      </c>
      <c r="V287" s="110">
        <v>0.23703703703703705</v>
      </c>
    </row>
    <row r="288" spans="1:22" x14ac:dyDescent="0.2">
      <c r="A288" t="s">
        <v>84</v>
      </c>
      <c r="B288" s="109">
        <v>6009.698919567827</v>
      </c>
      <c r="C288" s="109">
        <v>270.14405762304921</v>
      </c>
      <c r="D288" s="109">
        <v>746.2492196878751</v>
      </c>
      <c r="E288" s="109">
        <v>861.78199279711885</v>
      </c>
      <c r="F288" s="109">
        <v>953.44681872749095</v>
      </c>
      <c r="G288" s="109">
        <v>1215.8914765906363</v>
      </c>
      <c r="H288" s="109">
        <v>1798.1229291716686</v>
      </c>
      <c r="J288" s="47" t="s">
        <v>84</v>
      </c>
      <c r="K288" s="103">
        <v>12125.724267291911</v>
      </c>
      <c r="L288" s="115">
        <v>12223.869769628585</v>
      </c>
      <c r="M288" s="85"/>
      <c r="N288" s="85" t="s">
        <v>372</v>
      </c>
      <c r="O288" s="94">
        <v>15.913043022155762</v>
      </c>
      <c r="P288" s="85"/>
      <c r="Q288" s="85" t="s">
        <v>374</v>
      </c>
      <c r="R288" s="93">
        <v>87.375</v>
      </c>
      <c r="S288" s="95"/>
      <c r="T288" s="85"/>
      <c r="U288" s="110" t="s">
        <v>84</v>
      </c>
      <c r="V288" s="110">
        <v>0.15076071922544951</v>
      </c>
    </row>
    <row r="289" spans="1:22" x14ac:dyDescent="0.2">
      <c r="A289" t="s">
        <v>375</v>
      </c>
      <c r="B289" s="109">
        <v>6022.2431773313201</v>
      </c>
      <c r="C289" s="109">
        <v>304.39577284868193</v>
      </c>
      <c r="D289" s="109">
        <v>872.67448612240162</v>
      </c>
      <c r="E289" s="109">
        <v>688.49518058297531</v>
      </c>
      <c r="F289" s="109">
        <v>495.91383114620834</v>
      </c>
      <c r="G289" s="109">
        <v>1182.0557426547439</v>
      </c>
      <c r="H289" s="109">
        <v>1296.3456044594125</v>
      </c>
      <c r="J289" s="47" t="s">
        <v>375</v>
      </c>
      <c r="K289" s="103">
        <v>10712.859478221924</v>
      </c>
      <c r="L289" s="115">
        <v>11089.923818265259</v>
      </c>
      <c r="M289" s="85"/>
      <c r="N289" s="85" t="s">
        <v>373</v>
      </c>
      <c r="O289" s="94">
        <v>15.740740776062012</v>
      </c>
      <c r="P289" s="85"/>
      <c r="Q289" s="85" t="s">
        <v>84</v>
      </c>
      <c r="R289" s="93">
        <v>270</v>
      </c>
      <c r="S289" s="95"/>
      <c r="T289" s="85"/>
      <c r="U289" s="110" t="s">
        <v>375</v>
      </c>
      <c r="V289" s="110">
        <v>0.17072615524698384</v>
      </c>
    </row>
    <row r="290" spans="1:22" x14ac:dyDescent="0.2">
      <c r="A290" t="s">
        <v>376</v>
      </c>
      <c r="B290" s="109">
        <v>8508.3549295774646</v>
      </c>
      <c r="C290" s="109">
        <v>1430.9295774647887</v>
      </c>
      <c r="D290" s="109">
        <v>623.3577464788732</v>
      </c>
      <c r="E290" s="109">
        <v>1191.9943661971831</v>
      </c>
      <c r="F290" s="109">
        <v>671.14929577464784</v>
      </c>
      <c r="G290" s="109">
        <v>2524.7605633802818</v>
      </c>
      <c r="H290" s="109">
        <v>0</v>
      </c>
      <c r="J290" s="47" t="s">
        <v>376</v>
      </c>
      <c r="K290" s="103">
        <v>13575.737967914438</v>
      </c>
      <c r="L290" s="115">
        <v>15373.261111111111</v>
      </c>
      <c r="M290" s="85"/>
      <c r="N290" s="85" t="s">
        <v>374</v>
      </c>
      <c r="O290" s="94">
        <v>14.047618865966797</v>
      </c>
      <c r="P290" s="85"/>
      <c r="Q290" s="85" t="s">
        <v>375</v>
      </c>
      <c r="R290" s="93">
        <v>201</v>
      </c>
      <c r="S290" s="95"/>
      <c r="T290" s="85"/>
      <c r="U290" s="110" t="s">
        <v>376</v>
      </c>
      <c r="V290" s="110">
        <v>0.47428571428571431</v>
      </c>
    </row>
    <row r="291" spans="1:22" x14ac:dyDescent="0.2">
      <c r="A291" t="s">
        <v>377</v>
      </c>
      <c r="B291" s="109">
        <v>6368.838235294118</v>
      </c>
      <c r="C291" s="109">
        <v>937.5420168067227</v>
      </c>
      <c r="D291" s="109">
        <v>1010.0756302521008</v>
      </c>
      <c r="E291" s="109">
        <v>993.7920168067227</v>
      </c>
      <c r="F291" s="109">
        <v>996.4579831932773</v>
      </c>
      <c r="G291" s="109">
        <v>1314.3382352941176</v>
      </c>
      <c r="H291" s="109">
        <v>0</v>
      </c>
      <c r="J291" s="47" t="s">
        <v>377</v>
      </c>
      <c r="K291" s="103">
        <v>10756.918762088975</v>
      </c>
      <c r="L291" s="115">
        <v>11950.561728395061</v>
      </c>
      <c r="M291" s="85"/>
      <c r="N291" s="85" t="s">
        <v>84</v>
      </c>
      <c r="O291" s="94">
        <v>16.883249282836914</v>
      </c>
      <c r="P291" s="85"/>
      <c r="Q291" s="85" t="s">
        <v>376</v>
      </c>
      <c r="R291" s="93">
        <v>403.63636363636363</v>
      </c>
      <c r="S291" s="95"/>
      <c r="T291" s="85"/>
      <c r="U291" s="110" t="s">
        <v>377</v>
      </c>
      <c r="V291" s="110">
        <v>0.35772357723577236</v>
      </c>
    </row>
    <row r="292" spans="1:22" x14ac:dyDescent="0.2">
      <c r="A292" t="s">
        <v>197</v>
      </c>
      <c r="B292" s="109">
        <v>5716.4988901220868</v>
      </c>
      <c r="C292" s="109">
        <v>713.79800221975586</v>
      </c>
      <c r="D292" s="109">
        <v>1024.2907880133184</v>
      </c>
      <c r="E292" s="109">
        <v>342.23307436182017</v>
      </c>
      <c r="F292" s="109">
        <v>1062.6992230854605</v>
      </c>
      <c r="G292" s="109">
        <v>2318.6337402885683</v>
      </c>
      <c r="H292" s="109">
        <v>0</v>
      </c>
      <c r="J292" s="47" t="s">
        <v>197</v>
      </c>
      <c r="K292" s="103">
        <v>11637.82444152431</v>
      </c>
      <c r="L292" s="115">
        <v>11390.728707482993</v>
      </c>
      <c r="M292" s="85"/>
      <c r="N292" s="85" t="s">
        <v>375</v>
      </c>
      <c r="O292" s="94">
        <v>16.960132598876953</v>
      </c>
      <c r="P292" s="85"/>
      <c r="Q292" s="85" t="s">
        <v>377</v>
      </c>
      <c r="R292" s="93">
        <v>186</v>
      </c>
      <c r="S292" s="95"/>
      <c r="T292" s="85"/>
      <c r="U292" s="110" t="s">
        <v>197</v>
      </c>
      <c r="V292" s="110">
        <v>0.28869844670594536</v>
      </c>
    </row>
    <row r="293" spans="1:22" x14ac:dyDescent="0.2">
      <c r="B293" s="27"/>
      <c r="C293" s="27"/>
      <c r="D293" s="27"/>
      <c r="E293" s="27"/>
      <c r="F293" s="27"/>
      <c r="G293" s="27"/>
      <c r="J293" s="47"/>
      <c r="K293" s="93"/>
      <c r="L293" s="103"/>
      <c r="M293" s="85"/>
      <c r="N293" s="85" t="s">
        <v>376</v>
      </c>
      <c r="O293" s="94">
        <v>14.762711524963379</v>
      </c>
      <c r="P293" s="85"/>
      <c r="Q293" s="85" t="s">
        <v>197</v>
      </c>
      <c r="R293" s="85">
        <v>164</v>
      </c>
      <c r="S293" s="95"/>
      <c r="T293" s="85"/>
      <c r="U293" s="96"/>
      <c r="V293" s="96"/>
    </row>
    <row r="294" spans="1:22" x14ac:dyDescent="0.2">
      <c r="J294" s="47"/>
      <c r="K294" s="93"/>
      <c r="L294" s="103"/>
      <c r="M294" s="85"/>
      <c r="N294" s="85" t="s">
        <v>377</v>
      </c>
      <c r="O294" s="94">
        <v>16.974359512329102</v>
      </c>
      <c r="P294" s="85"/>
      <c r="Q294" s="85"/>
      <c r="R294" s="95">
        <v>262.71428571428572</v>
      </c>
      <c r="S294" s="95"/>
      <c r="T294" s="85"/>
      <c r="U294" s="96"/>
      <c r="V294" s="96"/>
    </row>
    <row r="295" spans="1:22" x14ac:dyDescent="0.2">
      <c r="J295" s="85"/>
      <c r="K295" s="85"/>
      <c r="L295" s="47"/>
      <c r="M295" s="85"/>
      <c r="N295" s="85" t="s">
        <v>197</v>
      </c>
      <c r="O295" s="94">
        <v>17.324840545654297</v>
      </c>
      <c r="P295" s="85"/>
      <c r="Q295" s="85"/>
      <c r="R295" s="95"/>
      <c r="S295" s="95"/>
      <c r="T295" s="85"/>
      <c r="U295" s="96"/>
      <c r="V295" s="96"/>
    </row>
    <row r="296" spans="1:22" x14ac:dyDescent="0.2">
      <c r="J296" s="85"/>
      <c r="K296" s="85"/>
      <c r="L296" s="85"/>
      <c r="M296" s="85"/>
      <c r="N296" s="85"/>
      <c r="O296" s="85"/>
      <c r="P296" s="85"/>
      <c r="Q296" s="85"/>
      <c r="R296" s="85"/>
      <c r="S296" s="95"/>
      <c r="T296" s="85"/>
      <c r="U296" s="85"/>
      <c r="V296" s="85"/>
    </row>
    <row r="297" spans="1:22" x14ac:dyDescent="0.2">
      <c r="S297" s="27"/>
    </row>
    <row r="298" spans="1:22" x14ac:dyDescent="0.2">
      <c r="S298" s="27"/>
    </row>
    <row r="299" spans="1:22" x14ac:dyDescent="0.2">
      <c r="S299" s="27"/>
    </row>
    <row r="300" spans="1:22" x14ac:dyDescent="0.2">
      <c r="S300" s="27"/>
    </row>
    <row r="301" spans="1:22" x14ac:dyDescent="0.2">
      <c r="S301" s="27"/>
    </row>
    <row r="302" spans="1:22" x14ac:dyDescent="0.2">
      <c r="S302" s="27"/>
    </row>
    <row r="303" spans="1:22" x14ac:dyDescent="0.2">
      <c r="S303" s="27"/>
    </row>
    <row r="304" spans="1:22" x14ac:dyDescent="0.2">
      <c r="S304" s="27"/>
    </row>
    <row r="305" spans="19:19" x14ac:dyDescent="0.2">
      <c r="S305" s="27"/>
    </row>
    <row r="306" spans="19:19" x14ac:dyDescent="0.2">
      <c r="S306" s="27"/>
    </row>
    <row r="307" spans="19:19" x14ac:dyDescent="0.2">
      <c r="S307" s="27"/>
    </row>
    <row r="308" spans="19:19" x14ac:dyDescent="0.2">
      <c r="S308" s="27"/>
    </row>
    <row r="309" spans="19:19" x14ac:dyDescent="0.2">
      <c r="S309" s="27"/>
    </row>
    <row r="310" spans="19:19" x14ac:dyDescent="0.2">
      <c r="S310" s="27"/>
    </row>
    <row r="311" spans="19:19" x14ac:dyDescent="0.2">
      <c r="S311" s="27"/>
    </row>
    <row r="312" spans="19:19" x14ac:dyDescent="0.2">
      <c r="S312" s="27"/>
    </row>
    <row r="313" spans="19:19" x14ac:dyDescent="0.2">
      <c r="S313" s="27"/>
    </row>
    <row r="314" spans="19:19" x14ac:dyDescent="0.2">
      <c r="S314" s="27"/>
    </row>
    <row r="315" spans="19:19" x14ac:dyDescent="0.2">
      <c r="S315" s="27"/>
    </row>
    <row r="316" spans="19:19" x14ac:dyDescent="0.2">
      <c r="S316" s="27"/>
    </row>
    <row r="317" spans="19:19" x14ac:dyDescent="0.2">
      <c r="S317" s="27"/>
    </row>
    <row r="318" spans="19:19" x14ac:dyDescent="0.2">
      <c r="S318" s="27"/>
    </row>
    <row r="319" spans="19:19" x14ac:dyDescent="0.2">
      <c r="S319" s="27"/>
    </row>
    <row r="320" spans="19:19" x14ac:dyDescent="0.2">
      <c r="S320" s="27"/>
    </row>
    <row r="321" spans="19:19" x14ac:dyDescent="0.2">
      <c r="S321" s="27"/>
    </row>
    <row r="322" spans="19:19" x14ac:dyDescent="0.2">
      <c r="S322" s="27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j G x U U + J E t 3 m m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W Z r p W Z g Y 6 R n Y 6 M P E b H w z 8 x D y R k D n g m S R B G 2 c S 3 N K S o t S 7 d I y d d 0 8 b f R h X B t 9 q B f s A F B L A w Q U A A I A C A C M b F R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G x U U y i K R 7 g O A A A A E Q A A A B M A H A B G b 3 J t d W x h c y 9 T Z W N 0 a W 9 u M S 5 t I K I Y A C i g F A A A A A A A A A A A A A A A A A A A A A A A A A A A A C t O T S 7 J z M 9 T C I b Q h t Y A U E s B A i 0 A F A A C A A g A j G x U U + J E t 3 m m A A A A 9 Q A A A B I A A A A A A A A A A A A A A A A A A A A A A E N v b m Z p Z y 9 Q Y W N r Y W d l L n h t b F B L A Q I t A B Q A A g A I A I x s V F M P y u m r p A A A A O k A A A A T A A A A A A A A A A A A A A A A A P I A A A B b Q 2 9 u d G V u d F 9 U e X B l c 1 0 u e G 1 s U E s B A i 0 A F A A C A A g A j G x U U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M n o h R q B c V E k R w C X p m J f j E A A A A A A g A A A A A A A 2 Y A A M A A A A A Q A A A A y I 8 E + s F U G 5 T 6 Q 6 u u A i p k x A A A A A A E g A A A o A A A A B A A A A D v m Y x M E F 8 e f c 1 P b 5 B + + v B n U A A A A O q j Q + n r 2 e M m d 5 H M f i N g 8 K t b I Q L L g j 5 T H Q D 5 Z d q Q I l K 6 Z P + 2 x 6 U p p f x h 6 s r x O u v p Z G n M m E K O C K q X w Y Y o V 2 e + T j O Z 1 I R u z R p + y S C e D M J P / 7 x 5 F A A A A B o Y d 4 c m b 9 y n x W M 3 E 4 b / M 6 i i M N m N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8c6aa38dd807d579fe07fd73f549615a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699c27a0848e8273b59c499d7225f8d7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Props1.xml><?xml version="1.0" encoding="utf-8"?>
<ds:datastoreItem xmlns:ds="http://schemas.openxmlformats.org/officeDocument/2006/customXml" ds:itemID="{506F31E8-EBE1-494E-B3DF-BC2F5A78048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DCC1856-68F2-4ADB-A895-73962CAF0E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C23D2B-BF52-4364-B378-53F59A9FCA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BAD980D-D28A-40E9-BA2B-FABE0E6823DA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13</vt:i4>
      </vt:variant>
    </vt:vector>
  </HeadingPairs>
  <TitlesOfParts>
    <vt:vector size="16" baseType="lpstr">
      <vt:lpstr>PO_valitsin</vt:lpstr>
      <vt:lpstr>mallin data</vt:lpstr>
      <vt:lpstr>vertailutiedot</vt:lpstr>
      <vt:lpstr>hallinto</vt:lpstr>
      <vt:lpstr>kiinteistöt</vt:lpstr>
      <vt:lpstr>koulukoko</vt:lpstr>
      <vt:lpstr>kuljetus</vt:lpstr>
      <vt:lpstr>kuljetusoppilaidenosuus</vt:lpstr>
      <vt:lpstr>kulut</vt:lpstr>
      <vt:lpstr>opetus</vt:lpstr>
      <vt:lpstr>oppilashuolto</vt:lpstr>
      <vt:lpstr>pokulut</vt:lpstr>
      <vt:lpstr>ruokailu</vt:lpstr>
      <vt:lpstr>ryhmäkoko</vt:lpstr>
      <vt:lpstr>taul41</vt:lpstr>
      <vt:lpstr>tiedot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Mehtonen Mikko</dc:creator>
  <cp:lastModifiedBy>Mehtonen Mikko</cp:lastModifiedBy>
  <dcterms:created xsi:type="dcterms:W3CDTF">2021-08-31T11:17:26Z</dcterms:created>
  <dcterms:modified xsi:type="dcterms:W3CDTF">2026-01-07T09:35:36Z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0x01010066000AE223E22E49AE9A6766EBE498ED</vt:lpwstr>
  </property>
  <property fmtid="{D5CDD505-2E9C-101B-9397-08002B2CF9AE}" pid="3" name="MediaServiceImageTags">
    <vt:lpwstr/>
  </property>
</Properties>
</file>