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mikko_mehtonen_kuntaliitto_fi/Documents/LUKUKAUDET/Kevät 2026/Päivityksessä/"/>
    </mc:Choice>
  </mc:AlternateContent>
  <xr:revisionPtr revIDLastSave="1532" documentId="8_{F3A3E930-3F93-47D3-A924-651C36276F17}" xr6:coauthVersionLast="47" xr6:coauthVersionMax="47" xr10:uidLastSave="{DA903463-5CE6-4DCC-835F-23861ED0E8AE}"/>
  <workbookProtection workbookAlgorithmName="SHA-512" workbookHashValue="dBg+Oh+ivUGJ9Qm4SVfhwll0/TAWCS7tGvT9BCSe0b8KcuAvJ2oEtORUr29gEZE4LlD3xL3X1soiUE4vGLtwuw==" workbookSaltValue="cnNFpkz0eMgLysz7p3Dwdg==" workbookSpinCount="100000" lockStructure="1"/>
  <bookViews>
    <workbookView xWindow="-120" yWindow="-120" windowWidth="29040" windowHeight="15720" tabRatio="604" xr2:uid="{86AB508F-AC09-4343-A05F-B5175DE8055D}"/>
  </bookViews>
  <sheets>
    <sheet name="VK_valitsin" sheetId="9" r:id="rId1"/>
    <sheet name="VK" sheetId="10" state="hidden" r:id="rId2"/>
    <sheet name="Vertailutiedot" sheetId="14" state="hidden" r:id="rId3"/>
  </sheets>
  <definedNames>
    <definedName name="aste">#REF!</definedName>
    <definedName name="huolto">#REF!</definedName>
    <definedName name="id">#REF!</definedName>
    <definedName name="kulut">#REF!</definedName>
    <definedName name="lapset">#REF!</definedName>
    <definedName name="osuus">#REF!</definedName>
    <definedName name="tiedot">VK!$B$3:$CG$294</definedName>
    <definedName name="tiet">#REF!</definedName>
    <definedName name="vertailutiedot">Vertailutiedot!$A$1:$X$294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F181" i="10" l="1"/>
  <c r="IF180" i="10"/>
  <c r="FO3" i="10" l="1"/>
  <c r="S296" i="10" l="1"/>
  <c r="S10" i="9" l="1"/>
  <c r="S303" i="9"/>
  <c r="S304" i="9"/>
  <c r="L311" i="9" l="1"/>
  <c r="N303" i="9"/>
  <c r="O303" i="9"/>
  <c r="P303" i="9"/>
  <c r="Q303" i="9"/>
  <c r="R303" i="9"/>
  <c r="N304" i="9"/>
  <c r="O304" i="9"/>
  <c r="P304" i="9"/>
  <c r="Q304" i="9"/>
  <c r="R304" i="9"/>
  <c r="R8" i="9"/>
  <c r="Q8" i="9"/>
  <c r="P8" i="9"/>
  <c r="O8" i="9"/>
  <c r="N8" i="9"/>
  <c r="L8" i="9"/>
  <c r="M311" i="9" s="1"/>
  <c r="EL4" i="10" l="1"/>
  <c r="EL5" i="10"/>
  <c r="EL6" i="10"/>
  <c r="EL7" i="10"/>
  <c r="EL8" i="10"/>
  <c r="EL9" i="10"/>
  <c r="EL10" i="10"/>
  <c r="EL11" i="10"/>
  <c r="EL12" i="10"/>
  <c r="EL13" i="10"/>
  <c r="EL14" i="10"/>
  <c r="EL15" i="10"/>
  <c r="EL16" i="10"/>
  <c r="EL17" i="10"/>
  <c r="EL18" i="10"/>
  <c r="EL19" i="10"/>
  <c r="EL20" i="10"/>
  <c r="EL21" i="10"/>
  <c r="EL22" i="10"/>
  <c r="EL23" i="10"/>
  <c r="EL24" i="10"/>
  <c r="EL25" i="10"/>
  <c r="EL26" i="10"/>
  <c r="EL27" i="10"/>
  <c r="EL28" i="10"/>
  <c r="EL29" i="10"/>
  <c r="EL30" i="10"/>
  <c r="EL31" i="10"/>
  <c r="EL32" i="10"/>
  <c r="EL33" i="10"/>
  <c r="EL34" i="10"/>
  <c r="EL35" i="10"/>
  <c r="EL36" i="10"/>
  <c r="EL37" i="10"/>
  <c r="EL38" i="10"/>
  <c r="EL39" i="10"/>
  <c r="EL40" i="10"/>
  <c r="EL41" i="10"/>
  <c r="EL42" i="10"/>
  <c r="EL43" i="10"/>
  <c r="EL44" i="10"/>
  <c r="EL45" i="10"/>
  <c r="EL46" i="10"/>
  <c r="EL47" i="10"/>
  <c r="EL48" i="10"/>
  <c r="EL49" i="10"/>
  <c r="EL50" i="10"/>
  <c r="EL51" i="10"/>
  <c r="EL52" i="10"/>
  <c r="EL53" i="10"/>
  <c r="EL54" i="10"/>
  <c r="EL55" i="10"/>
  <c r="EL56" i="10"/>
  <c r="EL57" i="10"/>
  <c r="EL58" i="10"/>
  <c r="EL59" i="10"/>
  <c r="EL60" i="10"/>
  <c r="EL61" i="10"/>
  <c r="EL62" i="10"/>
  <c r="EL63" i="10"/>
  <c r="EL64" i="10"/>
  <c r="EL65" i="10"/>
  <c r="EL66" i="10"/>
  <c r="EL67" i="10"/>
  <c r="EL68" i="10"/>
  <c r="EL69" i="10"/>
  <c r="EL70" i="10"/>
  <c r="EL71" i="10"/>
  <c r="EL72" i="10"/>
  <c r="EL73" i="10"/>
  <c r="EL74" i="10"/>
  <c r="EL75" i="10"/>
  <c r="EL76" i="10"/>
  <c r="EL77" i="10"/>
  <c r="EL78" i="10"/>
  <c r="EL79" i="10"/>
  <c r="EL80" i="10"/>
  <c r="EL81" i="10"/>
  <c r="EL82" i="10"/>
  <c r="EL83" i="10"/>
  <c r="EL84" i="10"/>
  <c r="EL85" i="10"/>
  <c r="EL86" i="10"/>
  <c r="EL87" i="10"/>
  <c r="EL88" i="10"/>
  <c r="EL89" i="10"/>
  <c r="EL90" i="10"/>
  <c r="EL91" i="10"/>
  <c r="EL92" i="10"/>
  <c r="EL93" i="10"/>
  <c r="EL94" i="10"/>
  <c r="EL95" i="10"/>
  <c r="EL96" i="10"/>
  <c r="EL97" i="10"/>
  <c r="EL98" i="10"/>
  <c r="EL99" i="10"/>
  <c r="EL100" i="10"/>
  <c r="EL101" i="10"/>
  <c r="EL102" i="10"/>
  <c r="EL103" i="10"/>
  <c r="EL104" i="10"/>
  <c r="EL105" i="10"/>
  <c r="EL106" i="10"/>
  <c r="EL107" i="10"/>
  <c r="EL108" i="10"/>
  <c r="EL109" i="10"/>
  <c r="EL110" i="10"/>
  <c r="EL111" i="10"/>
  <c r="EL112" i="10"/>
  <c r="EL113" i="10"/>
  <c r="EL114" i="10"/>
  <c r="EL115" i="10"/>
  <c r="EL116" i="10"/>
  <c r="EL117" i="10"/>
  <c r="EL118" i="10"/>
  <c r="EL119" i="10"/>
  <c r="EL120" i="10"/>
  <c r="EL121" i="10"/>
  <c r="EL122" i="10"/>
  <c r="EL123" i="10"/>
  <c r="EL124" i="10"/>
  <c r="EL125" i="10"/>
  <c r="EL126" i="10"/>
  <c r="EL127" i="10"/>
  <c r="EL128" i="10"/>
  <c r="EL129" i="10"/>
  <c r="EL130" i="10"/>
  <c r="EL131" i="10"/>
  <c r="EL132" i="10"/>
  <c r="EL133" i="10"/>
  <c r="EL134" i="10"/>
  <c r="EL135" i="10"/>
  <c r="EL136" i="10"/>
  <c r="EL137" i="10"/>
  <c r="EL138" i="10"/>
  <c r="EL139" i="10"/>
  <c r="EL140" i="10"/>
  <c r="EL141" i="10"/>
  <c r="EL142" i="10"/>
  <c r="EL143" i="10"/>
  <c r="EL144" i="10"/>
  <c r="EL145" i="10"/>
  <c r="EL146" i="10"/>
  <c r="EL147" i="10"/>
  <c r="EL148" i="10"/>
  <c r="EL149" i="10"/>
  <c r="EL150" i="10"/>
  <c r="EL151" i="10"/>
  <c r="EL152" i="10"/>
  <c r="EL153" i="10"/>
  <c r="EL154" i="10"/>
  <c r="EL155" i="10"/>
  <c r="EL156" i="10"/>
  <c r="EL157" i="10"/>
  <c r="EL158" i="10"/>
  <c r="EL159" i="10"/>
  <c r="EL160" i="10"/>
  <c r="EL161" i="10"/>
  <c r="EL162" i="10"/>
  <c r="EL163" i="10"/>
  <c r="EL164" i="10"/>
  <c r="EL165" i="10"/>
  <c r="EL166" i="10"/>
  <c r="EL167" i="10"/>
  <c r="EL168" i="10"/>
  <c r="EL169" i="10"/>
  <c r="EL170" i="10"/>
  <c r="EL171" i="10"/>
  <c r="EL172" i="10"/>
  <c r="EL173" i="10"/>
  <c r="EL174" i="10"/>
  <c r="EL175" i="10"/>
  <c r="EL176" i="10"/>
  <c r="EL177" i="10"/>
  <c r="EL178" i="10"/>
  <c r="EL179" i="10"/>
  <c r="EL180" i="10"/>
  <c r="EL181" i="10"/>
  <c r="EL182" i="10"/>
  <c r="EL183" i="10"/>
  <c r="EL184" i="10"/>
  <c r="EL185" i="10"/>
  <c r="EL186" i="10"/>
  <c r="EL187" i="10"/>
  <c r="EL188" i="10"/>
  <c r="EL189" i="10"/>
  <c r="EL190" i="10"/>
  <c r="EL191" i="10"/>
  <c r="EL192" i="10"/>
  <c r="EL193" i="10"/>
  <c r="EL194" i="10"/>
  <c r="EL195" i="10"/>
  <c r="EL196" i="10"/>
  <c r="EL197" i="10"/>
  <c r="EL198" i="10"/>
  <c r="EL199" i="10"/>
  <c r="EL200" i="10"/>
  <c r="EL201" i="10"/>
  <c r="EL202" i="10"/>
  <c r="EL203" i="10"/>
  <c r="EL204" i="10"/>
  <c r="EL205" i="10"/>
  <c r="EL206" i="10"/>
  <c r="EL207" i="10"/>
  <c r="EL208" i="10"/>
  <c r="EL209" i="10"/>
  <c r="EL210" i="10"/>
  <c r="EL211" i="10"/>
  <c r="EL212" i="10"/>
  <c r="EL213" i="10"/>
  <c r="EL214" i="10"/>
  <c r="EL215" i="10"/>
  <c r="EL216" i="10"/>
  <c r="EL217" i="10"/>
  <c r="EL218" i="10"/>
  <c r="EL219" i="10"/>
  <c r="EL220" i="10"/>
  <c r="EL221" i="10"/>
  <c r="EL222" i="10"/>
  <c r="EL223" i="10"/>
  <c r="EL224" i="10"/>
  <c r="EL225" i="10"/>
  <c r="EL226" i="10"/>
  <c r="EL227" i="10"/>
  <c r="EL228" i="10"/>
  <c r="EL229" i="10"/>
  <c r="EL230" i="10"/>
  <c r="EL231" i="10"/>
  <c r="EL232" i="10"/>
  <c r="EL233" i="10"/>
  <c r="EL234" i="10"/>
  <c r="EL235" i="10"/>
  <c r="EL236" i="10"/>
  <c r="EL237" i="10"/>
  <c r="EL238" i="10"/>
  <c r="EL239" i="10"/>
  <c r="EL240" i="10"/>
  <c r="EL241" i="10"/>
  <c r="EL242" i="10"/>
  <c r="EL243" i="10"/>
  <c r="EL244" i="10"/>
  <c r="EL245" i="10"/>
  <c r="EL246" i="10"/>
  <c r="EL247" i="10"/>
  <c r="EL248" i="10"/>
  <c r="EL249" i="10"/>
  <c r="EL250" i="10"/>
  <c r="EL251" i="10"/>
  <c r="EL252" i="10"/>
  <c r="EL253" i="10"/>
  <c r="EL254" i="10"/>
  <c r="EL255" i="10"/>
  <c r="EL256" i="10"/>
  <c r="EL257" i="10"/>
  <c r="EL258" i="10"/>
  <c r="EL259" i="10"/>
  <c r="EL260" i="10"/>
  <c r="EL261" i="10"/>
  <c r="EL262" i="10"/>
  <c r="EL263" i="10"/>
  <c r="EL264" i="10"/>
  <c r="EL265" i="10"/>
  <c r="EL266" i="10"/>
  <c r="EL267" i="10"/>
  <c r="EL268" i="10"/>
  <c r="EL269" i="10"/>
  <c r="EL270" i="10"/>
  <c r="EL271" i="10"/>
  <c r="EL272" i="10"/>
  <c r="EL273" i="10"/>
  <c r="EL274" i="10"/>
  <c r="EL275" i="10"/>
  <c r="EL276" i="10"/>
  <c r="EL277" i="10"/>
  <c r="EL278" i="10"/>
  <c r="EL279" i="10"/>
  <c r="EL280" i="10"/>
  <c r="EL281" i="10"/>
  <c r="EL282" i="10"/>
  <c r="EL283" i="10"/>
  <c r="EL284" i="10"/>
  <c r="EL285" i="10"/>
  <c r="EL286" i="10"/>
  <c r="EL287" i="10"/>
  <c r="EL288" i="10"/>
  <c r="EL289" i="10"/>
  <c r="EL290" i="10"/>
  <c r="EL291" i="10"/>
  <c r="EL292" i="10"/>
  <c r="EL293" i="10"/>
  <c r="EL294" i="10"/>
  <c r="EL3" i="10"/>
  <c r="EF4" i="10"/>
  <c r="EF5" i="10"/>
  <c r="EF6" i="10"/>
  <c r="EF7" i="10"/>
  <c r="EF8" i="10"/>
  <c r="EF9" i="10"/>
  <c r="EF10" i="10"/>
  <c r="EF11" i="10"/>
  <c r="EF12" i="10"/>
  <c r="EF13" i="10"/>
  <c r="EF14" i="10"/>
  <c r="EF15" i="10"/>
  <c r="EF16" i="10"/>
  <c r="EF17" i="10"/>
  <c r="EF18" i="10"/>
  <c r="EF19" i="10"/>
  <c r="EF20" i="10"/>
  <c r="EF21" i="10"/>
  <c r="EF22" i="10"/>
  <c r="EF23" i="10"/>
  <c r="EF24" i="10"/>
  <c r="EF25" i="10"/>
  <c r="EF26" i="10"/>
  <c r="EF27" i="10"/>
  <c r="EF28" i="10"/>
  <c r="EF29" i="10"/>
  <c r="EF30" i="10"/>
  <c r="EF31" i="10"/>
  <c r="EF32" i="10"/>
  <c r="EF33" i="10"/>
  <c r="EF34" i="10"/>
  <c r="EF35" i="10"/>
  <c r="EF36" i="10"/>
  <c r="EF37" i="10"/>
  <c r="EF38" i="10"/>
  <c r="EF39" i="10"/>
  <c r="EF40" i="10"/>
  <c r="EF41" i="10"/>
  <c r="EF42" i="10"/>
  <c r="EF43" i="10"/>
  <c r="EF44" i="10"/>
  <c r="EF45" i="10"/>
  <c r="EF46" i="10"/>
  <c r="EF47" i="10"/>
  <c r="EF48" i="10"/>
  <c r="EF49" i="10"/>
  <c r="EF50" i="10"/>
  <c r="EF51" i="10"/>
  <c r="EF52" i="10"/>
  <c r="EF53" i="10"/>
  <c r="EF54" i="10"/>
  <c r="EF55" i="10"/>
  <c r="EF56" i="10"/>
  <c r="EF57" i="10"/>
  <c r="EF58" i="10"/>
  <c r="EF59" i="10"/>
  <c r="EF60" i="10"/>
  <c r="EF61" i="10"/>
  <c r="EF62" i="10"/>
  <c r="EF63" i="10"/>
  <c r="EF64" i="10"/>
  <c r="EF65" i="10"/>
  <c r="EF66" i="10"/>
  <c r="EF67" i="10"/>
  <c r="EF68" i="10"/>
  <c r="EF69" i="10"/>
  <c r="EF70" i="10"/>
  <c r="EF71" i="10"/>
  <c r="EF72" i="10"/>
  <c r="EF73" i="10"/>
  <c r="EF74" i="10"/>
  <c r="EF75" i="10"/>
  <c r="EF76" i="10"/>
  <c r="EF77" i="10"/>
  <c r="EF78" i="10"/>
  <c r="EF79" i="10"/>
  <c r="EF80" i="10"/>
  <c r="EF81" i="10"/>
  <c r="EF82" i="10"/>
  <c r="EF83" i="10"/>
  <c r="EF84" i="10"/>
  <c r="EF85" i="10"/>
  <c r="EF86" i="10"/>
  <c r="EF87" i="10"/>
  <c r="EF88" i="10"/>
  <c r="EF89" i="10"/>
  <c r="EF90" i="10"/>
  <c r="EF91" i="10"/>
  <c r="EF92" i="10"/>
  <c r="EF93" i="10"/>
  <c r="EF94" i="10"/>
  <c r="EF95" i="10"/>
  <c r="EF96" i="10"/>
  <c r="EF97" i="10"/>
  <c r="EF98" i="10"/>
  <c r="EF99" i="10"/>
  <c r="EF100" i="10"/>
  <c r="EF101" i="10"/>
  <c r="EF102" i="10"/>
  <c r="EF103" i="10"/>
  <c r="EF104" i="10"/>
  <c r="EF105" i="10"/>
  <c r="EF106" i="10"/>
  <c r="EF107" i="10"/>
  <c r="EF108" i="10"/>
  <c r="EF109" i="10"/>
  <c r="EF110" i="10"/>
  <c r="EF111" i="10"/>
  <c r="EF112" i="10"/>
  <c r="EF113" i="10"/>
  <c r="EF114" i="10"/>
  <c r="EF115" i="10"/>
  <c r="EF116" i="10"/>
  <c r="EF117" i="10"/>
  <c r="EF118" i="10"/>
  <c r="EF119" i="10"/>
  <c r="EF120" i="10"/>
  <c r="EF121" i="10"/>
  <c r="EF122" i="10"/>
  <c r="EF123" i="10"/>
  <c r="EF124" i="10"/>
  <c r="EF125" i="10"/>
  <c r="EF126" i="10"/>
  <c r="EF127" i="10"/>
  <c r="EF128" i="10"/>
  <c r="EF129" i="10"/>
  <c r="EF130" i="10"/>
  <c r="EF131" i="10"/>
  <c r="EF132" i="10"/>
  <c r="EF133" i="10"/>
  <c r="EF134" i="10"/>
  <c r="EF135" i="10"/>
  <c r="EF136" i="10"/>
  <c r="EF137" i="10"/>
  <c r="EF138" i="10"/>
  <c r="EF139" i="10"/>
  <c r="EF140" i="10"/>
  <c r="EF141" i="10"/>
  <c r="EF142" i="10"/>
  <c r="EF143" i="10"/>
  <c r="EF144" i="10"/>
  <c r="EF145" i="10"/>
  <c r="EF146" i="10"/>
  <c r="EF147" i="10"/>
  <c r="EF148" i="10"/>
  <c r="EF149" i="10"/>
  <c r="EF150" i="10"/>
  <c r="EF151" i="10"/>
  <c r="EF152" i="10"/>
  <c r="EF153" i="10"/>
  <c r="EF154" i="10"/>
  <c r="EF155" i="10"/>
  <c r="EF156" i="10"/>
  <c r="EF157" i="10"/>
  <c r="EF158" i="10"/>
  <c r="EF159" i="10"/>
  <c r="EF160" i="10"/>
  <c r="EF161" i="10"/>
  <c r="EF162" i="10"/>
  <c r="EF163" i="10"/>
  <c r="EF164" i="10"/>
  <c r="EF165" i="10"/>
  <c r="EF166" i="10"/>
  <c r="EF167" i="10"/>
  <c r="EF168" i="10"/>
  <c r="EF169" i="10"/>
  <c r="EF170" i="10"/>
  <c r="EF171" i="10"/>
  <c r="EF172" i="10"/>
  <c r="EF173" i="10"/>
  <c r="EF174" i="10"/>
  <c r="EF175" i="10"/>
  <c r="EF176" i="10"/>
  <c r="EF177" i="10"/>
  <c r="EF178" i="10"/>
  <c r="EF179" i="10"/>
  <c r="EF180" i="10"/>
  <c r="EF181" i="10"/>
  <c r="EF182" i="10"/>
  <c r="EF183" i="10"/>
  <c r="EF184" i="10"/>
  <c r="EF185" i="10"/>
  <c r="EF186" i="10"/>
  <c r="EF187" i="10"/>
  <c r="EF188" i="10"/>
  <c r="EF189" i="10"/>
  <c r="EF190" i="10"/>
  <c r="EF191" i="10"/>
  <c r="EF192" i="10"/>
  <c r="EF193" i="10"/>
  <c r="EF194" i="10"/>
  <c r="EF195" i="10"/>
  <c r="EF196" i="10"/>
  <c r="EF197" i="10"/>
  <c r="EF198" i="10"/>
  <c r="EF199" i="10"/>
  <c r="EF200" i="10"/>
  <c r="EF201" i="10"/>
  <c r="EF202" i="10"/>
  <c r="EF203" i="10"/>
  <c r="EF204" i="10"/>
  <c r="EF205" i="10"/>
  <c r="EF206" i="10"/>
  <c r="EF207" i="10"/>
  <c r="EF208" i="10"/>
  <c r="EF209" i="10"/>
  <c r="EF210" i="10"/>
  <c r="EF211" i="10"/>
  <c r="EF212" i="10"/>
  <c r="EF213" i="10"/>
  <c r="EF214" i="10"/>
  <c r="EF215" i="10"/>
  <c r="EF216" i="10"/>
  <c r="EF217" i="10"/>
  <c r="EF218" i="10"/>
  <c r="EF219" i="10"/>
  <c r="EF220" i="10"/>
  <c r="EF221" i="10"/>
  <c r="EF222" i="10"/>
  <c r="EF223" i="10"/>
  <c r="EF224" i="10"/>
  <c r="EF225" i="10"/>
  <c r="EF226" i="10"/>
  <c r="EF227" i="10"/>
  <c r="EF228" i="10"/>
  <c r="EF229" i="10"/>
  <c r="EF230" i="10"/>
  <c r="EF231" i="10"/>
  <c r="EF232" i="10"/>
  <c r="EF233" i="10"/>
  <c r="EF234" i="10"/>
  <c r="EF235" i="10"/>
  <c r="EF236" i="10"/>
  <c r="EF237" i="10"/>
  <c r="EF238" i="10"/>
  <c r="EF239" i="10"/>
  <c r="EF240" i="10"/>
  <c r="EF241" i="10"/>
  <c r="EF242" i="10"/>
  <c r="EF243" i="10"/>
  <c r="EF244" i="10"/>
  <c r="EF245" i="10"/>
  <c r="EF246" i="10"/>
  <c r="EF247" i="10"/>
  <c r="EF248" i="10"/>
  <c r="EF249" i="10"/>
  <c r="EF250" i="10"/>
  <c r="EF251" i="10"/>
  <c r="EF252" i="10"/>
  <c r="EF253" i="10"/>
  <c r="EF254" i="10"/>
  <c r="EF255" i="10"/>
  <c r="EF256" i="10"/>
  <c r="EF257" i="10"/>
  <c r="EF258" i="10"/>
  <c r="EF259" i="10"/>
  <c r="EF260" i="10"/>
  <c r="EF261" i="10"/>
  <c r="EF262" i="10"/>
  <c r="EF263" i="10"/>
  <c r="EF264" i="10"/>
  <c r="EF265" i="10"/>
  <c r="EF266" i="10"/>
  <c r="EF267" i="10"/>
  <c r="EF268" i="10"/>
  <c r="EF269" i="10"/>
  <c r="EF270" i="10"/>
  <c r="EF271" i="10"/>
  <c r="EF272" i="10"/>
  <c r="EF273" i="10"/>
  <c r="EF274" i="10"/>
  <c r="EF275" i="10"/>
  <c r="EF276" i="10"/>
  <c r="EF277" i="10"/>
  <c r="EF278" i="10"/>
  <c r="EF279" i="10"/>
  <c r="EF280" i="10"/>
  <c r="EF281" i="10"/>
  <c r="EF282" i="10"/>
  <c r="EF283" i="10"/>
  <c r="EF284" i="10"/>
  <c r="EF285" i="10"/>
  <c r="EF286" i="10"/>
  <c r="EF287" i="10"/>
  <c r="EF288" i="10"/>
  <c r="EF289" i="10"/>
  <c r="EF290" i="10"/>
  <c r="EF291" i="10"/>
  <c r="EF292" i="10"/>
  <c r="EF293" i="10"/>
  <c r="EF294" i="10"/>
  <c r="EF3" i="10"/>
  <c r="EB293" i="10"/>
  <c r="EB292" i="10"/>
  <c r="EB291" i="10"/>
  <c r="EB290" i="10"/>
  <c r="EB289" i="10"/>
  <c r="EB288" i="10"/>
  <c r="EB287" i="10"/>
  <c r="EB286" i="10"/>
  <c r="EB285" i="10"/>
  <c r="EB284" i="10"/>
  <c r="EB283" i="10"/>
  <c r="EB282" i="10"/>
  <c r="EB281" i="10"/>
  <c r="EB280" i="10"/>
  <c r="EB279" i="10"/>
  <c r="EB278" i="10"/>
  <c r="EB277" i="10"/>
  <c r="EB276" i="10"/>
  <c r="EB275" i="10"/>
  <c r="EB274" i="10"/>
  <c r="EB273" i="10"/>
  <c r="EB272" i="10"/>
  <c r="EB271" i="10"/>
  <c r="EB270" i="10"/>
  <c r="EB269" i="10"/>
  <c r="EB268" i="10"/>
  <c r="EB267" i="10"/>
  <c r="EB266" i="10"/>
  <c r="EB265" i="10"/>
  <c r="EB264" i="10"/>
  <c r="EB263" i="10"/>
  <c r="EB262" i="10"/>
  <c r="EB261" i="10"/>
  <c r="EB260" i="10"/>
  <c r="EB259" i="10"/>
  <c r="EB258" i="10"/>
  <c r="EB257" i="10"/>
  <c r="EB256" i="10"/>
  <c r="EB255" i="10"/>
  <c r="EB254" i="10"/>
  <c r="EB253" i="10"/>
  <c r="EB252" i="10"/>
  <c r="EB251" i="10"/>
  <c r="EB250" i="10"/>
  <c r="EB249" i="10"/>
  <c r="EB248" i="10"/>
  <c r="EB247" i="10"/>
  <c r="EB246" i="10"/>
  <c r="EB245" i="10"/>
  <c r="EB244" i="10"/>
  <c r="EB243" i="10"/>
  <c r="EB242" i="10"/>
  <c r="EB241" i="10"/>
  <c r="EB240" i="10"/>
  <c r="EB239" i="10"/>
  <c r="EB238" i="10"/>
  <c r="EB237" i="10"/>
  <c r="EB236" i="10"/>
  <c r="EB235" i="10"/>
  <c r="EB234" i="10"/>
  <c r="EB233" i="10"/>
  <c r="EB232" i="10"/>
  <c r="EB231" i="10"/>
  <c r="EB230" i="10"/>
  <c r="EB229" i="10"/>
  <c r="EB228" i="10"/>
  <c r="EB227" i="10"/>
  <c r="EB226" i="10"/>
  <c r="EB225" i="10"/>
  <c r="EB224" i="10"/>
  <c r="EB223" i="10"/>
  <c r="EB222" i="10"/>
  <c r="EB221" i="10"/>
  <c r="EB220" i="10"/>
  <c r="EB219" i="10"/>
  <c r="EB218" i="10"/>
  <c r="EB217" i="10"/>
  <c r="EB216" i="10"/>
  <c r="EB215" i="10"/>
  <c r="EB214" i="10"/>
  <c r="EB213" i="10"/>
  <c r="EB212" i="10"/>
  <c r="EB211" i="10"/>
  <c r="EB210" i="10"/>
  <c r="EB209" i="10"/>
  <c r="EB208" i="10"/>
  <c r="EB207" i="10"/>
  <c r="EB206" i="10"/>
  <c r="EB205" i="10"/>
  <c r="EB204" i="10"/>
  <c r="EB203" i="10"/>
  <c r="EB202" i="10"/>
  <c r="EB201" i="10"/>
  <c r="EB200" i="10"/>
  <c r="EB199" i="10"/>
  <c r="EB198" i="10"/>
  <c r="EB197" i="10"/>
  <c r="EB196" i="10"/>
  <c r="EB195" i="10"/>
  <c r="EB194" i="10"/>
  <c r="EB193" i="10"/>
  <c r="EB192" i="10"/>
  <c r="EB191" i="10"/>
  <c r="EB190" i="10"/>
  <c r="EB189" i="10"/>
  <c r="EB188" i="10"/>
  <c r="EB187" i="10"/>
  <c r="EB186" i="10"/>
  <c r="EB185" i="10"/>
  <c r="EB184" i="10"/>
  <c r="EB183" i="10"/>
  <c r="EB182" i="10"/>
  <c r="EB181" i="10"/>
  <c r="EB180" i="10"/>
  <c r="EB179" i="10"/>
  <c r="EB178" i="10"/>
  <c r="EB177" i="10"/>
  <c r="EB176" i="10"/>
  <c r="EB175" i="10"/>
  <c r="EB174" i="10"/>
  <c r="EB173" i="10"/>
  <c r="EB172" i="10"/>
  <c r="EB171" i="10"/>
  <c r="EB170" i="10"/>
  <c r="EB169" i="10"/>
  <c r="EB168" i="10"/>
  <c r="EB167" i="10"/>
  <c r="EB166" i="10"/>
  <c r="EB165" i="10"/>
  <c r="EB164" i="10"/>
  <c r="EB163" i="10"/>
  <c r="EB162" i="10"/>
  <c r="EB161" i="10"/>
  <c r="EB160" i="10"/>
  <c r="EB159" i="10"/>
  <c r="EB158" i="10"/>
  <c r="EB157" i="10"/>
  <c r="EB156" i="10"/>
  <c r="EB155" i="10"/>
  <c r="EB154" i="10"/>
  <c r="EB153" i="10"/>
  <c r="EB152" i="10"/>
  <c r="EB151" i="10"/>
  <c r="EB150" i="10"/>
  <c r="EB149" i="10"/>
  <c r="EB148" i="10"/>
  <c r="EB147" i="10"/>
  <c r="EB146" i="10"/>
  <c r="EB145" i="10"/>
  <c r="EB144" i="10"/>
  <c r="EB143" i="10"/>
  <c r="EB142" i="10"/>
  <c r="EB141" i="10"/>
  <c r="EB140" i="10"/>
  <c r="EB139" i="10"/>
  <c r="EB138" i="10"/>
  <c r="EB137" i="10"/>
  <c r="EB136" i="10"/>
  <c r="EB135" i="10"/>
  <c r="EB134" i="10"/>
  <c r="EB133" i="10"/>
  <c r="EB132" i="10"/>
  <c r="EB131" i="10"/>
  <c r="EB130" i="10"/>
  <c r="EB129" i="10"/>
  <c r="EB128" i="10"/>
  <c r="EB127" i="10"/>
  <c r="EB126" i="10"/>
  <c r="EB125" i="10"/>
  <c r="EB124" i="10"/>
  <c r="EB123" i="10"/>
  <c r="EB122" i="10"/>
  <c r="EB121" i="10"/>
  <c r="EB120" i="10"/>
  <c r="EB119" i="10"/>
  <c r="EB118" i="10"/>
  <c r="EB117" i="10"/>
  <c r="EB116" i="10"/>
  <c r="EB115" i="10"/>
  <c r="EB114" i="10"/>
  <c r="EB113" i="10"/>
  <c r="EB112" i="10"/>
  <c r="EB111" i="10"/>
  <c r="EB110" i="10"/>
  <c r="EB109" i="10"/>
  <c r="EB108" i="10"/>
  <c r="EB107" i="10"/>
  <c r="EB106" i="10"/>
  <c r="EB105" i="10"/>
  <c r="EB104" i="10"/>
  <c r="EB103" i="10"/>
  <c r="EB102" i="10"/>
  <c r="EB101" i="10"/>
  <c r="EB100" i="10"/>
  <c r="EB99" i="10"/>
  <c r="EB98" i="10"/>
  <c r="EB97" i="10"/>
  <c r="EB96" i="10"/>
  <c r="EB95" i="10"/>
  <c r="EB94" i="10"/>
  <c r="EB93" i="10"/>
  <c r="EB92" i="10"/>
  <c r="EB91" i="10"/>
  <c r="EB90" i="10"/>
  <c r="EB89" i="10"/>
  <c r="EB88" i="10"/>
  <c r="EB87" i="10"/>
  <c r="EB86" i="10"/>
  <c r="EB85" i="10"/>
  <c r="EB84" i="10"/>
  <c r="EB83" i="10"/>
  <c r="EB82" i="10"/>
  <c r="EB81" i="10"/>
  <c r="EB80" i="10"/>
  <c r="EB79" i="10"/>
  <c r="EB78" i="10"/>
  <c r="EB77" i="10"/>
  <c r="EB76" i="10"/>
  <c r="EB75" i="10"/>
  <c r="EB74" i="10"/>
  <c r="EB73" i="10"/>
  <c r="EB72" i="10"/>
  <c r="EB71" i="10"/>
  <c r="EB70" i="10"/>
  <c r="EB69" i="10"/>
  <c r="EB68" i="10"/>
  <c r="EB67" i="10"/>
  <c r="EB66" i="10"/>
  <c r="EB65" i="10"/>
  <c r="EB64" i="10"/>
  <c r="EB63" i="10"/>
  <c r="EB62" i="10"/>
  <c r="EB61" i="10"/>
  <c r="EB60" i="10"/>
  <c r="EB59" i="10"/>
  <c r="EB58" i="10"/>
  <c r="EB57" i="10"/>
  <c r="EB56" i="10"/>
  <c r="EB55" i="10"/>
  <c r="EB54" i="10"/>
  <c r="EB53" i="10"/>
  <c r="EB52" i="10"/>
  <c r="EB51" i="10"/>
  <c r="EB50" i="10"/>
  <c r="EB49" i="10"/>
  <c r="EB48" i="10"/>
  <c r="EB47" i="10"/>
  <c r="EB46" i="10"/>
  <c r="EB45" i="10"/>
  <c r="EB44" i="10"/>
  <c r="EB43" i="10"/>
  <c r="EB42" i="10"/>
  <c r="EB41" i="10"/>
  <c r="EB40" i="10"/>
  <c r="EB39" i="10"/>
  <c r="EB38" i="10"/>
  <c r="EB37" i="10"/>
  <c r="EB36" i="10"/>
  <c r="EB35" i="10"/>
  <c r="EB34" i="10"/>
  <c r="EB33" i="10"/>
  <c r="EB32" i="10"/>
  <c r="EB31" i="10"/>
  <c r="EB30" i="10"/>
  <c r="EB29" i="10"/>
  <c r="EB28" i="10"/>
  <c r="EB27" i="10"/>
  <c r="EB26" i="10"/>
  <c r="EB25" i="10"/>
  <c r="EB24" i="10"/>
  <c r="EB23" i="10"/>
  <c r="EB22" i="10"/>
  <c r="EB21" i="10"/>
  <c r="EB20" i="10"/>
  <c r="EB19" i="10"/>
  <c r="EB18" i="10"/>
  <c r="EB17" i="10"/>
  <c r="EB16" i="10"/>
  <c r="EB15" i="10"/>
  <c r="EB14" i="10"/>
  <c r="EB13" i="10"/>
  <c r="EB12" i="10"/>
  <c r="EB11" i="10"/>
  <c r="EB10" i="10"/>
  <c r="EB9" i="10"/>
  <c r="EB8" i="10"/>
  <c r="EB7" i="10"/>
  <c r="EB6" i="10"/>
  <c r="EB5" i="10"/>
  <c r="EB4" i="10"/>
  <c r="EB3" i="10"/>
  <c r="DJ4" i="10"/>
  <c r="DJ5" i="10"/>
  <c r="DJ6" i="10"/>
  <c r="DJ7" i="10"/>
  <c r="DJ8" i="10"/>
  <c r="DJ9" i="10"/>
  <c r="DJ10" i="10"/>
  <c r="DJ11" i="10"/>
  <c r="DJ12" i="10"/>
  <c r="DJ13" i="10"/>
  <c r="DJ14" i="10"/>
  <c r="DJ15" i="10"/>
  <c r="DJ16" i="10"/>
  <c r="DJ17" i="10"/>
  <c r="DJ18" i="10"/>
  <c r="DJ19" i="10"/>
  <c r="DJ20" i="10"/>
  <c r="DJ21" i="10"/>
  <c r="DJ22" i="10"/>
  <c r="DJ23" i="10"/>
  <c r="DJ24" i="10"/>
  <c r="DJ25" i="10"/>
  <c r="DJ26" i="10"/>
  <c r="DJ27" i="10"/>
  <c r="DJ28" i="10"/>
  <c r="DJ29" i="10"/>
  <c r="DJ30" i="10"/>
  <c r="DJ31" i="10"/>
  <c r="DJ32" i="10"/>
  <c r="DJ33" i="10"/>
  <c r="DJ34" i="10"/>
  <c r="DJ35" i="10"/>
  <c r="DJ36" i="10"/>
  <c r="DJ37" i="10"/>
  <c r="DJ38" i="10"/>
  <c r="DJ39" i="10"/>
  <c r="DJ40" i="10"/>
  <c r="DJ41" i="10"/>
  <c r="DJ42" i="10"/>
  <c r="DJ43" i="10"/>
  <c r="DJ44" i="10"/>
  <c r="DJ45" i="10"/>
  <c r="DJ46" i="10"/>
  <c r="DJ47" i="10"/>
  <c r="DJ48" i="10"/>
  <c r="DJ49" i="10"/>
  <c r="DJ50" i="10"/>
  <c r="DJ51" i="10"/>
  <c r="DJ52" i="10"/>
  <c r="DJ53" i="10"/>
  <c r="DJ54" i="10"/>
  <c r="DJ55" i="10"/>
  <c r="DJ56" i="10"/>
  <c r="DJ57" i="10"/>
  <c r="DJ58" i="10"/>
  <c r="DJ59" i="10"/>
  <c r="DJ60" i="10"/>
  <c r="DJ61" i="10"/>
  <c r="DJ62" i="10"/>
  <c r="DJ63" i="10"/>
  <c r="DJ64" i="10"/>
  <c r="DJ65" i="10"/>
  <c r="DJ66" i="10"/>
  <c r="DJ67" i="10"/>
  <c r="DJ68" i="10"/>
  <c r="DJ69" i="10"/>
  <c r="DJ70" i="10"/>
  <c r="DJ71" i="10"/>
  <c r="DJ72" i="10"/>
  <c r="DJ73" i="10"/>
  <c r="DJ74" i="10"/>
  <c r="DJ75" i="10"/>
  <c r="DJ76" i="10"/>
  <c r="DJ77" i="10"/>
  <c r="DJ78" i="10"/>
  <c r="DJ79" i="10"/>
  <c r="DJ80" i="10"/>
  <c r="DJ81" i="10"/>
  <c r="DJ82" i="10"/>
  <c r="DJ83" i="10"/>
  <c r="DJ84" i="10"/>
  <c r="DJ85" i="10"/>
  <c r="DJ86" i="10"/>
  <c r="DJ87" i="10"/>
  <c r="DJ88" i="10"/>
  <c r="DJ89" i="10"/>
  <c r="DJ90" i="10"/>
  <c r="DJ91" i="10"/>
  <c r="DJ92" i="10"/>
  <c r="DJ93" i="10"/>
  <c r="DJ94" i="10"/>
  <c r="DJ95" i="10"/>
  <c r="DJ96" i="10"/>
  <c r="DJ97" i="10"/>
  <c r="DJ98" i="10"/>
  <c r="DJ99" i="10"/>
  <c r="DJ100" i="10"/>
  <c r="DJ101" i="10"/>
  <c r="DJ102" i="10"/>
  <c r="DJ103" i="10"/>
  <c r="DJ104" i="10"/>
  <c r="DJ105" i="10"/>
  <c r="DJ106" i="10"/>
  <c r="DJ107" i="10"/>
  <c r="DJ108" i="10"/>
  <c r="DJ109" i="10"/>
  <c r="DJ110" i="10"/>
  <c r="DJ111" i="10"/>
  <c r="DJ112" i="10"/>
  <c r="DJ113" i="10"/>
  <c r="DJ114" i="10"/>
  <c r="DJ115" i="10"/>
  <c r="DJ116" i="10"/>
  <c r="DJ117" i="10"/>
  <c r="DJ118" i="10"/>
  <c r="DJ119" i="10"/>
  <c r="DJ120" i="10"/>
  <c r="DJ121" i="10"/>
  <c r="DJ122" i="10"/>
  <c r="DJ123" i="10"/>
  <c r="DJ124" i="10"/>
  <c r="DJ125" i="10"/>
  <c r="DJ126" i="10"/>
  <c r="DJ127" i="10"/>
  <c r="DJ128" i="10"/>
  <c r="DJ129" i="10"/>
  <c r="DJ130" i="10"/>
  <c r="DJ131" i="10"/>
  <c r="DJ132" i="10"/>
  <c r="DJ133" i="10"/>
  <c r="DJ134" i="10"/>
  <c r="DJ135" i="10"/>
  <c r="DJ136" i="10"/>
  <c r="DJ137" i="10"/>
  <c r="DJ138" i="10"/>
  <c r="DJ139" i="10"/>
  <c r="DJ140" i="10"/>
  <c r="DJ141" i="10"/>
  <c r="DJ142" i="10"/>
  <c r="DJ143" i="10"/>
  <c r="DJ144" i="10"/>
  <c r="DJ145" i="10"/>
  <c r="DJ146" i="10"/>
  <c r="DJ147" i="10"/>
  <c r="DJ148" i="10"/>
  <c r="DJ149" i="10"/>
  <c r="DJ150" i="10"/>
  <c r="DJ151" i="10"/>
  <c r="DJ152" i="10"/>
  <c r="DJ153" i="10"/>
  <c r="DJ154" i="10"/>
  <c r="DJ155" i="10"/>
  <c r="DJ156" i="10"/>
  <c r="DJ157" i="10"/>
  <c r="DJ158" i="10"/>
  <c r="DJ159" i="10"/>
  <c r="DJ160" i="10"/>
  <c r="DJ161" i="10"/>
  <c r="DJ162" i="10"/>
  <c r="DJ163" i="10"/>
  <c r="DJ164" i="10"/>
  <c r="DJ165" i="10"/>
  <c r="DJ166" i="10"/>
  <c r="DJ167" i="10"/>
  <c r="DJ168" i="10"/>
  <c r="DJ169" i="10"/>
  <c r="DJ170" i="10"/>
  <c r="DJ171" i="10"/>
  <c r="DJ172" i="10"/>
  <c r="DJ173" i="10"/>
  <c r="DJ174" i="10"/>
  <c r="DJ175" i="10"/>
  <c r="DJ176" i="10"/>
  <c r="DJ177" i="10"/>
  <c r="DJ178" i="10"/>
  <c r="DJ179" i="10"/>
  <c r="DJ180" i="10"/>
  <c r="DJ181" i="10"/>
  <c r="DJ182" i="10"/>
  <c r="DJ183" i="10"/>
  <c r="DJ184" i="10"/>
  <c r="DJ185" i="10"/>
  <c r="DJ186" i="10"/>
  <c r="DJ187" i="10"/>
  <c r="DJ188" i="10"/>
  <c r="DJ189" i="10"/>
  <c r="DJ190" i="10"/>
  <c r="DJ191" i="10"/>
  <c r="DJ192" i="10"/>
  <c r="DJ193" i="10"/>
  <c r="DJ194" i="10"/>
  <c r="DJ195" i="10"/>
  <c r="DJ196" i="10"/>
  <c r="DJ197" i="10"/>
  <c r="DJ198" i="10"/>
  <c r="DJ199" i="10"/>
  <c r="DJ200" i="10"/>
  <c r="DJ201" i="10"/>
  <c r="DJ202" i="10"/>
  <c r="DJ203" i="10"/>
  <c r="DJ204" i="10"/>
  <c r="DJ205" i="10"/>
  <c r="DJ206" i="10"/>
  <c r="DJ207" i="10"/>
  <c r="DJ208" i="10"/>
  <c r="DJ209" i="10"/>
  <c r="DJ210" i="10"/>
  <c r="DJ211" i="10"/>
  <c r="DJ212" i="10"/>
  <c r="DJ213" i="10"/>
  <c r="DJ214" i="10"/>
  <c r="DJ215" i="10"/>
  <c r="DJ216" i="10"/>
  <c r="DJ217" i="10"/>
  <c r="DJ218" i="10"/>
  <c r="DJ219" i="10"/>
  <c r="DJ220" i="10"/>
  <c r="DJ221" i="10"/>
  <c r="DJ222" i="10"/>
  <c r="DJ223" i="10"/>
  <c r="DJ224" i="10"/>
  <c r="DJ225" i="10"/>
  <c r="DJ226" i="10"/>
  <c r="DJ227" i="10"/>
  <c r="DJ228" i="10"/>
  <c r="DJ229" i="10"/>
  <c r="DJ230" i="10"/>
  <c r="DJ231" i="10"/>
  <c r="DJ232" i="10"/>
  <c r="DJ233" i="10"/>
  <c r="DJ234" i="10"/>
  <c r="DJ235" i="10"/>
  <c r="DJ236" i="10"/>
  <c r="DJ237" i="10"/>
  <c r="DJ238" i="10"/>
  <c r="DJ239" i="10"/>
  <c r="DJ240" i="10"/>
  <c r="DJ241" i="10"/>
  <c r="DJ242" i="10"/>
  <c r="DJ243" i="10"/>
  <c r="DJ244" i="10"/>
  <c r="DJ245" i="10"/>
  <c r="DJ246" i="10"/>
  <c r="DJ247" i="10"/>
  <c r="DJ248" i="10"/>
  <c r="DJ249" i="10"/>
  <c r="DJ250" i="10"/>
  <c r="DJ251" i="10"/>
  <c r="DJ252" i="10"/>
  <c r="DJ253" i="10"/>
  <c r="DJ254" i="10"/>
  <c r="DJ255" i="10"/>
  <c r="DJ256" i="10"/>
  <c r="DJ257" i="10"/>
  <c r="DJ258" i="10"/>
  <c r="DJ259" i="10"/>
  <c r="DJ260" i="10"/>
  <c r="DJ261" i="10"/>
  <c r="DJ262" i="10"/>
  <c r="DJ263" i="10"/>
  <c r="DJ264" i="10"/>
  <c r="DJ265" i="10"/>
  <c r="DJ266" i="10"/>
  <c r="DJ267" i="10"/>
  <c r="DJ268" i="10"/>
  <c r="DJ269" i="10"/>
  <c r="DJ270" i="10"/>
  <c r="DJ271" i="10"/>
  <c r="DJ272" i="10"/>
  <c r="DJ273" i="10"/>
  <c r="DJ274" i="10"/>
  <c r="DJ275" i="10"/>
  <c r="DJ276" i="10"/>
  <c r="DJ277" i="10"/>
  <c r="DJ278" i="10"/>
  <c r="DJ279" i="10"/>
  <c r="DJ280" i="10"/>
  <c r="DJ281" i="10"/>
  <c r="DJ282" i="10"/>
  <c r="DJ283" i="10"/>
  <c r="DJ284" i="10"/>
  <c r="DJ285" i="10"/>
  <c r="DJ286" i="10"/>
  <c r="DJ287" i="10"/>
  <c r="DJ288" i="10"/>
  <c r="DJ289" i="10"/>
  <c r="DJ290" i="10"/>
  <c r="DJ291" i="10"/>
  <c r="DJ292" i="10"/>
  <c r="DJ293" i="10"/>
  <c r="DJ294" i="10"/>
  <c r="DJ3" i="10"/>
  <c r="DE4" i="10"/>
  <c r="DE5" i="10"/>
  <c r="DE6" i="10"/>
  <c r="DE7" i="10"/>
  <c r="DE8" i="10"/>
  <c r="DE9" i="10"/>
  <c r="DE10" i="10"/>
  <c r="DE11" i="10"/>
  <c r="DE12" i="10"/>
  <c r="DE13" i="10"/>
  <c r="DE14" i="10"/>
  <c r="DE15" i="10"/>
  <c r="DE16" i="10"/>
  <c r="DE17" i="10"/>
  <c r="DE18" i="10"/>
  <c r="DE19" i="10"/>
  <c r="DE20" i="10"/>
  <c r="DE21" i="10"/>
  <c r="DE22" i="10"/>
  <c r="DE23" i="10"/>
  <c r="DE24" i="10"/>
  <c r="DE25" i="10"/>
  <c r="DE26" i="10"/>
  <c r="DE27" i="10"/>
  <c r="DE28" i="10"/>
  <c r="DE29" i="10"/>
  <c r="DE30" i="10"/>
  <c r="DE31" i="10"/>
  <c r="DE32" i="10"/>
  <c r="DE33" i="10"/>
  <c r="DE34" i="10"/>
  <c r="DE35" i="10"/>
  <c r="DE36" i="10"/>
  <c r="DE37" i="10"/>
  <c r="DE38" i="10"/>
  <c r="DE39" i="10"/>
  <c r="DE40" i="10"/>
  <c r="DE41" i="10"/>
  <c r="DE42" i="10"/>
  <c r="DE43" i="10"/>
  <c r="DE44" i="10"/>
  <c r="DE45" i="10"/>
  <c r="DE46" i="10"/>
  <c r="DE47" i="10"/>
  <c r="DE48" i="10"/>
  <c r="DE49" i="10"/>
  <c r="DE50" i="10"/>
  <c r="DE51" i="10"/>
  <c r="DE52" i="10"/>
  <c r="DE53" i="10"/>
  <c r="DE54" i="10"/>
  <c r="DE55" i="10"/>
  <c r="DE56" i="10"/>
  <c r="DE57" i="10"/>
  <c r="DE58" i="10"/>
  <c r="DE59" i="10"/>
  <c r="DE60" i="10"/>
  <c r="DE61" i="10"/>
  <c r="DE62" i="10"/>
  <c r="DE63" i="10"/>
  <c r="DE64" i="10"/>
  <c r="DE65" i="10"/>
  <c r="DE66" i="10"/>
  <c r="DE67" i="10"/>
  <c r="DE68" i="10"/>
  <c r="DE69" i="10"/>
  <c r="DE70" i="10"/>
  <c r="DE71" i="10"/>
  <c r="DE72" i="10"/>
  <c r="DE73" i="10"/>
  <c r="DE74" i="10"/>
  <c r="DE75" i="10"/>
  <c r="DE76" i="10"/>
  <c r="DE77" i="10"/>
  <c r="DE78" i="10"/>
  <c r="DE79" i="10"/>
  <c r="DE80" i="10"/>
  <c r="DE81" i="10"/>
  <c r="DE82" i="10"/>
  <c r="DE83" i="10"/>
  <c r="DE84" i="10"/>
  <c r="DE85" i="10"/>
  <c r="DE86" i="10"/>
  <c r="DE87" i="10"/>
  <c r="DE88" i="10"/>
  <c r="DE89" i="10"/>
  <c r="DE90" i="10"/>
  <c r="DE91" i="10"/>
  <c r="DE92" i="10"/>
  <c r="DE93" i="10"/>
  <c r="DE94" i="10"/>
  <c r="DE95" i="10"/>
  <c r="DE96" i="10"/>
  <c r="DE97" i="10"/>
  <c r="DE98" i="10"/>
  <c r="DE99" i="10"/>
  <c r="DE100" i="10"/>
  <c r="DE101" i="10"/>
  <c r="DE102" i="10"/>
  <c r="DE103" i="10"/>
  <c r="DE104" i="10"/>
  <c r="DE105" i="10"/>
  <c r="DE106" i="10"/>
  <c r="DE107" i="10"/>
  <c r="DE108" i="10"/>
  <c r="DE109" i="10"/>
  <c r="DE110" i="10"/>
  <c r="DE111" i="10"/>
  <c r="DE112" i="10"/>
  <c r="DE113" i="10"/>
  <c r="DE114" i="10"/>
  <c r="DE115" i="10"/>
  <c r="DE116" i="10"/>
  <c r="DE117" i="10"/>
  <c r="DE118" i="10"/>
  <c r="DE119" i="10"/>
  <c r="DE120" i="10"/>
  <c r="DE121" i="10"/>
  <c r="DE122" i="10"/>
  <c r="DE123" i="10"/>
  <c r="DE124" i="10"/>
  <c r="DE125" i="10"/>
  <c r="DE126" i="10"/>
  <c r="DE127" i="10"/>
  <c r="DE128" i="10"/>
  <c r="DE129" i="10"/>
  <c r="DE130" i="10"/>
  <c r="DE131" i="10"/>
  <c r="DE132" i="10"/>
  <c r="DE133" i="10"/>
  <c r="DE134" i="10"/>
  <c r="DE135" i="10"/>
  <c r="DE136" i="10"/>
  <c r="DE137" i="10"/>
  <c r="DE138" i="10"/>
  <c r="DE139" i="10"/>
  <c r="DE140" i="10"/>
  <c r="DE141" i="10"/>
  <c r="DE142" i="10"/>
  <c r="DE143" i="10"/>
  <c r="DE144" i="10"/>
  <c r="DE145" i="10"/>
  <c r="DE146" i="10"/>
  <c r="DE147" i="10"/>
  <c r="DE148" i="10"/>
  <c r="DE149" i="10"/>
  <c r="DE150" i="10"/>
  <c r="DE151" i="10"/>
  <c r="DE152" i="10"/>
  <c r="DE153" i="10"/>
  <c r="DE154" i="10"/>
  <c r="DE155" i="10"/>
  <c r="DE156" i="10"/>
  <c r="DE157" i="10"/>
  <c r="DE158" i="10"/>
  <c r="DE159" i="10"/>
  <c r="DE160" i="10"/>
  <c r="DE161" i="10"/>
  <c r="DE162" i="10"/>
  <c r="DE163" i="10"/>
  <c r="DE164" i="10"/>
  <c r="DE165" i="10"/>
  <c r="DE166" i="10"/>
  <c r="DE167" i="10"/>
  <c r="DE168" i="10"/>
  <c r="DE169" i="10"/>
  <c r="DE170" i="10"/>
  <c r="DE171" i="10"/>
  <c r="DE172" i="10"/>
  <c r="DE173" i="10"/>
  <c r="DE174" i="10"/>
  <c r="DE175" i="10"/>
  <c r="DE176" i="10"/>
  <c r="DE177" i="10"/>
  <c r="DE178" i="10"/>
  <c r="DE179" i="10"/>
  <c r="DE180" i="10"/>
  <c r="DE181" i="10"/>
  <c r="DE182" i="10"/>
  <c r="DE183" i="10"/>
  <c r="DE184" i="10"/>
  <c r="DE185" i="10"/>
  <c r="DE186" i="10"/>
  <c r="DE187" i="10"/>
  <c r="DE188" i="10"/>
  <c r="DE189" i="10"/>
  <c r="DE190" i="10"/>
  <c r="DE191" i="10"/>
  <c r="DE192" i="10"/>
  <c r="DE193" i="10"/>
  <c r="DE194" i="10"/>
  <c r="DE195" i="10"/>
  <c r="DE196" i="10"/>
  <c r="DE197" i="10"/>
  <c r="DE198" i="10"/>
  <c r="DE199" i="10"/>
  <c r="DE200" i="10"/>
  <c r="DE201" i="10"/>
  <c r="DE202" i="10"/>
  <c r="DE203" i="10"/>
  <c r="DE204" i="10"/>
  <c r="DE205" i="10"/>
  <c r="DE206" i="10"/>
  <c r="DE207" i="10"/>
  <c r="DE208" i="10"/>
  <c r="DE209" i="10"/>
  <c r="DE210" i="10"/>
  <c r="DE211" i="10"/>
  <c r="DE212" i="10"/>
  <c r="DE213" i="10"/>
  <c r="DE214" i="10"/>
  <c r="DE215" i="10"/>
  <c r="DE216" i="10"/>
  <c r="DE217" i="10"/>
  <c r="DE218" i="10"/>
  <c r="DE219" i="10"/>
  <c r="DE220" i="10"/>
  <c r="DE221" i="10"/>
  <c r="DE222" i="10"/>
  <c r="DE223" i="10"/>
  <c r="DE224" i="10"/>
  <c r="DE225" i="10"/>
  <c r="DE226" i="10"/>
  <c r="DE227" i="10"/>
  <c r="DE228" i="10"/>
  <c r="DE229" i="10"/>
  <c r="DE230" i="10"/>
  <c r="DE231" i="10"/>
  <c r="DE232" i="10"/>
  <c r="DE233" i="10"/>
  <c r="DE234" i="10"/>
  <c r="DE235" i="10"/>
  <c r="DE236" i="10"/>
  <c r="DE237" i="10"/>
  <c r="DE238" i="10"/>
  <c r="DE239" i="10"/>
  <c r="DE240" i="10"/>
  <c r="DE241" i="10"/>
  <c r="DE242" i="10"/>
  <c r="DE243" i="10"/>
  <c r="DE244" i="10"/>
  <c r="DE245" i="10"/>
  <c r="DE246" i="10"/>
  <c r="DE247" i="10"/>
  <c r="DE248" i="10"/>
  <c r="DE249" i="10"/>
  <c r="DE250" i="10"/>
  <c r="DE251" i="10"/>
  <c r="DE252" i="10"/>
  <c r="DE253" i="10"/>
  <c r="DE254" i="10"/>
  <c r="DE255" i="10"/>
  <c r="DE256" i="10"/>
  <c r="DE257" i="10"/>
  <c r="DE258" i="10"/>
  <c r="DE259" i="10"/>
  <c r="DE260" i="10"/>
  <c r="DE261" i="10"/>
  <c r="DE262" i="10"/>
  <c r="DE263" i="10"/>
  <c r="DE264" i="10"/>
  <c r="DE265" i="10"/>
  <c r="DE266" i="10"/>
  <c r="DE267" i="10"/>
  <c r="DE268" i="10"/>
  <c r="DE269" i="10"/>
  <c r="DE270" i="10"/>
  <c r="DE271" i="10"/>
  <c r="DE272" i="10"/>
  <c r="DE273" i="10"/>
  <c r="DE274" i="10"/>
  <c r="DE275" i="10"/>
  <c r="DE276" i="10"/>
  <c r="DE277" i="10"/>
  <c r="DE278" i="10"/>
  <c r="DE279" i="10"/>
  <c r="DE280" i="10"/>
  <c r="DE281" i="10"/>
  <c r="DE282" i="10"/>
  <c r="DE283" i="10"/>
  <c r="DE284" i="10"/>
  <c r="DE285" i="10"/>
  <c r="DE286" i="10"/>
  <c r="DE287" i="10"/>
  <c r="DE288" i="10"/>
  <c r="DE289" i="10"/>
  <c r="DE290" i="10"/>
  <c r="DE291" i="10"/>
  <c r="DE292" i="10"/>
  <c r="DE293" i="10"/>
  <c r="DE294" i="10"/>
  <c r="DE3" i="10"/>
  <c r="CQ4" i="10"/>
  <c r="CQ5" i="10"/>
  <c r="CQ6" i="10"/>
  <c r="CQ7" i="10"/>
  <c r="CQ8" i="10"/>
  <c r="CQ9" i="10"/>
  <c r="CQ10" i="10"/>
  <c r="CQ11" i="10"/>
  <c r="CQ12" i="10"/>
  <c r="CQ13" i="10"/>
  <c r="CQ14" i="10"/>
  <c r="CQ15" i="10"/>
  <c r="CQ16" i="10"/>
  <c r="CQ17" i="10"/>
  <c r="CQ18" i="10"/>
  <c r="CQ19" i="10"/>
  <c r="CQ20" i="10"/>
  <c r="CQ21" i="10"/>
  <c r="CQ22" i="10"/>
  <c r="CQ23" i="10"/>
  <c r="CQ24" i="10"/>
  <c r="CQ25" i="10"/>
  <c r="CQ26" i="10"/>
  <c r="CQ27" i="10"/>
  <c r="CQ28" i="10"/>
  <c r="CQ29" i="10"/>
  <c r="CQ30" i="10"/>
  <c r="CQ31" i="10"/>
  <c r="CQ32" i="10"/>
  <c r="CQ33" i="10"/>
  <c r="CQ34" i="10"/>
  <c r="CQ35" i="10"/>
  <c r="CQ36" i="10"/>
  <c r="CQ37" i="10"/>
  <c r="CQ38" i="10"/>
  <c r="CQ39" i="10"/>
  <c r="CQ40" i="10"/>
  <c r="CQ41" i="10"/>
  <c r="CQ42" i="10"/>
  <c r="CQ43" i="10"/>
  <c r="CQ44" i="10"/>
  <c r="CQ45" i="10"/>
  <c r="CQ46" i="10"/>
  <c r="CQ47" i="10"/>
  <c r="CQ48" i="10"/>
  <c r="CQ49" i="10"/>
  <c r="CQ50" i="10"/>
  <c r="CQ51" i="10"/>
  <c r="CQ52" i="10"/>
  <c r="CQ53" i="10"/>
  <c r="CQ54" i="10"/>
  <c r="CQ55" i="10"/>
  <c r="CQ56" i="10"/>
  <c r="CQ57" i="10"/>
  <c r="CQ58" i="10"/>
  <c r="CQ59" i="10"/>
  <c r="CQ60" i="10"/>
  <c r="CQ61" i="10"/>
  <c r="CQ62" i="10"/>
  <c r="CQ63" i="10"/>
  <c r="CQ64" i="10"/>
  <c r="CQ65" i="10"/>
  <c r="CQ66" i="10"/>
  <c r="CQ67" i="10"/>
  <c r="CQ68" i="10"/>
  <c r="CQ69" i="10"/>
  <c r="CQ70" i="10"/>
  <c r="CQ71" i="10"/>
  <c r="CQ72" i="10"/>
  <c r="CQ73" i="10"/>
  <c r="CQ74" i="10"/>
  <c r="CQ75" i="10"/>
  <c r="CQ76" i="10"/>
  <c r="CQ77" i="10"/>
  <c r="CQ78" i="10"/>
  <c r="CQ79" i="10"/>
  <c r="CQ80" i="10"/>
  <c r="CQ81" i="10"/>
  <c r="CQ82" i="10"/>
  <c r="CQ83" i="10"/>
  <c r="CQ84" i="10"/>
  <c r="CQ85" i="10"/>
  <c r="CQ86" i="10"/>
  <c r="CQ87" i="10"/>
  <c r="CQ88" i="10"/>
  <c r="CQ89" i="10"/>
  <c r="CQ90" i="10"/>
  <c r="CQ91" i="10"/>
  <c r="CQ92" i="10"/>
  <c r="CQ93" i="10"/>
  <c r="CQ94" i="10"/>
  <c r="CQ95" i="10"/>
  <c r="CQ96" i="10"/>
  <c r="CQ97" i="10"/>
  <c r="CQ98" i="10"/>
  <c r="CQ99" i="10"/>
  <c r="CQ100" i="10"/>
  <c r="CQ101" i="10"/>
  <c r="CQ102" i="10"/>
  <c r="CQ103" i="10"/>
  <c r="CQ104" i="10"/>
  <c r="CQ105" i="10"/>
  <c r="CQ106" i="10"/>
  <c r="CQ107" i="10"/>
  <c r="CQ108" i="10"/>
  <c r="CQ109" i="10"/>
  <c r="CQ110" i="10"/>
  <c r="CQ111" i="10"/>
  <c r="CQ112" i="10"/>
  <c r="CQ113" i="10"/>
  <c r="CQ114" i="10"/>
  <c r="CQ115" i="10"/>
  <c r="CQ116" i="10"/>
  <c r="CQ117" i="10"/>
  <c r="CQ118" i="10"/>
  <c r="CQ119" i="10"/>
  <c r="CQ120" i="10"/>
  <c r="CQ121" i="10"/>
  <c r="CQ122" i="10"/>
  <c r="CQ123" i="10"/>
  <c r="CQ124" i="10"/>
  <c r="CQ125" i="10"/>
  <c r="CQ126" i="10"/>
  <c r="CQ127" i="10"/>
  <c r="CQ128" i="10"/>
  <c r="CQ129" i="10"/>
  <c r="CQ130" i="10"/>
  <c r="CQ131" i="10"/>
  <c r="CQ132" i="10"/>
  <c r="CQ133" i="10"/>
  <c r="CQ134" i="10"/>
  <c r="CQ135" i="10"/>
  <c r="CQ136" i="10"/>
  <c r="CQ137" i="10"/>
  <c r="CQ138" i="10"/>
  <c r="CQ139" i="10"/>
  <c r="CQ140" i="10"/>
  <c r="CQ141" i="10"/>
  <c r="CQ142" i="10"/>
  <c r="CQ143" i="10"/>
  <c r="CQ144" i="10"/>
  <c r="CQ145" i="10"/>
  <c r="CQ146" i="10"/>
  <c r="CQ147" i="10"/>
  <c r="CQ148" i="10"/>
  <c r="CQ149" i="10"/>
  <c r="CQ150" i="10"/>
  <c r="CQ151" i="10"/>
  <c r="CQ152" i="10"/>
  <c r="CQ153" i="10"/>
  <c r="CQ154" i="10"/>
  <c r="CQ155" i="10"/>
  <c r="CQ156" i="10"/>
  <c r="CQ157" i="10"/>
  <c r="CQ158" i="10"/>
  <c r="CQ159" i="10"/>
  <c r="CQ160" i="10"/>
  <c r="CQ161" i="10"/>
  <c r="CQ162" i="10"/>
  <c r="CQ163" i="10"/>
  <c r="CQ164" i="10"/>
  <c r="CQ165" i="10"/>
  <c r="CQ166" i="10"/>
  <c r="CQ167" i="10"/>
  <c r="CQ168" i="10"/>
  <c r="CQ169" i="10"/>
  <c r="CQ170" i="10"/>
  <c r="CQ171" i="10"/>
  <c r="CQ172" i="10"/>
  <c r="CQ173" i="10"/>
  <c r="CQ174" i="10"/>
  <c r="CQ175" i="10"/>
  <c r="CQ176" i="10"/>
  <c r="CQ177" i="10"/>
  <c r="CQ178" i="10"/>
  <c r="CQ179" i="10"/>
  <c r="CQ180" i="10"/>
  <c r="CQ181" i="10"/>
  <c r="CQ182" i="10"/>
  <c r="CQ183" i="10"/>
  <c r="CQ184" i="10"/>
  <c r="CQ185" i="10"/>
  <c r="CQ186" i="10"/>
  <c r="CQ187" i="10"/>
  <c r="CQ188" i="10"/>
  <c r="CQ189" i="10"/>
  <c r="CQ190" i="10"/>
  <c r="CQ191" i="10"/>
  <c r="CQ192" i="10"/>
  <c r="CQ193" i="10"/>
  <c r="CQ194" i="10"/>
  <c r="CQ195" i="10"/>
  <c r="CQ196" i="10"/>
  <c r="CQ197" i="10"/>
  <c r="CQ198" i="10"/>
  <c r="CQ199" i="10"/>
  <c r="CQ200" i="10"/>
  <c r="CQ201" i="10"/>
  <c r="CQ202" i="10"/>
  <c r="CQ203" i="10"/>
  <c r="CQ204" i="10"/>
  <c r="CQ205" i="10"/>
  <c r="CQ206" i="10"/>
  <c r="CQ207" i="10"/>
  <c r="CQ208" i="10"/>
  <c r="CQ209" i="10"/>
  <c r="CQ210" i="10"/>
  <c r="CQ211" i="10"/>
  <c r="CQ212" i="10"/>
  <c r="CQ213" i="10"/>
  <c r="CQ214" i="10"/>
  <c r="CQ215" i="10"/>
  <c r="CQ216" i="10"/>
  <c r="CQ217" i="10"/>
  <c r="CQ218" i="10"/>
  <c r="CQ219" i="10"/>
  <c r="CQ220" i="10"/>
  <c r="CQ221" i="10"/>
  <c r="CQ222" i="10"/>
  <c r="CQ223" i="10"/>
  <c r="CQ224" i="10"/>
  <c r="CQ225" i="10"/>
  <c r="CQ226" i="10"/>
  <c r="CQ227" i="10"/>
  <c r="CQ228" i="10"/>
  <c r="CQ229" i="10"/>
  <c r="CQ230" i="10"/>
  <c r="CQ231" i="10"/>
  <c r="CQ232" i="10"/>
  <c r="CQ233" i="10"/>
  <c r="CQ234" i="10"/>
  <c r="CQ235" i="10"/>
  <c r="CQ236" i="10"/>
  <c r="CQ237" i="10"/>
  <c r="CQ238" i="10"/>
  <c r="CQ239" i="10"/>
  <c r="CQ240" i="10"/>
  <c r="CQ241" i="10"/>
  <c r="CQ242" i="10"/>
  <c r="CQ243" i="10"/>
  <c r="CQ244" i="10"/>
  <c r="CQ245" i="10"/>
  <c r="CQ246" i="10"/>
  <c r="CQ247" i="10"/>
  <c r="CQ248" i="10"/>
  <c r="CQ249" i="10"/>
  <c r="CQ250" i="10"/>
  <c r="CQ251" i="10"/>
  <c r="CQ252" i="10"/>
  <c r="CQ253" i="10"/>
  <c r="CQ254" i="10"/>
  <c r="CQ255" i="10"/>
  <c r="CQ256" i="10"/>
  <c r="CQ257" i="10"/>
  <c r="CQ258" i="10"/>
  <c r="CQ259" i="10"/>
  <c r="CQ260" i="10"/>
  <c r="CQ261" i="10"/>
  <c r="CQ262" i="10"/>
  <c r="CQ263" i="10"/>
  <c r="CQ264" i="10"/>
  <c r="CQ265" i="10"/>
  <c r="CQ266" i="10"/>
  <c r="CQ267" i="10"/>
  <c r="CQ268" i="10"/>
  <c r="CQ269" i="10"/>
  <c r="CQ270" i="10"/>
  <c r="CQ271" i="10"/>
  <c r="CQ272" i="10"/>
  <c r="CQ273" i="10"/>
  <c r="CQ274" i="10"/>
  <c r="CQ275" i="10"/>
  <c r="CQ276" i="10"/>
  <c r="CQ277" i="10"/>
  <c r="CQ278" i="10"/>
  <c r="CQ279" i="10"/>
  <c r="CQ280" i="10"/>
  <c r="CQ281" i="10"/>
  <c r="CQ282" i="10"/>
  <c r="CQ283" i="10"/>
  <c r="CQ284" i="10"/>
  <c r="CQ285" i="10"/>
  <c r="CQ286" i="10"/>
  <c r="CQ287" i="10"/>
  <c r="CQ288" i="10"/>
  <c r="CQ289" i="10"/>
  <c r="CQ290" i="10"/>
  <c r="CQ291" i="10"/>
  <c r="CQ292" i="10"/>
  <c r="CQ293" i="10"/>
  <c r="CQ294" i="10"/>
  <c r="CQ3" i="10"/>
  <c r="CJ4" i="10"/>
  <c r="CJ5" i="10"/>
  <c r="CJ6" i="10"/>
  <c r="CJ7" i="10"/>
  <c r="CJ8" i="10"/>
  <c r="CJ9" i="10"/>
  <c r="CJ10" i="10"/>
  <c r="CJ11" i="10"/>
  <c r="CJ12" i="10"/>
  <c r="CJ13" i="10"/>
  <c r="CJ14" i="10"/>
  <c r="CJ15" i="10"/>
  <c r="CJ16" i="10"/>
  <c r="CJ17" i="10"/>
  <c r="CJ18" i="10"/>
  <c r="CJ19" i="10"/>
  <c r="CJ20" i="10"/>
  <c r="CJ21" i="10"/>
  <c r="CJ22" i="10"/>
  <c r="CJ23" i="10"/>
  <c r="CJ24" i="10"/>
  <c r="CJ25" i="10"/>
  <c r="CJ26" i="10"/>
  <c r="CJ27" i="10"/>
  <c r="CJ28" i="10"/>
  <c r="CJ29" i="10"/>
  <c r="CJ30" i="10"/>
  <c r="CJ31" i="10"/>
  <c r="CJ32" i="10"/>
  <c r="CJ33" i="10"/>
  <c r="CJ34" i="10"/>
  <c r="CJ35" i="10"/>
  <c r="CJ36" i="10"/>
  <c r="CJ37" i="10"/>
  <c r="CJ38" i="10"/>
  <c r="CJ39" i="10"/>
  <c r="CJ40" i="10"/>
  <c r="CJ41" i="10"/>
  <c r="CJ42" i="10"/>
  <c r="CJ43" i="10"/>
  <c r="CJ44" i="10"/>
  <c r="CJ45" i="10"/>
  <c r="CJ46" i="10"/>
  <c r="CJ47" i="10"/>
  <c r="CJ48" i="10"/>
  <c r="CJ49" i="10"/>
  <c r="CJ50" i="10"/>
  <c r="CJ51" i="10"/>
  <c r="CJ52" i="10"/>
  <c r="CJ53" i="10"/>
  <c r="CJ54" i="10"/>
  <c r="CJ55" i="10"/>
  <c r="CJ56" i="10"/>
  <c r="CJ57" i="10"/>
  <c r="CJ58" i="10"/>
  <c r="CJ59" i="10"/>
  <c r="CJ60" i="10"/>
  <c r="CJ61" i="10"/>
  <c r="CJ62" i="10"/>
  <c r="CJ63" i="10"/>
  <c r="CJ64" i="10"/>
  <c r="CJ65" i="10"/>
  <c r="CJ66" i="10"/>
  <c r="CJ67" i="10"/>
  <c r="CJ68" i="10"/>
  <c r="CJ69" i="10"/>
  <c r="CJ70" i="10"/>
  <c r="CJ71" i="10"/>
  <c r="CJ72" i="10"/>
  <c r="CJ73" i="10"/>
  <c r="CJ74" i="10"/>
  <c r="CJ75" i="10"/>
  <c r="CJ76" i="10"/>
  <c r="CJ77" i="10"/>
  <c r="CJ78" i="10"/>
  <c r="CJ79" i="10"/>
  <c r="CJ80" i="10"/>
  <c r="CJ81" i="10"/>
  <c r="CJ82" i="10"/>
  <c r="CJ83" i="10"/>
  <c r="CJ84" i="10"/>
  <c r="CJ85" i="10"/>
  <c r="CJ86" i="10"/>
  <c r="CJ87" i="10"/>
  <c r="CJ88" i="10"/>
  <c r="CJ89" i="10"/>
  <c r="CJ90" i="10"/>
  <c r="CJ91" i="10"/>
  <c r="CJ92" i="10"/>
  <c r="CJ93" i="10"/>
  <c r="CJ94" i="10"/>
  <c r="CJ95" i="10"/>
  <c r="CJ96" i="10"/>
  <c r="CJ97" i="10"/>
  <c r="CJ98" i="10"/>
  <c r="CJ99" i="10"/>
  <c r="CJ100" i="10"/>
  <c r="CJ101" i="10"/>
  <c r="CJ102" i="10"/>
  <c r="CJ103" i="10"/>
  <c r="CJ104" i="10"/>
  <c r="CJ105" i="10"/>
  <c r="CJ106" i="10"/>
  <c r="CJ107" i="10"/>
  <c r="CJ108" i="10"/>
  <c r="CJ109" i="10"/>
  <c r="CJ110" i="10"/>
  <c r="CJ111" i="10"/>
  <c r="CJ112" i="10"/>
  <c r="CJ113" i="10"/>
  <c r="CJ114" i="10"/>
  <c r="CJ115" i="10"/>
  <c r="CJ116" i="10"/>
  <c r="CJ117" i="10"/>
  <c r="CJ118" i="10"/>
  <c r="CJ119" i="10"/>
  <c r="CJ120" i="10"/>
  <c r="CJ121" i="10"/>
  <c r="CJ122" i="10"/>
  <c r="CJ123" i="10"/>
  <c r="CJ124" i="10"/>
  <c r="CJ125" i="10"/>
  <c r="CJ126" i="10"/>
  <c r="CJ127" i="10"/>
  <c r="CJ128" i="10"/>
  <c r="CJ129" i="10"/>
  <c r="CJ130" i="10"/>
  <c r="CJ131" i="10"/>
  <c r="CJ132" i="10"/>
  <c r="CJ133" i="10"/>
  <c r="CJ134" i="10"/>
  <c r="CJ135" i="10"/>
  <c r="CJ136" i="10"/>
  <c r="CJ137" i="10"/>
  <c r="CJ138" i="10"/>
  <c r="CJ139" i="10"/>
  <c r="CJ140" i="10"/>
  <c r="CJ141" i="10"/>
  <c r="CJ142" i="10"/>
  <c r="CJ143" i="10"/>
  <c r="CJ144" i="10"/>
  <c r="CJ145" i="10"/>
  <c r="CJ146" i="10"/>
  <c r="CJ147" i="10"/>
  <c r="CJ148" i="10"/>
  <c r="CJ149" i="10"/>
  <c r="CJ150" i="10"/>
  <c r="CJ151" i="10"/>
  <c r="CJ152" i="10"/>
  <c r="CJ153" i="10"/>
  <c r="CJ154" i="10"/>
  <c r="CJ155" i="10"/>
  <c r="CJ156" i="10"/>
  <c r="CJ157" i="10"/>
  <c r="CJ158" i="10"/>
  <c r="CJ159" i="10"/>
  <c r="CJ160" i="10"/>
  <c r="CJ161" i="10"/>
  <c r="CJ162" i="10"/>
  <c r="CJ163" i="10"/>
  <c r="CJ164" i="10"/>
  <c r="CJ165" i="10"/>
  <c r="CJ166" i="10"/>
  <c r="CJ167" i="10"/>
  <c r="CJ168" i="10"/>
  <c r="CJ169" i="10"/>
  <c r="CJ170" i="10"/>
  <c r="CJ171" i="10"/>
  <c r="CJ172" i="10"/>
  <c r="CJ173" i="10"/>
  <c r="CJ174" i="10"/>
  <c r="CJ175" i="10"/>
  <c r="CJ176" i="10"/>
  <c r="CJ177" i="10"/>
  <c r="CJ178" i="10"/>
  <c r="CJ179" i="10"/>
  <c r="CJ180" i="10"/>
  <c r="CJ181" i="10"/>
  <c r="CJ182" i="10"/>
  <c r="CJ183" i="10"/>
  <c r="CJ184" i="10"/>
  <c r="CJ185" i="10"/>
  <c r="CJ186" i="10"/>
  <c r="CJ187" i="10"/>
  <c r="CJ188" i="10"/>
  <c r="CJ189" i="10"/>
  <c r="CJ190" i="10"/>
  <c r="CJ191" i="10"/>
  <c r="CJ192" i="10"/>
  <c r="CJ193" i="10"/>
  <c r="CJ194" i="10"/>
  <c r="CJ195" i="10"/>
  <c r="CJ196" i="10"/>
  <c r="CJ197" i="10"/>
  <c r="CJ198" i="10"/>
  <c r="CJ199" i="10"/>
  <c r="CJ200" i="10"/>
  <c r="CJ201" i="10"/>
  <c r="CJ202" i="10"/>
  <c r="CJ203" i="10"/>
  <c r="CJ204" i="10"/>
  <c r="CJ205" i="10"/>
  <c r="CJ206" i="10"/>
  <c r="CJ207" i="10"/>
  <c r="CJ208" i="10"/>
  <c r="CJ209" i="10"/>
  <c r="CJ210" i="10"/>
  <c r="CJ211" i="10"/>
  <c r="CJ212" i="10"/>
  <c r="CJ213" i="10"/>
  <c r="CJ214" i="10"/>
  <c r="CJ215" i="10"/>
  <c r="CJ216" i="10"/>
  <c r="CJ217" i="10"/>
  <c r="CJ218" i="10"/>
  <c r="CJ219" i="10"/>
  <c r="CJ220" i="10"/>
  <c r="CJ221" i="10"/>
  <c r="CJ222" i="10"/>
  <c r="CJ223" i="10"/>
  <c r="CJ224" i="10"/>
  <c r="CJ225" i="10"/>
  <c r="CJ226" i="10"/>
  <c r="CJ227" i="10"/>
  <c r="CJ228" i="10"/>
  <c r="CJ229" i="10"/>
  <c r="CJ230" i="10"/>
  <c r="CJ231" i="10"/>
  <c r="CJ232" i="10"/>
  <c r="CJ233" i="10"/>
  <c r="CJ234" i="10"/>
  <c r="CJ235" i="10"/>
  <c r="CJ236" i="10"/>
  <c r="CJ237" i="10"/>
  <c r="CJ238" i="10"/>
  <c r="CJ239" i="10"/>
  <c r="CJ240" i="10"/>
  <c r="CJ241" i="10"/>
  <c r="CJ242" i="10"/>
  <c r="CJ243" i="10"/>
  <c r="CJ244" i="10"/>
  <c r="CJ245" i="10"/>
  <c r="CJ246" i="10"/>
  <c r="CJ247" i="10"/>
  <c r="CJ248" i="10"/>
  <c r="CJ249" i="10"/>
  <c r="CJ250" i="10"/>
  <c r="CJ251" i="10"/>
  <c r="CJ252" i="10"/>
  <c r="CJ253" i="10"/>
  <c r="CJ254" i="10"/>
  <c r="CJ255" i="10"/>
  <c r="CJ256" i="10"/>
  <c r="CJ257" i="10"/>
  <c r="CJ258" i="10"/>
  <c r="CJ259" i="10"/>
  <c r="CJ260" i="10"/>
  <c r="CJ261" i="10"/>
  <c r="CJ262" i="10"/>
  <c r="CJ263" i="10"/>
  <c r="CJ264" i="10"/>
  <c r="CJ265" i="10"/>
  <c r="CJ266" i="10"/>
  <c r="CJ267" i="10"/>
  <c r="CJ268" i="10"/>
  <c r="CJ269" i="10"/>
  <c r="CJ270" i="10"/>
  <c r="CJ271" i="10"/>
  <c r="CJ272" i="10"/>
  <c r="CJ273" i="10"/>
  <c r="CJ274" i="10"/>
  <c r="CJ275" i="10"/>
  <c r="CJ276" i="10"/>
  <c r="CJ277" i="10"/>
  <c r="CJ278" i="10"/>
  <c r="CJ279" i="10"/>
  <c r="CJ280" i="10"/>
  <c r="CJ281" i="10"/>
  <c r="CJ282" i="10"/>
  <c r="CJ283" i="10"/>
  <c r="CJ284" i="10"/>
  <c r="CJ285" i="10"/>
  <c r="CJ286" i="10"/>
  <c r="CJ287" i="10"/>
  <c r="CJ288" i="10"/>
  <c r="CJ289" i="10"/>
  <c r="CJ290" i="10"/>
  <c r="CJ291" i="10"/>
  <c r="CJ292" i="10"/>
  <c r="CJ293" i="10"/>
  <c r="CJ294" i="10"/>
  <c r="CJ3" i="10"/>
  <c r="G8" i="9" l="1"/>
  <c r="F8" i="9"/>
  <c r="H8" i="9"/>
  <c r="D8" i="9"/>
  <c r="I8" i="9"/>
  <c r="J8" i="9"/>
  <c r="E8" i="9"/>
  <c r="IG4" i="10"/>
  <c r="IG5" i="10"/>
  <c r="IG6" i="10"/>
  <c r="IG7" i="10"/>
  <c r="IG8" i="10"/>
  <c r="IG9" i="10"/>
  <c r="IG10" i="10"/>
  <c r="IG11" i="10"/>
  <c r="IG12" i="10"/>
  <c r="IG13" i="10"/>
  <c r="IG14" i="10"/>
  <c r="IG15" i="10"/>
  <c r="IG16" i="10"/>
  <c r="IG17" i="10"/>
  <c r="IG18" i="10"/>
  <c r="IG19" i="10"/>
  <c r="IG20" i="10"/>
  <c r="IG21" i="10"/>
  <c r="IG22" i="10"/>
  <c r="IG23" i="10"/>
  <c r="IG24" i="10"/>
  <c r="IG25" i="10"/>
  <c r="IG26" i="10"/>
  <c r="IG27" i="10"/>
  <c r="IG28" i="10"/>
  <c r="IG29" i="10"/>
  <c r="IG30" i="10"/>
  <c r="IG31" i="10"/>
  <c r="IG32" i="10"/>
  <c r="IG33" i="10"/>
  <c r="IG34" i="10"/>
  <c r="IG35" i="10"/>
  <c r="IG36" i="10"/>
  <c r="IG37" i="10"/>
  <c r="IG38" i="10"/>
  <c r="IG39" i="10"/>
  <c r="IG40" i="10"/>
  <c r="IG41" i="10"/>
  <c r="IG42" i="10"/>
  <c r="IG43" i="10"/>
  <c r="IG44" i="10"/>
  <c r="IG45" i="10"/>
  <c r="IG46" i="10"/>
  <c r="IG47" i="10"/>
  <c r="IG48" i="10"/>
  <c r="IG49" i="10"/>
  <c r="IG50" i="10"/>
  <c r="IG51" i="10"/>
  <c r="IG52" i="10"/>
  <c r="IG53" i="10"/>
  <c r="IG54" i="10"/>
  <c r="IG55" i="10"/>
  <c r="IG56" i="10"/>
  <c r="IG57" i="10"/>
  <c r="IG58" i="10"/>
  <c r="IG59" i="10"/>
  <c r="IG60" i="10"/>
  <c r="IG61" i="10"/>
  <c r="IG62" i="10"/>
  <c r="IG63" i="10"/>
  <c r="IG64" i="10"/>
  <c r="IG65" i="10"/>
  <c r="IG66" i="10"/>
  <c r="IG67" i="10"/>
  <c r="IG68" i="10"/>
  <c r="IG69" i="10"/>
  <c r="IG70" i="10"/>
  <c r="IG71" i="10"/>
  <c r="IG72" i="10"/>
  <c r="IG73" i="10"/>
  <c r="IG74" i="10"/>
  <c r="IG75" i="10"/>
  <c r="IG76" i="10"/>
  <c r="IG77" i="10"/>
  <c r="IG78" i="10"/>
  <c r="IG79" i="10"/>
  <c r="IG80" i="10"/>
  <c r="IG81" i="10"/>
  <c r="IG82" i="10"/>
  <c r="IG83" i="10"/>
  <c r="IG84" i="10"/>
  <c r="IG85" i="10"/>
  <c r="IG86" i="10"/>
  <c r="IG87" i="10"/>
  <c r="IG88" i="10"/>
  <c r="IG89" i="10"/>
  <c r="IG90" i="10"/>
  <c r="IG91" i="10"/>
  <c r="IG92" i="10"/>
  <c r="IG93" i="10"/>
  <c r="IG94" i="10"/>
  <c r="IG95" i="10"/>
  <c r="IG96" i="10"/>
  <c r="IG97" i="10"/>
  <c r="IG98" i="10"/>
  <c r="IG99" i="10"/>
  <c r="IG100" i="10"/>
  <c r="IG101" i="10"/>
  <c r="IG102" i="10"/>
  <c r="IG103" i="10"/>
  <c r="IG104" i="10"/>
  <c r="IG105" i="10"/>
  <c r="IG106" i="10"/>
  <c r="IG107" i="10"/>
  <c r="IG108" i="10"/>
  <c r="IG109" i="10"/>
  <c r="IG110" i="10"/>
  <c r="IG111" i="10"/>
  <c r="IG112" i="10"/>
  <c r="IG113" i="10"/>
  <c r="IG114" i="10"/>
  <c r="IG115" i="10"/>
  <c r="IG116" i="10"/>
  <c r="IG117" i="10"/>
  <c r="IG118" i="10"/>
  <c r="IG119" i="10"/>
  <c r="IG120" i="10"/>
  <c r="IG121" i="10"/>
  <c r="IG122" i="10"/>
  <c r="IG123" i="10"/>
  <c r="IG124" i="10"/>
  <c r="IG125" i="10"/>
  <c r="IG126" i="10"/>
  <c r="IG127" i="10"/>
  <c r="IG128" i="10"/>
  <c r="IG129" i="10"/>
  <c r="IG130" i="10"/>
  <c r="IG131" i="10"/>
  <c r="IG132" i="10"/>
  <c r="IG133" i="10"/>
  <c r="IG134" i="10"/>
  <c r="IG135" i="10"/>
  <c r="IG136" i="10"/>
  <c r="IG137" i="10"/>
  <c r="IG138" i="10"/>
  <c r="IG139" i="10"/>
  <c r="IG140" i="10"/>
  <c r="IG141" i="10"/>
  <c r="IG142" i="10"/>
  <c r="IG143" i="10"/>
  <c r="IG144" i="10"/>
  <c r="IG145" i="10"/>
  <c r="IG146" i="10"/>
  <c r="IG147" i="10"/>
  <c r="IG148" i="10"/>
  <c r="IG149" i="10"/>
  <c r="IG150" i="10"/>
  <c r="IG151" i="10"/>
  <c r="IG152" i="10"/>
  <c r="IG153" i="10"/>
  <c r="IG154" i="10"/>
  <c r="IG155" i="10"/>
  <c r="IG156" i="10"/>
  <c r="IG157" i="10"/>
  <c r="IG158" i="10"/>
  <c r="IG159" i="10"/>
  <c r="IG160" i="10"/>
  <c r="IG161" i="10"/>
  <c r="IG162" i="10"/>
  <c r="IG163" i="10"/>
  <c r="IG164" i="10"/>
  <c r="IG165" i="10"/>
  <c r="IG166" i="10"/>
  <c r="IG167" i="10"/>
  <c r="IG168" i="10"/>
  <c r="IG169" i="10"/>
  <c r="IG170" i="10"/>
  <c r="IG171" i="10"/>
  <c r="IG172" i="10"/>
  <c r="IG173" i="10"/>
  <c r="IG174" i="10"/>
  <c r="IG175" i="10"/>
  <c r="IG176" i="10"/>
  <c r="IG177" i="10"/>
  <c r="IG178" i="10"/>
  <c r="IG179" i="10"/>
  <c r="IG180" i="10"/>
  <c r="IG181" i="10"/>
  <c r="IG182" i="10"/>
  <c r="IG183" i="10"/>
  <c r="IG184" i="10"/>
  <c r="IG185" i="10"/>
  <c r="IG186" i="10"/>
  <c r="IG187" i="10"/>
  <c r="IG188" i="10"/>
  <c r="IG189" i="10"/>
  <c r="IG190" i="10"/>
  <c r="IG191" i="10"/>
  <c r="IG192" i="10"/>
  <c r="IG193" i="10"/>
  <c r="IG194" i="10"/>
  <c r="IG195" i="10"/>
  <c r="IG196" i="10"/>
  <c r="IG197" i="10"/>
  <c r="IG198" i="10"/>
  <c r="IG199" i="10"/>
  <c r="IG200" i="10"/>
  <c r="IG201" i="10"/>
  <c r="IG202" i="10"/>
  <c r="IG203" i="10"/>
  <c r="IG204" i="10"/>
  <c r="IG205" i="10"/>
  <c r="IG206" i="10"/>
  <c r="IG207" i="10"/>
  <c r="IG208" i="10"/>
  <c r="IG209" i="10"/>
  <c r="IG210" i="10"/>
  <c r="IG211" i="10"/>
  <c r="IG212" i="10"/>
  <c r="IG213" i="10"/>
  <c r="IG214" i="10"/>
  <c r="IG215" i="10"/>
  <c r="IG216" i="10"/>
  <c r="IG217" i="10"/>
  <c r="IG218" i="10"/>
  <c r="IG219" i="10"/>
  <c r="IG220" i="10"/>
  <c r="IG221" i="10"/>
  <c r="IG222" i="10"/>
  <c r="IG223" i="10"/>
  <c r="IG224" i="10"/>
  <c r="IG225" i="10"/>
  <c r="IG226" i="10"/>
  <c r="IG227" i="10"/>
  <c r="IG228" i="10"/>
  <c r="IG229" i="10"/>
  <c r="IG230" i="10"/>
  <c r="IG231" i="10"/>
  <c r="IG232" i="10"/>
  <c r="IG233" i="10"/>
  <c r="IG234" i="10"/>
  <c r="IG235" i="10"/>
  <c r="IG236" i="10"/>
  <c r="IG237" i="10"/>
  <c r="IG238" i="10"/>
  <c r="IG239" i="10"/>
  <c r="IG240" i="10"/>
  <c r="IG241" i="10"/>
  <c r="IG242" i="10"/>
  <c r="IG243" i="10"/>
  <c r="IG244" i="10"/>
  <c r="IG245" i="10"/>
  <c r="IG246" i="10"/>
  <c r="IG247" i="10"/>
  <c r="IG248" i="10"/>
  <c r="IG249" i="10"/>
  <c r="IG250" i="10"/>
  <c r="IG251" i="10"/>
  <c r="IG252" i="10"/>
  <c r="IG253" i="10"/>
  <c r="IG254" i="10"/>
  <c r="IG255" i="10"/>
  <c r="IG256" i="10"/>
  <c r="IG257" i="10"/>
  <c r="IG258" i="10"/>
  <c r="IG259" i="10"/>
  <c r="IG260" i="10"/>
  <c r="IG261" i="10"/>
  <c r="IG262" i="10"/>
  <c r="IG263" i="10"/>
  <c r="IG264" i="10"/>
  <c r="IG265" i="10"/>
  <c r="IG266" i="10"/>
  <c r="IG267" i="10"/>
  <c r="IG268" i="10"/>
  <c r="IG269" i="10"/>
  <c r="IG270" i="10"/>
  <c r="IG271" i="10"/>
  <c r="IG272" i="10"/>
  <c r="IG273" i="10"/>
  <c r="IG274" i="10"/>
  <c r="IG275" i="10"/>
  <c r="IG276" i="10"/>
  <c r="IG277" i="10"/>
  <c r="IG278" i="10"/>
  <c r="IG279" i="10"/>
  <c r="IG280" i="10"/>
  <c r="IG281" i="10"/>
  <c r="IG282" i="10"/>
  <c r="IG283" i="10"/>
  <c r="IG284" i="10"/>
  <c r="IG285" i="10"/>
  <c r="IG286" i="10"/>
  <c r="IG287" i="10"/>
  <c r="IG288" i="10"/>
  <c r="IG289" i="10"/>
  <c r="IG290" i="10"/>
  <c r="IG291" i="10"/>
  <c r="IG292" i="10"/>
  <c r="IG293" i="10"/>
  <c r="IG294" i="10"/>
  <c r="IG3" i="10"/>
  <c r="BN296" i="10"/>
  <c r="BH296" i="10"/>
  <c r="BD296" i="10"/>
  <c r="AL296" i="10"/>
  <c r="L296" i="10"/>
  <c r="GH107" i="10" l="1"/>
  <c r="GH109" i="10"/>
  <c r="GH110" i="10"/>
  <c r="GH111" i="10"/>
  <c r="GH112" i="10"/>
  <c r="GH113" i="10"/>
  <c r="GH114" i="10"/>
  <c r="GH115" i="10"/>
  <c r="GH116" i="10"/>
  <c r="GH117" i="10"/>
  <c r="GH118" i="10"/>
  <c r="GH119" i="10"/>
  <c r="GH120" i="10"/>
  <c r="GH121" i="10"/>
  <c r="GH122" i="10"/>
  <c r="GH123" i="10"/>
  <c r="GH124" i="10"/>
  <c r="GH125" i="10"/>
  <c r="GH126" i="10"/>
  <c r="GH127" i="10"/>
  <c r="GH128" i="10"/>
  <c r="GH129" i="10"/>
  <c r="GH130" i="10"/>
  <c r="GH131" i="10"/>
  <c r="GH132" i="10"/>
  <c r="GH133" i="10"/>
  <c r="GH134" i="10"/>
  <c r="GH135" i="10"/>
  <c r="GH136" i="10"/>
  <c r="GH137" i="10"/>
  <c r="GH138" i="10"/>
  <c r="GH139" i="10"/>
  <c r="GH140" i="10"/>
  <c r="GH141" i="10"/>
  <c r="GH142" i="10"/>
  <c r="GH143" i="10"/>
  <c r="GH144" i="10"/>
  <c r="GH145" i="10"/>
  <c r="GH146" i="10"/>
  <c r="GH147" i="10"/>
  <c r="GH148" i="10"/>
  <c r="GH149" i="10"/>
  <c r="GH150" i="10"/>
  <c r="GH151" i="10"/>
  <c r="GH152" i="10"/>
  <c r="GH153" i="10"/>
  <c r="GH154" i="10"/>
  <c r="GH155" i="10"/>
  <c r="GH156" i="10"/>
  <c r="GH157" i="10"/>
  <c r="GH158" i="10"/>
  <c r="GH159" i="10"/>
  <c r="GH160" i="10"/>
  <c r="GH161" i="10"/>
  <c r="GH162" i="10"/>
  <c r="GH163" i="10"/>
  <c r="GH164" i="10"/>
  <c r="GH165" i="10"/>
  <c r="GH166" i="10"/>
  <c r="GH167" i="10"/>
  <c r="GH168" i="10"/>
  <c r="GH169" i="10"/>
  <c r="GH170" i="10"/>
  <c r="GH171" i="10"/>
  <c r="GH172" i="10"/>
  <c r="GH173" i="10"/>
  <c r="GH174" i="10"/>
  <c r="GH175" i="10"/>
  <c r="GH176" i="10"/>
  <c r="GH177" i="10"/>
  <c r="GH178" i="10"/>
  <c r="GH179" i="10"/>
  <c r="GH180" i="10"/>
  <c r="GH181" i="10"/>
  <c r="GH182" i="10"/>
  <c r="GH183" i="10"/>
  <c r="GH184" i="10"/>
  <c r="GH185" i="10"/>
  <c r="GH186" i="10"/>
  <c r="GH187" i="10"/>
  <c r="GH188" i="10"/>
  <c r="GH189" i="10"/>
  <c r="GH190" i="10"/>
  <c r="GH191" i="10"/>
  <c r="GH192" i="10"/>
  <c r="GH193" i="10"/>
  <c r="GH194" i="10"/>
  <c r="GH195" i="10"/>
  <c r="GH196" i="10"/>
  <c r="GH197" i="10"/>
  <c r="GH198" i="10"/>
  <c r="GH199" i="10"/>
  <c r="GH200" i="10"/>
  <c r="GH201" i="10"/>
  <c r="GH202" i="10"/>
  <c r="GH203" i="10"/>
  <c r="GH204" i="10"/>
  <c r="GH205" i="10"/>
  <c r="GH206" i="10"/>
  <c r="GH207" i="10"/>
  <c r="GH208" i="10"/>
  <c r="GH209" i="10"/>
  <c r="GH210" i="10"/>
  <c r="GH211" i="10"/>
  <c r="GH212" i="10"/>
  <c r="GH213" i="10"/>
  <c r="GH214" i="10"/>
  <c r="GH215" i="10"/>
  <c r="GH216" i="10"/>
  <c r="GH217" i="10"/>
  <c r="GH218" i="10"/>
  <c r="GH219" i="10"/>
  <c r="GH220" i="10"/>
  <c r="GH221" i="10"/>
  <c r="GH222" i="10"/>
  <c r="GH223" i="10"/>
  <c r="GH224" i="10"/>
  <c r="GH225" i="10"/>
  <c r="GH226" i="10"/>
  <c r="GH227" i="10"/>
  <c r="GH228" i="10"/>
  <c r="GH229" i="10"/>
  <c r="GH230" i="10"/>
  <c r="GH231" i="10"/>
  <c r="GH232" i="10"/>
  <c r="GH233" i="10"/>
  <c r="GH234" i="10"/>
  <c r="GH235" i="10"/>
  <c r="GH236" i="10"/>
  <c r="GH237" i="10"/>
  <c r="GH238" i="10"/>
  <c r="GH239" i="10"/>
  <c r="GH240" i="10"/>
  <c r="GH241" i="10"/>
  <c r="GH242" i="10"/>
  <c r="GH243" i="10"/>
  <c r="GH244" i="10"/>
  <c r="GH245" i="10"/>
  <c r="GH246" i="10"/>
  <c r="GH247" i="10"/>
  <c r="GH248" i="10"/>
  <c r="GH249" i="10"/>
  <c r="GH250" i="10"/>
  <c r="GH251" i="10"/>
  <c r="GH252" i="10"/>
  <c r="GH253" i="10"/>
  <c r="GH254" i="10"/>
  <c r="GH255" i="10"/>
  <c r="GH256" i="10"/>
  <c r="GH257" i="10"/>
  <c r="GH258" i="10"/>
  <c r="GH259" i="10"/>
  <c r="GH260" i="10"/>
  <c r="GH261" i="10"/>
  <c r="GH262" i="10"/>
  <c r="GH263" i="10"/>
  <c r="GH264" i="10"/>
  <c r="GH265" i="10"/>
  <c r="GH266" i="10"/>
  <c r="GH267" i="10"/>
  <c r="GH268" i="10"/>
  <c r="GH269" i="10"/>
  <c r="GH270" i="10"/>
  <c r="GH271" i="10"/>
  <c r="GH272" i="10"/>
  <c r="GH273" i="10"/>
  <c r="GH274" i="10"/>
  <c r="GH275" i="10"/>
  <c r="GH276" i="10"/>
  <c r="GH277" i="10"/>
  <c r="GH278" i="10"/>
  <c r="GH279" i="10"/>
  <c r="GH280" i="10"/>
  <c r="GH281" i="10"/>
  <c r="GH282" i="10"/>
  <c r="GH283" i="10"/>
  <c r="GH284" i="10"/>
  <c r="GH285" i="10"/>
  <c r="GH286" i="10"/>
  <c r="GH287" i="10"/>
  <c r="GH288" i="10"/>
  <c r="GH289" i="10"/>
  <c r="GH290" i="10"/>
  <c r="GH291" i="10"/>
  <c r="GH292" i="10"/>
  <c r="GH293" i="10"/>
  <c r="GH294" i="10"/>
  <c r="GH3" i="10"/>
  <c r="FH288" i="10" l="1"/>
  <c r="HJ284" i="10"/>
  <c r="GH104" i="10"/>
  <c r="GH101" i="10"/>
  <c r="GH98" i="10"/>
  <c r="GH95" i="10"/>
  <c r="GH92" i="10"/>
  <c r="GH89" i="10"/>
  <c r="GH86" i="10"/>
  <c r="GH83" i="10"/>
  <c r="GH80" i="10"/>
  <c r="GH77" i="10"/>
  <c r="GH74" i="10"/>
  <c r="GH71" i="10"/>
  <c r="GH68" i="10"/>
  <c r="GH65" i="10"/>
  <c r="GH62" i="10"/>
  <c r="GH59" i="10"/>
  <c r="GH56" i="10"/>
  <c r="GH53" i="10"/>
  <c r="GH50" i="10"/>
  <c r="GH47" i="10"/>
  <c r="GH44" i="10"/>
  <c r="GH41" i="10"/>
  <c r="GH38" i="10"/>
  <c r="GH35" i="10"/>
  <c r="GH32" i="10"/>
  <c r="GH29" i="10"/>
  <c r="GH26" i="10"/>
  <c r="GH23" i="10"/>
  <c r="GH20" i="10"/>
  <c r="GH17" i="10"/>
  <c r="GH14" i="10"/>
  <c r="GH11" i="10"/>
  <c r="GH8" i="10"/>
  <c r="GH5" i="10"/>
  <c r="GH106" i="10"/>
  <c r="GH103" i="10"/>
  <c r="GH100" i="10"/>
  <c r="GH97" i="10"/>
  <c r="GH94" i="10"/>
  <c r="GH91" i="10"/>
  <c r="GH88" i="10"/>
  <c r="GH85" i="10"/>
  <c r="GH82" i="10"/>
  <c r="GH79" i="10"/>
  <c r="GH76" i="10"/>
  <c r="GH73" i="10"/>
  <c r="GH70" i="10"/>
  <c r="GH67" i="10"/>
  <c r="GH64" i="10"/>
  <c r="GH61" i="10"/>
  <c r="GH58" i="10"/>
  <c r="GH55" i="10"/>
  <c r="GH52" i="10"/>
  <c r="GH49" i="10"/>
  <c r="GH46" i="10"/>
  <c r="GH43" i="10"/>
  <c r="GH40" i="10"/>
  <c r="GH37" i="10"/>
  <c r="GH34" i="10"/>
  <c r="GH31" i="10"/>
  <c r="GH28" i="10"/>
  <c r="GH25" i="10"/>
  <c r="GH22" i="10"/>
  <c r="GH19" i="10"/>
  <c r="GH16" i="10"/>
  <c r="GH13" i="10"/>
  <c r="GH10" i="10"/>
  <c r="GH7" i="10"/>
  <c r="GH4" i="10"/>
  <c r="HD227" i="10"/>
  <c r="GZ262" i="10"/>
  <c r="GH108" i="10"/>
  <c r="GH105" i="10"/>
  <c r="GH102" i="10"/>
  <c r="GH99" i="10"/>
  <c r="GH96" i="10"/>
  <c r="GH93" i="10"/>
  <c r="GH90" i="10"/>
  <c r="GH87" i="10"/>
  <c r="GH84" i="10"/>
  <c r="GH81" i="10"/>
  <c r="GH78" i="10"/>
  <c r="GH75" i="10"/>
  <c r="GH72" i="10"/>
  <c r="GH69" i="10"/>
  <c r="GH66" i="10"/>
  <c r="GH63" i="10"/>
  <c r="GH60" i="10"/>
  <c r="GH57" i="10"/>
  <c r="GH54" i="10"/>
  <c r="GH51" i="10"/>
  <c r="GH48" i="10"/>
  <c r="GH45" i="10"/>
  <c r="GH42" i="10"/>
  <c r="GH39" i="10"/>
  <c r="GH36" i="10"/>
  <c r="GH33" i="10"/>
  <c r="GH30" i="10"/>
  <c r="GH27" i="10"/>
  <c r="GH24" i="10"/>
  <c r="GH21" i="10"/>
  <c r="GH18" i="10"/>
  <c r="GH15" i="10"/>
  <c r="GH12" i="10"/>
  <c r="GH9" i="10"/>
  <c r="GH6" i="10"/>
  <c r="GC214" i="10"/>
  <c r="GC25" i="10"/>
  <c r="FO282" i="10"/>
  <c r="HD111" i="10"/>
  <c r="GZ109" i="10"/>
  <c r="GZ70" i="10"/>
  <c r="GZ34" i="10"/>
  <c r="FH15" i="10"/>
  <c r="GZ73" i="10" l="1"/>
  <c r="GZ7" i="10"/>
  <c r="GZ76" i="10"/>
  <c r="GC31" i="10"/>
  <c r="GZ10" i="10"/>
  <c r="GZ43" i="10"/>
  <c r="GZ79" i="10"/>
  <c r="GZ115" i="10"/>
  <c r="GC34" i="10"/>
  <c r="GC70" i="10"/>
  <c r="GZ13" i="10"/>
  <c r="GC76" i="10"/>
  <c r="GC7" i="10"/>
  <c r="GZ46" i="10"/>
  <c r="GC10" i="10"/>
  <c r="GZ82" i="10"/>
  <c r="GZ49" i="10"/>
  <c r="GZ16" i="10"/>
  <c r="GZ88" i="10"/>
  <c r="GC88" i="10"/>
  <c r="GZ85" i="10"/>
  <c r="GZ52" i="10"/>
  <c r="GZ19" i="10"/>
  <c r="GZ55" i="10"/>
  <c r="GZ91" i="10"/>
  <c r="GC43" i="10"/>
  <c r="GC94" i="10"/>
  <c r="GZ22" i="10"/>
  <c r="GZ58" i="10"/>
  <c r="GZ94" i="10"/>
  <c r="GC13" i="10"/>
  <c r="GC46" i="10"/>
  <c r="GC97" i="10"/>
  <c r="GZ25" i="10"/>
  <c r="GZ61" i="10"/>
  <c r="GZ97" i="10"/>
  <c r="GC49" i="10"/>
  <c r="GC103" i="10"/>
  <c r="GZ28" i="10"/>
  <c r="GZ64" i="10"/>
  <c r="GZ103" i="10"/>
  <c r="GC16" i="10"/>
  <c r="GC106" i="10"/>
  <c r="GC61" i="10"/>
  <c r="GZ31" i="10"/>
  <c r="GZ67" i="10"/>
  <c r="GZ106" i="10"/>
  <c r="GZ4" i="10"/>
  <c r="GC28" i="10"/>
  <c r="GZ37" i="10"/>
  <c r="GC64" i="10"/>
  <c r="GZ40" i="10"/>
  <c r="GZ112" i="10"/>
  <c r="GC67" i="10"/>
  <c r="FH258" i="10"/>
  <c r="GC52" i="10"/>
  <c r="GC79" i="10"/>
  <c r="GC85" i="10"/>
  <c r="HJ258" i="10"/>
  <c r="GZ11" i="10"/>
  <c r="HD27" i="10"/>
  <c r="HD48" i="10"/>
  <c r="HD69" i="10"/>
  <c r="FH6" i="10"/>
  <c r="HD108" i="10"/>
  <c r="HD6" i="10"/>
  <c r="HD18" i="10"/>
  <c r="HD36" i="10"/>
  <c r="HD54" i="10"/>
  <c r="HD72" i="10"/>
  <c r="HD90" i="10"/>
  <c r="HD46" i="10"/>
  <c r="FH77" i="10"/>
  <c r="FH167" i="10"/>
  <c r="FH88" i="10"/>
  <c r="FH277" i="10"/>
  <c r="HD97" i="10"/>
  <c r="FH83" i="10"/>
  <c r="FH184" i="10"/>
  <c r="FH94" i="10"/>
  <c r="FH27" i="10"/>
  <c r="FH9" i="10"/>
  <c r="HD21" i="10"/>
  <c r="HD39" i="10"/>
  <c r="HD57" i="10"/>
  <c r="HD75" i="10"/>
  <c r="HD93" i="10"/>
  <c r="FH4" i="10"/>
  <c r="FH5" i="10"/>
  <c r="FH86" i="10"/>
  <c r="FH193" i="10"/>
  <c r="FH115" i="10"/>
  <c r="FH63" i="10"/>
  <c r="HD9" i="10"/>
  <c r="HD114" i="10"/>
  <c r="FH7" i="10"/>
  <c r="FH11" i="10"/>
  <c r="FH92" i="10"/>
  <c r="FH199" i="10"/>
  <c r="FH124" i="10"/>
  <c r="FH72" i="10"/>
  <c r="HD24" i="10"/>
  <c r="HD78" i="10"/>
  <c r="FH10" i="10"/>
  <c r="FH14" i="10"/>
  <c r="FH95" i="10"/>
  <c r="FH220" i="10"/>
  <c r="FH151" i="10"/>
  <c r="FH99" i="10"/>
  <c r="HD42" i="10"/>
  <c r="HD60" i="10"/>
  <c r="HD96" i="10"/>
  <c r="FH12" i="10"/>
  <c r="HD117" i="10"/>
  <c r="HD10" i="10"/>
  <c r="FH20" i="10"/>
  <c r="FH113" i="10"/>
  <c r="FH229" i="10"/>
  <c r="FH160" i="10"/>
  <c r="FH135" i="10"/>
  <c r="HD63" i="10"/>
  <c r="HD81" i="10"/>
  <c r="HD99" i="10"/>
  <c r="FH23" i="10"/>
  <c r="FH122" i="10"/>
  <c r="FH235" i="10"/>
  <c r="FH166" i="10"/>
  <c r="FH144" i="10"/>
  <c r="HD102" i="10"/>
  <c r="FH13" i="10"/>
  <c r="FH29" i="10"/>
  <c r="FH128" i="10"/>
  <c r="FH238" i="10"/>
  <c r="FH186" i="10"/>
  <c r="FH180" i="10"/>
  <c r="HD84" i="10"/>
  <c r="HD13" i="10"/>
  <c r="FH47" i="10"/>
  <c r="FH131" i="10"/>
  <c r="FH22" i="10"/>
  <c r="FH195" i="10"/>
  <c r="FH215" i="10"/>
  <c r="HD105" i="10"/>
  <c r="FH16" i="10"/>
  <c r="FH50" i="10"/>
  <c r="FH149" i="10"/>
  <c r="FH43" i="10"/>
  <c r="FH201" i="10"/>
  <c r="FH242" i="10"/>
  <c r="HD45" i="10"/>
  <c r="HD30" i="10"/>
  <c r="HD33" i="10"/>
  <c r="HD87" i="10"/>
  <c r="FH19" i="10"/>
  <c r="FH56" i="10"/>
  <c r="FH158" i="10"/>
  <c r="FH52" i="10"/>
  <c r="FH231" i="10"/>
  <c r="FH3" i="10"/>
  <c r="HD12" i="10"/>
  <c r="HD66" i="10"/>
  <c r="HD15" i="10"/>
  <c r="HD51" i="10"/>
  <c r="FH18" i="10"/>
  <c r="HD28" i="10"/>
  <c r="FH59" i="10"/>
  <c r="FH164" i="10"/>
  <c r="FH58" i="10"/>
  <c r="FH271" i="10"/>
  <c r="FH267" i="10"/>
  <c r="GZ100" i="10"/>
  <c r="GZ118" i="10"/>
  <c r="GC19" i="10"/>
  <c r="GC37" i="10"/>
  <c r="GC55" i="10"/>
  <c r="FO5" i="10"/>
  <c r="HD44" i="10"/>
  <c r="HD289" i="10"/>
  <c r="FH41" i="10"/>
  <c r="FH119" i="10"/>
  <c r="FH202" i="10"/>
  <c r="HJ73" i="10"/>
  <c r="HJ216" i="10"/>
  <c r="HJ140" i="10"/>
  <c r="FH79" i="10"/>
  <c r="FH222" i="10"/>
  <c r="HJ120" i="10"/>
  <c r="HJ291" i="10"/>
  <c r="FH171" i="10"/>
  <c r="FO41" i="10"/>
  <c r="GC14" i="10"/>
  <c r="HD59" i="10"/>
  <c r="FO210" i="10"/>
  <c r="HJ82" i="10"/>
  <c r="HJ5" i="10"/>
  <c r="HJ149" i="10"/>
  <c r="HJ129" i="10"/>
  <c r="HJ219" i="10"/>
  <c r="GC4" i="10"/>
  <c r="GC22" i="10"/>
  <c r="GC40" i="10"/>
  <c r="GC58" i="10"/>
  <c r="FO50" i="10"/>
  <c r="GZ35" i="10"/>
  <c r="HJ88" i="10"/>
  <c r="HJ11" i="10"/>
  <c r="HJ155" i="10"/>
  <c r="FH237" i="10"/>
  <c r="HJ135" i="10"/>
  <c r="HJ246" i="10"/>
  <c r="FH206" i="10"/>
  <c r="GZ41" i="10"/>
  <c r="GZ184" i="10"/>
  <c r="HJ109" i="10"/>
  <c r="HJ32" i="10"/>
  <c r="HJ176" i="10"/>
  <c r="HJ12" i="10"/>
  <c r="HJ156" i="10"/>
  <c r="HJ255" i="10"/>
  <c r="HD131" i="10"/>
  <c r="HJ118" i="10"/>
  <c r="HJ41" i="10"/>
  <c r="HJ184" i="10"/>
  <c r="HJ21" i="10"/>
  <c r="HJ165" i="10"/>
  <c r="GZ50" i="10"/>
  <c r="HD170" i="10"/>
  <c r="FH65" i="10"/>
  <c r="FH155" i="10"/>
  <c r="GC254" i="10"/>
  <c r="HJ124" i="10"/>
  <c r="HJ47" i="10"/>
  <c r="HJ190" i="10"/>
  <c r="FH130" i="10"/>
  <c r="HJ27" i="10"/>
  <c r="HJ171" i="10"/>
  <c r="FH36" i="10"/>
  <c r="FH251" i="10"/>
  <c r="GZ77" i="10"/>
  <c r="HJ10" i="10"/>
  <c r="HJ145" i="10"/>
  <c r="HJ68" i="10"/>
  <c r="HJ211" i="10"/>
  <c r="HJ48" i="10"/>
  <c r="HJ191" i="10"/>
  <c r="HJ229" i="10"/>
  <c r="GZ89" i="10"/>
  <c r="HJ16" i="10"/>
  <c r="HJ154" i="10"/>
  <c r="HJ77" i="10"/>
  <c r="HJ220" i="10"/>
  <c r="HJ57" i="10"/>
  <c r="HJ200" i="10"/>
  <c r="HJ265" i="10"/>
  <c r="GC89" i="10"/>
  <c r="HD129" i="10"/>
  <c r="HJ19" i="10"/>
  <c r="HJ160" i="10"/>
  <c r="HJ83" i="10"/>
  <c r="HJ63" i="10"/>
  <c r="HJ206" i="10"/>
  <c r="HJ224" i="10"/>
  <c r="GC112" i="10"/>
  <c r="HD100" i="10"/>
  <c r="FO18" i="10"/>
  <c r="HD165" i="10"/>
  <c r="HJ37" i="10"/>
  <c r="HJ104" i="10"/>
  <c r="HJ84" i="10"/>
  <c r="FH262" i="10"/>
  <c r="FH108" i="10"/>
  <c r="HJ260" i="10"/>
  <c r="FO51" i="10"/>
  <c r="HJ46" i="10"/>
  <c r="HJ189" i="10"/>
  <c r="HJ113" i="10"/>
  <c r="HJ93" i="10"/>
  <c r="HD26" i="10"/>
  <c r="HJ52" i="10"/>
  <c r="HJ195" i="10"/>
  <c r="HJ119" i="10"/>
  <c r="HJ99" i="10"/>
  <c r="HJ274" i="10"/>
  <c r="HJ256" i="10"/>
  <c r="HJ215" i="10"/>
  <c r="HJ251" i="10"/>
  <c r="HJ287" i="10"/>
  <c r="FH281" i="10"/>
  <c r="GC82" i="10"/>
  <c r="GC100" i="10"/>
  <c r="FO8" i="10"/>
  <c r="GZ32" i="10"/>
  <c r="HD79" i="10"/>
  <c r="GC50" i="10"/>
  <c r="GZ39" i="10"/>
  <c r="GC42" i="10"/>
  <c r="HD134" i="10"/>
  <c r="GZ124" i="10"/>
  <c r="FO193" i="10"/>
  <c r="HD230" i="10"/>
  <c r="FH8" i="10"/>
  <c r="FH44" i="10"/>
  <c r="FH80" i="10"/>
  <c r="FH116" i="10"/>
  <c r="FH152" i="10"/>
  <c r="FH187" i="10"/>
  <c r="FH223" i="10"/>
  <c r="HJ4" i="10"/>
  <c r="HJ40" i="10"/>
  <c r="HJ76" i="10"/>
  <c r="HJ112" i="10"/>
  <c r="HJ148" i="10"/>
  <c r="HJ183" i="10"/>
  <c r="FH21" i="10"/>
  <c r="HJ35" i="10"/>
  <c r="HJ71" i="10"/>
  <c r="HJ107" i="10"/>
  <c r="HJ143" i="10"/>
  <c r="HJ179" i="10"/>
  <c r="HJ214" i="10"/>
  <c r="FH46" i="10"/>
  <c r="FH82" i="10"/>
  <c r="FH118" i="10"/>
  <c r="FH154" i="10"/>
  <c r="FH189" i="10"/>
  <c r="FH225" i="10"/>
  <c r="HJ15" i="10"/>
  <c r="HJ51" i="10"/>
  <c r="HJ87" i="10"/>
  <c r="HJ123" i="10"/>
  <c r="HJ159" i="10"/>
  <c r="HJ194" i="10"/>
  <c r="FH265" i="10"/>
  <c r="HJ294" i="10"/>
  <c r="HJ249" i="10"/>
  <c r="FH30" i="10"/>
  <c r="FH66" i="10"/>
  <c r="FH102" i="10"/>
  <c r="FH138" i="10"/>
  <c r="FH174" i="10"/>
  <c r="FH209" i="10"/>
  <c r="FH245" i="10"/>
  <c r="HJ283" i="10"/>
  <c r="HJ259" i="10"/>
  <c r="HJ218" i="10"/>
  <c r="HJ254" i="10"/>
  <c r="HJ290" i="10"/>
  <c r="FH293" i="10"/>
  <c r="FO14" i="10"/>
  <c r="HD82" i="10"/>
  <c r="GC53" i="10"/>
  <c r="FO15" i="10"/>
  <c r="HD41" i="10"/>
  <c r="GZ168" i="10"/>
  <c r="HD126" i="10"/>
  <c r="HD124" i="10"/>
  <c r="GZ281" i="10"/>
  <c r="FH190" i="10"/>
  <c r="FH226" i="10"/>
  <c r="HJ7" i="10"/>
  <c r="HJ43" i="10"/>
  <c r="HJ79" i="10"/>
  <c r="HJ115" i="10"/>
  <c r="HJ151" i="10"/>
  <c r="HJ186" i="10"/>
  <c r="HJ38" i="10"/>
  <c r="HJ74" i="10"/>
  <c r="HJ110" i="10"/>
  <c r="HJ146" i="10"/>
  <c r="HJ181" i="10"/>
  <c r="HJ217" i="10"/>
  <c r="FH49" i="10"/>
  <c r="FH85" i="10"/>
  <c r="FH121" i="10"/>
  <c r="FH157" i="10"/>
  <c r="FH192" i="10"/>
  <c r="FH228" i="10"/>
  <c r="HJ18" i="10"/>
  <c r="HJ54" i="10"/>
  <c r="HJ90" i="10"/>
  <c r="HJ126" i="10"/>
  <c r="HJ162" i="10"/>
  <c r="HJ197" i="10"/>
  <c r="FH268" i="10"/>
  <c r="HJ285" i="10"/>
  <c r="HJ252" i="10"/>
  <c r="FH33" i="10"/>
  <c r="FH69" i="10"/>
  <c r="FH105" i="10"/>
  <c r="FH141" i="10"/>
  <c r="FH177" i="10"/>
  <c r="FH212" i="10"/>
  <c r="FH248" i="10"/>
  <c r="HJ226" i="10"/>
  <c r="HJ262" i="10"/>
  <c r="HJ221" i="10"/>
  <c r="HJ257" i="10"/>
  <c r="HJ293" i="10"/>
  <c r="FH255" i="10"/>
  <c r="FO44" i="10"/>
  <c r="HD43" i="10"/>
  <c r="GZ95" i="10"/>
  <c r="GC17" i="10"/>
  <c r="FO24" i="10"/>
  <c r="GZ57" i="10"/>
  <c r="GC60" i="10"/>
  <c r="GC87" i="10"/>
  <c r="GZ163" i="10"/>
  <c r="FH17" i="10"/>
  <c r="FH53" i="10"/>
  <c r="FH89" i="10"/>
  <c r="FH125" i="10"/>
  <c r="FH161" i="10"/>
  <c r="FH196" i="10"/>
  <c r="FH232" i="10"/>
  <c r="HJ13" i="10"/>
  <c r="HJ49" i="10"/>
  <c r="HJ85" i="10"/>
  <c r="HJ121" i="10"/>
  <c r="HJ157" i="10"/>
  <c r="HJ192" i="10"/>
  <c r="HJ8" i="10"/>
  <c r="HJ44" i="10"/>
  <c r="HJ80" i="10"/>
  <c r="HJ116" i="10"/>
  <c r="HJ152" i="10"/>
  <c r="HJ187" i="10"/>
  <c r="HJ223" i="10"/>
  <c r="FH55" i="10"/>
  <c r="FH91" i="10"/>
  <c r="FH127" i="10"/>
  <c r="FH163" i="10"/>
  <c r="FH198" i="10"/>
  <c r="FH234" i="10"/>
  <c r="HJ24" i="10"/>
  <c r="HJ60" i="10"/>
  <c r="HJ96" i="10"/>
  <c r="HJ132" i="10"/>
  <c r="HJ168" i="10"/>
  <c r="HJ203" i="10"/>
  <c r="FH274" i="10"/>
  <c r="HJ222" i="10"/>
  <c r="HJ261" i="10"/>
  <c r="FH39" i="10"/>
  <c r="FH75" i="10"/>
  <c r="FH111" i="10"/>
  <c r="FH147" i="10"/>
  <c r="FH182" i="10"/>
  <c r="FH218" i="10"/>
  <c r="FH254" i="10"/>
  <c r="HJ232" i="10"/>
  <c r="HJ268" i="10"/>
  <c r="HJ227" i="10"/>
  <c r="HJ263" i="10"/>
  <c r="FH264" i="10"/>
  <c r="FH273" i="10"/>
  <c r="HJ225" i="10"/>
  <c r="HJ264" i="10"/>
  <c r="FH42" i="10"/>
  <c r="FH78" i="10"/>
  <c r="FH114" i="10"/>
  <c r="FH150" i="10"/>
  <c r="FH185" i="10"/>
  <c r="FH221" i="10"/>
  <c r="HD254" i="10"/>
  <c r="HJ235" i="10"/>
  <c r="HJ271" i="10"/>
  <c r="HJ230" i="10"/>
  <c r="HJ266" i="10"/>
  <c r="FH278" i="10"/>
  <c r="FH279" i="10"/>
  <c r="FO77" i="10"/>
  <c r="GC68" i="10"/>
  <c r="FO54" i="10"/>
  <c r="HD62" i="10"/>
  <c r="FO25" i="10"/>
  <c r="GC123" i="10"/>
  <c r="GZ178" i="10"/>
  <c r="GZ212" i="10"/>
  <c r="GZ202" i="10"/>
  <c r="HJ55" i="10"/>
  <c r="HJ91" i="10"/>
  <c r="HJ127" i="10"/>
  <c r="HJ163" i="10"/>
  <c r="HJ198" i="10"/>
  <c r="HJ14" i="10"/>
  <c r="HJ50" i="10"/>
  <c r="HJ86" i="10"/>
  <c r="HJ122" i="10"/>
  <c r="HJ158" i="10"/>
  <c r="HJ193" i="10"/>
  <c r="FH25" i="10"/>
  <c r="FH61" i="10"/>
  <c r="FH97" i="10"/>
  <c r="FH133" i="10"/>
  <c r="FH169" i="10"/>
  <c r="FH204" i="10"/>
  <c r="FH240" i="10"/>
  <c r="HJ30" i="10"/>
  <c r="HJ66" i="10"/>
  <c r="HJ102" i="10"/>
  <c r="HJ138" i="10"/>
  <c r="HJ174" i="10"/>
  <c r="HJ209" i="10"/>
  <c r="FH280" i="10"/>
  <c r="HJ228" i="10"/>
  <c r="HJ267" i="10"/>
  <c r="FH45" i="10"/>
  <c r="FH81" i="10"/>
  <c r="FH117" i="10"/>
  <c r="FH153" i="10"/>
  <c r="FH188" i="10"/>
  <c r="FH224" i="10"/>
  <c r="FH257" i="10"/>
  <c r="HJ238" i="10"/>
  <c r="HJ277" i="10"/>
  <c r="HJ233" i="10"/>
  <c r="HJ269" i="10"/>
  <c r="FH284" i="10"/>
  <c r="FH285" i="10"/>
  <c r="GC73" i="10"/>
  <c r="GC91" i="10"/>
  <c r="GC109" i="10"/>
  <c r="FO80" i="10"/>
  <c r="HD16" i="10"/>
  <c r="GZ53" i="10"/>
  <c r="GZ107" i="10"/>
  <c r="GC71" i="10"/>
  <c r="FO60" i="10"/>
  <c r="GC6" i="10"/>
  <c r="GC78" i="10"/>
  <c r="FO129" i="10"/>
  <c r="GC126" i="10"/>
  <c r="GZ216" i="10"/>
  <c r="GZ215" i="10"/>
  <c r="GZ238" i="10"/>
  <c r="FH26" i="10"/>
  <c r="FH62" i="10"/>
  <c r="FH98" i="10"/>
  <c r="FH134" i="10"/>
  <c r="FH170" i="10"/>
  <c r="FH205" i="10"/>
  <c r="FH241" i="10"/>
  <c r="HJ22" i="10"/>
  <c r="HJ58" i="10"/>
  <c r="HJ94" i="10"/>
  <c r="HJ130" i="10"/>
  <c r="HJ166" i="10"/>
  <c r="HJ201" i="10"/>
  <c r="HJ17" i="10"/>
  <c r="HJ53" i="10"/>
  <c r="HJ89" i="10"/>
  <c r="HJ125" i="10"/>
  <c r="HJ161" i="10"/>
  <c r="HJ196" i="10"/>
  <c r="FH28" i="10"/>
  <c r="FH64" i="10"/>
  <c r="FH100" i="10"/>
  <c r="FH136" i="10"/>
  <c r="FH172" i="10"/>
  <c r="FH207" i="10"/>
  <c r="FH243" i="10"/>
  <c r="HJ33" i="10"/>
  <c r="HJ69" i="10"/>
  <c r="HJ105" i="10"/>
  <c r="HJ141" i="10"/>
  <c r="HJ177" i="10"/>
  <c r="HJ212" i="10"/>
  <c r="FH283" i="10"/>
  <c r="HJ231" i="10"/>
  <c r="HJ270" i="10"/>
  <c r="FH48" i="10"/>
  <c r="FH84" i="10"/>
  <c r="FH120" i="10"/>
  <c r="FH156" i="10"/>
  <c r="FH191" i="10"/>
  <c r="FH227" i="10"/>
  <c r="FH260" i="10"/>
  <c r="HJ241" i="10"/>
  <c r="HJ280" i="10"/>
  <c r="HJ236" i="10"/>
  <c r="HJ272" i="10"/>
  <c r="HJ3" i="10"/>
  <c r="FH261" i="10"/>
  <c r="FO86" i="10"/>
  <c r="GZ59" i="10"/>
  <c r="GZ113" i="10"/>
  <c r="GC32" i="10"/>
  <c r="HD5" i="10"/>
  <c r="HD80" i="10"/>
  <c r="HD218" i="10"/>
  <c r="GZ233" i="10"/>
  <c r="FH101" i="10"/>
  <c r="FH137" i="10"/>
  <c r="FH173" i="10"/>
  <c r="FH208" i="10"/>
  <c r="FH244" i="10"/>
  <c r="HJ25" i="10"/>
  <c r="HJ61" i="10"/>
  <c r="HJ97" i="10"/>
  <c r="HJ133" i="10"/>
  <c r="HJ169" i="10"/>
  <c r="HJ204" i="10"/>
  <c r="HJ20" i="10"/>
  <c r="HJ56" i="10"/>
  <c r="HJ92" i="10"/>
  <c r="HJ128" i="10"/>
  <c r="HJ164" i="10"/>
  <c r="HJ199" i="10"/>
  <c r="FH31" i="10"/>
  <c r="FH67" i="10"/>
  <c r="FH103" i="10"/>
  <c r="FH139" i="10"/>
  <c r="FH175" i="10"/>
  <c r="FH210" i="10"/>
  <c r="FH246" i="10"/>
  <c r="HJ36" i="10"/>
  <c r="HJ72" i="10"/>
  <c r="HJ108" i="10"/>
  <c r="HJ144" i="10"/>
  <c r="HJ180" i="10"/>
  <c r="HJ282" i="10"/>
  <c r="FH286" i="10"/>
  <c r="HJ234" i="10"/>
  <c r="HJ273" i="10"/>
  <c r="FH51" i="10"/>
  <c r="FH87" i="10"/>
  <c r="FH123" i="10"/>
  <c r="FH159" i="10"/>
  <c r="FH194" i="10"/>
  <c r="FH230" i="10"/>
  <c r="FH263" i="10"/>
  <c r="HJ244" i="10"/>
  <c r="HJ286" i="10"/>
  <c r="HJ239" i="10"/>
  <c r="HJ275" i="10"/>
  <c r="FH291" i="10"/>
  <c r="FH270" i="10"/>
  <c r="GZ23" i="10"/>
  <c r="HD61" i="10"/>
  <c r="HD115" i="10"/>
  <c r="GC35" i="10"/>
  <c r="HD8" i="10"/>
  <c r="HD83" i="10"/>
  <c r="GC162" i="10"/>
  <c r="GC248" i="10"/>
  <c r="HJ6" i="10"/>
  <c r="FH32" i="10"/>
  <c r="FH68" i="10"/>
  <c r="FH104" i="10"/>
  <c r="FH140" i="10"/>
  <c r="FH176" i="10"/>
  <c r="FH211" i="10"/>
  <c r="FH247" i="10"/>
  <c r="HJ28" i="10"/>
  <c r="HJ64" i="10"/>
  <c r="HJ100" i="10"/>
  <c r="HJ136" i="10"/>
  <c r="HJ172" i="10"/>
  <c r="HJ207" i="10"/>
  <c r="HJ23" i="10"/>
  <c r="HJ59" i="10"/>
  <c r="HJ95" i="10"/>
  <c r="HJ131" i="10"/>
  <c r="HJ167" i="10"/>
  <c r="HJ202" i="10"/>
  <c r="FH34" i="10"/>
  <c r="FH70" i="10"/>
  <c r="FH106" i="10"/>
  <c r="FH142" i="10"/>
  <c r="FH178" i="10"/>
  <c r="FH213" i="10"/>
  <c r="FH249" i="10"/>
  <c r="HJ39" i="10"/>
  <c r="HJ75" i="10"/>
  <c r="HJ111" i="10"/>
  <c r="HJ147" i="10"/>
  <c r="HJ182" i="10"/>
  <c r="GZ254" i="10"/>
  <c r="FH289" i="10"/>
  <c r="HJ237" i="10"/>
  <c r="HJ276" i="10"/>
  <c r="FH54" i="10"/>
  <c r="FH90" i="10"/>
  <c r="FH126" i="10"/>
  <c r="FH162" i="10"/>
  <c r="FH197" i="10"/>
  <c r="FH233" i="10"/>
  <c r="FH266" i="10"/>
  <c r="HJ247" i="10"/>
  <c r="HJ289" i="10"/>
  <c r="HJ242" i="10"/>
  <c r="HJ278" i="10"/>
  <c r="FH275" i="10"/>
  <c r="FH276" i="10"/>
  <c r="HD25" i="10"/>
  <c r="HD64" i="10"/>
  <c r="HD118" i="10"/>
  <c r="GZ21" i="10"/>
  <c r="GC24" i="10"/>
  <c r="HD95" i="10"/>
  <c r="GC251" i="10"/>
  <c r="FO254" i="10"/>
  <c r="FH35" i="10"/>
  <c r="FH71" i="10"/>
  <c r="FH107" i="10"/>
  <c r="FH143" i="10"/>
  <c r="FH179" i="10"/>
  <c r="FH214" i="10"/>
  <c r="FH250" i="10"/>
  <c r="HJ31" i="10"/>
  <c r="HJ67" i="10"/>
  <c r="HJ103" i="10"/>
  <c r="HJ139" i="10"/>
  <c r="HJ175" i="10"/>
  <c r="HJ210" i="10"/>
  <c r="HJ26" i="10"/>
  <c r="HJ62" i="10"/>
  <c r="HJ98" i="10"/>
  <c r="HJ134" i="10"/>
  <c r="HJ170" i="10"/>
  <c r="HJ205" i="10"/>
  <c r="FH37" i="10"/>
  <c r="FH73" i="10"/>
  <c r="FH109" i="10"/>
  <c r="FH145" i="10"/>
  <c r="FH216" i="10"/>
  <c r="FH252" i="10"/>
  <c r="HJ42" i="10"/>
  <c r="HJ78" i="10"/>
  <c r="HJ114" i="10"/>
  <c r="HJ150" i="10"/>
  <c r="HJ185" i="10"/>
  <c r="FH256" i="10"/>
  <c r="FH292" i="10"/>
  <c r="HJ240" i="10"/>
  <c r="HJ288" i="10"/>
  <c r="FH57" i="10"/>
  <c r="FH93" i="10"/>
  <c r="FH129" i="10"/>
  <c r="FH165" i="10"/>
  <c r="FH200" i="10"/>
  <c r="FH236" i="10"/>
  <c r="FH269" i="10"/>
  <c r="HJ250" i="10"/>
  <c r="HJ292" i="10"/>
  <c r="HJ245" i="10"/>
  <c r="HJ281" i="10"/>
  <c r="FH287" i="10"/>
  <c r="FH282" i="10"/>
  <c r="HD4" i="10"/>
  <c r="GZ26" i="10"/>
  <c r="GZ71" i="10"/>
  <c r="GC86" i="10"/>
  <c r="HD23" i="10"/>
  <c r="GZ129" i="10"/>
  <c r="FH38" i="10"/>
  <c r="FH74" i="10"/>
  <c r="FH110" i="10"/>
  <c r="FH146" i="10"/>
  <c r="FH181" i="10"/>
  <c r="FH217" i="10"/>
  <c r="FH253" i="10"/>
  <c r="HJ34" i="10"/>
  <c r="HJ70" i="10"/>
  <c r="HJ106" i="10"/>
  <c r="HJ142" i="10"/>
  <c r="HJ178" i="10"/>
  <c r="HJ213" i="10"/>
  <c r="HJ29" i="10"/>
  <c r="HJ65" i="10"/>
  <c r="HJ101" i="10"/>
  <c r="HJ137" i="10"/>
  <c r="HJ173" i="10"/>
  <c r="HJ208" i="10"/>
  <c r="FH40" i="10"/>
  <c r="FH76" i="10"/>
  <c r="FH112" i="10"/>
  <c r="FH148" i="10"/>
  <c r="FH183" i="10"/>
  <c r="FH219" i="10"/>
  <c r="HJ9" i="10"/>
  <c r="HJ45" i="10"/>
  <c r="HJ81" i="10"/>
  <c r="HJ117" i="10"/>
  <c r="HJ153" i="10"/>
  <c r="HJ188" i="10"/>
  <c r="FH259" i="10"/>
  <c r="HJ279" i="10"/>
  <c r="HJ243" i="10"/>
  <c r="FH24" i="10"/>
  <c r="FH60" i="10"/>
  <c r="FH96" i="10"/>
  <c r="FH132" i="10"/>
  <c r="FH168" i="10"/>
  <c r="FH203" i="10"/>
  <c r="FH239" i="10"/>
  <c r="FH272" i="10"/>
  <c r="HJ253" i="10"/>
  <c r="FH294" i="10"/>
  <c r="HJ248" i="10"/>
  <c r="FH290" i="10"/>
  <c r="FO87" i="10"/>
  <c r="FO7" i="10"/>
  <c r="FO126" i="10"/>
  <c r="FO190" i="10"/>
  <c r="FO204" i="10"/>
  <c r="FO11" i="10"/>
  <c r="FO47" i="10"/>
  <c r="FO83" i="10"/>
  <c r="GZ44" i="10"/>
  <c r="GZ62" i="10"/>
  <c r="GZ80" i="10"/>
  <c r="GZ98" i="10"/>
  <c r="GZ116" i="10"/>
  <c r="FO21" i="10"/>
  <c r="FO57" i="10"/>
  <c r="GZ6" i="10"/>
  <c r="GZ24" i="10"/>
  <c r="GZ42" i="10"/>
  <c r="GZ60" i="10"/>
  <c r="GC9" i="10"/>
  <c r="GC27" i="10"/>
  <c r="GC45" i="10"/>
  <c r="GC63" i="10"/>
  <c r="FO28" i="10"/>
  <c r="FO132" i="10"/>
  <c r="GZ93" i="10"/>
  <c r="GZ132" i="10"/>
  <c r="HD173" i="10"/>
  <c r="FO76" i="10"/>
  <c r="GZ127" i="10"/>
  <c r="HD168" i="10"/>
  <c r="GC124" i="10"/>
  <c r="GC195" i="10"/>
  <c r="GZ122" i="10"/>
  <c r="HD280" i="10"/>
  <c r="GZ230" i="10"/>
  <c r="GZ220" i="10"/>
  <c r="FO31" i="10"/>
  <c r="FO138" i="10"/>
  <c r="FO79" i="10"/>
  <c r="FO17" i="10"/>
  <c r="FO53" i="10"/>
  <c r="HD258" i="10"/>
  <c r="HD242" i="10"/>
  <c r="HD224" i="10"/>
  <c r="HD265" i="10"/>
  <c r="HD212" i="10"/>
  <c r="HD194" i="10"/>
  <c r="HD177" i="10"/>
  <c r="HD159" i="10"/>
  <c r="HD141" i="10"/>
  <c r="HD123" i="10"/>
  <c r="HD164" i="10"/>
  <c r="HD146" i="10"/>
  <c r="HD128" i="10"/>
  <c r="HD110" i="10"/>
  <c r="HD92" i="10"/>
  <c r="HD74" i="10"/>
  <c r="HD234" i="10"/>
  <c r="HD216" i="10"/>
  <c r="HD198" i="10"/>
  <c r="HD255" i="10"/>
  <c r="HD278" i="10"/>
  <c r="HD260" i="10"/>
  <c r="HD244" i="10"/>
  <c r="HD226" i="10"/>
  <c r="HD208" i="10"/>
  <c r="HD190" i="10"/>
  <c r="HD172" i="10"/>
  <c r="HD154" i="10"/>
  <c r="HD136" i="10"/>
  <c r="HD252" i="10"/>
  <c r="HD288" i="10"/>
  <c r="HD291" i="10"/>
  <c r="HD239" i="10"/>
  <c r="HD262" i="10"/>
  <c r="HD209" i="10"/>
  <c r="HD191" i="10"/>
  <c r="HD174" i="10"/>
  <c r="HD156" i="10"/>
  <c r="HD138" i="10"/>
  <c r="HD120" i="10"/>
  <c r="HD161" i="10"/>
  <c r="HD143" i="10"/>
  <c r="HD125" i="10"/>
  <c r="HD107" i="10"/>
  <c r="HD89" i="10"/>
  <c r="HD249" i="10"/>
  <c r="HD231" i="10"/>
  <c r="HD213" i="10"/>
  <c r="HD195" i="10"/>
  <c r="HD178" i="10"/>
  <c r="HD293" i="10"/>
  <c r="HD275" i="10"/>
  <c r="HD257" i="10"/>
  <c r="HD241" i="10"/>
  <c r="HD223" i="10"/>
  <c r="HD205" i="10"/>
  <c r="HD187" i="10"/>
  <c r="HD169" i="10"/>
  <c r="HD151" i="10"/>
  <c r="HD133" i="10"/>
  <c r="HD285" i="10"/>
  <c r="HD279" i="10"/>
  <c r="HD294" i="10"/>
  <c r="HD236" i="10"/>
  <c r="HD259" i="10"/>
  <c r="HD206" i="10"/>
  <c r="HD188" i="10"/>
  <c r="HD171" i="10"/>
  <c r="HD153" i="10"/>
  <c r="HD135" i="10"/>
  <c r="HD158" i="10"/>
  <c r="HD140" i="10"/>
  <c r="HD122" i="10"/>
  <c r="HD104" i="10"/>
  <c r="HD86" i="10"/>
  <c r="HD246" i="10"/>
  <c r="HD228" i="10"/>
  <c r="HD210" i="10"/>
  <c r="HD192" i="10"/>
  <c r="HD175" i="10"/>
  <c r="HD273" i="10"/>
  <c r="HD290" i="10"/>
  <c r="HD272" i="10"/>
  <c r="HD283" i="10"/>
  <c r="HD238" i="10"/>
  <c r="HD220" i="10"/>
  <c r="HD202" i="10"/>
  <c r="HD184" i="10"/>
  <c r="HD166" i="10"/>
  <c r="HD148" i="10"/>
  <c r="HD130" i="10"/>
  <c r="HD282" i="10"/>
  <c r="HD286" i="10"/>
  <c r="HD251" i="10"/>
  <c r="HD233" i="10"/>
  <c r="HD274" i="10"/>
  <c r="HD256" i="10"/>
  <c r="HD221" i="10"/>
  <c r="HD203" i="10"/>
  <c r="HD185" i="10"/>
  <c r="HD243" i="10"/>
  <c r="HD225" i="10"/>
  <c r="HD207" i="10"/>
  <c r="HD189" i="10"/>
  <c r="HD270" i="10"/>
  <c r="HD3" i="10"/>
  <c r="HD287" i="10"/>
  <c r="HD269" i="10"/>
  <c r="HD253" i="10"/>
  <c r="HD235" i="10"/>
  <c r="HD217" i="10"/>
  <c r="HD199" i="10"/>
  <c r="HD181" i="10"/>
  <c r="HD163" i="10"/>
  <c r="HD145" i="10"/>
  <c r="HD127" i="10"/>
  <c r="HD276" i="10"/>
  <c r="HD277" i="10"/>
  <c r="HD240" i="10"/>
  <c r="HD222" i="10"/>
  <c r="HD204" i="10"/>
  <c r="HD186" i="10"/>
  <c r="HD267" i="10"/>
  <c r="HD292" i="10"/>
  <c r="HD284" i="10"/>
  <c r="HD266" i="10"/>
  <c r="HD250" i="10"/>
  <c r="HD232" i="10"/>
  <c r="HD214" i="10"/>
  <c r="HD196" i="10"/>
  <c r="HD179" i="10"/>
  <c r="HD160" i="10"/>
  <c r="HD237" i="10"/>
  <c r="HD219" i="10"/>
  <c r="HD201" i="10"/>
  <c r="HD183" i="10"/>
  <c r="HD261" i="10"/>
  <c r="HD281" i="10"/>
  <c r="HD263" i="10"/>
  <c r="HD247" i="10"/>
  <c r="HD229" i="10"/>
  <c r="HD211" i="10"/>
  <c r="HD193" i="10"/>
  <c r="HD176" i="10"/>
  <c r="HD157" i="10"/>
  <c r="HD139" i="10"/>
  <c r="HD121" i="10"/>
  <c r="GZ14" i="10"/>
  <c r="GZ29" i="10"/>
  <c r="GZ47" i="10"/>
  <c r="GZ65" i="10"/>
  <c r="GZ83" i="10"/>
  <c r="GZ101" i="10"/>
  <c r="GZ119" i="10"/>
  <c r="FO27" i="10"/>
  <c r="FO63" i="10"/>
  <c r="GZ9" i="10"/>
  <c r="GZ27" i="10"/>
  <c r="GZ45" i="10"/>
  <c r="GZ63" i="10"/>
  <c r="GC12" i="10"/>
  <c r="GC30" i="10"/>
  <c r="GC48" i="10"/>
  <c r="GC66" i="10"/>
  <c r="FO34" i="10"/>
  <c r="FO159" i="10"/>
  <c r="GZ96" i="10"/>
  <c r="HD137" i="10"/>
  <c r="GC177" i="10"/>
  <c r="FO82" i="10"/>
  <c r="HD132" i="10"/>
  <c r="HD180" i="10"/>
  <c r="GC127" i="10"/>
  <c r="GC198" i="10"/>
  <c r="GZ125" i="10"/>
  <c r="FO218" i="10"/>
  <c r="GZ248" i="10"/>
  <c r="HD245" i="10"/>
  <c r="HD264" i="10"/>
  <c r="FO20" i="10"/>
  <c r="FO56" i="10"/>
  <c r="HD31" i="10"/>
  <c r="HD49" i="10"/>
  <c r="HD67" i="10"/>
  <c r="HD85" i="10"/>
  <c r="HD103" i="10"/>
  <c r="GC20" i="10"/>
  <c r="GC38" i="10"/>
  <c r="GC56" i="10"/>
  <c r="GC74" i="10"/>
  <c r="GC92" i="10"/>
  <c r="FO30" i="10"/>
  <c r="FO66" i="10"/>
  <c r="HD11" i="10"/>
  <c r="HD29" i="10"/>
  <c r="HD47" i="10"/>
  <c r="HD65" i="10"/>
  <c r="FO40" i="10"/>
  <c r="FO162" i="10"/>
  <c r="HD98" i="10"/>
  <c r="GZ147" i="10"/>
  <c r="GC90" i="10"/>
  <c r="FO85" i="10"/>
  <c r="GZ142" i="10"/>
  <c r="GC142" i="10"/>
  <c r="FO116" i="10"/>
  <c r="GZ140" i="10"/>
  <c r="FO224" i="10"/>
  <c r="GZ251" i="10"/>
  <c r="HD248" i="10"/>
  <c r="GC270" i="10"/>
  <c r="GC253" i="10"/>
  <c r="FO23" i="10"/>
  <c r="FO59" i="10"/>
  <c r="GZ68" i="10"/>
  <c r="GZ86" i="10"/>
  <c r="GZ104" i="10"/>
  <c r="FO33" i="10"/>
  <c r="FO69" i="10"/>
  <c r="GZ12" i="10"/>
  <c r="GZ30" i="10"/>
  <c r="GZ48" i="10"/>
  <c r="GZ66" i="10"/>
  <c r="GC15" i="10"/>
  <c r="GC33" i="10"/>
  <c r="GC51" i="10"/>
  <c r="GC69" i="10"/>
  <c r="FO61" i="10"/>
  <c r="FO165" i="10"/>
  <c r="HD101" i="10"/>
  <c r="HD149" i="10"/>
  <c r="GC141" i="10"/>
  <c r="GC180" i="10"/>
  <c r="FO91" i="10"/>
  <c r="HD144" i="10"/>
  <c r="HD182" i="10"/>
  <c r="FO119" i="10"/>
  <c r="HD142" i="10"/>
  <c r="FO257" i="10"/>
  <c r="HD268" i="10"/>
  <c r="FO267" i="10"/>
  <c r="GZ264" i="10"/>
  <c r="GC288" i="10"/>
  <c r="GC143" i="10"/>
  <c r="FO26" i="10"/>
  <c r="FO62" i="10"/>
  <c r="GZ5" i="10"/>
  <c r="GZ17" i="10"/>
  <c r="HD34" i="10"/>
  <c r="HD52" i="10"/>
  <c r="HD70" i="10"/>
  <c r="HD88" i="10"/>
  <c r="HD106" i="10"/>
  <c r="GC5" i="10"/>
  <c r="GC23" i="10"/>
  <c r="GC41" i="10"/>
  <c r="GC59" i="10"/>
  <c r="GC77" i="10"/>
  <c r="GC95" i="10"/>
  <c r="FO36" i="10"/>
  <c r="FO72" i="10"/>
  <c r="HD14" i="10"/>
  <c r="HD32" i="10"/>
  <c r="HD50" i="10"/>
  <c r="HD68" i="10"/>
  <c r="FO90" i="10"/>
  <c r="FO168" i="10"/>
  <c r="GZ111" i="10"/>
  <c r="GZ150" i="10"/>
  <c r="FO112" i="10"/>
  <c r="GZ145" i="10"/>
  <c r="GZ195" i="10"/>
  <c r="GC145" i="10"/>
  <c r="FO122" i="10"/>
  <c r="GZ143" i="10"/>
  <c r="FO263" i="10"/>
  <c r="HD271" i="10"/>
  <c r="GZ267" i="10"/>
  <c r="GC265" i="10"/>
  <c r="GC161" i="10"/>
  <c r="FO271" i="10"/>
  <c r="FO235" i="10"/>
  <c r="FO198" i="10"/>
  <c r="FO163" i="10"/>
  <c r="FO264" i="10"/>
  <c r="FO243" i="10"/>
  <c r="FO287" i="10"/>
  <c r="FO248" i="10"/>
  <c r="FO212" i="10"/>
  <c r="FO290" i="10"/>
  <c r="FO217" i="10"/>
  <c r="FO181" i="10"/>
  <c r="FO146" i="10"/>
  <c r="FO110" i="10"/>
  <c r="FO109" i="10"/>
  <c r="FO73" i="10"/>
  <c r="FO156" i="10"/>
  <c r="FO120" i="10"/>
  <c r="FO58" i="10"/>
  <c r="FO22" i="10"/>
  <c r="FO268" i="10"/>
  <c r="FO232" i="10"/>
  <c r="FO270" i="10"/>
  <c r="FO195" i="10"/>
  <c r="FO160" i="10"/>
  <c r="FO258" i="10"/>
  <c r="FO234" i="10"/>
  <c r="FO284" i="10"/>
  <c r="FO245" i="10"/>
  <c r="FO209" i="10"/>
  <c r="FO214" i="10"/>
  <c r="FO179" i="10"/>
  <c r="FO143" i="10"/>
  <c r="FO107" i="10"/>
  <c r="FO106" i="10"/>
  <c r="FO70" i="10"/>
  <c r="FO188" i="10"/>
  <c r="FO153" i="10"/>
  <c r="FO117" i="10"/>
  <c r="FO55" i="10"/>
  <c r="FO19" i="10"/>
  <c r="FO265" i="10"/>
  <c r="FO229" i="10"/>
  <c r="FO255" i="10"/>
  <c r="FO192" i="10"/>
  <c r="FO157" i="10"/>
  <c r="FO252" i="10"/>
  <c r="FO228" i="10"/>
  <c r="FO281" i="10"/>
  <c r="FO242" i="10"/>
  <c r="FO206" i="10"/>
  <c r="FO211" i="10"/>
  <c r="FO176" i="10"/>
  <c r="FO140" i="10"/>
  <c r="FO104" i="10"/>
  <c r="FO103" i="10"/>
  <c r="FO67" i="10"/>
  <c r="FO185" i="10"/>
  <c r="FO150" i="10"/>
  <c r="FO114" i="10"/>
  <c r="FO52" i="10"/>
  <c r="FO16" i="10"/>
  <c r="FO262" i="10"/>
  <c r="FO226" i="10"/>
  <c r="FO240" i="10"/>
  <c r="FO189" i="10"/>
  <c r="FO154" i="10"/>
  <c r="FO249" i="10"/>
  <c r="FO225" i="10"/>
  <c r="FO291" i="10"/>
  <c r="FO278" i="10"/>
  <c r="FO239" i="10"/>
  <c r="FO203" i="10"/>
  <c r="FO208" i="10"/>
  <c r="FO173" i="10"/>
  <c r="FO137" i="10"/>
  <c r="FO101" i="10"/>
  <c r="FO136" i="10"/>
  <c r="FO100" i="10"/>
  <c r="FO64" i="10"/>
  <c r="FO182" i="10"/>
  <c r="FO147" i="10"/>
  <c r="FO111" i="10"/>
  <c r="FO49" i="10"/>
  <c r="FO13" i="10"/>
  <c r="FO259" i="10"/>
  <c r="FO223" i="10"/>
  <c r="FO237" i="10"/>
  <c r="FO186" i="10"/>
  <c r="FO151" i="10"/>
  <c r="FO246" i="10"/>
  <c r="FO294" i="10"/>
  <c r="FO275" i="10"/>
  <c r="FO236" i="10"/>
  <c r="FO200" i="10"/>
  <c r="FO205" i="10"/>
  <c r="FO170" i="10"/>
  <c r="FO134" i="10"/>
  <c r="FO98" i="10"/>
  <c r="FO133" i="10"/>
  <c r="FO97" i="10"/>
  <c r="FO180" i="10"/>
  <c r="FO144" i="10"/>
  <c r="FO108" i="10"/>
  <c r="FO46" i="10"/>
  <c r="FO10" i="10"/>
  <c r="FO292" i="10"/>
  <c r="FO256" i="10"/>
  <c r="FO220" i="10"/>
  <c r="FO231" i="10"/>
  <c r="FO183" i="10"/>
  <c r="FO148" i="10"/>
  <c r="FO219" i="10"/>
  <c r="FO272" i="10"/>
  <c r="FO233" i="10"/>
  <c r="FO197" i="10"/>
  <c r="FO202" i="10"/>
  <c r="FO167" i="10"/>
  <c r="FO131" i="10"/>
  <c r="FO95" i="10"/>
  <c r="FO130" i="10"/>
  <c r="FO94" i="10"/>
  <c r="FO177" i="10"/>
  <c r="FO141" i="10"/>
  <c r="FO105" i="10"/>
  <c r="FO43" i="10"/>
  <c r="FO289" i="10"/>
  <c r="FO253" i="10"/>
  <c r="FO222" i="10"/>
  <c r="FO145" i="10"/>
  <c r="FO216" i="10"/>
  <c r="FO269" i="10"/>
  <c r="FO230" i="10"/>
  <c r="FO194" i="10"/>
  <c r="FO199" i="10"/>
  <c r="FO164" i="10"/>
  <c r="FO128" i="10"/>
  <c r="FO92" i="10"/>
  <c r="FO286" i="10"/>
  <c r="FO250" i="10"/>
  <c r="FO213" i="10"/>
  <c r="FO178" i="10"/>
  <c r="FO142" i="10"/>
  <c r="FO285" i="10"/>
  <c r="FO266" i="10"/>
  <c r="FO227" i="10"/>
  <c r="FO191" i="10"/>
  <c r="FO196" i="10"/>
  <c r="FO161" i="10"/>
  <c r="FO125" i="10"/>
  <c r="FO89" i="10"/>
  <c r="FO124" i="10"/>
  <c r="FO88" i="10"/>
  <c r="FO171" i="10"/>
  <c r="FO135" i="10"/>
  <c r="FO99" i="10"/>
  <c r="FO37" i="10"/>
  <c r="FO283" i="10"/>
  <c r="FO247" i="10"/>
  <c r="FO293" i="10"/>
  <c r="FO280" i="10"/>
  <c r="FO244" i="10"/>
  <c r="FO207" i="10"/>
  <c r="FO172" i="10"/>
  <c r="FO288" i="10"/>
  <c r="FO273" i="10"/>
  <c r="FO260" i="10"/>
  <c r="FO221" i="10"/>
  <c r="FO274" i="10"/>
  <c r="FO238" i="10"/>
  <c r="FO201" i="10"/>
  <c r="FO166" i="10"/>
  <c r="FO276" i="10"/>
  <c r="FO261" i="10"/>
  <c r="FO251" i="10"/>
  <c r="FO215" i="10"/>
  <c r="FO184" i="10"/>
  <c r="FO149" i="10"/>
  <c r="FO113" i="10"/>
  <c r="FO29" i="10"/>
  <c r="FO65" i="10"/>
  <c r="FO39" i="10"/>
  <c r="FO75" i="10"/>
  <c r="GZ15" i="10"/>
  <c r="GZ33" i="10"/>
  <c r="GZ51" i="10"/>
  <c r="GZ69" i="10"/>
  <c r="GC18" i="10"/>
  <c r="GC36" i="10"/>
  <c r="GC54" i="10"/>
  <c r="GC72" i="10"/>
  <c r="FO93" i="10"/>
  <c r="FO174" i="10"/>
  <c r="HD113" i="10"/>
  <c r="HD152" i="10"/>
  <c r="GC105" i="10"/>
  <c r="GC144" i="10"/>
  <c r="FO115" i="10"/>
  <c r="HD147" i="10"/>
  <c r="HD197" i="10"/>
  <c r="GC160" i="10"/>
  <c r="FO152" i="10"/>
  <c r="GZ158" i="10"/>
  <c r="GZ177" i="10"/>
  <c r="GC212" i="10"/>
  <c r="FO279" i="10"/>
  <c r="GZ282" i="10"/>
  <c r="FO241" i="10"/>
  <c r="GC179" i="10"/>
  <c r="FO32" i="10"/>
  <c r="FO68" i="10"/>
  <c r="HD7" i="10"/>
  <c r="HD19" i="10"/>
  <c r="HD37" i="10"/>
  <c r="HD55" i="10"/>
  <c r="HD73" i="10"/>
  <c r="HD91" i="10"/>
  <c r="HD109" i="10"/>
  <c r="GC8" i="10"/>
  <c r="GC26" i="10"/>
  <c r="GC44" i="10"/>
  <c r="GC62" i="10"/>
  <c r="GC80" i="10"/>
  <c r="GC98" i="10"/>
  <c r="FO6" i="10"/>
  <c r="FO42" i="10"/>
  <c r="FO78" i="10"/>
  <c r="HD17" i="10"/>
  <c r="HD35" i="10"/>
  <c r="HD53" i="10"/>
  <c r="HD71" i="10"/>
  <c r="FO96" i="10"/>
  <c r="GZ75" i="10"/>
  <c r="GZ114" i="10"/>
  <c r="HD155" i="10"/>
  <c r="GC194" i="10"/>
  <c r="FO118" i="10"/>
  <c r="HD150" i="10"/>
  <c r="GZ198" i="10"/>
  <c r="FO155" i="10"/>
  <c r="GZ161" i="10"/>
  <c r="GZ180" i="10"/>
  <c r="GC215" i="10"/>
  <c r="FO139" i="10"/>
  <c r="GZ285" i="10"/>
  <c r="FO277" i="10"/>
  <c r="GC196" i="10"/>
  <c r="FO35" i="10"/>
  <c r="FO71" i="10"/>
  <c r="GZ8" i="10"/>
  <c r="GZ20" i="10"/>
  <c r="GZ38" i="10"/>
  <c r="GZ56" i="10"/>
  <c r="GZ74" i="10"/>
  <c r="GZ92" i="10"/>
  <c r="GZ110" i="10"/>
  <c r="FO9" i="10"/>
  <c r="FO45" i="10"/>
  <c r="FO81" i="10"/>
  <c r="GZ18" i="10"/>
  <c r="GZ36" i="10"/>
  <c r="GZ54" i="10"/>
  <c r="GZ72" i="10"/>
  <c r="GC21" i="10"/>
  <c r="GC39" i="10"/>
  <c r="GC57" i="10"/>
  <c r="GC75" i="10"/>
  <c r="FO102" i="10"/>
  <c r="HD77" i="10"/>
  <c r="HD116" i="10"/>
  <c r="GZ165" i="10"/>
  <c r="GC108" i="10"/>
  <c r="FO121" i="10"/>
  <c r="GZ160" i="10"/>
  <c r="HD200" i="10"/>
  <c r="GC163" i="10"/>
  <c r="FO158" i="10"/>
  <c r="GZ194" i="10"/>
  <c r="GC230" i="10"/>
  <c r="FO169" i="10"/>
  <c r="GC229" i="10"/>
  <c r="GC211" i="10"/>
  <c r="GC193" i="10"/>
  <c r="GC176" i="10"/>
  <c r="GC158" i="10"/>
  <c r="GC140" i="10"/>
  <c r="GC285" i="10"/>
  <c r="GC267" i="10"/>
  <c r="GC291" i="10"/>
  <c r="GC245" i="10"/>
  <c r="GC227" i="10"/>
  <c r="GC209" i="10"/>
  <c r="GC192" i="10"/>
  <c r="GC175" i="10"/>
  <c r="GC157" i="10"/>
  <c r="GC139" i="10"/>
  <c r="GC121" i="10"/>
  <c r="GC292" i="10"/>
  <c r="GC235" i="10"/>
  <c r="GC247" i="10"/>
  <c r="GC246" i="10"/>
  <c r="GC228" i="10"/>
  <c r="GC210" i="10"/>
  <c r="GC289" i="10"/>
  <c r="GC281" i="10"/>
  <c r="GC263" i="10"/>
  <c r="GC134" i="10"/>
  <c r="GC116" i="10"/>
  <c r="GC191" i="10"/>
  <c r="GC174" i="10"/>
  <c r="GC156" i="10"/>
  <c r="GC138" i="10"/>
  <c r="GC120" i="10"/>
  <c r="GC102" i="10"/>
  <c r="GC84" i="10"/>
  <c r="GC226" i="10"/>
  <c r="GC208" i="10"/>
  <c r="GC190" i="10"/>
  <c r="GC173" i="10"/>
  <c r="GC155" i="10"/>
  <c r="GC137" i="10"/>
  <c r="GC282" i="10"/>
  <c r="GC264" i="10"/>
  <c r="GC286" i="10"/>
  <c r="GC294" i="10"/>
  <c r="GC242" i="10"/>
  <c r="GC224" i="10"/>
  <c r="GC206" i="10"/>
  <c r="GC189" i="10"/>
  <c r="GC172" i="10"/>
  <c r="GC154" i="10"/>
  <c r="GC136" i="10"/>
  <c r="GC118" i="10"/>
  <c r="GC277" i="10"/>
  <c r="GC3" i="10"/>
  <c r="GC243" i="10"/>
  <c r="GC225" i="10"/>
  <c r="GC207" i="10"/>
  <c r="GC283" i="10"/>
  <c r="GC278" i="10"/>
  <c r="GC260" i="10"/>
  <c r="GC131" i="10"/>
  <c r="GC113" i="10"/>
  <c r="GC188" i="10"/>
  <c r="GC171" i="10"/>
  <c r="GC153" i="10"/>
  <c r="GC135" i="10"/>
  <c r="GC117" i="10"/>
  <c r="GC99" i="10"/>
  <c r="GC81" i="10"/>
  <c r="GC223" i="10"/>
  <c r="GC205" i="10"/>
  <c r="GC187" i="10"/>
  <c r="GC170" i="10"/>
  <c r="GC152" i="10"/>
  <c r="GC279" i="10"/>
  <c r="GC261" i="10"/>
  <c r="GC280" i="10"/>
  <c r="GC239" i="10"/>
  <c r="GC221" i="10"/>
  <c r="GC186" i="10"/>
  <c r="GC169" i="10"/>
  <c r="GC151" i="10"/>
  <c r="GC133" i="10"/>
  <c r="GC115" i="10"/>
  <c r="GC262" i="10"/>
  <c r="GC240" i="10"/>
  <c r="GC222" i="10"/>
  <c r="GC204" i="10"/>
  <c r="GC293" i="10"/>
  <c r="GC275" i="10"/>
  <c r="GC257" i="10"/>
  <c r="GC128" i="10"/>
  <c r="GC110" i="10"/>
  <c r="GC203" i="10"/>
  <c r="GC185" i="10"/>
  <c r="GC168" i="10"/>
  <c r="GC150" i="10"/>
  <c r="GC132" i="10"/>
  <c r="GC114" i="10"/>
  <c r="GC96" i="10"/>
  <c r="GC220" i="10"/>
  <c r="GC202" i="10"/>
  <c r="GC184" i="10"/>
  <c r="GC167" i="10"/>
  <c r="GC149" i="10"/>
  <c r="GC276" i="10"/>
  <c r="GC258" i="10"/>
  <c r="GC259" i="10"/>
  <c r="GC236" i="10"/>
  <c r="GC218" i="10"/>
  <c r="GC183" i="10"/>
  <c r="GC166" i="10"/>
  <c r="GC148" i="10"/>
  <c r="GC130" i="10"/>
  <c r="GC250" i="10"/>
  <c r="GC274" i="10"/>
  <c r="GC271" i="10"/>
  <c r="GC237" i="10"/>
  <c r="GC219" i="10"/>
  <c r="GC201" i="10"/>
  <c r="GC290" i="10"/>
  <c r="GC272" i="10"/>
  <c r="GC125" i="10"/>
  <c r="GC107" i="10"/>
  <c r="GC200" i="10"/>
  <c r="GC182" i="10"/>
  <c r="GC165" i="10"/>
  <c r="GC147" i="10"/>
  <c r="GC129" i="10"/>
  <c r="GC111" i="10"/>
  <c r="GC93" i="10"/>
  <c r="GC217" i="10"/>
  <c r="GC199" i="10"/>
  <c r="GC181" i="10"/>
  <c r="GC164" i="10"/>
  <c r="GC146" i="10"/>
  <c r="GC273" i="10"/>
  <c r="GC255" i="10"/>
  <c r="GC241" i="10"/>
  <c r="GC256" i="10"/>
  <c r="GC252" i="10"/>
  <c r="GC234" i="10"/>
  <c r="GC216" i="10"/>
  <c r="GC287" i="10"/>
  <c r="GC269" i="10"/>
  <c r="GC122" i="10"/>
  <c r="GC104" i="10"/>
  <c r="GC244" i="10"/>
  <c r="GC249" i="10"/>
  <c r="GC231" i="10"/>
  <c r="GC213" i="10"/>
  <c r="GC284" i="10"/>
  <c r="GC266" i="10"/>
  <c r="GC119" i="10"/>
  <c r="GC101" i="10"/>
  <c r="GZ275" i="10"/>
  <c r="GZ235" i="10"/>
  <c r="GZ217" i="10"/>
  <c r="GZ199" i="10"/>
  <c r="GZ181" i="10"/>
  <c r="GZ256" i="10"/>
  <c r="GZ279" i="10"/>
  <c r="GZ261" i="10"/>
  <c r="GZ245" i="10"/>
  <c r="GZ227" i="10"/>
  <c r="GZ209" i="10"/>
  <c r="GZ191" i="10"/>
  <c r="GZ155" i="10"/>
  <c r="GZ137" i="10"/>
  <c r="GZ253" i="10"/>
  <c r="GZ240" i="10"/>
  <c r="GZ263" i="10"/>
  <c r="GZ210" i="10"/>
  <c r="GZ192" i="10"/>
  <c r="GZ175" i="10"/>
  <c r="GZ157" i="10"/>
  <c r="GZ139" i="10"/>
  <c r="GZ121" i="10"/>
  <c r="GZ162" i="10"/>
  <c r="GZ144" i="10"/>
  <c r="GZ126" i="10"/>
  <c r="GZ108" i="10"/>
  <c r="GZ90" i="10"/>
  <c r="GZ232" i="10"/>
  <c r="GZ214" i="10"/>
  <c r="GZ196" i="10"/>
  <c r="GZ179" i="10"/>
  <c r="GZ250" i="10"/>
  <c r="GZ276" i="10"/>
  <c r="GZ258" i="10"/>
  <c r="GZ242" i="10"/>
  <c r="GZ224" i="10"/>
  <c r="GZ206" i="10"/>
  <c r="GZ188" i="10"/>
  <c r="GZ170" i="10"/>
  <c r="GZ152" i="10"/>
  <c r="GZ134" i="10"/>
  <c r="GZ292" i="10"/>
  <c r="GZ280" i="10"/>
  <c r="GZ289" i="10"/>
  <c r="GZ237" i="10"/>
  <c r="GZ260" i="10"/>
  <c r="GZ207" i="10"/>
  <c r="GZ189" i="10"/>
  <c r="GZ172" i="10"/>
  <c r="GZ154" i="10"/>
  <c r="GZ136" i="10"/>
  <c r="GZ159" i="10"/>
  <c r="GZ141" i="10"/>
  <c r="GZ123" i="10"/>
  <c r="GZ105" i="10"/>
  <c r="GZ87" i="10"/>
  <c r="GZ290" i="10"/>
  <c r="GZ247" i="10"/>
  <c r="GZ229" i="10"/>
  <c r="GZ211" i="10"/>
  <c r="GZ193" i="10"/>
  <c r="GZ176" i="10"/>
  <c r="GZ274" i="10"/>
  <c r="GZ291" i="10"/>
  <c r="GZ273" i="10"/>
  <c r="GZ255" i="10"/>
  <c r="GZ293" i="10"/>
  <c r="GZ239" i="10"/>
  <c r="GZ221" i="10"/>
  <c r="GZ203" i="10"/>
  <c r="GZ185" i="10"/>
  <c r="GZ167" i="10"/>
  <c r="GZ149" i="10"/>
  <c r="GZ131" i="10"/>
  <c r="GZ283" i="10"/>
  <c r="GZ3" i="10"/>
  <c r="GZ252" i="10"/>
  <c r="GZ234" i="10"/>
  <c r="GZ257" i="10"/>
  <c r="GZ222" i="10"/>
  <c r="GZ204" i="10"/>
  <c r="GZ186" i="10"/>
  <c r="GZ169" i="10"/>
  <c r="GZ151" i="10"/>
  <c r="GZ133" i="10"/>
  <c r="GZ174" i="10"/>
  <c r="GZ156" i="10"/>
  <c r="GZ138" i="10"/>
  <c r="GZ120" i="10"/>
  <c r="GZ102" i="10"/>
  <c r="GZ84" i="10"/>
  <c r="GZ244" i="10"/>
  <c r="GZ226" i="10"/>
  <c r="GZ208" i="10"/>
  <c r="GZ190" i="10"/>
  <c r="GZ173" i="10"/>
  <c r="GZ271" i="10"/>
  <c r="GZ287" i="10"/>
  <c r="GZ288" i="10"/>
  <c r="GZ270" i="10"/>
  <c r="GZ236" i="10"/>
  <c r="GZ218" i="10"/>
  <c r="GZ200" i="10"/>
  <c r="GZ182" i="10"/>
  <c r="GZ164" i="10"/>
  <c r="GZ146" i="10"/>
  <c r="GZ128" i="10"/>
  <c r="GZ277" i="10"/>
  <c r="GZ249" i="10"/>
  <c r="GZ231" i="10"/>
  <c r="GZ272" i="10"/>
  <c r="GZ219" i="10"/>
  <c r="GZ201" i="10"/>
  <c r="GZ183" i="10"/>
  <c r="GZ166" i="10"/>
  <c r="GZ148" i="10"/>
  <c r="GZ130" i="10"/>
  <c r="GZ171" i="10"/>
  <c r="GZ153" i="10"/>
  <c r="GZ135" i="10"/>
  <c r="GZ117" i="10"/>
  <c r="GZ99" i="10"/>
  <c r="GZ81" i="10"/>
  <c r="GZ241" i="10"/>
  <c r="GZ223" i="10"/>
  <c r="GZ205" i="10"/>
  <c r="GZ187" i="10"/>
  <c r="GZ268" i="10"/>
  <c r="GZ265" i="10"/>
  <c r="GZ286" i="10"/>
  <c r="GZ246" i="10"/>
  <c r="GZ228" i="10"/>
  <c r="GZ269" i="10"/>
  <c r="GZ284" i="10"/>
  <c r="GZ259" i="10"/>
  <c r="GZ278" i="10"/>
  <c r="GZ243" i="10"/>
  <c r="GZ225" i="10"/>
  <c r="GZ266" i="10"/>
  <c r="GZ213" i="10"/>
  <c r="FO38" i="10"/>
  <c r="FO74" i="10"/>
  <c r="HD22" i="10"/>
  <c r="HD40" i="10"/>
  <c r="HD58" i="10"/>
  <c r="HD76" i="10"/>
  <c r="HD94" i="10"/>
  <c r="HD112" i="10"/>
  <c r="GC11" i="10"/>
  <c r="GC29" i="10"/>
  <c r="GC47" i="10"/>
  <c r="GC65" i="10"/>
  <c r="GC83" i="10"/>
  <c r="FO12" i="10"/>
  <c r="FO48" i="10"/>
  <c r="FO84" i="10"/>
  <c r="HD20" i="10"/>
  <c r="HD38" i="10"/>
  <c r="HD56" i="10"/>
  <c r="FO4" i="10"/>
  <c r="FO123" i="10"/>
  <c r="GZ78" i="10"/>
  <c r="HD119" i="10"/>
  <c r="HD167" i="10"/>
  <c r="GC159" i="10"/>
  <c r="GC197" i="10"/>
  <c r="FO127" i="10"/>
  <c r="HD162" i="10"/>
  <c r="HD215" i="10"/>
  <c r="GC178" i="10"/>
  <c r="FO187" i="10"/>
  <c r="GZ197" i="10"/>
  <c r="GC233" i="10"/>
  <c r="FO175" i="10"/>
  <c r="GC238" i="10"/>
  <c r="GC268" i="10"/>
  <c r="GC232" i="10"/>
  <c r="IF4" i="10"/>
  <c r="IF5" i="10" s="1"/>
  <c r="IF6" i="10" s="1"/>
  <c r="IF7" i="10" s="1"/>
  <c r="IF8" i="10" s="1"/>
  <c r="IF9" i="10" s="1"/>
  <c r="IF10" i="10" s="1"/>
  <c r="IF11" i="10" s="1"/>
  <c r="IF12" i="10" s="1"/>
  <c r="IF13" i="10" s="1"/>
  <c r="IF14" i="10" s="1"/>
  <c r="IF15" i="10" s="1"/>
  <c r="IF16" i="10" s="1"/>
  <c r="IF17" i="10" s="1"/>
  <c r="IF18" i="10" s="1"/>
  <c r="IF19" i="10" s="1"/>
  <c r="IF20" i="10" s="1"/>
  <c r="IF21" i="10" s="1"/>
  <c r="IF22" i="10" s="1"/>
  <c r="IF23" i="10" s="1"/>
  <c r="IF24" i="10" s="1"/>
  <c r="IF25" i="10" s="1"/>
  <c r="IF26" i="10" s="1"/>
  <c r="IF27" i="10" s="1"/>
  <c r="IF28" i="10" s="1"/>
  <c r="IF29" i="10" s="1"/>
  <c r="IF30" i="10" s="1"/>
  <c r="IF31" i="10" s="1"/>
  <c r="IF32" i="10" s="1"/>
  <c r="IF33" i="10" s="1"/>
  <c r="IF34" i="10" s="1"/>
  <c r="IF35" i="10" s="1"/>
  <c r="IF36" i="10" s="1"/>
  <c r="IF37" i="10" s="1"/>
  <c r="IF38" i="10" s="1"/>
  <c r="IF39" i="10" s="1"/>
  <c r="IF40" i="10" s="1"/>
  <c r="IF41" i="10" s="1"/>
  <c r="IF42" i="10" s="1"/>
  <c r="IF43" i="10" s="1"/>
  <c r="IF44" i="10" s="1"/>
  <c r="IF45" i="10" s="1"/>
  <c r="IF46" i="10" s="1"/>
  <c r="IF47" i="10" s="1"/>
  <c r="IF48" i="10" s="1"/>
  <c r="IF49" i="10" s="1"/>
  <c r="IF50" i="10" s="1"/>
  <c r="IF51" i="10" s="1"/>
  <c r="IF52" i="10" s="1"/>
  <c r="IF53" i="10" s="1"/>
  <c r="IF54" i="10" s="1"/>
  <c r="IF55" i="10" s="1"/>
  <c r="IF56" i="10" s="1"/>
  <c r="IF57" i="10" s="1"/>
  <c r="IF58" i="10" s="1"/>
  <c r="IF59" i="10" s="1"/>
  <c r="IF60" i="10" s="1"/>
  <c r="IF61" i="10" s="1"/>
  <c r="IF62" i="10" s="1"/>
  <c r="IF63" i="10" s="1"/>
  <c r="IF64" i="10" s="1"/>
  <c r="IF65" i="10" s="1"/>
  <c r="IF66" i="10" s="1"/>
  <c r="IF67" i="10" s="1"/>
  <c r="IF68" i="10" s="1"/>
  <c r="IF69" i="10" s="1"/>
  <c r="IF70" i="10" s="1"/>
  <c r="IF71" i="10" s="1"/>
  <c r="IF72" i="10" s="1"/>
  <c r="IF73" i="10" s="1"/>
  <c r="IF74" i="10" s="1"/>
  <c r="IF75" i="10" s="1"/>
  <c r="IF76" i="10" s="1"/>
  <c r="IF77" i="10" s="1"/>
  <c r="IF78" i="10" s="1"/>
  <c r="IF79" i="10" s="1"/>
  <c r="IF80" i="10" s="1"/>
  <c r="IF81" i="10" s="1"/>
  <c r="IF82" i="10" s="1"/>
  <c r="IF83" i="10" s="1"/>
  <c r="IF84" i="10" s="1"/>
  <c r="IF85" i="10" s="1"/>
  <c r="IF86" i="10" s="1"/>
  <c r="IF87" i="10" s="1"/>
  <c r="IF88" i="10" s="1"/>
  <c r="IF89" i="10" s="1"/>
  <c r="IF90" i="10" s="1"/>
  <c r="IF91" i="10" s="1"/>
  <c r="IF92" i="10" s="1"/>
  <c r="IF93" i="10" s="1"/>
  <c r="IF94" i="10" s="1"/>
  <c r="IF95" i="10" s="1"/>
  <c r="IF96" i="10" s="1"/>
  <c r="IF97" i="10" s="1"/>
  <c r="IF98" i="10" s="1"/>
  <c r="IF99" i="10" s="1"/>
  <c r="IF100" i="10" s="1"/>
  <c r="IF101" i="10" s="1"/>
  <c r="IF102" i="10" s="1"/>
  <c r="IF103" i="10" s="1"/>
  <c r="IF104" i="10" s="1"/>
  <c r="IF105" i="10" s="1"/>
  <c r="IF106" i="10" s="1"/>
  <c r="IF107" i="10" s="1"/>
  <c r="IF108" i="10" s="1"/>
  <c r="IF109" i="10" s="1"/>
  <c r="IF110" i="10" s="1"/>
  <c r="IF111" i="10" s="1"/>
  <c r="IF112" i="10" s="1"/>
  <c r="IF113" i="10" s="1"/>
  <c r="IF114" i="10" s="1"/>
  <c r="IF115" i="10" s="1"/>
  <c r="IF116" i="10" s="1"/>
  <c r="IF117" i="10" s="1"/>
  <c r="IF118" i="10" s="1"/>
  <c r="IF119" i="10" s="1"/>
  <c r="IF120" i="10" s="1"/>
  <c r="IF121" i="10" s="1"/>
  <c r="IF122" i="10" s="1"/>
  <c r="IF123" i="10" s="1"/>
  <c r="IF124" i="10" s="1"/>
  <c r="IF125" i="10" s="1"/>
  <c r="IF126" i="10" s="1"/>
  <c r="IF127" i="10" s="1"/>
  <c r="IF128" i="10" s="1"/>
  <c r="IF129" i="10" s="1"/>
  <c r="IF130" i="10" s="1"/>
  <c r="IF131" i="10" s="1"/>
  <c r="IF132" i="10" s="1"/>
  <c r="IF133" i="10" s="1"/>
  <c r="IF134" i="10" s="1"/>
  <c r="IF135" i="10" s="1"/>
  <c r="IF136" i="10" s="1"/>
  <c r="IF137" i="10" s="1"/>
  <c r="IF138" i="10" s="1"/>
  <c r="IF139" i="10" s="1"/>
  <c r="IF140" i="10" s="1"/>
  <c r="IF141" i="10" s="1"/>
  <c r="IF142" i="10" s="1"/>
  <c r="IF143" i="10" s="1"/>
  <c r="IF144" i="10" s="1"/>
  <c r="IF145" i="10" s="1"/>
  <c r="IF146" i="10" s="1"/>
  <c r="IF147" i="10" s="1"/>
  <c r="IF148" i="10" s="1"/>
  <c r="IF149" i="10" s="1"/>
  <c r="IF150" i="10" s="1"/>
  <c r="IF151" i="10" s="1"/>
  <c r="IF152" i="10" s="1"/>
  <c r="IF153" i="10" s="1"/>
  <c r="IF154" i="10" s="1"/>
  <c r="IF155" i="10" s="1"/>
  <c r="IF156" i="10" s="1"/>
  <c r="IF157" i="10" s="1"/>
  <c r="IF158" i="10" s="1"/>
  <c r="IF159" i="10" s="1"/>
  <c r="IF160" i="10" s="1"/>
  <c r="IF161" i="10" s="1"/>
  <c r="IF162" i="10" s="1"/>
  <c r="IF163" i="10" s="1"/>
  <c r="IF164" i="10" s="1"/>
  <c r="IF165" i="10" s="1"/>
  <c r="IF166" i="10" s="1"/>
  <c r="IF167" i="10" s="1"/>
  <c r="IF168" i="10" s="1"/>
  <c r="IF169" i="10" s="1"/>
  <c r="IF170" i="10" s="1"/>
  <c r="IF171" i="10" s="1"/>
  <c r="IF172" i="10" s="1"/>
  <c r="IF173" i="10" s="1"/>
  <c r="IF174" i="10" s="1"/>
  <c r="IF175" i="10" s="1"/>
  <c r="IF176" i="10" s="1"/>
  <c r="IF177" i="10" s="1"/>
  <c r="IF178" i="10" s="1"/>
  <c r="IF179" i="10" s="1"/>
  <c r="IF182" i="10" s="1"/>
  <c r="IF183" i="10" s="1"/>
  <c r="IF184" i="10" s="1"/>
  <c r="IF185" i="10" s="1"/>
  <c r="IF186" i="10" s="1"/>
  <c r="IF187" i="10" s="1"/>
  <c r="IF188" i="10" s="1"/>
  <c r="IF189" i="10" s="1"/>
  <c r="IF190" i="10" s="1"/>
  <c r="IF191" i="10" s="1"/>
  <c r="IF192" i="10" s="1"/>
  <c r="IF193" i="10" s="1"/>
  <c r="IF194" i="10" s="1"/>
  <c r="IF195" i="10" s="1"/>
  <c r="IF196" i="10" s="1"/>
  <c r="IF197" i="10" s="1"/>
  <c r="IF198" i="10" s="1"/>
  <c r="IF199" i="10" s="1"/>
  <c r="IF200" i="10" s="1"/>
  <c r="IF201" i="10" s="1"/>
  <c r="IF202" i="10" s="1"/>
  <c r="IF203" i="10" s="1"/>
  <c r="IF204" i="10" s="1"/>
  <c r="IF205" i="10" s="1"/>
  <c r="IF206" i="10" s="1"/>
  <c r="IF207" i="10" s="1"/>
  <c r="IF208" i="10" s="1"/>
  <c r="IF209" i="10" s="1"/>
  <c r="IF210" i="10" s="1"/>
  <c r="IF211" i="10" s="1"/>
  <c r="IF212" i="10" s="1"/>
  <c r="IF213" i="10" s="1"/>
  <c r="IF214" i="10" s="1"/>
  <c r="IF215" i="10" s="1"/>
  <c r="IF216" i="10" s="1"/>
  <c r="IF217" i="10" s="1"/>
  <c r="IF218" i="10" s="1"/>
  <c r="IF219" i="10" s="1"/>
  <c r="IF220" i="10" s="1"/>
  <c r="IF221" i="10" s="1"/>
  <c r="IF222" i="10" s="1"/>
  <c r="IF223" i="10" s="1"/>
  <c r="IF224" i="10" s="1"/>
  <c r="IF225" i="10" s="1"/>
  <c r="IF226" i="10" s="1"/>
  <c r="IF227" i="10" s="1"/>
  <c r="IF228" i="10" s="1"/>
  <c r="IF229" i="10" s="1"/>
  <c r="IF230" i="10" s="1"/>
  <c r="IF231" i="10" s="1"/>
  <c r="IF232" i="10" s="1"/>
  <c r="IF233" i="10" s="1"/>
  <c r="IF234" i="10" s="1"/>
  <c r="IF235" i="10" s="1"/>
  <c r="IF236" i="10" s="1"/>
  <c r="IF237" i="10" s="1"/>
  <c r="IF238" i="10" s="1"/>
  <c r="IF239" i="10" s="1"/>
  <c r="IF240" i="10" s="1"/>
  <c r="IF241" i="10" s="1"/>
  <c r="IF242" i="10" s="1"/>
  <c r="IF243" i="10" s="1"/>
  <c r="IF244" i="10" s="1"/>
  <c r="IF245" i="10" s="1"/>
  <c r="IF246" i="10" s="1"/>
  <c r="IF247" i="10" s="1"/>
  <c r="IF248" i="10" s="1"/>
  <c r="IF249" i="10" s="1"/>
  <c r="IF250" i="10" s="1"/>
  <c r="IF251" i="10" s="1"/>
  <c r="IF252" i="10" s="1"/>
  <c r="IF253" i="10" s="1"/>
  <c r="IF254" i="10" s="1"/>
  <c r="IF255" i="10" s="1"/>
  <c r="IF256" i="10" s="1"/>
  <c r="IF257" i="10" s="1"/>
  <c r="IF258" i="10" s="1"/>
  <c r="IF259" i="10" s="1"/>
  <c r="IF260" i="10" s="1"/>
  <c r="IF261" i="10" s="1"/>
  <c r="IF262" i="10" s="1"/>
  <c r="IF263" i="10" s="1"/>
  <c r="IF264" i="10" s="1"/>
  <c r="IF265" i="10" s="1"/>
  <c r="IF266" i="10" s="1"/>
  <c r="IF267" i="10" s="1"/>
  <c r="IF268" i="10" s="1"/>
  <c r="IF269" i="10" s="1"/>
  <c r="IF270" i="10" s="1"/>
  <c r="IF271" i="10" s="1"/>
  <c r="IF272" i="10" s="1"/>
  <c r="IF273" i="10" s="1"/>
  <c r="IF274" i="10" s="1"/>
  <c r="IF275" i="10" s="1"/>
  <c r="IF276" i="10" s="1"/>
  <c r="IF277" i="10" s="1"/>
  <c r="IF278" i="10" s="1"/>
  <c r="IF279" i="10" s="1"/>
  <c r="IF280" i="10" s="1"/>
  <c r="IF281" i="10" s="1"/>
  <c r="IF282" i="10" s="1"/>
  <c r="IF283" i="10" s="1"/>
  <c r="IF284" i="10" s="1"/>
  <c r="IF285" i="10" s="1"/>
  <c r="IF286" i="10" s="1"/>
  <c r="IF287" i="10" s="1"/>
  <c r="IF288" i="10" s="1"/>
  <c r="IF289" i="10" s="1"/>
  <c r="IF290" i="10" s="1"/>
  <c r="IF291" i="10" s="1"/>
  <c r="IF292" i="10" s="1"/>
  <c r="IF293" i="10" s="1"/>
  <c r="IF294" i="10" s="1"/>
  <c r="ID3" i="10" l="1"/>
  <c r="ID4" i="10"/>
  <c r="ID70" i="10"/>
  <c r="ID195" i="10"/>
  <c r="ID208" i="10" l="1"/>
  <c r="ID141" i="10"/>
  <c r="ID289" i="10"/>
  <c r="ID15" i="10"/>
  <c r="ID175" i="10"/>
  <c r="ID283" i="10"/>
  <c r="ID55" i="10"/>
  <c r="ID285" i="10"/>
  <c r="ID23" i="10"/>
  <c r="ID134" i="10"/>
  <c r="ID50" i="10"/>
  <c r="ID192" i="10"/>
  <c r="ID191" i="10"/>
  <c r="ID144" i="10"/>
  <c r="ID269" i="10"/>
  <c r="ID10" i="10"/>
  <c r="ID172" i="10"/>
  <c r="ID162" i="10"/>
  <c r="ID9" i="10"/>
  <c r="ID180" i="10"/>
  <c r="ID18" i="10"/>
  <c r="ID167" i="10"/>
  <c r="ID154" i="10"/>
  <c r="ID163" i="10"/>
  <c r="ID164" i="10"/>
  <c r="ID281" i="10"/>
  <c r="ID91" i="10"/>
  <c r="ID220" i="10"/>
  <c r="ID31" i="10"/>
  <c r="ID168" i="10"/>
  <c r="ID54" i="10"/>
  <c r="ID228" i="10"/>
  <c r="ID118" i="10"/>
  <c r="ID292" i="10"/>
  <c r="ID16" i="10"/>
  <c r="ID161" i="10"/>
  <c r="ID173" i="10"/>
  <c r="ID39" i="10"/>
  <c r="ID215" i="10"/>
  <c r="ID22" i="10"/>
  <c r="ID200" i="10"/>
  <c r="ID143" i="10"/>
  <c r="ID152" i="10"/>
  <c r="ID148" i="10"/>
  <c r="ID53" i="10"/>
  <c r="ID19" i="10"/>
  <c r="ID197" i="10"/>
  <c r="ID212" i="10"/>
  <c r="ID117" i="10"/>
  <c r="ID242" i="10"/>
  <c r="ID65" i="10"/>
  <c r="ID203" i="10"/>
  <c r="ID107" i="10"/>
  <c r="ID170" i="10"/>
  <c r="ID93" i="10"/>
  <c r="ID151" i="10"/>
  <c r="ID286" i="10"/>
  <c r="ID38" i="10"/>
  <c r="ID194" i="10"/>
  <c r="ID229" i="10"/>
  <c r="ID45" i="10"/>
  <c r="ID219" i="10"/>
  <c r="ID28" i="10"/>
  <c r="ID204" i="10"/>
  <c r="ID24" i="10"/>
  <c r="ID185" i="10"/>
  <c r="ID115" i="10"/>
  <c r="ID243" i="10"/>
  <c r="ID183" i="10"/>
  <c r="ID251" i="10"/>
  <c r="ID25" i="10"/>
  <c r="ID201" i="10"/>
  <c r="ID11" i="10"/>
  <c r="ID153" i="10"/>
  <c r="ID274" i="10"/>
  <c r="ID69" i="10"/>
  <c r="ID207" i="10"/>
  <c r="ID105" i="10"/>
  <c r="ID205" i="10"/>
  <c r="ID147" i="10"/>
  <c r="ID140" i="10"/>
  <c r="ID293" i="10"/>
  <c r="ID56" i="10"/>
  <c r="ID198" i="10"/>
  <c r="ID78" i="10"/>
  <c r="ID81" i="10"/>
  <c r="ID196" i="10"/>
  <c r="ID62" i="10"/>
  <c r="ID181" i="10"/>
  <c r="ID47" i="10"/>
  <c r="ID189" i="10"/>
  <c r="ID193" i="10"/>
  <c r="ID26" i="10"/>
  <c r="ID137" i="10"/>
  <c r="ID265" i="10"/>
  <c r="ID59" i="10"/>
  <c r="ID237" i="10"/>
  <c r="ID21" i="10"/>
  <c r="ID127" i="10"/>
  <c r="ID250" i="10"/>
  <c r="ID86" i="10"/>
  <c r="ID184" i="10"/>
  <c r="ID61" i="10"/>
  <c r="ID255" i="10"/>
  <c r="ID174" i="10"/>
  <c r="ID30" i="10"/>
  <c r="ID60" i="10"/>
  <c r="ID234" i="10"/>
  <c r="ID49" i="10"/>
  <c r="ID98" i="10"/>
  <c r="ID246" i="10"/>
  <c r="ID66" i="10"/>
  <c r="ID267" i="10"/>
  <c r="ID51" i="10"/>
  <c r="ID225" i="10"/>
  <c r="ID36" i="10"/>
  <c r="ID34" i="10"/>
  <c r="ID171" i="10"/>
  <c r="ID74" i="10"/>
  <c r="ID63" i="10"/>
  <c r="ID179" i="10"/>
  <c r="ID46" i="10"/>
  <c r="ID160" i="10"/>
  <c r="ID262" i="10"/>
  <c r="ID122" i="10"/>
  <c r="ID270" i="10"/>
  <c r="ID97" i="10"/>
  <c r="ID226" i="10"/>
  <c r="ID37" i="10"/>
  <c r="ID209" i="10"/>
  <c r="ID13" i="10"/>
  <c r="ID113" i="10"/>
  <c r="ID176" i="10"/>
  <c r="ID121" i="10"/>
  <c r="ID96" i="10"/>
  <c r="ID282" i="10"/>
  <c r="ID83" i="10"/>
  <c r="ID238" i="10"/>
  <c r="ID104" i="10"/>
  <c r="ID202" i="10"/>
  <c r="ID68" i="10"/>
  <c r="ID206" i="10"/>
  <c r="ID42" i="10"/>
  <c r="ID116" i="10"/>
  <c r="ID264" i="10"/>
  <c r="ID8" i="10"/>
  <c r="ID149" i="10"/>
  <c r="ID258" i="10"/>
  <c r="ID84" i="10"/>
  <c r="ID241" i="10"/>
  <c r="ID123" i="10"/>
  <c r="ID248" i="10"/>
  <c r="ID71" i="10"/>
  <c r="ID213" i="10"/>
  <c r="ID126" i="10"/>
  <c r="ID111" i="10"/>
  <c r="ID261" i="10"/>
  <c r="ID216" i="10"/>
  <c r="ID52" i="10"/>
  <c r="ID217" i="10"/>
  <c r="ID119" i="10"/>
  <c r="ID224" i="10"/>
  <c r="ID102" i="10"/>
  <c r="ID252" i="10"/>
  <c r="ID72" i="10"/>
  <c r="ID210" i="10"/>
  <c r="ID85" i="10"/>
  <c r="ID114" i="10"/>
  <c r="ID235" i="10"/>
  <c r="ID44" i="10"/>
  <c r="ID182" i="10"/>
  <c r="ID291" i="10"/>
  <c r="ID76" i="10"/>
  <c r="ID227" i="10"/>
  <c r="ID159" i="10"/>
  <c r="ID277" i="10"/>
  <c r="ID75" i="10"/>
  <c r="ID190" i="10"/>
  <c r="ID7" i="10"/>
  <c r="ID67" i="10"/>
  <c r="ID232" i="10"/>
  <c r="ID14" i="10"/>
  <c r="ID88" i="10"/>
  <c r="ID239" i="10"/>
  <c r="ID73" i="10"/>
  <c r="ID260" i="10"/>
  <c r="ID58" i="10"/>
  <c r="ID288" i="10"/>
  <c r="ID32" i="10"/>
  <c r="ID89" i="10"/>
  <c r="ID187" i="10"/>
  <c r="ID214" i="10"/>
  <c r="ID221" i="10"/>
  <c r="ID80" i="10"/>
  <c r="ID186" i="10"/>
  <c r="ID271" i="10"/>
  <c r="ID138" i="10"/>
  <c r="ID263" i="10"/>
  <c r="ID133" i="10"/>
  <c r="ID256" i="10"/>
  <c r="ID92" i="10"/>
  <c r="ID240" i="10"/>
  <c r="ID95" i="10"/>
  <c r="ID129" i="10"/>
  <c r="ID218" i="10"/>
  <c r="ID43" i="10"/>
  <c r="ID150" i="10"/>
  <c r="ID247" i="10"/>
  <c r="ID135" i="10"/>
  <c r="ID259" i="10"/>
  <c r="ID94" i="10"/>
  <c r="ID223" i="10"/>
  <c r="ID177" i="10"/>
  <c r="ID64" i="10"/>
  <c r="ID125" i="10"/>
  <c r="ID273" i="10"/>
  <c r="ID236" i="10"/>
  <c r="ID132" i="10"/>
  <c r="ID257" i="10"/>
  <c r="ID48" i="10"/>
  <c r="ID222" i="10"/>
  <c r="ID275" i="10"/>
  <c r="ID112" i="10"/>
  <c r="ID287" i="10"/>
  <c r="ID166" i="10"/>
  <c r="ID272" i="10"/>
  <c r="ID128" i="10"/>
  <c r="ID276" i="10"/>
  <c r="ID35" i="10"/>
  <c r="ID165" i="10"/>
  <c r="ID254" i="10"/>
  <c r="ID5" i="10"/>
  <c r="ID124" i="10"/>
  <c r="ID110" i="10"/>
  <c r="ID109" i="10"/>
  <c r="ID284" i="10"/>
  <c r="ID120" i="10"/>
  <c r="ID245" i="10"/>
  <c r="ID158" i="10"/>
  <c r="ID87" i="10"/>
  <c r="ID230" i="10"/>
  <c r="ID244" i="10"/>
  <c r="ID106" i="10"/>
  <c r="ID280" i="10"/>
  <c r="ID101" i="10"/>
  <c r="ID199" i="10"/>
  <c r="ID40" i="10"/>
  <c r="ID145" i="10"/>
  <c r="ID29" i="10"/>
  <c r="ID155" i="10"/>
  <c r="ID57" i="10"/>
  <c r="ID90" i="10"/>
  <c r="ID211" i="10"/>
  <c r="ID12" i="10"/>
  <c r="ID103" i="10"/>
  <c r="ID41" i="10"/>
  <c r="ID157" i="10"/>
  <c r="ID131" i="10"/>
  <c r="ID142" i="10"/>
  <c r="ID108" i="10"/>
  <c r="ID156" i="10"/>
  <c r="ID253" i="10"/>
  <c r="ID290" i="10"/>
  <c r="ID231" i="10"/>
  <c r="ID79" i="10"/>
  <c r="ID266" i="10"/>
  <c r="ID17" i="10"/>
  <c r="ID139" i="10"/>
  <c r="ID268" i="10"/>
  <c r="ID99" i="10"/>
  <c r="ID249" i="10"/>
  <c r="ID279" i="10"/>
  <c r="ID27" i="10"/>
  <c r="ID188" i="10"/>
  <c r="ID100" i="10"/>
  <c r="ID82" i="10"/>
  <c r="ID233" i="10"/>
  <c r="ID33" i="10"/>
  <c r="ID136" i="10"/>
  <c r="ID278" i="10"/>
  <c r="ID77" i="10"/>
  <c r="ID146" i="10"/>
  <c r="ID20" i="10"/>
  <c r="ID178" i="10"/>
  <c r="ID169" i="10"/>
  <c r="ID130" i="10"/>
  <c r="ID6" i="10"/>
  <c r="EB294" i="10" l="1"/>
  <c r="GZ294" i="10" s="1"/>
  <c r="ID294" i="10" s="1"/>
  <c r="IE3" i="10" l="1"/>
  <c r="IE171" i="10"/>
  <c r="IE105" i="10"/>
  <c r="IE205" i="10"/>
  <c r="IE39" i="10"/>
  <c r="IE246" i="10"/>
  <c r="IE249" i="10"/>
  <c r="IE152" i="10"/>
  <c r="IE128" i="10"/>
  <c r="IE98" i="10"/>
  <c r="IE63" i="10"/>
  <c r="IE220" i="10"/>
  <c r="IE119" i="10"/>
  <c r="IE245" i="10"/>
  <c r="IE160" i="10"/>
  <c r="IE254" i="10"/>
  <c r="IE64" i="10"/>
  <c r="IE190" i="10"/>
  <c r="IE278" i="10"/>
  <c r="IE159" i="10"/>
  <c r="IE72" i="10"/>
  <c r="IE264" i="10"/>
  <c r="IE268" i="10"/>
  <c r="IE218" i="10"/>
  <c r="IE77" i="10"/>
  <c r="IE83" i="10"/>
  <c r="IE149" i="10"/>
  <c r="IE122" i="10"/>
  <c r="IE167" i="10"/>
  <c r="IE180" i="10"/>
  <c r="IE186" i="10"/>
  <c r="IE153" i="10"/>
  <c r="IE99" i="10"/>
  <c r="IE80" i="10"/>
  <c r="IE67" i="10"/>
  <c r="IE29" i="10"/>
  <c r="IE224" i="10"/>
  <c r="IE228" i="10"/>
  <c r="IE11" i="10"/>
  <c r="IE19" i="10"/>
  <c r="IE32" i="10"/>
  <c r="IE210" i="10"/>
  <c r="IE22" i="10"/>
  <c r="IE219" i="10"/>
  <c r="IE50" i="10"/>
  <c r="IE291" i="10"/>
  <c r="IE27" i="10"/>
  <c r="IE207" i="10"/>
  <c r="IE51" i="10"/>
  <c r="IE235" i="10"/>
  <c r="IE168" i="10"/>
  <c r="IE59" i="10"/>
  <c r="IE18" i="10"/>
  <c r="IE49" i="10"/>
  <c r="IE257" i="10"/>
  <c r="IE117" i="10"/>
  <c r="IE52" i="10"/>
  <c r="IE260" i="10"/>
  <c r="IE115" i="10"/>
  <c r="IE163" i="10"/>
  <c r="IE258" i="10"/>
  <c r="IE223" i="10"/>
  <c r="IE198" i="10"/>
  <c r="IE28" i="10"/>
  <c r="IE137" i="10"/>
  <c r="IE8" i="10"/>
  <c r="IE87" i="10"/>
  <c r="IE266" i="10"/>
  <c r="IE41" i="10"/>
  <c r="IE150" i="10"/>
  <c r="IE214" i="10"/>
  <c r="IE184" i="10"/>
  <c r="IE292" i="10"/>
  <c r="IE161" i="10"/>
  <c r="IE269" i="10"/>
  <c r="IE82" i="10"/>
  <c r="IE252" i="10"/>
  <c r="IE289" i="10"/>
  <c r="IE104" i="10"/>
  <c r="IE204" i="10"/>
  <c r="IE256" i="10"/>
  <c r="IE181" i="10"/>
  <c r="IE103" i="10"/>
  <c r="IE86" i="10"/>
  <c r="IE202" i="10"/>
  <c r="IE135" i="10"/>
  <c r="IE109" i="10"/>
  <c r="IE151" i="10"/>
  <c r="IE172" i="10"/>
  <c r="IE16" i="10"/>
  <c r="IE79" i="10"/>
  <c r="IE259" i="10"/>
  <c r="IE183" i="10"/>
  <c r="IE13" i="10"/>
  <c r="IE178" i="10"/>
  <c r="IE146" i="10"/>
  <c r="IE42" i="10"/>
  <c r="IE141" i="10"/>
  <c r="IE112" i="10"/>
  <c r="IE7" i="10"/>
  <c r="IE47" i="10"/>
  <c r="IE145" i="10"/>
  <c r="IE94" i="10"/>
  <c r="IE212" i="10"/>
  <c r="IE165" i="10"/>
  <c r="IE81" i="10"/>
  <c r="IE213" i="10"/>
  <c r="IE272" i="10"/>
  <c r="IE236" i="10"/>
  <c r="IE131" i="10"/>
  <c r="IE187" i="10"/>
  <c r="IE240" i="10"/>
  <c r="IE208" i="10"/>
  <c r="IE176" i="10"/>
  <c r="IE144" i="10"/>
  <c r="IE216" i="10"/>
  <c r="IE226" i="10"/>
  <c r="IE155" i="10"/>
  <c r="IE44" i="10"/>
  <c r="IE280" i="10"/>
  <c r="IE244" i="10"/>
  <c r="IE286" i="10"/>
  <c r="IE221" i="10"/>
  <c r="IE157" i="10"/>
  <c r="IE179" i="10"/>
  <c r="IE45" i="10"/>
  <c r="IE95" i="10"/>
  <c r="IE283" i="10"/>
  <c r="IE156" i="10"/>
  <c r="IE267" i="10"/>
  <c r="IE134" i="10"/>
  <c r="IE138" i="10"/>
  <c r="IE238" i="10"/>
  <c r="IE262" i="10"/>
  <c r="IE23" i="10"/>
  <c r="IE132" i="10"/>
  <c r="IE250" i="10"/>
  <c r="IE93" i="10"/>
  <c r="IE68" i="10"/>
  <c r="IE230" i="10"/>
  <c r="IE70" i="10"/>
  <c r="IE193" i="10"/>
  <c r="IE188" i="10"/>
  <c r="IE37" i="10"/>
  <c r="IE191" i="10"/>
  <c r="IE35" i="10"/>
  <c r="IE107" i="10"/>
  <c r="IE276" i="10"/>
  <c r="IE120" i="10"/>
  <c r="IE196" i="10"/>
  <c r="IE4" i="10"/>
  <c r="IE12" i="10"/>
  <c r="IE97" i="10"/>
  <c r="IE110" i="10"/>
  <c r="IE279" i="10"/>
  <c r="IE242" i="10"/>
  <c r="IE73" i="10"/>
  <c r="IE274" i="10"/>
  <c r="IE20" i="10"/>
  <c r="IE121" i="10"/>
  <c r="IE211" i="10"/>
  <c r="IE91" i="10"/>
  <c r="IE30" i="10"/>
  <c r="IE263" i="10"/>
  <c r="IE247" i="10"/>
  <c r="IE58" i="10"/>
  <c r="IE284" i="10"/>
  <c r="IE229" i="10"/>
  <c r="IE5" i="10"/>
  <c r="IE243" i="10"/>
  <c r="IE38" i="10"/>
  <c r="IE170" i="10"/>
  <c r="IE147" i="10"/>
  <c r="IE148" i="10"/>
  <c r="IE175" i="10"/>
  <c r="IE54" i="10"/>
  <c r="IE215" i="10"/>
  <c r="IE46" i="10"/>
  <c r="IE108" i="10"/>
  <c r="IE75" i="10"/>
  <c r="IE273" i="10"/>
  <c r="IE162" i="10"/>
  <c r="IE185" i="10"/>
  <c r="IE281" i="10"/>
  <c r="IE53" i="10"/>
  <c r="IE237" i="10"/>
  <c r="IE9" i="10"/>
  <c r="IE232" i="10"/>
  <c r="IE169" i="10"/>
  <c r="IE225" i="10"/>
  <c r="IE248" i="10"/>
  <c r="IE84" i="10"/>
  <c r="IE275" i="10"/>
  <c r="IE139" i="10"/>
  <c r="IE253" i="10"/>
  <c r="IE78" i="10"/>
  <c r="IE136" i="10"/>
  <c r="IE56" i="10"/>
  <c r="IE90" i="10"/>
  <c r="IE71" i="10"/>
  <c r="IE201" i="10"/>
  <c r="IE166" i="10"/>
  <c r="IE203" i="10"/>
  <c r="IE140" i="10"/>
  <c r="IE142" i="10"/>
  <c r="IE285" i="10"/>
  <c r="IE288" i="10"/>
  <c r="IE222" i="10"/>
  <c r="IE206" i="10"/>
  <c r="IE69" i="10"/>
  <c r="IE197" i="10"/>
  <c r="IE96" i="10"/>
  <c r="IE118" i="10"/>
  <c r="IE265" i="10"/>
  <c r="IE34" i="10"/>
  <c r="IE287" i="10"/>
  <c r="IE123" i="10"/>
  <c r="IE100" i="10"/>
  <c r="IE21" i="10"/>
  <c r="IE241" i="10"/>
  <c r="IE182" i="10"/>
  <c r="IE113" i="10"/>
  <c r="IE277" i="10"/>
  <c r="IE36" i="10"/>
  <c r="IE25" i="10"/>
  <c r="IE101" i="10"/>
  <c r="IE33" i="10"/>
  <c r="IE66" i="10"/>
  <c r="IE126" i="10"/>
  <c r="IE10" i="10"/>
  <c r="IE62" i="10"/>
  <c r="IE290" i="10"/>
  <c r="IE61" i="10"/>
  <c r="IE26" i="10"/>
  <c r="IE127" i="10"/>
  <c r="IE92" i="10"/>
  <c r="IE217" i="10"/>
  <c r="IE130" i="10"/>
  <c r="IE14" i="10"/>
  <c r="IE255" i="10"/>
  <c r="IE227" i="10"/>
  <c r="IE293" i="10"/>
  <c r="IE158" i="10"/>
  <c r="IE124" i="10"/>
  <c r="IE129" i="10"/>
  <c r="IE55" i="10"/>
  <c r="IE271" i="10"/>
  <c r="IE40" i="10"/>
  <c r="IE200" i="10"/>
  <c r="IE6" i="10"/>
  <c r="IE174" i="10"/>
  <c r="IE125" i="10"/>
  <c r="IE192" i="10"/>
  <c r="IE106" i="10"/>
  <c r="IE194" i="10"/>
  <c r="IE251" i="10"/>
  <c r="IE154" i="10"/>
  <c r="IE133" i="10"/>
  <c r="IE88" i="10"/>
  <c r="IE239" i="10"/>
  <c r="IE173" i="10"/>
  <c r="IE116" i="10"/>
  <c r="IE74" i="10"/>
  <c r="IE114" i="10"/>
  <c r="IE17" i="10"/>
  <c r="IE270" i="10"/>
  <c r="IE15" i="10"/>
  <c r="IE24" i="10"/>
  <c r="IE209" i="10"/>
  <c r="IE102" i="10"/>
  <c r="IE199" i="10"/>
  <c r="IE261" i="10"/>
  <c r="IE65" i="10"/>
  <c r="IE111" i="10"/>
  <c r="IE234" i="10"/>
  <c r="IE60" i="10"/>
  <c r="IE177" i="10"/>
  <c r="IE85" i="10"/>
  <c r="IE282" i="10"/>
  <c r="IE233" i="10"/>
  <c r="IE43" i="10"/>
  <c r="IE195" i="10"/>
  <c r="IE76" i="10"/>
  <c r="IE48" i="10"/>
  <c r="IE189" i="10"/>
  <c r="IE57" i="10"/>
  <c r="IE89" i="10"/>
  <c r="IE231" i="10"/>
  <c r="IE143" i="10"/>
  <c r="IE31" i="10"/>
  <c r="IE164" i="10"/>
  <c r="IE294" i="10"/>
  <c r="C215" i="9" l="1"/>
  <c r="C234" i="9"/>
  <c r="C43" i="9"/>
  <c r="C211" i="9"/>
  <c r="C221" i="9"/>
  <c r="C78" i="9"/>
  <c r="C84" i="9"/>
  <c r="C15" i="9"/>
  <c r="C187" i="9"/>
  <c r="C175" i="9"/>
  <c r="C92" i="9"/>
  <c r="C226" i="9"/>
  <c r="C263" i="9"/>
  <c r="C248" i="9"/>
  <c r="C167" i="9"/>
  <c r="C279" i="9"/>
  <c r="C229" i="9"/>
  <c r="C130" i="9"/>
  <c r="C244" i="9"/>
  <c r="C208" i="9"/>
  <c r="C287" i="9"/>
  <c r="C63" i="9"/>
  <c r="C30" i="9"/>
  <c r="C250" i="9"/>
  <c r="C118" i="9"/>
  <c r="C264" i="9"/>
  <c r="C77" i="9"/>
  <c r="C145" i="9"/>
  <c r="C267" i="9"/>
  <c r="C223" i="9"/>
  <c r="C13" i="9"/>
  <c r="C206" i="9"/>
  <c r="C164" i="9"/>
  <c r="C278" i="9"/>
  <c r="C64" i="9"/>
  <c r="C127" i="9"/>
  <c r="C276" i="9"/>
  <c r="C241" i="9"/>
  <c r="C39" i="9"/>
  <c r="C68" i="9"/>
  <c r="C16" i="9"/>
  <c r="C25" i="9"/>
  <c r="C116" i="9"/>
  <c r="C166" i="9"/>
  <c r="C268" i="9"/>
  <c r="C83" i="9"/>
  <c r="C54" i="9"/>
  <c r="C42" i="9"/>
  <c r="C21" i="9"/>
  <c r="C176" i="9"/>
  <c r="C74" i="9"/>
  <c r="C251" i="9"/>
  <c r="C169" i="9"/>
  <c r="C76" i="9"/>
  <c r="C37" i="9"/>
  <c r="C214" i="9"/>
  <c r="C292" i="9"/>
  <c r="C85" i="9"/>
  <c r="C180" i="9"/>
  <c r="C297" i="9"/>
  <c r="C121" i="9"/>
  <c r="C114" i="9"/>
  <c r="C255" i="9"/>
  <c r="C131" i="9"/>
  <c r="C12" i="9"/>
  <c r="C136" i="9"/>
  <c r="C58" i="9"/>
  <c r="C239" i="9"/>
  <c r="C249" i="9"/>
  <c r="C133" i="9"/>
  <c r="C162" i="9"/>
  <c r="C45" i="9"/>
  <c r="C280" i="9"/>
  <c r="C262" i="9"/>
  <c r="C209" i="9"/>
  <c r="C224" i="9"/>
  <c r="C270" i="9"/>
  <c r="C81" i="9"/>
  <c r="C210" i="9"/>
  <c r="C38" i="9"/>
  <c r="C75" i="9"/>
  <c r="C36" i="9"/>
  <c r="C207" i="9"/>
  <c r="C106" i="9"/>
  <c r="C196" i="9"/>
  <c r="C245" i="9"/>
  <c r="C86" i="9"/>
  <c r="C50" i="9"/>
  <c r="C97" i="9"/>
  <c r="C140" i="9"/>
  <c r="C56" i="9"/>
  <c r="C288" i="9"/>
  <c r="C20" i="9"/>
  <c r="C137" i="9"/>
  <c r="C253" i="9"/>
  <c r="C110" i="9"/>
  <c r="C266" i="9"/>
  <c r="C277" i="9"/>
  <c r="C271" i="9"/>
  <c r="C147" i="9"/>
  <c r="C32" i="9"/>
  <c r="C14" i="9"/>
  <c r="C290" i="9"/>
  <c r="C240" i="9"/>
  <c r="C94" i="9"/>
  <c r="C272" i="9"/>
  <c r="C217" i="9"/>
  <c r="C134" i="9"/>
  <c r="C105" i="9"/>
  <c r="C177" i="9"/>
  <c r="C143" i="9"/>
  <c r="C171" i="9"/>
  <c r="C254" i="9"/>
  <c r="C227" i="9"/>
  <c r="C72" i="9"/>
  <c r="C108" i="9"/>
  <c r="C201" i="9"/>
  <c r="C189" i="9"/>
  <c r="C202" i="9"/>
  <c r="C113" i="9"/>
  <c r="C33" i="9"/>
  <c r="C53" i="9"/>
  <c r="C275" i="9"/>
  <c r="C181" i="9"/>
  <c r="C111" i="9"/>
  <c r="C282" i="9"/>
  <c r="C232" i="9"/>
  <c r="C286" i="9"/>
  <c r="C256" i="9"/>
  <c r="C46" i="9"/>
  <c r="C218" i="9"/>
  <c r="C284" i="9"/>
  <c r="C100" i="9"/>
  <c r="C219" i="9"/>
  <c r="C99" i="9"/>
  <c r="C91" i="9"/>
  <c r="C203" i="9"/>
  <c r="C216" i="9"/>
  <c r="C11" i="9"/>
  <c r="C185" i="9"/>
  <c r="C24" i="9"/>
  <c r="C49" i="9"/>
  <c r="C173" i="9"/>
  <c r="C259" i="9"/>
  <c r="C79" i="9"/>
  <c r="C289" i="9"/>
  <c r="C178" i="9"/>
  <c r="C17" i="9"/>
  <c r="C291" i="9"/>
  <c r="C156" i="9"/>
  <c r="C26" i="9"/>
  <c r="C293" i="9"/>
  <c r="C242" i="9"/>
  <c r="C273" i="9"/>
  <c r="C151" i="9"/>
  <c r="C295" i="9"/>
  <c r="C225" i="9"/>
  <c r="C163" i="9"/>
  <c r="C205" i="9"/>
  <c r="C87" i="9"/>
  <c r="C184" i="9"/>
  <c r="C146" i="9"/>
  <c r="C170" i="9"/>
  <c r="C188" i="9"/>
  <c r="C157" i="9"/>
  <c r="C128" i="9"/>
  <c r="C258" i="9"/>
  <c r="C109" i="9"/>
  <c r="C59" i="9"/>
  <c r="C148" i="9"/>
  <c r="C124" i="9"/>
  <c r="C80" i="9"/>
  <c r="C132" i="9"/>
  <c r="C27" i="9"/>
  <c r="C149" i="9"/>
  <c r="C168" i="9"/>
  <c r="C18" i="9"/>
  <c r="C158" i="9"/>
  <c r="C233" i="9"/>
  <c r="C82" i="9"/>
  <c r="C183" i="9"/>
  <c r="C102" i="9"/>
  <c r="C154" i="9"/>
  <c r="C29" i="9"/>
  <c r="C90" i="9"/>
  <c r="C191" i="9"/>
  <c r="C125" i="9"/>
  <c r="C122" i="9"/>
  <c r="C96" i="9"/>
  <c r="C89" i="9"/>
  <c r="C57" i="9"/>
  <c r="C212" i="9"/>
  <c r="C274" i="9"/>
  <c r="C141" i="9"/>
  <c r="C269" i="9"/>
  <c r="C139" i="9"/>
  <c r="C153" i="9"/>
  <c r="C129" i="9"/>
  <c r="C150" i="9"/>
  <c r="C228" i="9"/>
  <c r="C135" i="9"/>
  <c r="C220" i="9"/>
  <c r="C261" i="9"/>
  <c r="C48" i="9"/>
  <c r="C55" i="9"/>
  <c r="C281" i="9"/>
  <c r="C144" i="9"/>
  <c r="C179" i="9"/>
  <c r="C60" i="9"/>
  <c r="C285" i="9"/>
  <c r="C98" i="9"/>
  <c r="C222" i="9"/>
  <c r="C123" i="9"/>
  <c r="C260" i="9"/>
  <c r="C257" i="9"/>
  <c r="C252" i="9"/>
  <c r="C247" i="9"/>
  <c r="C101" i="9"/>
  <c r="C52" i="9"/>
  <c r="C236" i="9"/>
  <c r="C174" i="9"/>
  <c r="C172" i="9"/>
  <c r="C138" i="9"/>
  <c r="C199" i="9"/>
  <c r="C296" i="9"/>
  <c r="C265" i="9"/>
  <c r="C230" i="9"/>
  <c r="C194" i="9"/>
  <c r="C107" i="9"/>
  <c r="C28" i="9"/>
  <c r="C44" i="9"/>
  <c r="C95" i="9"/>
  <c r="C93" i="9"/>
  <c r="C19" i="9"/>
  <c r="C119" i="9"/>
  <c r="C31" i="9"/>
  <c r="C35" i="9"/>
  <c r="C302" i="9"/>
  <c r="C103" i="9"/>
  <c r="C161" i="9"/>
  <c r="C294" i="9"/>
  <c r="C22" i="9"/>
  <c r="C231" i="9"/>
  <c r="C243" i="9"/>
  <c r="C120" i="9"/>
  <c r="C195" i="9"/>
  <c r="C182" i="9"/>
  <c r="C237" i="9"/>
  <c r="C190" i="9"/>
  <c r="C299" i="9"/>
  <c r="C126" i="9"/>
  <c r="C62" i="9"/>
  <c r="C235" i="9"/>
  <c r="C88" i="9"/>
  <c r="C73" i="9"/>
  <c r="C71" i="9"/>
  <c r="C298" i="9"/>
  <c r="C66" i="9"/>
  <c r="C40" i="9"/>
  <c r="C65" i="9"/>
  <c r="C159" i="9"/>
  <c r="C47" i="9"/>
  <c r="C160" i="9"/>
  <c r="C51" i="9"/>
  <c r="C197" i="9"/>
  <c r="C300" i="9"/>
  <c r="C204" i="9"/>
  <c r="C117" i="9"/>
  <c r="C152" i="9"/>
  <c r="C61" i="9"/>
  <c r="C301" i="9"/>
  <c r="C200" i="9"/>
  <c r="C41" i="9"/>
  <c r="C142" i="9"/>
  <c r="C283" i="9"/>
  <c r="C23" i="9"/>
  <c r="C193" i="9"/>
  <c r="C238" i="9"/>
  <c r="C69" i="9"/>
  <c r="C104" i="9"/>
  <c r="C67" i="9"/>
  <c r="C115" i="9"/>
  <c r="C246" i="9"/>
  <c r="C112" i="9"/>
  <c r="C186" i="9"/>
  <c r="C34" i="9"/>
  <c r="C213" i="9"/>
  <c r="C165" i="9"/>
  <c r="C70" i="9"/>
  <c r="C192" i="9"/>
  <c r="C155" i="9"/>
  <c r="C198" i="9"/>
  <c r="J185" i="9" l="1"/>
  <c r="F185" i="9"/>
  <c r="M185" i="9"/>
  <c r="B185" i="9" s="1"/>
  <c r="N185" i="9"/>
  <c r="D185" i="9"/>
  <c r="R185" i="9"/>
  <c r="Q185" i="9"/>
  <c r="L185" i="9"/>
  <c r="I185" i="9"/>
  <c r="E185" i="9"/>
  <c r="G185" i="9"/>
  <c r="S185" i="9"/>
  <c r="O185" i="9"/>
  <c r="H185" i="9"/>
  <c r="P185" i="9"/>
  <c r="R244" i="9"/>
  <c r="P244" i="9"/>
  <c r="G244" i="9"/>
  <c r="M244" i="9"/>
  <c r="B244" i="9" s="1"/>
  <c r="O244" i="9"/>
  <c r="N244" i="9"/>
  <c r="D244" i="9"/>
  <c r="E244" i="9"/>
  <c r="I244" i="9"/>
  <c r="S244" i="9"/>
  <c r="Q244" i="9"/>
  <c r="H244" i="9"/>
  <c r="F244" i="9"/>
  <c r="J244" i="9"/>
  <c r="L244" i="9"/>
  <c r="Q163" i="9"/>
  <c r="J163" i="9"/>
  <c r="G163" i="9"/>
  <c r="I163" i="9"/>
  <c r="F163" i="9"/>
  <c r="D163" i="9"/>
  <c r="R163" i="9"/>
  <c r="M163" i="9"/>
  <c r="B163" i="9" s="1"/>
  <c r="S163" i="9"/>
  <c r="H163" i="9"/>
  <c r="E163" i="9"/>
  <c r="P163" i="9"/>
  <c r="N163" i="9"/>
  <c r="L163" i="9"/>
  <c r="O163" i="9"/>
  <c r="H35" i="9"/>
  <c r="J35" i="9"/>
  <c r="E35" i="9"/>
  <c r="F35" i="9"/>
  <c r="G35" i="9"/>
  <c r="I35" i="9"/>
  <c r="P35" i="9"/>
  <c r="O35" i="9"/>
  <c r="L35" i="9"/>
  <c r="D35" i="9"/>
  <c r="R35" i="9"/>
  <c r="Q35" i="9"/>
  <c r="M35" i="9"/>
  <c r="B35" i="9" s="1"/>
  <c r="S35" i="9"/>
  <c r="N35" i="9"/>
  <c r="R270" i="9"/>
  <c r="N270" i="9"/>
  <c r="O270" i="9"/>
  <c r="Q270" i="9"/>
  <c r="L270" i="9"/>
  <c r="P270" i="9"/>
  <c r="D270" i="9"/>
  <c r="E270" i="9"/>
  <c r="G270" i="9"/>
  <c r="M270" i="9"/>
  <c r="B270" i="9" s="1"/>
  <c r="H270" i="9"/>
  <c r="J270" i="9"/>
  <c r="I270" i="9"/>
  <c r="F270" i="9"/>
  <c r="S270" i="9"/>
  <c r="I252" i="9"/>
  <c r="F252" i="9"/>
  <c r="O252" i="9"/>
  <c r="R252" i="9"/>
  <c r="G252" i="9"/>
  <c r="H252" i="9"/>
  <c r="N252" i="9"/>
  <c r="J252" i="9"/>
  <c r="E252" i="9"/>
  <c r="Q252" i="9"/>
  <c r="M252" i="9"/>
  <c r="B252" i="9" s="1"/>
  <c r="P252" i="9"/>
  <c r="S252" i="9"/>
  <c r="D252" i="9"/>
  <c r="L252" i="9"/>
  <c r="M295" i="9"/>
  <c r="B295" i="9" s="1"/>
  <c r="S295" i="9"/>
  <c r="H295" i="9"/>
  <c r="G295" i="9"/>
  <c r="P295" i="9"/>
  <c r="N295" i="9"/>
  <c r="F295" i="9"/>
  <c r="E295" i="9"/>
  <c r="O295" i="9"/>
  <c r="Q295" i="9"/>
  <c r="R295" i="9"/>
  <c r="L295" i="9"/>
  <c r="I295" i="9"/>
  <c r="D295" i="9"/>
  <c r="J295" i="9"/>
  <c r="O119" i="9"/>
  <c r="J119" i="9"/>
  <c r="G119" i="9"/>
  <c r="M119" i="9"/>
  <c r="B119" i="9" s="1"/>
  <c r="I119" i="9"/>
  <c r="E119" i="9"/>
  <c r="P119" i="9"/>
  <c r="L119" i="9"/>
  <c r="D119" i="9"/>
  <c r="R119" i="9"/>
  <c r="S119" i="9"/>
  <c r="N119" i="9"/>
  <c r="H119" i="9"/>
  <c r="F119" i="9"/>
  <c r="Q119" i="9"/>
  <c r="L72" i="9"/>
  <c r="N72" i="9"/>
  <c r="H72" i="9"/>
  <c r="F72" i="9"/>
  <c r="J72" i="9"/>
  <c r="D72" i="9"/>
  <c r="I72" i="9"/>
  <c r="M72" i="9"/>
  <c r="B72" i="9" s="1"/>
  <c r="R72" i="9"/>
  <c r="P72" i="9"/>
  <c r="Q72" i="9"/>
  <c r="S72" i="9"/>
  <c r="E72" i="9"/>
  <c r="G72" i="9"/>
  <c r="O72" i="9"/>
  <c r="M167" i="9"/>
  <c r="B167" i="9" s="1"/>
  <c r="S167" i="9"/>
  <c r="P167" i="9"/>
  <c r="L167" i="9"/>
  <c r="R167" i="9"/>
  <c r="N167" i="9"/>
  <c r="G167" i="9"/>
  <c r="H167" i="9"/>
  <c r="I167" i="9"/>
  <c r="D167" i="9"/>
  <c r="Q167" i="9"/>
  <c r="E167" i="9"/>
  <c r="F167" i="9"/>
  <c r="J167" i="9"/>
  <c r="O167" i="9"/>
  <c r="J19" i="9"/>
  <c r="L19" i="9"/>
  <c r="M320" i="9" s="1"/>
  <c r="P19" i="9"/>
  <c r="Q19" i="9"/>
  <c r="O19" i="9"/>
  <c r="N19" i="9"/>
  <c r="I19" i="9"/>
  <c r="H19" i="9"/>
  <c r="F19" i="9"/>
  <c r="E19" i="9"/>
  <c r="S19" i="9"/>
  <c r="D19" i="9"/>
  <c r="L320" i="9"/>
  <c r="M19" i="9"/>
  <c r="B19" i="9" s="1"/>
  <c r="R19" i="9"/>
  <c r="G19" i="9"/>
  <c r="I219" i="9"/>
  <c r="P219" i="9"/>
  <c r="O219" i="9"/>
  <c r="G219" i="9"/>
  <c r="Q219" i="9"/>
  <c r="J219" i="9"/>
  <c r="L219" i="9"/>
  <c r="D219" i="9"/>
  <c r="R219" i="9"/>
  <c r="H219" i="9"/>
  <c r="E219" i="9"/>
  <c r="F219" i="9"/>
  <c r="M219" i="9"/>
  <c r="B219" i="9" s="1"/>
  <c r="N219" i="9"/>
  <c r="S219" i="9"/>
  <c r="H248" i="9"/>
  <c r="S248" i="9"/>
  <c r="D248" i="9"/>
  <c r="N248" i="9"/>
  <c r="P248" i="9"/>
  <c r="R248" i="9"/>
  <c r="J248" i="9"/>
  <c r="I248" i="9"/>
  <c r="E248" i="9"/>
  <c r="M248" i="9"/>
  <c r="B248" i="9" s="1"/>
  <c r="L248" i="9"/>
  <c r="O248" i="9"/>
  <c r="G248" i="9"/>
  <c r="Q248" i="9"/>
  <c r="F248" i="9"/>
  <c r="E123" i="9"/>
  <c r="O123" i="9"/>
  <c r="I123" i="9"/>
  <c r="D123" i="9"/>
  <c r="J123" i="9"/>
  <c r="H123" i="9"/>
  <c r="R123" i="9"/>
  <c r="G123" i="9"/>
  <c r="N123" i="9"/>
  <c r="F123" i="9"/>
  <c r="S123" i="9"/>
  <c r="P123" i="9"/>
  <c r="Q123" i="9"/>
  <c r="L123" i="9"/>
  <c r="M123" i="9"/>
  <c r="B123" i="9" s="1"/>
  <c r="M254" i="9"/>
  <c r="B254" i="9" s="1"/>
  <c r="L254" i="9"/>
  <c r="S254" i="9"/>
  <c r="Q254" i="9"/>
  <c r="P254" i="9"/>
  <c r="O254" i="9"/>
  <c r="H254" i="9"/>
  <c r="N254" i="9"/>
  <c r="D254" i="9"/>
  <c r="J254" i="9"/>
  <c r="E254" i="9"/>
  <c r="R254" i="9"/>
  <c r="F254" i="9"/>
  <c r="G254" i="9"/>
  <c r="I254" i="9"/>
  <c r="O164" i="9"/>
  <c r="Q164" i="9"/>
  <c r="F164" i="9"/>
  <c r="N164" i="9"/>
  <c r="M164" i="9"/>
  <c r="B164" i="9" s="1"/>
  <c r="D164" i="9"/>
  <c r="J164" i="9"/>
  <c r="E164" i="9"/>
  <c r="H164" i="9"/>
  <c r="I164" i="9"/>
  <c r="G164" i="9"/>
  <c r="P164" i="9"/>
  <c r="L164" i="9"/>
  <c r="S164" i="9"/>
  <c r="R164" i="9"/>
  <c r="J198" i="9"/>
  <c r="D198" i="9"/>
  <c r="H198" i="9"/>
  <c r="Q198" i="9"/>
  <c r="M198" i="9"/>
  <c r="B198" i="9" s="1"/>
  <c r="F198" i="9"/>
  <c r="R198" i="9"/>
  <c r="I198" i="9"/>
  <c r="G198" i="9"/>
  <c r="E198" i="9"/>
  <c r="O198" i="9"/>
  <c r="P198" i="9"/>
  <c r="S198" i="9"/>
  <c r="L198" i="9"/>
  <c r="N198" i="9"/>
  <c r="I62" i="9"/>
  <c r="J62" i="9"/>
  <c r="N62" i="9"/>
  <c r="G62" i="9"/>
  <c r="M62" i="9"/>
  <c r="B62" i="9" s="1"/>
  <c r="F62" i="9"/>
  <c r="Q62" i="9"/>
  <c r="H62" i="9"/>
  <c r="E62" i="9"/>
  <c r="P62" i="9"/>
  <c r="S62" i="9"/>
  <c r="D62" i="9"/>
  <c r="R62" i="9"/>
  <c r="O62" i="9"/>
  <c r="L62" i="9"/>
  <c r="R95" i="9"/>
  <c r="D95" i="9"/>
  <c r="P95" i="9"/>
  <c r="O95" i="9"/>
  <c r="N95" i="9"/>
  <c r="L95" i="9"/>
  <c r="I95" i="9"/>
  <c r="F95" i="9"/>
  <c r="H95" i="9"/>
  <c r="Q95" i="9"/>
  <c r="S95" i="9"/>
  <c r="M95" i="9"/>
  <c r="B95" i="9" s="1"/>
  <c r="G95" i="9"/>
  <c r="E95" i="9"/>
  <c r="J95" i="9"/>
  <c r="H222" i="9"/>
  <c r="F222" i="9"/>
  <c r="R222" i="9"/>
  <c r="M222" i="9"/>
  <c r="B222" i="9" s="1"/>
  <c r="E222" i="9"/>
  <c r="S222" i="9"/>
  <c r="Q222" i="9"/>
  <c r="P222" i="9"/>
  <c r="O222" i="9"/>
  <c r="N222" i="9"/>
  <c r="L222" i="9"/>
  <c r="J222" i="9"/>
  <c r="G222" i="9"/>
  <c r="I222" i="9"/>
  <c r="D222" i="9"/>
  <c r="I212" i="9"/>
  <c r="H212" i="9"/>
  <c r="F212" i="9"/>
  <c r="E212" i="9"/>
  <c r="D212" i="9"/>
  <c r="G212" i="9"/>
  <c r="N212" i="9"/>
  <c r="S212" i="9"/>
  <c r="Q212" i="9"/>
  <c r="R212" i="9"/>
  <c r="O212" i="9"/>
  <c r="P212" i="9"/>
  <c r="M212" i="9"/>
  <c r="B212" i="9" s="1"/>
  <c r="J212" i="9"/>
  <c r="L212" i="9"/>
  <c r="G80" i="9"/>
  <c r="M80" i="9"/>
  <c r="B80" i="9" s="1"/>
  <c r="D80" i="9"/>
  <c r="I80" i="9"/>
  <c r="F80" i="9"/>
  <c r="J80" i="9"/>
  <c r="H80" i="9"/>
  <c r="O80" i="9"/>
  <c r="N80" i="9"/>
  <c r="R80" i="9"/>
  <c r="S80" i="9"/>
  <c r="Q80" i="9"/>
  <c r="L80" i="9"/>
  <c r="E80" i="9"/>
  <c r="P80" i="9"/>
  <c r="Q293" i="9"/>
  <c r="P293" i="9"/>
  <c r="N293" i="9"/>
  <c r="M293" i="9"/>
  <c r="B293" i="9" s="1"/>
  <c r="S293" i="9"/>
  <c r="G293" i="9"/>
  <c r="H293" i="9"/>
  <c r="I293" i="9"/>
  <c r="L293" i="9"/>
  <c r="D293" i="9"/>
  <c r="R293" i="9"/>
  <c r="E293" i="9"/>
  <c r="O293" i="9"/>
  <c r="J293" i="9"/>
  <c r="F293" i="9"/>
  <c r="F284" i="9"/>
  <c r="I284" i="9"/>
  <c r="E284" i="9"/>
  <c r="N284" i="9"/>
  <c r="P284" i="9"/>
  <c r="S284" i="9"/>
  <c r="R284" i="9"/>
  <c r="H284" i="9"/>
  <c r="L284" i="9"/>
  <c r="D284" i="9"/>
  <c r="O284" i="9"/>
  <c r="Q284" i="9"/>
  <c r="G284" i="9"/>
  <c r="J284" i="9"/>
  <c r="M284" i="9"/>
  <c r="B284" i="9" s="1"/>
  <c r="S171" i="9"/>
  <c r="L171" i="9"/>
  <c r="P171" i="9"/>
  <c r="R171" i="9"/>
  <c r="H171" i="9"/>
  <c r="F171" i="9"/>
  <c r="G171" i="9"/>
  <c r="O171" i="9"/>
  <c r="Q171" i="9"/>
  <c r="E171" i="9"/>
  <c r="M171" i="9"/>
  <c r="B171" i="9" s="1"/>
  <c r="J171" i="9"/>
  <c r="D171" i="9"/>
  <c r="N171" i="9"/>
  <c r="I171" i="9"/>
  <c r="G288" i="9"/>
  <c r="S288" i="9"/>
  <c r="L288" i="9"/>
  <c r="I288" i="9"/>
  <c r="E288" i="9"/>
  <c r="R288" i="9"/>
  <c r="J288" i="9"/>
  <c r="F288" i="9"/>
  <c r="P288" i="9"/>
  <c r="O288" i="9"/>
  <c r="D288" i="9"/>
  <c r="N288" i="9"/>
  <c r="Q288" i="9"/>
  <c r="M288" i="9"/>
  <c r="B288" i="9" s="1"/>
  <c r="H288" i="9"/>
  <c r="L45" i="9"/>
  <c r="M45" i="9"/>
  <c r="B45" i="9" s="1"/>
  <c r="N45" i="9"/>
  <c r="J45" i="9"/>
  <c r="H45" i="9"/>
  <c r="G45" i="9"/>
  <c r="P45" i="9"/>
  <c r="R45" i="9"/>
  <c r="Q45" i="9"/>
  <c r="O45" i="9"/>
  <c r="E45" i="9"/>
  <c r="I45" i="9"/>
  <c r="S45" i="9"/>
  <c r="F45" i="9"/>
  <c r="D45" i="9"/>
  <c r="F251" i="9"/>
  <c r="G251" i="9"/>
  <c r="P251" i="9"/>
  <c r="O251" i="9"/>
  <c r="L251" i="9"/>
  <c r="E251" i="9"/>
  <c r="J251" i="9"/>
  <c r="D251" i="9"/>
  <c r="R251" i="9"/>
  <c r="S251" i="9"/>
  <c r="Q251" i="9"/>
  <c r="N251" i="9"/>
  <c r="I251" i="9"/>
  <c r="H251" i="9"/>
  <c r="M251" i="9"/>
  <c r="B251" i="9" s="1"/>
  <c r="O206" i="9"/>
  <c r="D206" i="9"/>
  <c r="G206" i="9"/>
  <c r="H206" i="9"/>
  <c r="L206" i="9"/>
  <c r="P206" i="9"/>
  <c r="S206" i="9"/>
  <c r="M206" i="9"/>
  <c r="B206" i="9" s="1"/>
  <c r="Q206" i="9"/>
  <c r="I206" i="9"/>
  <c r="J206" i="9"/>
  <c r="F206" i="9"/>
  <c r="E206" i="9"/>
  <c r="R206" i="9"/>
  <c r="N206" i="9"/>
  <c r="P226" i="9"/>
  <c r="O226" i="9"/>
  <c r="S226" i="9"/>
  <c r="L226" i="9"/>
  <c r="J226" i="9"/>
  <c r="Q226" i="9"/>
  <c r="I226" i="9"/>
  <c r="E226" i="9"/>
  <c r="R226" i="9"/>
  <c r="M226" i="9"/>
  <c r="B226" i="9" s="1"/>
  <c r="H226" i="9"/>
  <c r="N226" i="9"/>
  <c r="F226" i="9"/>
  <c r="D226" i="9"/>
  <c r="G226" i="9"/>
  <c r="M297" i="9"/>
  <c r="B297" i="9" s="1"/>
  <c r="J297" i="9"/>
  <c r="E297" i="9"/>
  <c r="I297" i="9"/>
  <c r="G297" i="9"/>
  <c r="O297" i="9"/>
  <c r="R297" i="9"/>
  <c r="L297" i="9"/>
  <c r="Q297" i="9"/>
  <c r="S297" i="9"/>
  <c r="P297" i="9"/>
  <c r="H297" i="9"/>
  <c r="F297" i="9"/>
  <c r="D297" i="9"/>
  <c r="N297" i="9"/>
  <c r="H103" i="9"/>
  <c r="F103" i="9"/>
  <c r="G103" i="9"/>
  <c r="N103" i="9"/>
  <c r="M103" i="9"/>
  <c r="B103" i="9" s="1"/>
  <c r="E103" i="9"/>
  <c r="Q103" i="9"/>
  <c r="O103" i="9"/>
  <c r="R103" i="9"/>
  <c r="S103" i="9"/>
  <c r="L103" i="9"/>
  <c r="I103" i="9"/>
  <c r="D103" i="9"/>
  <c r="J103" i="9"/>
  <c r="P103" i="9"/>
  <c r="G11" i="9"/>
  <c r="P11" i="9"/>
  <c r="L11" i="9"/>
  <c r="J11" i="9"/>
  <c r="F11" i="9"/>
  <c r="Q11" i="9"/>
  <c r="D11" i="9"/>
  <c r="E11" i="9"/>
  <c r="R11" i="9"/>
  <c r="N11" i="9"/>
  <c r="O11" i="9"/>
  <c r="S11" i="9"/>
  <c r="H11" i="9"/>
  <c r="I11" i="9"/>
  <c r="L312" i="9"/>
  <c r="M11" i="9"/>
  <c r="B11" i="9" s="1"/>
  <c r="J101" i="9"/>
  <c r="N101" i="9"/>
  <c r="I101" i="9"/>
  <c r="D101" i="9"/>
  <c r="O101" i="9"/>
  <c r="F101" i="9"/>
  <c r="E101" i="9"/>
  <c r="G101" i="9"/>
  <c r="R101" i="9"/>
  <c r="Q101" i="9"/>
  <c r="H101" i="9"/>
  <c r="M101" i="9"/>
  <c r="B101" i="9" s="1"/>
  <c r="P101" i="9"/>
  <c r="S101" i="9"/>
  <c r="L101" i="9"/>
  <c r="E193" i="9"/>
  <c r="J193" i="9"/>
  <c r="I193" i="9"/>
  <c r="G193" i="9"/>
  <c r="O193" i="9"/>
  <c r="N193" i="9"/>
  <c r="M193" i="9"/>
  <c r="B193" i="9" s="1"/>
  <c r="H193" i="9"/>
  <c r="D193" i="9"/>
  <c r="R193" i="9"/>
  <c r="F193" i="9"/>
  <c r="Q193" i="9"/>
  <c r="P193" i="9"/>
  <c r="S193" i="9"/>
  <c r="L193" i="9"/>
  <c r="J18" i="9"/>
  <c r="F18" i="9"/>
  <c r="H18" i="9"/>
  <c r="R18" i="9"/>
  <c r="Q18" i="9"/>
  <c r="L18" i="9"/>
  <c r="M319" i="9" s="1"/>
  <c r="E18" i="9"/>
  <c r="M18" i="9"/>
  <c r="B18" i="9" s="1"/>
  <c r="I18" i="9"/>
  <c r="O18" i="9"/>
  <c r="P18" i="9"/>
  <c r="S18" i="9"/>
  <c r="L319" i="9"/>
  <c r="G18" i="9"/>
  <c r="D18" i="9"/>
  <c r="N18" i="9"/>
  <c r="G229" i="9"/>
  <c r="R229" i="9"/>
  <c r="P229" i="9"/>
  <c r="N229" i="9"/>
  <c r="O229" i="9"/>
  <c r="L229" i="9"/>
  <c r="D229" i="9"/>
  <c r="H229" i="9"/>
  <c r="M229" i="9"/>
  <c r="B229" i="9" s="1"/>
  <c r="F229" i="9"/>
  <c r="E229" i="9"/>
  <c r="J229" i="9"/>
  <c r="I229" i="9"/>
  <c r="Q229" i="9"/>
  <c r="S229" i="9"/>
  <c r="N168" i="9"/>
  <c r="M168" i="9"/>
  <c r="B168" i="9" s="1"/>
  <c r="O168" i="9"/>
  <c r="S168" i="9"/>
  <c r="L168" i="9"/>
  <c r="D168" i="9"/>
  <c r="G168" i="9"/>
  <c r="H168" i="9"/>
  <c r="Q168" i="9"/>
  <c r="E168" i="9"/>
  <c r="P168" i="9"/>
  <c r="J168" i="9"/>
  <c r="F168" i="9"/>
  <c r="I168" i="9"/>
  <c r="R168" i="9"/>
  <c r="E110" i="9"/>
  <c r="R110" i="9"/>
  <c r="L110" i="9"/>
  <c r="Q110" i="9"/>
  <c r="M110" i="9"/>
  <c r="B110" i="9" s="1"/>
  <c r="P110" i="9"/>
  <c r="J110" i="9"/>
  <c r="H110" i="9"/>
  <c r="G110" i="9"/>
  <c r="N110" i="9"/>
  <c r="F110" i="9"/>
  <c r="S110" i="9"/>
  <c r="O110" i="9"/>
  <c r="D110" i="9"/>
  <c r="I110" i="9"/>
  <c r="F73" i="9"/>
  <c r="D73" i="9"/>
  <c r="J73" i="9"/>
  <c r="G73" i="9"/>
  <c r="S73" i="9"/>
  <c r="R73" i="9"/>
  <c r="N73" i="9"/>
  <c r="I73" i="9"/>
  <c r="E73" i="9"/>
  <c r="H73" i="9"/>
  <c r="O73" i="9"/>
  <c r="Q73" i="9"/>
  <c r="P73" i="9"/>
  <c r="M73" i="9"/>
  <c r="B73" i="9" s="1"/>
  <c r="L73" i="9"/>
  <c r="S99" i="9"/>
  <c r="L99" i="9"/>
  <c r="N99" i="9"/>
  <c r="M99" i="9"/>
  <c r="B99" i="9" s="1"/>
  <c r="H99" i="9"/>
  <c r="E99" i="9"/>
  <c r="R99" i="9"/>
  <c r="Q99" i="9"/>
  <c r="P99" i="9"/>
  <c r="O99" i="9"/>
  <c r="F99" i="9"/>
  <c r="D99" i="9"/>
  <c r="I99" i="9"/>
  <c r="J99" i="9"/>
  <c r="G99" i="9"/>
  <c r="G37" i="9"/>
  <c r="S37" i="9"/>
  <c r="I37" i="9"/>
  <c r="F37" i="9"/>
  <c r="D37" i="9"/>
  <c r="N37" i="9"/>
  <c r="P37" i="9"/>
  <c r="O37" i="9"/>
  <c r="L37" i="9"/>
  <c r="J37" i="9"/>
  <c r="H37" i="9"/>
  <c r="R37" i="9"/>
  <c r="Q37" i="9"/>
  <c r="E37" i="9"/>
  <c r="M37" i="9"/>
  <c r="B37" i="9" s="1"/>
  <c r="H27" i="9"/>
  <c r="G27" i="9"/>
  <c r="E27" i="9"/>
  <c r="O27" i="9"/>
  <c r="M27" i="9"/>
  <c r="B27" i="9" s="1"/>
  <c r="S27" i="9"/>
  <c r="Q27" i="9"/>
  <c r="F27" i="9"/>
  <c r="D27" i="9"/>
  <c r="R27" i="9"/>
  <c r="P27" i="9"/>
  <c r="L27" i="9"/>
  <c r="J27" i="9"/>
  <c r="N27" i="9"/>
  <c r="I27" i="9"/>
  <c r="O137" i="9"/>
  <c r="J137" i="9"/>
  <c r="S137" i="9"/>
  <c r="R137" i="9"/>
  <c r="Q137" i="9"/>
  <c r="E137" i="9"/>
  <c r="F137" i="9"/>
  <c r="H137" i="9"/>
  <c r="G137" i="9"/>
  <c r="M137" i="9"/>
  <c r="B137" i="9" s="1"/>
  <c r="L137" i="9"/>
  <c r="P137" i="9"/>
  <c r="D137" i="9"/>
  <c r="I137" i="9"/>
  <c r="N137" i="9"/>
  <c r="S93" i="9"/>
  <c r="L93" i="9"/>
  <c r="D93" i="9"/>
  <c r="E93" i="9"/>
  <c r="F93" i="9"/>
  <c r="R93" i="9"/>
  <c r="H93" i="9"/>
  <c r="P93" i="9"/>
  <c r="Q93" i="9"/>
  <c r="G93" i="9"/>
  <c r="M93" i="9"/>
  <c r="B93" i="9" s="1"/>
  <c r="I93" i="9"/>
  <c r="J93" i="9"/>
  <c r="O93" i="9"/>
  <c r="N93" i="9"/>
  <c r="D169" i="9"/>
  <c r="R169" i="9"/>
  <c r="J169" i="9"/>
  <c r="F169" i="9"/>
  <c r="N169" i="9"/>
  <c r="M169" i="9"/>
  <c r="B169" i="9" s="1"/>
  <c r="S169" i="9"/>
  <c r="L169" i="9"/>
  <c r="I169" i="9"/>
  <c r="Q169" i="9"/>
  <c r="E169" i="9"/>
  <c r="G169" i="9"/>
  <c r="P169" i="9"/>
  <c r="O169" i="9"/>
  <c r="H169" i="9"/>
  <c r="G155" i="9"/>
  <c r="J155" i="9"/>
  <c r="E155" i="9"/>
  <c r="S155" i="9"/>
  <c r="P155" i="9"/>
  <c r="R155" i="9"/>
  <c r="Q155" i="9"/>
  <c r="F155" i="9"/>
  <c r="H155" i="9"/>
  <c r="I155" i="9"/>
  <c r="D155" i="9"/>
  <c r="O155" i="9"/>
  <c r="L155" i="9"/>
  <c r="M155" i="9"/>
  <c r="B155" i="9" s="1"/>
  <c r="N155" i="9"/>
  <c r="E301" i="9"/>
  <c r="G301" i="9"/>
  <c r="D301" i="9"/>
  <c r="J301" i="9"/>
  <c r="M301" i="9"/>
  <c r="B301" i="9" s="1"/>
  <c r="L301" i="9"/>
  <c r="I301" i="9"/>
  <c r="H301" i="9"/>
  <c r="F301" i="9"/>
  <c r="N301" i="9"/>
  <c r="O301" i="9"/>
  <c r="P301" i="9"/>
  <c r="R301" i="9"/>
  <c r="Q301" i="9"/>
  <c r="S301" i="9"/>
  <c r="N126" i="9"/>
  <c r="J126" i="9"/>
  <c r="O126" i="9"/>
  <c r="H126" i="9"/>
  <c r="F126" i="9"/>
  <c r="R126" i="9"/>
  <c r="E126" i="9"/>
  <c r="I126" i="9"/>
  <c r="M126" i="9"/>
  <c r="B126" i="9" s="1"/>
  <c r="D126" i="9"/>
  <c r="Q126" i="9"/>
  <c r="S126" i="9"/>
  <c r="P126" i="9"/>
  <c r="G126" i="9"/>
  <c r="L126" i="9"/>
  <c r="H44" i="9"/>
  <c r="O44" i="9"/>
  <c r="Q44" i="9"/>
  <c r="N44" i="9"/>
  <c r="M44" i="9"/>
  <c r="B44" i="9" s="1"/>
  <c r="J44" i="9"/>
  <c r="S44" i="9"/>
  <c r="F44" i="9"/>
  <c r="D44" i="9"/>
  <c r="L44" i="9"/>
  <c r="I44" i="9"/>
  <c r="E44" i="9"/>
  <c r="G44" i="9"/>
  <c r="R44" i="9"/>
  <c r="P44" i="9"/>
  <c r="Q98" i="9"/>
  <c r="O98" i="9"/>
  <c r="M98" i="9"/>
  <c r="B98" i="9" s="1"/>
  <c r="L98" i="9"/>
  <c r="E98" i="9"/>
  <c r="G98" i="9"/>
  <c r="S98" i="9"/>
  <c r="J98" i="9"/>
  <c r="D98" i="9"/>
  <c r="H98" i="9"/>
  <c r="P98" i="9"/>
  <c r="N98" i="9"/>
  <c r="I98" i="9"/>
  <c r="F98" i="9"/>
  <c r="R98" i="9"/>
  <c r="N57" i="9"/>
  <c r="F57" i="9"/>
  <c r="G57" i="9"/>
  <c r="J57" i="9"/>
  <c r="I57" i="9"/>
  <c r="L57" i="9"/>
  <c r="R57" i="9"/>
  <c r="Q57" i="9"/>
  <c r="M57" i="9"/>
  <c r="B57" i="9" s="1"/>
  <c r="S57" i="9"/>
  <c r="H57" i="9"/>
  <c r="E57" i="9"/>
  <c r="P57" i="9"/>
  <c r="D57" i="9"/>
  <c r="O57" i="9"/>
  <c r="E124" i="9"/>
  <c r="H124" i="9"/>
  <c r="F124" i="9"/>
  <c r="P124" i="9"/>
  <c r="D124" i="9"/>
  <c r="Q124" i="9"/>
  <c r="O124" i="9"/>
  <c r="N124" i="9"/>
  <c r="G124" i="9"/>
  <c r="I124" i="9"/>
  <c r="R124" i="9"/>
  <c r="J124" i="9"/>
  <c r="S124" i="9"/>
  <c r="L124" i="9"/>
  <c r="M124" i="9"/>
  <c r="B124" i="9" s="1"/>
  <c r="F26" i="9"/>
  <c r="D26" i="9"/>
  <c r="H26" i="9"/>
  <c r="R26" i="9"/>
  <c r="J26" i="9"/>
  <c r="P26" i="9"/>
  <c r="M26" i="9"/>
  <c r="B26" i="9" s="1"/>
  <c r="E26" i="9"/>
  <c r="G26" i="9"/>
  <c r="Q26" i="9"/>
  <c r="I26" i="9"/>
  <c r="O26" i="9"/>
  <c r="N26" i="9"/>
  <c r="S26" i="9"/>
  <c r="L26" i="9"/>
  <c r="J218" i="9"/>
  <c r="S218" i="9"/>
  <c r="E218" i="9"/>
  <c r="R218" i="9"/>
  <c r="F218" i="9"/>
  <c r="P218" i="9"/>
  <c r="H218" i="9"/>
  <c r="L218" i="9"/>
  <c r="G218" i="9"/>
  <c r="N218" i="9"/>
  <c r="O218" i="9"/>
  <c r="M218" i="9"/>
  <c r="B218" i="9" s="1"/>
  <c r="Q218" i="9"/>
  <c r="D218" i="9"/>
  <c r="I218" i="9"/>
  <c r="S143" i="9"/>
  <c r="R143" i="9"/>
  <c r="Q143" i="9"/>
  <c r="P143" i="9"/>
  <c r="M143" i="9"/>
  <c r="B143" i="9" s="1"/>
  <c r="H143" i="9"/>
  <c r="I143" i="9"/>
  <c r="D143" i="9"/>
  <c r="N143" i="9"/>
  <c r="J143" i="9"/>
  <c r="F143" i="9"/>
  <c r="G143" i="9"/>
  <c r="L143" i="9"/>
  <c r="E143" i="9"/>
  <c r="O143" i="9"/>
  <c r="G56" i="9"/>
  <c r="J56" i="9"/>
  <c r="F56" i="9"/>
  <c r="E56" i="9"/>
  <c r="R56" i="9"/>
  <c r="S56" i="9"/>
  <c r="P56" i="9"/>
  <c r="O56" i="9"/>
  <c r="Q56" i="9"/>
  <c r="M56" i="9"/>
  <c r="B56" i="9" s="1"/>
  <c r="D56" i="9"/>
  <c r="I56" i="9"/>
  <c r="H56" i="9"/>
  <c r="L56" i="9"/>
  <c r="N56" i="9"/>
  <c r="O162" i="9"/>
  <c r="M162" i="9"/>
  <c r="B162" i="9" s="1"/>
  <c r="L162" i="9"/>
  <c r="F162" i="9"/>
  <c r="D162" i="9"/>
  <c r="P162" i="9"/>
  <c r="S162" i="9"/>
  <c r="R162" i="9"/>
  <c r="Q162" i="9"/>
  <c r="N162" i="9"/>
  <c r="E162" i="9"/>
  <c r="J162" i="9"/>
  <c r="I162" i="9"/>
  <c r="G162" i="9"/>
  <c r="H162" i="9"/>
  <c r="L74" i="9"/>
  <c r="E74" i="9"/>
  <c r="D74" i="9"/>
  <c r="M74" i="9"/>
  <c r="B74" i="9" s="1"/>
  <c r="I74" i="9"/>
  <c r="F74" i="9"/>
  <c r="G74" i="9"/>
  <c r="P74" i="9"/>
  <c r="N74" i="9"/>
  <c r="R74" i="9"/>
  <c r="O74" i="9"/>
  <c r="S74" i="9"/>
  <c r="J74" i="9"/>
  <c r="H74" i="9"/>
  <c r="Q74" i="9"/>
  <c r="H13" i="9"/>
  <c r="M13" i="9"/>
  <c r="B13" i="9" s="1"/>
  <c r="E13" i="9"/>
  <c r="J13" i="9"/>
  <c r="S13" i="9"/>
  <c r="R13" i="9"/>
  <c r="Q13" i="9"/>
  <c r="N13" i="9"/>
  <c r="D13" i="9"/>
  <c r="F13" i="9"/>
  <c r="G13" i="9"/>
  <c r="I13" i="9"/>
  <c r="O13" i="9"/>
  <c r="L314" i="9"/>
  <c r="L13" i="9"/>
  <c r="M314" i="9" s="1"/>
  <c r="P13" i="9"/>
  <c r="S92" i="9"/>
  <c r="M92" i="9"/>
  <c r="B92" i="9" s="1"/>
  <c r="L92" i="9"/>
  <c r="N92" i="9"/>
  <c r="R92" i="9"/>
  <c r="O92" i="9"/>
  <c r="Q92" i="9"/>
  <c r="H92" i="9"/>
  <c r="J92" i="9"/>
  <c r="E92" i="9"/>
  <c r="I92" i="9"/>
  <c r="G92" i="9"/>
  <c r="F92" i="9"/>
  <c r="D92" i="9"/>
  <c r="P92" i="9"/>
  <c r="E236" i="9"/>
  <c r="M236" i="9"/>
  <c r="B236" i="9" s="1"/>
  <c r="I236" i="9"/>
  <c r="F236" i="9"/>
  <c r="D236" i="9"/>
  <c r="N236" i="9"/>
  <c r="O236" i="9"/>
  <c r="R236" i="9"/>
  <c r="H236" i="9"/>
  <c r="Q236" i="9"/>
  <c r="J236" i="9"/>
  <c r="S236" i="9"/>
  <c r="L236" i="9"/>
  <c r="G236" i="9"/>
  <c r="P236" i="9"/>
  <c r="F40" i="9"/>
  <c r="E40" i="9"/>
  <c r="D40" i="9"/>
  <c r="Q40" i="9"/>
  <c r="P40" i="9"/>
  <c r="N40" i="9"/>
  <c r="S40" i="9"/>
  <c r="L40" i="9"/>
  <c r="M40" i="9"/>
  <c r="B40" i="9" s="1"/>
  <c r="R40" i="9"/>
  <c r="I40" i="9"/>
  <c r="J40" i="9"/>
  <c r="H40" i="9"/>
  <c r="G40" i="9"/>
  <c r="O40" i="9"/>
  <c r="D66" i="9"/>
  <c r="P66" i="9"/>
  <c r="E66" i="9"/>
  <c r="N66" i="9"/>
  <c r="F66" i="9"/>
  <c r="O66" i="9"/>
  <c r="Q66" i="9"/>
  <c r="I66" i="9"/>
  <c r="J66" i="9"/>
  <c r="R66" i="9"/>
  <c r="H66" i="9"/>
  <c r="G66" i="9"/>
  <c r="S66" i="9"/>
  <c r="M66" i="9"/>
  <c r="B66" i="9" s="1"/>
  <c r="L66" i="9"/>
  <c r="E225" i="9"/>
  <c r="F225" i="9"/>
  <c r="N225" i="9"/>
  <c r="H225" i="9"/>
  <c r="M225" i="9"/>
  <c r="B225" i="9" s="1"/>
  <c r="I225" i="9"/>
  <c r="R225" i="9"/>
  <c r="P225" i="9"/>
  <c r="Q225" i="9"/>
  <c r="G225" i="9"/>
  <c r="L225" i="9"/>
  <c r="S225" i="9"/>
  <c r="D225" i="9"/>
  <c r="O225" i="9"/>
  <c r="J225" i="9"/>
  <c r="P139" i="9"/>
  <c r="O139" i="9"/>
  <c r="N139" i="9"/>
  <c r="R139" i="9"/>
  <c r="S139" i="9"/>
  <c r="Q139" i="9"/>
  <c r="G139" i="9"/>
  <c r="M139" i="9"/>
  <c r="B139" i="9" s="1"/>
  <c r="L139" i="9"/>
  <c r="I139" i="9"/>
  <c r="F139" i="9"/>
  <c r="E139" i="9"/>
  <c r="D139" i="9"/>
  <c r="J139" i="9"/>
  <c r="H139" i="9"/>
  <c r="E127" i="9"/>
  <c r="H127" i="9"/>
  <c r="D127" i="9"/>
  <c r="N127" i="9"/>
  <c r="I127" i="9"/>
  <c r="G127" i="9"/>
  <c r="F127" i="9"/>
  <c r="S127" i="9"/>
  <c r="O127" i="9"/>
  <c r="P127" i="9"/>
  <c r="R127" i="9"/>
  <c r="Q127" i="9"/>
  <c r="M127" i="9"/>
  <c r="B127" i="9" s="1"/>
  <c r="J127" i="9"/>
  <c r="L127" i="9"/>
  <c r="E269" i="9"/>
  <c r="J269" i="9"/>
  <c r="H269" i="9"/>
  <c r="Q269" i="9"/>
  <c r="P269" i="9"/>
  <c r="D269" i="9"/>
  <c r="L269" i="9"/>
  <c r="M269" i="9"/>
  <c r="B269" i="9" s="1"/>
  <c r="R269" i="9"/>
  <c r="G269" i="9"/>
  <c r="N269" i="9"/>
  <c r="S269" i="9"/>
  <c r="O269" i="9"/>
  <c r="F269" i="9"/>
  <c r="I269" i="9"/>
  <c r="P151" i="9"/>
  <c r="S151" i="9"/>
  <c r="J151" i="9"/>
  <c r="N151" i="9"/>
  <c r="M151" i="9"/>
  <c r="B151" i="9" s="1"/>
  <c r="D151" i="9"/>
  <c r="F151" i="9"/>
  <c r="O151" i="9"/>
  <c r="R151" i="9"/>
  <c r="H151" i="9"/>
  <c r="L151" i="9"/>
  <c r="E151" i="9"/>
  <c r="I151" i="9"/>
  <c r="G151" i="9"/>
  <c r="Q151" i="9"/>
  <c r="S64" i="9"/>
  <c r="D64" i="9"/>
  <c r="F64" i="9"/>
  <c r="N64" i="9"/>
  <c r="P64" i="9"/>
  <c r="M64" i="9"/>
  <c r="B64" i="9" s="1"/>
  <c r="J64" i="9"/>
  <c r="H64" i="9"/>
  <c r="O64" i="9"/>
  <c r="R64" i="9"/>
  <c r="G64" i="9"/>
  <c r="I64" i="9"/>
  <c r="L64" i="9"/>
  <c r="E64" i="9"/>
  <c r="Q64" i="9"/>
  <c r="M273" i="9"/>
  <c r="B273" i="9" s="1"/>
  <c r="L273" i="9"/>
  <c r="I273" i="9"/>
  <c r="G273" i="9"/>
  <c r="J273" i="9"/>
  <c r="E273" i="9"/>
  <c r="O273" i="9"/>
  <c r="Q273" i="9"/>
  <c r="F273" i="9"/>
  <c r="N273" i="9"/>
  <c r="P273" i="9"/>
  <c r="H273" i="9"/>
  <c r="D273" i="9"/>
  <c r="S273" i="9"/>
  <c r="R273" i="9"/>
  <c r="M278" i="9"/>
  <c r="B278" i="9" s="1"/>
  <c r="I278" i="9"/>
  <c r="J278" i="9"/>
  <c r="H278" i="9"/>
  <c r="F278" i="9"/>
  <c r="G278" i="9"/>
  <c r="P278" i="9"/>
  <c r="L278" i="9"/>
  <c r="N278" i="9"/>
  <c r="D278" i="9"/>
  <c r="O278" i="9"/>
  <c r="Q278" i="9"/>
  <c r="S278" i="9"/>
  <c r="E278" i="9"/>
  <c r="R278" i="9"/>
  <c r="J235" i="9"/>
  <c r="M235" i="9"/>
  <c r="B235" i="9" s="1"/>
  <c r="S235" i="9"/>
  <c r="L235" i="9"/>
  <c r="N235" i="9"/>
  <c r="D235" i="9"/>
  <c r="I235" i="9"/>
  <c r="E235" i="9"/>
  <c r="G235" i="9"/>
  <c r="O235" i="9"/>
  <c r="H235" i="9"/>
  <c r="Q235" i="9"/>
  <c r="R235" i="9"/>
  <c r="F235" i="9"/>
  <c r="P235" i="9"/>
  <c r="I132" i="9"/>
  <c r="J132" i="9"/>
  <c r="E132" i="9"/>
  <c r="D132" i="9"/>
  <c r="F132" i="9"/>
  <c r="P132" i="9"/>
  <c r="N132" i="9"/>
  <c r="O132" i="9"/>
  <c r="M132" i="9"/>
  <c r="B132" i="9" s="1"/>
  <c r="H132" i="9"/>
  <c r="Q132" i="9"/>
  <c r="S132" i="9"/>
  <c r="L132" i="9"/>
  <c r="R132" i="9"/>
  <c r="G132" i="9"/>
  <c r="R280" i="9"/>
  <c r="M280" i="9"/>
  <c r="B280" i="9" s="1"/>
  <c r="L280" i="9"/>
  <c r="E280" i="9"/>
  <c r="Q280" i="9"/>
  <c r="N280" i="9"/>
  <c r="J280" i="9"/>
  <c r="H280" i="9"/>
  <c r="I280" i="9"/>
  <c r="O280" i="9"/>
  <c r="S280" i="9"/>
  <c r="F280" i="9"/>
  <c r="D280" i="9"/>
  <c r="G280" i="9"/>
  <c r="P280" i="9"/>
  <c r="L192" i="9"/>
  <c r="J192" i="9"/>
  <c r="F192" i="9"/>
  <c r="I192" i="9"/>
  <c r="Q192" i="9"/>
  <c r="N192" i="9"/>
  <c r="M192" i="9"/>
  <c r="B192" i="9" s="1"/>
  <c r="D192" i="9"/>
  <c r="O192" i="9"/>
  <c r="H192" i="9"/>
  <c r="S192" i="9"/>
  <c r="E192" i="9"/>
  <c r="G192" i="9"/>
  <c r="R192" i="9"/>
  <c r="P192" i="9"/>
  <c r="F299" i="9"/>
  <c r="P299" i="9"/>
  <c r="R299" i="9"/>
  <c r="H299" i="9"/>
  <c r="O299" i="9"/>
  <c r="J299" i="9"/>
  <c r="S299" i="9"/>
  <c r="L299" i="9"/>
  <c r="E299" i="9"/>
  <c r="Q299" i="9"/>
  <c r="N299" i="9"/>
  <c r="M299" i="9"/>
  <c r="B299" i="9" s="1"/>
  <c r="D299" i="9"/>
  <c r="G299" i="9"/>
  <c r="I299" i="9"/>
  <c r="F28" i="9"/>
  <c r="O28" i="9"/>
  <c r="G28" i="9"/>
  <c r="N28" i="9"/>
  <c r="R28" i="9"/>
  <c r="Q28" i="9"/>
  <c r="J28" i="9"/>
  <c r="I28" i="9"/>
  <c r="E28" i="9"/>
  <c r="D28" i="9"/>
  <c r="H28" i="9"/>
  <c r="L28" i="9"/>
  <c r="P28" i="9"/>
  <c r="S28" i="9"/>
  <c r="M28" i="9"/>
  <c r="B28" i="9" s="1"/>
  <c r="F285" i="9"/>
  <c r="J285" i="9"/>
  <c r="G285" i="9"/>
  <c r="R285" i="9"/>
  <c r="E285" i="9"/>
  <c r="H285" i="9"/>
  <c r="I285" i="9"/>
  <c r="S285" i="9"/>
  <c r="O285" i="9"/>
  <c r="L285" i="9"/>
  <c r="N285" i="9"/>
  <c r="Q285" i="9"/>
  <c r="M285" i="9"/>
  <c r="B285" i="9" s="1"/>
  <c r="D285" i="9"/>
  <c r="P285" i="9"/>
  <c r="L89" i="9"/>
  <c r="Q89" i="9"/>
  <c r="E89" i="9"/>
  <c r="H89" i="9"/>
  <c r="G89" i="9"/>
  <c r="I89" i="9"/>
  <c r="R89" i="9"/>
  <c r="N89" i="9"/>
  <c r="J89" i="9"/>
  <c r="D89" i="9"/>
  <c r="M89" i="9"/>
  <c r="B89" i="9" s="1"/>
  <c r="O89" i="9"/>
  <c r="S89" i="9"/>
  <c r="F89" i="9"/>
  <c r="P89" i="9"/>
  <c r="O148" i="9"/>
  <c r="N148" i="9"/>
  <c r="Q148" i="9"/>
  <c r="S148" i="9"/>
  <c r="L148" i="9"/>
  <c r="G148" i="9"/>
  <c r="F148" i="9"/>
  <c r="P148" i="9"/>
  <c r="J148" i="9"/>
  <c r="E148" i="9"/>
  <c r="I148" i="9"/>
  <c r="D148" i="9"/>
  <c r="H148" i="9"/>
  <c r="R148" i="9"/>
  <c r="M148" i="9"/>
  <c r="B148" i="9" s="1"/>
  <c r="S156" i="9"/>
  <c r="L156" i="9"/>
  <c r="G156" i="9"/>
  <c r="H156" i="9"/>
  <c r="F156" i="9"/>
  <c r="R156" i="9"/>
  <c r="J156" i="9"/>
  <c r="I156" i="9"/>
  <c r="N156" i="9"/>
  <c r="P156" i="9"/>
  <c r="D156" i="9"/>
  <c r="E156" i="9"/>
  <c r="O156" i="9"/>
  <c r="Q156" i="9"/>
  <c r="M156" i="9"/>
  <c r="B156" i="9" s="1"/>
  <c r="P46" i="9"/>
  <c r="L46" i="9"/>
  <c r="I46" i="9"/>
  <c r="G46" i="9"/>
  <c r="D46" i="9"/>
  <c r="Q46" i="9"/>
  <c r="R46" i="9"/>
  <c r="M46" i="9"/>
  <c r="B46" i="9" s="1"/>
  <c r="F46" i="9"/>
  <c r="S46" i="9"/>
  <c r="J46" i="9"/>
  <c r="N46" i="9"/>
  <c r="O46" i="9"/>
  <c r="E46" i="9"/>
  <c r="H46" i="9"/>
  <c r="R177" i="9"/>
  <c r="M177" i="9"/>
  <c r="B177" i="9" s="1"/>
  <c r="P177" i="9"/>
  <c r="O177" i="9"/>
  <c r="S177" i="9"/>
  <c r="L177" i="9"/>
  <c r="N177" i="9"/>
  <c r="I177" i="9"/>
  <c r="D177" i="9"/>
  <c r="F177" i="9"/>
  <c r="J177" i="9"/>
  <c r="H177" i="9"/>
  <c r="E177" i="9"/>
  <c r="G177" i="9"/>
  <c r="Q177" i="9"/>
  <c r="F140" i="9"/>
  <c r="E140" i="9"/>
  <c r="S140" i="9"/>
  <c r="J140" i="9"/>
  <c r="H140" i="9"/>
  <c r="D140" i="9"/>
  <c r="I140" i="9"/>
  <c r="G140" i="9"/>
  <c r="N140" i="9"/>
  <c r="O140" i="9"/>
  <c r="R140" i="9"/>
  <c r="Q140" i="9"/>
  <c r="M140" i="9"/>
  <c r="B140" i="9" s="1"/>
  <c r="L140" i="9"/>
  <c r="P140" i="9"/>
  <c r="M133" i="9"/>
  <c r="B133" i="9" s="1"/>
  <c r="Q133" i="9"/>
  <c r="H133" i="9"/>
  <c r="J133" i="9"/>
  <c r="F133" i="9"/>
  <c r="E133" i="9"/>
  <c r="L133" i="9"/>
  <c r="G133" i="9"/>
  <c r="D133" i="9"/>
  <c r="S133" i="9"/>
  <c r="N133" i="9"/>
  <c r="P133" i="9"/>
  <c r="R133" i="9"/>
  <c r="I133" i="9"/>
  <c r="O133" i="9"/>
  <c r="H176" i="9"/>
  <c r="D176" i="9"/>
  <c r="F176" i="9"/>
  <c r="O176" i="9"/>
  <c r="Q176" i="9"/>
  <c r="L176" i="9"/>
  <c r="E176" i="9"/>
  <c r="G176" i="9"/>
  <c r="R176" i="9"/>
  <c r="P176" i="9"/>
  <c r="I176" i="9"/>
  <c r="N176" i="9"/>
  <c r="M176" i="9"/>
  <c r="B176" i="9" s="1"/>
  <c r="J176" i="9"/>
  <c r="S176" i="9"/>
  <c r="E223" i="9"/>
  <c r="G223" i="9"/>
  <c r="S223" i="9"/>
  <c r="N223" i="9"/>
  <c r="H223" i="9"/>
  <c r="R223" i="9"/>
  <c r="Q223" i="9"/>
  <c r="D223" i="9"/>
  <c r="P223" i="9"/>
  <c r="L223" i="9"/>
  <c r="F223" i="9"/>
  <c r="M223" i="9"/>
  <c r="B223" i="9" s="1"/>
  <c r="J223" i="9"/>
  <c r="O223" i="9"/>
  <c r="I223" i="9"/>
  <c r="M175" i="9"/>
  <c r="B175" i="9" s="1"/>
  <c r="D175" i="9"/>
  <c r="L175" i="9"/>
  <c r="G175" i="9"/>
  <c r="N175" i="9"/>
  <c r="R175" i="9"/>
  <c r="S175" i="9"/>
  <c r="J175" i="9"/>
  <c r="E175" i="9"/>
  <c r="H175" i="9"/>
  <c r="P175" i="9"/>
  <c r="F175" i="9"/>
  <c r="Q175" i="9"/>
  <c r="O175" i="9"/>
  <c r="I175" i="9"/>
  <c r="H87" i="9"/>
  <c r="R87" i="9"/>
  <c r="N87" i="9"/>
  <c r="S87" i="9"/>
  <c r="G87" i="9"/>
  <c r="Q87" i="9"/>
  <c r="P87" i="9"/>
  <c r="L87" i="9"/>
  <c r="D87" i="9"/>
  <c r="O87" i="9"/>
  <c r="I87" i="9"/>
  <c r="F87" i="9"/>
  <c r="E87" i="9"/>
  <c r="M87" i="9"/>
  <c r="B87" i="9" s="1"/>
  <c r="J87" i="9"/>
  <c r="R208" i="9"/>
  <c r="P208" i="9"/>
  <c r="J208" i="9"/>
  <c r="M208" i="9"/>
  <c r="B208" i="9" s="1"/>
  <c r="L208" i="9"/>
  <c r="Q208" i="9"/>
  <c r="G208" i="9"/>
  <c r="E208" i="9"/>
  <c r="F208" i="9"/>
  <c r="N208" i="9"/>
  <c r="H208" i="9"/>
  <c r="I208" i="9"/>
  <c r="O208" i="9"/>
  <c r="S208" i="9"/>
  <c r="D208" i="9"/>
  <c r="J238" i="9"/>
  <c r="I238" i="9"/>
  <c r="H238" i="9"/>
  <c r="F238" i="9"/>
  <c r="E238" i="9"/>
  <c r="G238" i="9"/>
  <c r="L238" i="9"/>
  <c r="Q238" i="9"/>
  <c r="P238" i="9"/>
  <c r="O238" i="9"/>
  <c r="S238" i="9"/>
  <c r="D238" i="9"/>
  <c r="N238" i="9"/>
  <c r="M238" i="9"/>
  <c r="B238" i="9" s="1"/>
  <c r="R238" i="9"/>
  <c r="O85" i="9"/>
  <c r="I85" i="9"/>
  <c r="Q85" i="9"/>
  <c r="J85" i="9"/>
  <c r="H85" i="9"/>
  <c r="S85" i="9"/>
  <c r="F85" i="9"/>
  <c r="D85" i="9"/>
  <c r="G85" i="9"/>
  <c r="P85" i="9"/>
  <c r="E85" i="9"/>
  <c r="N85" i="9"/>
  <c r="L85" i="9"/>
  <c r="M85" i="9"/>
  <c r="B85" i="9" s="1"/>
  <c r="R85" i="9"/>
  <c r="H292" i="9"/>
  <c r="F292" i="9"/>
  <c r="D292" i="9"/>
  <c r="E292" i="9"/>
  <c r="J292" i="9"/>
  <c r="O292" i="9"/>
  <c r="R292" i="9"/>
  <c r="I292" i="9"/>
  <c r="L292" i="9"/>
  <c r="Q292" i="9"/>
  <c r="N292" i="9"/>
  <c r="P292" i="9"/>
  <c r="G292" i="9"/>
  <c r="M292" i="9"/>
  <c r="B292" i="9" s="1"/>
  <c r="S292" i="9"/>
  <c r="G108" i="9"/>
  <c r="P108" i="9"/>
  <c r="J108" i="9"/>
  <c r="N108" i="9"/>
  <c r="E108" i="9"/>
  <c r="Q108" i="9"/>
  <c r="M108" i="9"/>
  <c r="B108" i="9" s="1"/>
  <c r="F108" i="9"/>
  <c r="H108" i="9"/>
  <c r="O108" i="9"/>
  <c r="I108" i="9"/>
  <c r="S108" i="9"/>
  <c r="R108" i="9"/>
  <c r="L108" i="9"/>
  <c r="D108" i="9"/>
  <c r="D283" i="9"/>
  <c r="H283" i="9"/>
  <c r="F283" i="9"/>
  <c r="S283" i="9"/>
  <c r="Q283" i="9"/>
  <c r="N283" i="9"/>
  <c r="L283" i="9"/>
  <c r="J283" i="9"/>
  <c r="G283" i="9"/>
  <c r="I283" i="9"/>
  <c r="P283" i="9"/>
  <c r="M283" i="9"/>
  <c r="B283" i="9" s="1"/>
  <c r="E283" i="9"/>
  <c r="R283" i="9"/>
  <c r="O283" i="9"/>
  <c r="L257" i="9"/>
  <c r="R257" i="9"/>
  <c r="M257" i="9"/>
  <c r="B257" i="9" s="1"/>
  <c r="I257" i="9"/>
  <c r="O257" i="9"/>
  <c r="G257" i="9"/>
  <c r="F257" i="9"/>
  <c r="E257" i="9"/>
  <c r="J257" i="9"/>
  <c r="H257" i="9"/>
  <c r="Q257" i="9"/>
  <c r="D257" i="9"/>
  <c r="N257" i="9"/>
  <c r="P257" i="9"/>
  <c r="S257" i="9"/>
  <c r="D253" i="9"/>
  <c r="H253" i="9"/>
  <c r="S253" i="9"/>
  <c r="R253" i="9"/>
  <c r="L253" i="9"/>
  <c r="J253" i="9"/>
  <c r="E253" i="9"/>
  <c r="Q253" i="9"/>
  <c r="P253" i="9"/>
  <c r="O253" i="9"/>
  <c r="I253" i="9"/>
  <c r="F253" i="9"/>
  <c r="G253" i="9"/>
  <c r="N253" i="9"/>
  <c r="M253" i="9"/>
  <c r="B253" i="9" s="1"/>
  <c r="E88" i="9"/>
  <c r="J88" i="9"/>
  <c r="H88" i="9"/>
  <c r="O88" i="9"/>
  <c r="N88" i="9"/>
  <c r="G88" i="9"/>
  <c r="M88" i="9"/>
  <c r="B88" i="9" s="1"/>
  <c r="D88" i="9"/>
  <c r="P88" i="9"/>
  <c r="F88" i="9"/>
  <c r="I88" i="9"/>
  <c r="S88" i="9"/>
  <c r="L88" i="9"/>
  <c r="R88" i="9"/>
  <c r="Q88" i="9"/>
  <c r="J260" i="9"/>
  <c r="G260" i="9"/>
  <c r="H260" i="9"/>
  <c r="E260" i="9"/>
  <c r="I260" i="9"/>
  <c r="F260" i="9"/>
  <c r="M260" i="9"/>
  <c r="B260" i="9" s="1"/>
  <c r="O260" i="9"/>
  <c r="R260" i="9"/>
  <c r="N260" i="9"/>
  <c r="S260" i="9"/>
  <c r="L260" i="9"/>
  <c r="D260" i="9"/>
  <c r="Q260" i="9"/>
  <c r="P260" i="9"/>
  <c r="M227" i="9"/>
  <c r="B227" i="9" s="1"/>
  <c r="L227" i="9"/>
  <c r="G227" i="9"/>
  <c r="R227" i="9"/>
  <c r="Q227" i="9"/>
  <c r="I227" i="9"/>
  <c r="E227" i="9"/>
  <c r="F227" i="9"/>
  <c r="H227" i="9"/>
  <c r="S227" i="9"/>
  <c r="D227" i="9"/>
  <c r="P227" i="9"/>
  <c r="J227" i="9"/>
  <c r="O227" i="9"/>
  <c r="N227" i="9"/>
  <c r="N76" i="9"/>
  <c r="M76" i="9"/>
  <c r="B76" i="9" s="1"/>
  <c r="F76" i="9"/>
  <c r="P76" i="9"/>
  <c r="Q76" i="9"/>
  <c r="L76" i="9"/>
  <c r="I76" i="9"/>
  <c r="O76" i="9"/>
  <c r="G76" i="9"/>
  <c r="E76" i="9"/>
  <c r="R76" i="9"/>
  <c r="H76" i="9"/>
  <c r="J76" i="9"/>
  <c r="D76" i="9"/>
  <c r="S76" i="9"/>
  <c r="I242" i="9"/>
  <c r="N242" i="9"/>
  <c r="E242" i="9"/>
  <c r="M242" i="9"/>
  <c r="B242" i="9" s="1"/>
  <c r="G242" i="9"/>
  <c r="O242" i="9"/>
  <c r="J242" i="9"/>
  <c r="F242" i="9"/>
  <c r="H242" i="9"/>
  <c r="R242" i="9"/>
  <c r="Q242" i="9"/>
  <c r="D242" i="9"/>
  <c r="S242" i="9"/>
  <c r="P242" i="9"/>
  <c r="L242" i="9"/>
  <c r="J20" i="9"/>
  <c r="I20" i="9"/>
  <c r="G20" i="9"/>
  <c r="Q20" i="9"/>
  <c r="E20" i="9"/>
  <c r="L20" i="9"/>
  <c r="M321" i="9" s="1"/>
  <c r="H20" i="9"/>
  <c r="M20" i="9"/>
  <c r="B20" i="9" s="1"/>
  <c r="P20" i="9"/>
  <c r="L321" i="9"/>
  <c r="R20" i="9"/>
  <c r="S20" i="9"/>
  <c r="F20" i="9"/>
  <c r="O20" i="9"/>
  <c r="N20" i="9"/>
  <c r="D20" i="9"/>
  <c r="L200" i="9"/>
  <c r="D200" i="9"/>
  <c r="G200" i="9"/>
  <c r="F200" i="9"/>
  <c r="I200" i="9"/>
  <c r="H200" i="9"/>
  <c r="J200" i="9"/>
  <c r="E200" i="9"/>
  <c r="R200" i="9"/>
  <c r="P200" i="9"/>
  <c r="O200" i="9"/>
  <c r="N200" i="9"/>
  <c r="Q200" i="9"/>
  <c r="S200" i="9"/>
  <c r="M200" i="9"/>
  <c r="B200" i="9" s="1"/>
  <c r="G61" i="9"/>
  <c r="Q61" i="9"/>
  <c r="I61" i="9"/>
  <c r="R61" i="9"/>
  <c r="P61" i="9"/>
  <c r="J61" i="9"/>
  <c r="F61" i="9"/>
  <c r="H61" i="9"/>
  <c r="M61" i="9"/>
  <c r="B61" i="9" s="1"/>
  <c r="D61" i="9"/>
  <c r="E61" i="9"/>
  <c r="O61" i="9"/>
  <c r="N61" i="9"/>
  <c r="S61" i="9"/>
  <c r="L61" i="9"/>
  <c r="R70" i="9"/>
  <c r="J70" i="9"/>
  <c r="D70" i="9"/>
  <c r="E70" i="9"/>
  <c r="F70" i="9"/>
  <c r="I70" i="9"/>
  <c r="L70" i="9"/>
  <c r="M70" i="9"/>
  <c r="B70" i="9" s="1"/>
  <c r="S70" i="9"/>
  <c r="G70" i="9"/>
  <c r="N70" i="9"/>
  <c r="Q70" i="9"/>
  <c r="O70" i="9"/>
  <c r="P70" i="9"/>
  <c r="H70" i="9"/>
  <c r="I152" i="9"/>
  <c r="O152" i="9"/>
  <c r="M152" i="9"/>
  <c r="B152" i="9" s="1"/>
  <c r="F152" i="9"/>
  <c r="D152" i="9"/>
  <c r="G152" i="9"/>
  <c r="E152" i="9"/>
  <c r="J152" i="9"/>
  <c r="L152" i="9"/>
  <c r="H152" i="9"/>
  <c r="R152" i="9"/>
  <c r="N152" i="9"/>
  <c r="P152" i="9"/>
  <c r="Q152" i="9"/>
  <c r="S152" i="9"/>
  <c r="G190" i="9"/>
  <c r="O190" i="9"/>
  <c r="M190" i="9"/>
  <c r="B190" i="9" s="1"/>
  <c r="E190" i="9"/>
  <c r="H190" i="9"/>
  <c r="S190" i="9"/>
  <c r="F190" i="9"/>
  <c r="D190" i="9"/>
  <c r="I190" i="9"/>
  <c r="Q190" i="9"/>
  <c r="J190" i="9"/>
  <c r="R190" i="9"/>
  <c r="N190" i="9"/>
  <c r="P190" i="9"/>
  <c r="L190" i="9"/>
  <c r="H107" i="9"/>
  <c r="I107" i="9"/>
  <c r="E107" i="9"/>
  <c r="F107" i="9"/>
  <c r="D107" i="9"/>
  <c r="G107" i="9"/>
  <c r="P107" i="9"/>
  <c r="J107" i="9"/>
  <c r="Q107" i="9"/>
  <c r="O107" i="9"/>
  <c r="N107" i="9"/>
  <c r="L107" i="9"/>
  <c r="M107" i="9"/>
  <c r="B107" i="9" s="1"/>
  <c r="S107" i="9"/>
  <c r="R107" i="9"/>
  <c r="D60" i="9"/>
  <c r="N60" i="9"/>
  <c r="Q60" i="9"/>
  <c r="E60" i="9"/>
  <c r="M60" i="9"/>
  <c r="B60" i="9" s="1"/>
  <c r="R60" i="9"/>
  <c r="F60" i="9"/>
  <c r="P60" i="9"/>
  <c r="O60" i="9"/>
  <c r="L60" i="9"/>
  <c r="J60" i="9"/>
  <c r="I60" i="9"/>
  <c r="G60" i="9"/>
  <c r="S60" i="9"/>
  <c r="H60" i="9"/>
  <c r="S96" i="9"/>
  <c r="L96" i="9"/>
  <c r="Q96" i="9"/>
  <c r="N96" i="9"/>
  <c r="H96" i="9"/>
  <c r="P96" i="9"/>
  <c r="I96" i="9"/>
  <c r="J96" i="9"/>
  <c r="E96" i="9"/>
  <c r="G96" i="9"/>
  <c r="D96" i="9"/>
  <c r="F96" i="9"/>
  <c r="M96" i="9"/>
  <c r="B96" i="9" s="1"/>
  <c r="O96" i="9"/>
  <c r="R96" i="9"/>
  <c r="P59" i="9"/>
  <c r="O59" i="9"/>
  <c r="N59" i="9"/>
  <c r="M59" i="9"/>
  <c r="B59" i="9" s="1"/>
  <c r="L59" i="9"/>
  <c r="F59" i="9"/>
  <c r="R59" i="9"/>
  <c r="I59" i="9"/>
  <c r="E59" i="9"/>
  <c r="D59" i="9"/>
  <c r="G59" i="9"/>
  <c r="H59" i="9"/>
  <c r="Q59" i="9"/>
  <c r="J59" i="9"/>
  <c r="S59" i="9"/>
  <c r="S291" i="9"/>
  <c r="L291" i="9"/>
  <c r="J291" i="9"/>
  <c r="H291" i="9"/>
  <c r="Q291" i="9"/>
  <c r="R291" i="9"/>
  <c r="I291" i="9"/>
  <c r="G291" i="9"/>
  <c r="D291" i="9"/>
  <c r="E291" i="9"/>
  <c r="M291" i="9"/>
  <c r="B291" i="9" s="1"/>
  <c r="N291" i="9"/>
  <c r="F291" i="9"/>
  <c r="P291" i="9"/>
  <c r="O291" i="9"/>
  <c r="M256" i="9"/>
  <c r="B256" i="9" s="1"/>
  <c r="F256" i="9"/>
  <c r="I256" i="9"/>
  <c r="E256" i="9"/>
  <c r="O256" i="9"/>
  <c r="P256" i="9"/>
  <c r="Q256" i="9"/>
  <c r="S256" i="9"/>
  <c r="L256" i="9"/>
  <c r="H256" i="9"/>
  <c r="J256" i="9"/>
  <c r="G256" i="9"/>
  <c r="N256" i="9"/>
  <c r="R256" i="9"/>
  <c r="D256" i="9"/>
  <c r="N105" i="9"/>
  <c r="P105" i="9"/>
  <c r="M105" i="9"/>
  <c r="B105" i="9" s="1"/>
  <c r="S105" i="9"/>
  <c r="L105" i="9"/>
  <c r="G105" i="9"/>
  <c r="D105" i="9"/>
  <c r="J105" i="9"/>
  <c r="O105" i="9"/>
  <c r="H105" i="9"/>
  <c r="F105" i="9"/>
  <c r="Q105" i="9"/>
  <c r="R105" i="9"/>
  <c r="I105" i="9"/>
  <c r="E105" i="9"/>
  <c r="O97" i="9"/>
  <c r="P97" i="9"/>
  <c r="R97" i="9"/>
  <c r="M97" i="9"/>
  <c r="B97" i="9" s="1"/>
  <c r="J97" i="9"/>
  <c r="F97" i="9"/>
  <c r="D97" i="9"/>
  <c r="G97" i="9"/>
  <c r="E97" i="9"/>
  <c r="N97" i="9"/>
  <c r="H97" i="9"/>
  <c r="Q97" i="9"/>
  <c r="S97" i="9"/>
  <c r="L97" i="9"/>
  <c r="I97" i="9"/>
  <c r="R249" i="9"/>
  <c r="Q249" i="9"/>
  <c r="P249" i="9"/>
  <c r="H249" i="9"/>
  <c r="L249" i="9"/>
  <c r="J249" i="9"/>
  <c r="G249" i="9"/>
  <c r="O249" i="9"/>
  <c r="F249" i="9"/>
  <c r="D249" i="9"/>
  <c r="E249" i="9"/>
  <c r="N249" i="9"/>
  <c r="S249" i="9"/>
  <c r="M249" i="9"/>
  <c r="B249" i="9" s="1"/>
  <c r="I249" i="9"/>
  <c r="G21" i="9"/>
  <c r="E21" i="9"/>
  <c r="N21" i="9"/>
  <c r="L21" i="9"/>
  <c r="R21" i="9"/>
  <c r="M21" i="9"/>
  <c r="B21" i="9" s="1"/>
  <c r="S21" i="9"/>
  <c r="Q21" i="9"/>
  <c r="H21" i="9"/>
  <c r="I21" i="9"/>
  <c r="F21" i="9"/>
  <c r="J21" i="9"/>
  <c r="D21" i="9"/>
  <c r="O21" i="9"/>
  <c r="P21" i="9"/>
  <c r="M267" i="9"/>
  <c r="B267" i="9" s="1"/>
  <c r="G267" i="9"/>
  <c r="E267" i="9"/>
  <c r="R267" i="9"/>
  <c r="J267" i="9"/>
  <c r="L267" i="9"/>
  <c r="H267" i="9"/>
  <c r="N267" i="9"/>
  <c r="Q267" i="9"/>
  <c r="I267" i="9"/>
  <c r="S267" i="9"/>
  <c r="O267" i="9"/>
  <c r="D267" i="9"/>
  <c r="P267" i="9"/>
  <c r="F267" i="9"/>
  <c r="M187" i="9"/>
  <c r="B187" i="9" s="1"/>
  <c r="L187" i="9"/>
  <c r="S187" i="9"/>
  <c r="N187" i="9"/>
  <c r="J187" i="9"/>
  <c r="R187" i="9"/>
  <c r="Q187" i="9"/>
  <c r="H187" i="9"/>
  <c r="F187" i="9"/>
  <c r="P187" i="9"/>
  <c r="O187" i="9"/>
  <c r="D187" i="9"/>
  <c r="E187" i="9"/>
  <c r="I187" i="9"/>
  <c r="G187" i="9"/>
  <c r="E65" i="9"/>
  <c r="H65" i="9"/>
  <c r="D65" i="9"/>
  <c r="F65" i="9"/>
  <c r="N65" i="9"/>
  <c r="G65" i="9"/>
  <c r="J65" i="9"/>
  <c r="R65" i="9"/>
  <c r="Q65" i="9"/>
  <c r="O65" i="9"/>
  <c r="P65" i="9"/>
  <c r="M65" i="9"/>
  <c r="B65" i="9" s="1"/>
  <c r="S65" i="9"/>
  <c r="L65" i="9"/>
  <c r="I65" i="9"/>
  <c r="O52" i="9"/>
  <c r="N52" i="9"/>
  <c r="J52" i="9"/>
  <c r="E52" i="9"/>
  <c r="D52" i="9"/>
  <c r="I52" i="9"/>
  <c r="F52" i="9"/>
  <c r="Q52" i="9"/>
  <c r="G52" i="9"/>
  <c r="S52" i="9"/>
  <c r="L52" i="9"/>
  <c r="H52" i="9"/>
  <c r="M52" i="9"/>
  <c r="B52" i="9" s="1"/>
  <c r="R52" i="9"/>
  <c r="P52" i="9"/>
  <c r="G210" i="9"/>
  <c r="E210" i="9"/>
  <c r="I210" i="9"/>
  <c r="S210" i="9"/>
  <c r="N210" i="9"/>
  <c r="R210" i="9"/>
  <c r="P210" i="9"/>
  <c r="O210" i="9"/>
  <c r="Q210" i="9"/>
  <c r="J210" i="9"/>
  <c r="F210" i="9"/>
  <c r="D210" i="9"/>
  <c r="H210" i="9"/>
  <c r="M210" i="9"/>
  <c r="B210" i="9" s="1"/>
  <c r="L210" i="9"/>
  <c r="G129" i="9"/>
  <c r="E129" i="9"/>
  <c r="H129" i="9"/>
  <c r="R129" i="9"/>
  <c r="O129" i="9"/>
  <c r="S129" i="9"/>
  <c r="L129" i="9"/>
  <c r="J129" i="9"/>
  <c r="I129" i="9"/>
  <c r="D129" i="9"/>
  <c r="F129" i="9"/>
  <c r="N129" i="9"/>
  <c r="P129" i="9"/>
  <c r="Q129" i="9"/>
  <c r="M129" i="9"/>
  <c r="B129" i="9" s="1"/>
  <c r="N153" i="9"/>
  <c r="M153" i="9"/>
  <c r="B153" i="9" s="1"/>
  <c r="F153" i="9"/>
  <c r="S153" i="9"/>
  <c r="L153" i="9"/>
  <c r="D153" i="9"/>
  <c r="E153" i="9"/>
  <c r="H153" i="9"/>
  <c r="R153" i="9"/>
  <c r="P153" i="9"/>
  <c r="I153" i="9"/>
  <c r="J153" i="9"/>
  <c r="G153" i="9"/>
  <c r="Q153" i="9"/>
  <c r="O153" i="9"/>
  <c r="O23" i="9"/>
  <c r="L23" i="9"/>
  <c r="S23" i="9"/>
  <c r="H23" i="9"/>
  <c r="F23" i="9"/>
  <c r="J23" i="9"/>
  <c r="G23" i="9"/>
  <c r="I23" i="9"/>
  <c r="R23" i="9"/>
  <c r="P23" i="9"/>
  <c r="M23" i="9"/>
  <c r="B23" i="9" s="1"/>
  <c r="E23" i="9"/>
  <c r="D23" i="9"/>
  <c r="Q23" i="9"/>
  <c r="N23" i="9"/>
  <c r="G214" i="9"/>
  <c r="N214" i="9"/>
  <c r="J214" i="9"/>
  <c r="M214" i="9"/>
  <c r="B214" i="9" s="1"/>
  <c r="F214" i="9"/>
  <c r="Q214" i="9"/>
  <c r="D214" i="9"/>
  <c r="O214" i="9"/>
  <c r="E214" i="9"/>
  <c r="P214" i="9"/>
  <c r="R214" i="9"/>
  <c r="S214" i="9"/>
  <c r="H214" i="9"/>
  <c r="I214" i="9"/>
  <c r="L214" i="9"/>
  <c r="H149" i="9"/>
  <c r="E149" i="9"/>
  <c r="F149" i="9"/>
  <c r="G149" i="9"/>
  <c r="M149" i="9"/>
  <c r="B149" i="9" s="1"/>
  <c r="R149" i="9"/>
  <c r="S149" i="9"/>
  <c r="I149" i="9"/>
  <c r="D149" i="9"/>
  <c r="J149" i="9"/>
  <c r="P149" i="9"/>
  <c r="N149" i="9"/>
  <c r="Q149" i="9"/>
  <c r="L149" i="9"/>
  <c r="O149" i="9"/>
  <c r="O209" i="9"/>
  <c r="M209" i="9"/>
  <c r="B209" i="9" s="1"/>
  <c r="G209" i="9"/>
  <c r="I209" i="9"/>
  <c r="L209" i="9"/>
  <c r="E209" i="9"/>
  <c r="D209" i="9"/>
  <c r="R209" i="9"/>
  <c r="H209" i="9"/>
  <c r="S209" i="9"/>
  <c r="J209" i="9"/>
  <c r="N209" i="9"/>
  <c r="P209" i="9"/>
  <c r="Q209" i="9"/>
  <c r="F209" i="9"/>
  <c r="J142" i="9"/>
  <c r="I142" i="9"/>
  <c r="H142" i="9"/>
  <c r="G142" i="9"/>
  <c r="L142" i="9"/>
  <c r="O142" i="9"/>
  <c r="M142" i="9"/>
  <c r="B142" i="9" s="1"/>
  <c r="D142" i="9"/>
  <c r="E142" i="9"/>
  <c r="F142" i="9"/>
  <c r="Q142" i="9"/>
  <c r="S142" i="9"/>
  <c r="P142" i="9"/>
  <c r="N142" i="9"/>
  <c r="R142" i="9"/>
  <c r="E141" i="9"/>
  <c r="P141" i="9"/>
  <c r="M141" i="9"/>
  <c r="B141" i="9" s="1"/>
  <c r="S141" i="9"/>
  <c r="R141" i="9"/>
  <c r="Q141" i="9"/>
  <c r="J141" i="9"/>
  <c r="I141" i="9"/>
  <c r="G141" i="9"/>
  <c r="O141" i="9"/>
  <c r="N141" i="9"/>
  <c r="H141" i="9"/>
  <c r="F141" i="9"/>
  <c r="D141" i="9"/>
  <c r="L141" i="9"/>
  <c r="O262" i="9"/>
  <c r="M262" i="9"/>
  <c r="B262" i="9" s="1"/>
  <c r="E262" i="9"/>
  <c r="R262" i="9"/>
  <c r="S262" i="9"/>
  <c r="L262" i="9"/>
  <c r="Q262" i="9"/>
  <c r="H262" i="9"/>
  <c r="J262" i="9"/>
  <c r="I262" i="9"/>
  <c r="F262" i="9"/>
  <c r="N262" i="9"/>
  <c r="P262" i="9"/>
  <c r="D262" i="9"/>
  <c r="G262" i="9"/>
  <c r="I41" i="9"/>
  <c r="F41" i="9"/>
  <c r="N41" i="9"/>
  <c r="H41" i="9"/>
  <c r="O41" i="9"/>
  <c r="E41" i="9"/>
  <c r="J41" i="9"/>
  <c r="D41" i="9"/>
  <c r="G41" i="9"/>
  <c r="M41" i="9"/>
  <c r="B41" i="9" s="1"/>
  <c r="S41" i="9"/>
  <c r="Q41" i="9"/>
  <c r="L41" i="9"/>
  <c r="P41" i="9"/>
  <c r="R41" i="9"/>
  <c r="P274" i="9"/>
  <c r="O274" i="9"/>
  <c r="N274" i="9"/>
  <c r="L274" i="9"/>
  <c r="R274" i="9"/>
  <c r="F274" i="9"/>
  <c r="D274" i="9"/>
  <c r="E274" i="9"/>
  <c r="H274" i="9"/>
  <c r="G274" i="9"/>
  <c r="M274" i="9"/>
  <c r="B274" i="9" s="1"/>
  <c r="J274" i="9"/>
  <c r="I274" i="9"/>
  <c r="S274" i="9"/>
  <c r="Q274" i="9"/>
  <c r="G100" i="9"/>
  <c r="F100" i="9"/>
  <c r="N100" i="9"/>
  <c r="I100" i="9"/>
  <c r="O100" i="9"/>
  <c r="L100" i="9"/>
  <c r="M100" i="9"/>
  <c r="B100" i="9" s="1"/>
  <c r="S100" i="9"/>
  <c r="P100" i="9"/>
  <c r="J100" i="9"/>
  <c r="Q100" i="9"/>
  <c r="D100" i="9"/>
  <c r="H100" i="9"/>
  <c r="R100" i="9"/>
  <c r="E100" i="9"/>
  <c r="O263" i="9"/>
  <c r="R263" i="9"/>
  <c r="M263" i="9"/>
  <c r="B263" i="9" s="1"/>
  <c r="Q263" i="9"/>
  <c r="F263" i="9"/>
  <c r="D263" i="9"/>
  <c r="J263" i="9"/>
  <c r="E263" i="9"/>
  <c r="G263" i="9"/>
  <c r="H263" i="9"/>
  <c r="I263" i="9"/>
  <c r="S263" i="9"/>
  <c r="L263" i="9"/>
  <c r="P263" i="9"/>
  <c r="N263" i="9"/>
  <c r="H165" i="9"/>
  <c r="I165" i="9"/>
  <c r="P165" i="9"/>
  <c r="E165" i="9"/>
  <c r="N165" i="9"/>
  <c r="J165" i="9"/>
  <c r="M165" i="9"/>
  <c r="B165" i="9" s="1"/>
  <c r="L165" i="9"/>
  <c r="O165" i="9"/>
  <c r="D165" i="9"/>
  <c r="G165" i="9"/>
  <c r="Q165" i="9"/>
  <c r="F165" i="9"/>
  <c r="R165" i="9"/>
  <c r="S165" i="9"/>
  <c r="H117" i="9"/>
  <c r="S117" i="9"/>
  <c r="P117" i="9"/>
  <c r="E117" i="9"/>
  <c r="M117" i="9"/>
  <c r="B117" i="9" s="1"/>
  <c r="R117" i="9"/>
  <c r="Q117" i="9"/>
  <c r="L117" i="9"/>
  <c r="D117" i="9"/>
  <c r="G117" i="9"/>
  <c r="O117" i="9"/>
  <c r="J117" i="9"/>
  <c r="N117" i="9"/>
  <c r="I117" i="9"/>
  <c r="F117" i="9"/>
  <c r="H237" i="9"/>
  <c r="S237" i="9"/>
  <c r="J237" i="9"/>
  <c r="D237" i="9"/>
  <c r="Q237" i="9"/>
  <c r="I237" i="9"/>
  <c r="F237" i="9"/>
  <c r="R237" i="9"/>
  <c r="O237" i="9"/>
  <c r="E237" i="9"/>
  <c r="L237" i="9"/>
  <c r="M237" i="9"/>
  <c r="B237" i="9" s="1"/>
  <c r="G237" i="9"/>
  <c r="P237" i="9"/>
  <c r="N237" i="9"/>
  <c r="Q194" i="9"/>
  <c r="F194" i="9"/>
  <c r="J194" i="9"/>
  <c r="G194" i="9"/>
  <c r="H194" i="9"/>
  <c r="I194" i="9"/>
  <c r="P194" i="9"/>
  <c r="D194" i="9"/>
  <c r="E194" i="9"/>
  <c r="L194" i="9"/>
  <c r="R194" i="9"/>
  <c r="S194" i="9"/>
  <c r="M194" i="9"/>
  <c r="B194" i="9" s="1"/>
  <c r="O194" i="9"/>
  <c r="N194" i="9"/>
  <c r="J179" i="9"/>
  <c r="D179" i="9"/>
  <c r="H179" i="9"/>
  <c r="P179" i="9"/>
  <c r="I179" i="9"/>
  <c r="E179" i="9"/>
  <c r="N179" i="9"/>
  <c r="O179" i="9"/>
  <c r="Q179" i="9"/>
  <c r="G179" i="9"/>
  <c r="R179" i="9"/>
  <c r="F179" i="9"/>
  <c r="M179" i="9"/>
  <c r="B179" i="9" s="1"/>
  <c r="S179" i="9"/>
  <c r="L179" i="9"/>
  <c r="L122" i="9"/>
  <c r="G122" i="9"/>
  <c r="Q122" i="9"/>
  <c r="I122" i="9"/>
  <c r="J122" i="9"/>
  <c r="M122" i="9"/>
  <c r="B122" i="9" s="1"/>
  <c r="F122" i="9"/>
  <c r="D122" i="9"/>
  <c r="E122" i="9"/>
  <c r="N122" i="9"/>
  <c r="H122" i="9"/>
  <c r="R122" i="9"/>
  <c r="P122" i="9"/>
  <c r="O122" i="9"/>
  <c r="S122" i="9"/>
  <c r="F109" i="9"/>
  <c r="I109" i="9"/>
  <c r="H109" i="9"/>
  <c r="G109" i="9"/>
  <c r="R109" i="9"/>
  <c r="Q109" i="9"/>
  <c r="D109" i="9"/>
  <c r="J109" i="9"/>
  <c r="S109" i="9"/>
  <c r="N109" i="9"/>
  <c r="P109" i="9"/>
  <c r="E109" i="9"/>
  <c r="O109" i="9"/>
  <c r="L109" i="9"/>
  <c r="M109" i="9"/>
  <c r="B109" i="9" s="1"/>
  <c r="D17" i="9"/>
  <c r="E17" i="9"/>
  <c r="G17" i="9"/>
  <c r="F17" i="9"/>
  <c r="I17" i="9"/>
  <c r="P17" i="9"/>
  <c r="L17" i="9"/>
  <c r="M318" i="9" s="1"/>
  <c r="H17" i="9"/>
  <c r="M17" i="9"/>
  <c r="B17" i="9" s="1"/>
  <c r="J17" i="9"/>
  <c r="S17" i="9"/>
  <c r="L318" i="9"/>
  <c r="O17" i="9"/>
  <c r="R17" i="9"/>
  <c r="Q17" i="9"/>
  <c r="N17" i="9"/>
  <c r="E286" i="9"/>
  <c r="J286" i="9"/>
  <c r="I286" i="9"/>
  <c r="F286" i="9"/>
  <c r="G286" i="9"/>
  <c r="H286" i="9"/>
  <c r="N286" i="9"/>
  <c r="M286" i="9"/>
  <c r="B286" i="9" s="1"/>
  <c r="L286" i="9"/>
  <c r="D286" i="9"/>
  <c r="P286" i="9"/>
  <c r="R286" i="9"/>
  <c r="Q286" i="9"/>
  <c r="O286" i="9"/>
  <c r="S286" i="9"/>
  <c r="P134" i="9"/>
  <c r="S134" i="9"/>
  <c r="L134" i="9"/>
  <c r="R134" i="9"/>
  <c r="M134" i="9"/>
  <c r="B134" i="9" s="1"/>
  <c r="I134" i="9"/>
  <c r="H134" i="9"/>
  <c r="J134" i="9"/>
  <c r="G134" i="9"/>
  <c r="E134" i="9"/>
  <c r="F134" i="9"/>
  <c r="Q134" i="9"/>
  <c r="D134" i="9"/>
  <c r="O134" i="9"/>
  <c r="N134" i="9"/>
  <c r="Q50" i="9"/>
  <c r="S50" i="9"/>
  <c r="P50" i="9"/>
  <c r="E50" i="9"/>
  <c r="J50" i="9"/>
  <c r="O50" i="9"/>
  <c r="I50" i="9"/>
  <c r="M50" i="9"/>
  <c r="B50" i="9" s="1"/>
  <c r="N50" i="9"/>
  <c r="H50" i="9"/>
  <c r="D50" i="9"/>
  <c r="G50" i="9"/>
  <c r="R50" i="9"/>
  <c r="F50" i="9"/>
  <c r="L50" i="9"/>
  <c r="D239" i="9"/>
  <c r="O239" i="9"/>
  <c r="J239" i="9"/>
  <c r="H239" i="9"/>
  <c r="M239" i="9"/>
  <c r="B239" i="9" s="1"/>
  <c r="E239" i="9"/>
  <c r="F239" i="9"/>
  <c r="R239" i="9"/>
  <c r="L239" i="9"/>
  <c r="Q239" i="9"/>
  <c r="P239" i="9"/>
  <c r="I239" i="9"/>
  <c r="S239" i="9"/>
  <c r="N239" i="9"/>
  <c r="G239" i="9"/>
  <c r="R42" i="9"/>
  <c r="Q42" i="9"/>
  <c r="O42" i="9"/>
  <c r="I42" i="9"/>
  <c r="L42" i="9"/>
  <c r="H42" i="9"/>
  <c r="F42" i="9"/>
  <c r="M42" i="9"/>
  <c r="B42" i="9" s="1"/>
  <c r="D42" i="9"/>
  <c r="G42" i="9"/>
  <c r="P42" i="9"/>
  <c r="E42" i="9"/>
  <c r="N42" i="9"/>
  <c r="S42" i="9"/>
  <c r="J42" i="9"/>
  <c r="N145" i="9"/>
  <c r="P145" i="9"/>
  <c r="J145" i="9"/>
  <c r="L145" i="9"/>
  <c r="F145" i="9"/>
  <c r="D145" i="9"/>
  <c r="I145" i="9"/>
  <c r="E145" i="9"/>
  <c r="H145" i="9"/>
  <c r="R145" i="9"/>
  <c r="M145" i="9"/>
  <c r="B145" i="9" s="1"/>
  <c r="S145" i="9"/>
  <c r="Q145" i="9"/>
  <c r="O145" i="9"/>
  <c r="G145" i="9"/>
  <c r="S15" i="9"/>
  <c r="L316" i="9"/>
  <c r="D15" i="9"/>
  <c r="L15" i="9"/>
  <c r="M316" i="9" s="1"/>
  <c r="J15" i="9"/>
  <c r="E15" i="9"/>
  <c r="F15" i="9"/>
  <c r="I15" i="9"/>
  <c r="H15" i="9"/>
  <c r="R15" i="9"/>
  <c r="P15" i="9"/>
  <c r="M15" i="9"/>
  <c r="B15" i="9" s="1"/>
  <c r="O15" i="9"/>
  <c r="N15" i="9"/>
  <c r="G15" i="9"/>
  <c r="Q15" i="9"/>
  <c r="G38" i="9"/>
  <c r="E38" i="9"/>
  <c r="J38" i="9"/>
  <c r="P38" i="9"/>
  <c r="O38" i="9"/>
  <c r="S38" i="9"/>
  <c r="F38" i="9"/>
  <c r="L38" i="9"/>
  <c r="M38" i="9"/>
  <c r="B38" i="9" s="1"/>
  <c r="N38" i="9"/>
  <c r="Q38" i="9"/>
  <c r="I38" i="9"/>
  <c r="R38" i="9"/>
  <c r="D38" i="9"/>
  <c r="H38" i="9"/>
  <c r="S150" i="9"/>
  <c r="L150" i="9"/>
  <c r="E150" i="9"/>
  <c r="F150" i="9"/>
  <c r="J150" i="9"/>
  <c r="I150" i="9"/>
  <c r="D150" i="9"/>
  <c r="G150" i="9"/>
  <c r="N150" i="9"/>
  <c r="H150" i="9"/>
  <c r="M150" i="9"/>
  <c r="B150" i="9" s="1"/>
  <c r="P150" i="9"/>
  <c r="R150" i="9"/>
  <c r="O150" i="9"/>
  <c r="Q150" i="9"/>
  <c r="D202" i="9"/>
  <c r="O202" i="9"/>
  <c r="N202" i="9"/>
  <c r="P202" i="9"/>
  <c r="M202" i="9"/>
  <c r="B202" i="9" s="1"/>
  <c r="G202" i="9"/>
  <c r="Q202" i="9"/>
  <c r="I202" i="9"/>
  <c r="F202" i="9"/>
  <c r="E202" i="9"/>
  <c r="J202" i="9"/>
  <c r="R202" i="9"/>
  <c r="S202" i="9"/>
  <c r="L202" i="9"/>
  <c r="H202" i="9"/>
  <c r="I302" i="9"/>
  <c r="N302" i="9"/>
  <c r="Q302" i="9"/>
  <c r="J302" i="9"/>
  <c r="D302" i="9"/>
  <c r="M302" i="9"/>
  <c r="B302" i="9" s="1"/>
  <c r="R302" i="9"/>
  <c r="O302" i="9"/>
  <c r="S302" i="9"/>
  <c r="P302" i="9"/>
  <c r="L302" i="9"/>
  <c r="E302" i="9"/>
  <c r="F302" i="9"/>
  <c r="G302" i="9"/>
  <c r="H302" i="9"/>
  <c r="G81" i="9"/>
  <c r="F81" i="9"/>
  <c r="I81" i="9"/>
  <c r="O81" i="9"/>
  <c r="E81" i="9"/>
  <c r="J81" i="9"/>
  <c r="D81" i="9"/>
  <c r="Q81" i="9"/>
  <c r="H81" i="9"/>
  <c r="P81" i="9"/>
  <c r="M81" i="9"/>
  <c r="B81" i="9" s="1"/>
  <c r="L81" i="9"/>
  <c r="R81" i="9"/>
  <c r="N81" i="9"/>
  <c r="S81" i="9"/>
  <c r="M201" i="9"/>
  <c r="B201" i="9" s="1"/>
  <c r="D201" i="9"/>
  <c r="H201" i="9"/>
  <c r="S201" i="9"/>
  <c r="N201" i="9"/>
  <c r="L201" i="9"/>
  <c r="O201" i="9"/>
  <c r="R201" i="9"/>
  <c r="J201" i="9"/>
  <c r="F201" i="9"/>
  <c r="E201" i="9"/>
  <c r="I201" i="9"/>
  <c r="Q201" i="9"/>
  <c r="G201" i="9"/>
  <c r="P201" i="9"/>
  <c r="I232" i="9"/>
  <c r="J232" i="9"/>
  <c r="O232" i="9"/>
  <c r="D232" i="9"/>
  <c r="Q232" i="9"/>
  <c r="M232" i="9"/>
  <c r="B232" i="9" s="1"/>
  <c r="F232" i="9"/>
  <c r="G232" i="9"/>
  <c r="H232" i="9"/>
  <c r="S232" i="9"/>
  <c r="L232" i="9"/>
  <c r="P232" i="9"/>
  <c r="R232" i="9"/>
  <c r="N232" i="9"/>
  <c r="E232" i="9"/>
  <c r="M82" i="9"/>
  <c r="B82" i="9" s="1"/>
  <c r="Q82" i="9"/>
  <c r="O82" i="9"/>
  <c r="S82" i="9"/>
  <c r="F82" i="9"/>
  <c r="J82" i="9"/>
  <c r="H82" i="9"/>
  <c r="E82" i="9"/>
  <c r="P82" i="9"/>
  <c r="G82" i="9"/>
  <c r="N82" i="9"/>
  <c r="L82" i="9"/>
  <c r="R82" i="9"/>
  <c r="D82" i="9"/>
  <c r="I82" i="9"/>
  <c r="F205" i="9"/>
  <c r="R205" i="9"/>
  <c r="O205" i="9"/>
  <c r="I205" i="9"/>
  <c r="Q205" i="9"/>
  <c r="P205" i="9"/>
  <c r="N205" i="9"/>
  <c r="H205" i="9"/>
  <c r="E205" i="9"/>
  <c r="S205" i="9"/>
  <c r="D205" i="9"/>
  <c r="M205" i="9"/>
  <c r="B205" i="9" s="1"/>
  <c r="L205" i="9"/>
  <c r="G205" i="9"/>
  <c r="J205" i="9"/>
  <c r="H277" i="9"/>
  <c r="L277" i="9"/>
  <c r="P277" i="9"/>
  <c r="N277" i="9"/>
  <c r="M277" i="9"/>
  <c r="B277" i="9" s="1"/>
  <c r="Q277" i="9"/>
  <c r="E277" i="9"/>
  <c r="D277" i="9"/>
  <c r="G277" i="9"/>
  <c r="J277" i="9"/>
  <c r="R277" i="9"/>
  <c r="F277" i="9"/>
  <c r="I277" i="9"/>
  <c r="O277" i="9"/>
  <c r="S277" i="9"/>
  <c r="J276" i="9"/>
  <c r="S276" i="9"/>
  <c r="I276" i="9"/>
  <c r="L276" i="9"/>
  <c r="E276" i="9"/>
  <c r="H276" i="9"/>
  <c r="O276" i="9"/>
  <c r="R276" i="9"/>
  <c r="D276" i="9"/>
  <c r="P276" i="9"/>
  <c r="F276" i="9"/>
  <c r="M276" i="9"/>
  <c r="B276" i="9" s="1"/>
  <c r="N276" i="9"/>
  <c r="G276" i="9"/>
  <c r="Q276" i="9"/>
  <c r="Q224" i="9"/>
  <c r="L224" i="9"/>
  <c r="R224" i="9"/>
  <c r="J224" i="9"/>
  <c r="H224" i="9"/>
  <c r="M224" i="9"/>
  <c r="B224" i="9" s="1"/>
  <c r="G224" i="9"/>
  <c r="I224" i="9"/>
  <c r="P224" i="9"/>
  <c r="N224" i="9"/>
  <c r="E224" i="9"/>
  <c r="F224" i="9"/>
  <c r="O224" i="9"/>
  <c r="D224" i="9"/>
  <c r="S224" i="9"/>
  <c r="E213" i="9"/>
  <c r="D213" i="9"/>
  <c r="G213" i="9"/>
  <c r="Q213" i="9"/>
  <c r="H213" i="9"/>
  <c r="J213" i="9"/>
  <c r="L213" i="9"/>
  <c r="I213" i="9"/>
  <c r="S213" i="9"/>
  <c r="P213" i="9"/>
  <c r="O213" i="9"/>
  <c r="M213" i="9"/>
  <c r="B213" i="9" s="1"/>
  <c r="F213" i="9"/>
  <c r="R213" i="9"/>
  <c r="N213" i="9"/>
  <c r="D230" i="9"/>
  <c r="P230" i="9"/>
  <c r="O230" i="9"/>
  <c r="Q230" i="9"/>
  <c r="N230" i="9"/>
  <c r="J230" i="9"/>
  <c r="F230" i="9"/>
  <c r="H230" i="9"/>
  <c r="I230" i="9"/>
  <c r="E230" i="9"/>
  <c r="R230" i="9"/>
  <c r="M230" i="9"/>
  <c r="B230" i="9" s="1"/>
  <c r="S230" i="9"/>
  <c r="L230" i="9"/>
  <c r="G230" i="9"/>
  <c r="O125" i="9"/>
  <c r="M125" i="9"/>
  <c r="B125" i="9" s="1"/>
  <c r="L125" i="9"/>
  <c r="R125" i="9"/>
  <c r="H125" i="9"/>
  <c r="D125" i="9"/>
  <c r="N125" i="9"/>
  <c r="F125" i="9"/>
  <c r="J125" i="9"/>
  <c r="P125" i="9"/>
  <c r="G125" i="9"/>
  <c r="S125" i="9"/>
  <c r="E125" i="9"/>
  <c r="I125" i="9"/>
  <c r="Q125" i="9"/>
  <c r="R86" i="9"/>
  <c r="M86" i="9"/>
  <c r="B86" i="9" s="1"/>
  <c r="S86" i="9"/>
  <c r="J86" i="9"/>
  <c r="N86" i="9"/>
  <c r="O86" i="9"/>
  <c r="I86" i="9"/>
  <c r="G86" i="9"/>
  <c r="P86" i="9"/>
  <c r="Q86" i="9"/>
  <c r="L86" i="9"/>
  <c r="E86" i="9"/>
  <c r="D86" i="9"/>
  <c r="H86" i="9"/>
  <c r="F86" i="9"/>
  <c r="L77" i="9"/>
  <c r="E77" i="9"/>
  <c r="Q77" i="9"/>
  <c r="H77" i="9"/>
  <c r="J77" i="9"/>
  <c r="D77" i="9"/>
  <c r="O77" i="9"/>
  <c r="I77" i="9"/>
  <c r="F77" i="9"/>
  <c r="G77" i="9"/>
  <c r="R77" i="9"/>
  <c r="S77" i="9"/>
  <c r="N77" i="9"/>
  <c r="P77" i="9"/>
  <c r="M77" i="9"/>
  <c r="B77" i="9" s="1"/>
  <c r="D34" i="9"/>
  <c r="E34" i="9"/>
  <c r="H34" i="9"/>
  <c r="N34" i="9"/>
  <c r="R34" i="9"/>
  <c r="O34" i="9"/>
  <c r="F34" i="9"/>
  <c r="J34" i="9"/>
  <c r="Q34" i="9"/>
  <c r="M34" i="9"/>
  <c r="B34" i="9" s="1"/>
  <c r="I34" i="9"/>
  <c r="L34" i="9"/>
  <c r="G34" i="9"/>
  <c r="P34" i="9"/>
  <c r="S34" i="9"/>
  <c r="N195" i="9"/>
  <c r="M195" i="9"/>
  <c r="B195" i="9" s="1"/>
  <c r="L195" i="9"/>
  <c r="I195" i="9"/>
  <c r="R195" i="9"/>
  <c r="Q195" i="9"/>
  <c r="J195" i="9"/>
  <c r="G195" i="9"/>
  <c r="H195" i="9"/>
  <c r="D195" i="9"/>
  <c r="S195" i="9"/>
  <c r="O195" i="9"/>
  <c r="E195" i="9"/>
  <c r="P195" i="9"/>
  <c r="F195" i="9"/>
  <c r="S281" i="9"/>
  <c r="F281" i="9"/>
  <c r="D281" i="9"/>
  <c r="H281" i="9"/>
  <c r="N281" i="9"/>
  <c r="P281" i="9"/>
  <c r="O281" i="9"/>
  <c r="R281" i="9"/>
  <c r="G281" i="9"/>
  <c r="E281" i="9"/>
  <c r="M281" i="9"/>
  <c r="B281" i="9" s="1"/>
  <c r="J281" i="9"/>
  <c r="I281" i="9"/>
  <c r="Q281" i="9"/>
  <c r="L281" i="9"/>
  <c r="L78" i="9"/>
  <c r="R78" i="9"/>
  <c r="O78" i="9"/>
  <c r="I78" i="9"/>
  <c r="H78" i="9"/>
  <c r="J78" i="9"/>
  <c r="Q78" i="9"/>
  <c r="G78" i="9"/>
  <c r="E78" i="9"/>
  <c r="N78" i="9"/>
  <c r="P78" i="9"/>
  <c r="M78" i="9"/>
  <c r="B78" i="9" s="1"/>
  <c r="D78" i="9"/>
  <c r="F78" i="9"/>
  <c r="S78" i="9"/>
  <c r="J68" i="9"/>
  <c r="S68" i="9"/>
  <c r="L68" i="9"/>
  <c r="Q68" i="9"/>
  <c r="I68" i="9"/>
  <c r="O68" i="9"/>
  <c r="N68" i="9"/>
  <c r="R68" i="9"/>
  <c r="G68" i="9"/>
  <c r="H68" i="9"/>
  <c r="D68" i="9"/>
  <c r="E68" i="9"/>
  <c r="M68" i="9"/>
  <c r="B68" i="9" s="1"/>
  <c r="F68" i="9"/>
  <c r="P68" i="9"/>
  <c r="I233" i="9"/>
  <c r="G233" i="9"/>
  <c r="H233" i="9"/>
  <c r="M233" i="9"/>
  <c r="B233" i="9" s="1"/>
  <c r="J233" i="9"/>
  <c r="E233" i="9"/>
  <c r="D233" i="9"/>
  <c r="O233" i="9"/>
  <c r="R233" i="9"/>
  <c r="Q233" i="9"/>
  <c r="F233" i="9"/>
  <c r="S233" i="9"/>
  <c r="N233" i="9"/>
  <c r="L233" i="9"/>
  <c r="P233" i="9"/>
  <c r="M189" i="9"/>
  <c r="B189" i="9" s="1"/>
  <c r="G189" i="9"/>
  <c r="P189" i="9"/>
  <c r="O189" i="9"/>
  <c r="R189" i="9"/>
  <c r="S189" i="9"/>
  <c r="L189" i="9"/>
  <c r="E189" i="9"/>
  <c r="H189" i="9"/>
  <c r="N189" i="9"/>
  <c r="I189" i="9"/>
  <c r="J189" i="9"/>
  <c r="F189" i="9"/>
  <c r="D189" i="9"/>
  <c r="Q189" i="9"/>
  <c r="M266" i="9"/>
  <c r="B266" i="9" s="1"/>
  <c r="Q266" i="9"/>
  <c r="O266" i="9"/>
  <c r="S266" i="9"/>
  <c r="L266" i="9"/>
  <c r="H266" i="9"/>
  <c r="R266" i="9"/>
  <c r="E266" i="9"/>
  <c r="J266" i="9"/>
  <c r="F266" i="9"/>
  <c r="N266" i="9"/>
  <c r="I266" i="9"/>
  <c r="G266" i="9"/>
  <c r="D266" i="9"/>
  <c r="P266" i="9"/>
  <c r="H31" i="9"/>
  <c r="Q31" i="9"/>
  <c r="E31" i="9"/>
  <c r="F31" i="9"/>
  <c r="S31" i="9"/>
  <c r="J31" i="9"/>
  <c r="I31" i="9"/>
  <c r="L31" i="9"/>
  <c r="D31" i="9"/>
  <c r="G31" i="9"/>
  <c r="P31" i="9"/>
  <c r="O31" i="9"/>
  <c r="M31" i="9"/>
  <c r="B31" i="9" s="1"/>
  <c r="R31" i="9"/>
  <c r="N31" i="9"/>
  <c r="D91" i="9"/>
  <c r="E91" i="9"/>
  <c r="I91" i="9"/>
  <c r="M91" i="9"/>
  <c r="B91" i="9" s="1"/>
  <c r="N91" i="9"/>
  <c r="J91" i="9"/>
  <c r="R91" i="9"/>
  <c r="H91" i="9"/>
  <c r="F91" i="9"/>
  <c r="G91" i="9"/>
  <c r="Q91" i="9"/>
  <c r="S91" i="9"/>
  <c r="P91" i="9"/>
  <c r="L91" i="9"/>
  <c r="O91" i="9"/>
  <c r="D182" i="9"/>
  <c r="J182" i="9"/>
  <c r="S182" i="9"/>
  <c r="I182" i="9"/>
  <c r="F182" i="9"/>
  <c r="H182" i="9"/>
  <c r="M182" i="9"/>
  <c r="B182" i="9" s="1"/>
  <c r="G182" i="9"/>
  <c r="O182" i="9"/>
  <c r="R182" i="9"/>
  <c r="P182" i="9"/>
  <c r="N182" i="9"/>
  <c r="Q182" i="9"/>
  <c r="L182" i="9"/>
  <c r="E182" i="9"/>
  <c r="D258" i="9"/>
  <c r="H258" i="9"/>
  <c r="L258" i="9"/>
  <c r="E258" i="9"/>
  <c r="N258" i="9"/>
  <c r="P258" i="9"/>
  <c r="O258" i="9"/>
  <c r="Q258" i="9"/>
  <c r="F258" i="9"/>
  <c r="M258" i="9"/>
  <c r="B258" i="9" s="1"/>
  <c r="J258" i="9"/>
  <c r="G258" i="9"/>
  <c r="S258" i="9"/>
  <c r="R258" i="9"/>
  <c r="I258" i="9"/>
  <c r="R217" i="9"/>
  <c r="E217" i="9"/>
  <c r="S217" i="9"/>
  <c r="H217" i="9"/>
  <c r="M217" i="9"/>
  <c r="B217" i="9" s="1"/>
  <c r="L217" i="9"/>
  <c r="D217" i="9"/>
  <c r="J217" i="9"/>
  <c r="F217" i="9"/>
  <c r="G217" i="9"/>
  <c r="P217" i="9"/>
  <c r="Q217" i="9"/>
  <c r="O217" i="9"/>
  <c r="N217" i="9"/>
  <c r="I217" i="9"/>
  <c r="M58" i="9"/>
  <c r="B58" i="9" s="1"/>
  <c r="L58" i="9"/>
  <c r="E58" i="9"/>
  <c r="Q58" i="9"/>
  <c r="O58" i="9"/>
  <c r="J58" i="9"/>
  <c r="I58" i="9"/>
  <c r="G58" i="9"/>
  <c r="H58" i="9"/>
  <c r="P58" i="9"/>
  <c r="F58" i="9"/>
  <c r="D58" i="9"/>
  <c r="N58" i="9"/>
  <c r="R58" i="9"/>
  <c r="S58" i="9"/>
  <c r="L84" i="9"/>
  <c r="R84" i="9"/>
  <c r="P84" i="9"/>
  <c r="O84" i="9"/>
  <c r="Q84" i="9"/>
  <c r="E84" i="9"/>
  <c r="H84" i="9"/>
  <c r="N84" i="9"/>
  <c r="G84" i="9"/>
  <c r="F84" i="9"/>
  <c r="D84" i="9"/>
  <c r="M84" i="9"/>
  <c r="B84" i="9" s="1"/>
  <c r="J84" i="9"/>
  <c r="S84" i="9"/>
  <c r="I84" i="9"/>
  <c r="E265" i="9"/>
  <c r="J265" i="9"/>
  <c r="I265" i="9"/>
  <c r="H265" i="9"/>
  <c r="R265" i="9"/>
  <c r="S265" i="9"/>
  <c r="D265" i="9"/>
  <c r="G265" i="9"/>
  <c r="L265" i="9"/>
  <c r="F265" i="9"/>
  <c r="P265" i="9"/>
  <c r="N265" i="9"/>
  <c r="Q265" i="9"/>
  <c r="O265" i="9"/>
  <c r="M265" i="9"/>
  <c r="B265" i="9" s="1"/>
  <c r="M128" i="9"/>
  <c r="B128" i="9" s="1"/>
  <c r="R128" i="9"/>
  <c r="P128" i="9"/>
  <c r="S128" i="9"/>
  <c r="O128" i="9"/>
  <c r="Q128" i="9"/>
  <c r="J128" i="9"/>
  <c r="F128" i="9"/>
  <c r="D128" i="9"/>
  <c r="I128" i="9"/>
  <c r="E128" i="9"/>
  <c r="H128" i="9"/>
  <c r="L128" i="9"/>
  <c r="N128" i="9"/>
  <c r="G128" i="9"/>
  <c r="F282" i="9"/>
  <c r="I282" i="9"/>
  <c r="R282" i="9"/>
  <c r="N282" i="9"/>
  <c r="D282" i="9"/>
  <c r="E282" i="9"/>
  <c r="L282" i="9"/>
  <c r="J282" i="9"/>
  <c r="G282" i="9"/>
  <c r="S282" i="9"/>
  <c r="H282" i="9"/>
  <c r="P282" i="9"/>
  <c r="Q282" i="9"/>
  <c r="O282" i="9"/>
  <c r="M282" i="9"/>
  <c r="B282" i="9" s="1"/>
  <c r="M245" i="9"/>
  <c r="B245" i="9" s="1"/>
  <c r="O245" i="9"/>
  <c r="S245" i="9"/>
  <c r="R245" i="9"/>
  <c r="L245" i="9"/>
  <c r="I245" i="9"/>
  <c r="J245" i="9"/>
  <c r="H245" i="9"/>
  <c r="P245" i="9"/>
  <c r="Q245" i="9"/>
  <c r="F245" i="9"/>
  <c r="D245" i="9"/>
  <c r="G245" i="9"/>
  <c r="E245" i="9"/>
  <c r="N245" i="9"/>
  <c r="N264" i="9"/>
  <c r="Q264" i="9"/>
  <c r="D264" i="9"/>
  <c r="H264" i="9"/>
  <c r="P264" i="9"/>
  <c r="G264" i="9"/>
  <c r="S264" i="9"/>
  <c r="F264" i="9"/>
  <c r="E264" i="9"/>
  <c r="J264" i="9"/>
  <c r="O264" i="9"/>
  <c r="M264" i="9"/>
  <c r="B264" i="9" s="1"/>
  <c r="R264" i="9"/>
  <c r="I264" i="9"/>
  <c r="L264" i="9"/>
  <c r="O197" i="9"/>
  <c r="P197" i="9"/>
  <c r="I197" i="9"/>
  <c r="E197" i="9"/>
  <c r="F197" i="9"/>
  <c r="J197" i="9"/>
  <c r="D197" i="9"/>
  <c r="M197" i="9"/>
  <c r="B197" i="9" s="1"/>
  <c r="G197" i="9"/>
  <c r="H197" i="9"/>
  <c r="Q197" i="9"/>
  <c r="N197" i="9"/>
  <c r="S197" i="9"/>
  <c r="L197" i="9"/>
  <c r="R197" i="9"/>
  <c r="J120" i="9"/>
  <c r="I120" i="9"/>
  <c r="O120" i="9"/>
  <c r="D120" i="9"/>
  <c r="Q120" i="9"/>
  <c r="M120" i="9"/>
  <c r="B120" i="9" s="1"/>
  <c r="R120" i="9"/>
  <c r="G120" i="9"/>
  <c r="N120" i="9"/>
  <c r="E120" i="9"/>
  <c r="F120" i="9"/>
  <c r="P120" i="9"/>
  <c r="H120" i="9"/>
  <c r="S120" i="9"/>
  <c r="L120" i="9"/>
  <c r="M296" i="9"/>
  <c r="B296" i="9" s="1"/>
  <c r="J296" i="9"/>
  <c r="D296" i="9"/>
  <c r="G296" i="9"/>
  <c r="F296" i="9"/>
  <c r="I296" i="9"/>
  <c r="H296" i="9"/>
  <c r="E296" i="9"/>
  <c r="O296" i="9"/>
  <c r="L296" i="9"/>
  <c r="S296" i="9"/>
  <c r="Q296" i="9"/>
  <c r="R296" i="9"/>
  <c r="P296" i="9"/>
  <c r="N296" i="9"/>
  <c r="G55" i="9"/>
  <c r="F55" i="9"/>
  <c r="D55" i="9"/>
  <c r="E55" i="9"/>
  <c r="O55" i="9"/>
  <c r="S55" i="9"/>
  <c r="L55" i="9"/>
  <c r="H55" i="9"/>
  <c r="J55" i="9"/>
  <c r="M55" i="9"/>
  <c r="B55" i="9" s="1"/>
  <c r="Q55" i="9"/>
  <c r="N55" i="9"/>
  <c r="I55" i="9"/>
  <c r="R55" i="9"/>
  <c r="P55" i="9"/>
  <c r="F90" i="9"/>
  <c r="E90" i="9"/>
  <c r="I90" i="9"/>
  <c r="H90" i="9"/>
  <c r="R90" i="9"/>
  <c r="J90" i="9"/>
  <c r="G90" i="9"/>
  <c r="N90" i="9"/>
  <c r="D90" i="9"/>
  <c r="S90" i="9"/>
  <c r="Q90" i="9"/>
  <c r="P90" i="9"/>
  <c r="O90" i="9"/>
  <c r="L90" i="9"/>
  <c r="M90" i="9"/>
  <c r="B90" i="9" s="1"/>
  <c r="M157" i="9"/>
  <c r="B157" i="9" s="1"/>
  <c r="R157" i="9"/>
  <c r="Q157" i="9"/>
  <c r="L157" i="9"/>
  <c r="I157" i="9"/>
  <c r="E157" i="9"/>
  <c r="J157" i="9"/>
  <c r="N157" i="9"/>
  <c r="H157" i="9"/>
  <c r="O157" i="9"/>
  <c r="G157" i="9"/>
  <c r="F157" i="9"/>
  <c r="D157" i="9"/>
  <c r="S157" i="9"/>
  <c r="P157" i="9"/>
  <c r="F79" i="9"/>
  <c r="G79" i="9"/>
  <c r="O79" i="9"/>
  <c r="S79" i="9"/>
  <c r="P79" i="9"/>
  <c r="R79" i="9"/>
  <c r="N79" i="9"/>
  <c r="D79" i="9"/>
  <c r="M79" i="9"/>
  <c r="B79" i="9" s="1"/>
  <c r="H79" i="9"/>
  <c r="I79" i="9"/>
  <c r="L79" i="9"/>
  <c r="J79" i="9"/>
  <c r="Q79" i="9"/>
  <c r="E79" i="9"/>
  <c r="D111" i="9"/>
  <c r="S111" i="9"/>
  <c r="Q111" i="9"/>
  <c r="P111" i="9"/>
  <c r="O111" i="9"/>
  <c r="N111" i="9"/>
  <c r="H111" i="9"/>
  <c r="I111" i="9"/>
  <c r="F111" i="9"/>
  <c r="L111" i="9"/>
  <c r="G111" i="9"/>
  <c r="J111" i="9"/>
  <c r="E111" i="9"/>
  <c r="M111" i="9"/>
  <c r="B111" i="9" s="1"/>
  <c r="R111" i="9"/>
  <c r="M94" i="9"/>
  <c r="B94" i="9" s="1"/>
  <c r="E94" i="9"/>
  <c r="H94" i="9"/>
  <c r="S94" i="9"/>
  <c r="Q94" i="9"/>
  <c r="L94" i="9"/>
  <c r="J94" i="9"/>
  <c r="N94" i="9"/>
  <c r="F94" i="9"/>
  <c r="G94" i="9"/>
  <c r="R94" i="9"/>
  <c r="D94" i="9"/>
  <c r="O94" i="9"/>
  <c r="I94" i="9"/>
  <c r="P94" i="9"/>
  <c r="P196" i="9"/>
  <c r="Q196" i="9"/>
  <c r="E196" i="9"/>
  <c r="J196" i="9"/>
  <c r="G196" i="9"/>
  <c r="O196" i="9"/>
  <c r="R196" i="9"/>
  <c r="M196" i="9"/>
  <c r="B196" i="9" s="1"/>
  <c r="D196" i="9"/>
  <c r="L196" i="9"/>
  <c r="I196" i="9"/>
  <c r="N196" i="9"/>
  <c r="H196" i="9"/>
  <c r="S196" i="9"/>
  <c r="F196" i="9"/>
  <c r="N12" i="9"/>
  <c r="D12" i="9"/>
  <c r="E12" i="9"/>
  <c r="F12" i="9"/>
  <c r="I12" i="9"/>
  <c r="L313" i="9"/>
  <c r="G12" i="9"/>
  <c r="J12" i="9"/>
  <c r="P12" i="9"/>
  <c r="R12" i="9"/>
  <c r="S12" i="9"/>
  <c r="H12" i="9"/>
  <c r="L12" i="9"/>
  <c r="M313" i="9" s="1"/>
  <c r="Q12" i="9"/>
  <c r="M12" i="9"/>
  <c r="B12" i="9" s="1"/>
  <c r="O12" i="9"/>
  <c r="O268" i="9"/>
  <c r="Q268" i="9"/>
  <c r="L268" i="9"/>
  <c r="P268" i="9"/>
  <c r="M268" i="9"/>
  <c r="B268" i="9" s="1"/>
  <c r="N268" i="9"/>
  <c r="G268" i="9"/>
  <c r="H268" i="9"/>
  <c r="I268" i="9"/>
  <c r="D268" i="9"/>
  <c r="J268" i="9"/>
  <c r="R268" i="9"/>
  <c r="F268" i="9"/>
  <c r="E268" i="9"/>
  <c r="S268" i="9"/>
  <c r="Q118" i="9"/>
  <c r="R118" i="9"/>
  <c r="P118" i="9"/>
  <c r="I118" i="9"/>
  <c r="E118" i="9"/>
  <c r="H118" i="9"/>
  <c r="L118" i="9"/>
  <c r="F118" i="9"/>
  <c r="J118" i="9"/>
  <c r="O118" i="9"/>
  <c r="M118" i="9"/>
  <c r="B118" i="9" s="1"/>
  <c r="D118" i="9"/>
  <c r="G118" i="9"/>
  <c r="S118" i="9"/>
  <c r="N118" i="9"/>
  <c r="M221" i="9"/>
  <c r="B221" i="9" s="1"/>
  <c r="E221" i="9"/>
  <c r="G221" i="9"/>
  <c r="I221" i="9"/>
  <c r="H221" i="9"/>
  <c r="J221" i="9"/>
  <c r="P221" i="9"/>
  <c r="O221" i="9"/>
  <c r="F221" i="9"/>
  <c r="D221" i="9"/>
  <c r="N221" i="9"/>
  <c r="S221" i="9"/>
  <c r="Q221" i="9"/>
  <c r="L221" i="9"/>
  <c r="R221" i="9"/>
  <c r="O228" i="9"/>
  <c r="I228" i="9"/>
  <c r="D228" i="9"/>
  <c r="E228" i="9"/>
  <c r="S228" i="9"/>
  <c r="R228" i="9"/>
  <c r="P228" i="9"/>
  <c r="F228" i="9"/>
  <c r="J228" i="9"/>
  <c r="L228" i="9"/>
  <c r="N228" i="9"/>
  <c r="H228" i="9"/>
  <c r="G228" i="9"/>
  <c r="Q228" i="9"/>
  <c r="M228" i="9"/>
  <c r="B228" i="9" s="1"/>
  <c r="O271" i="9"/>
  <c r="R271" i="9"/>
  <c r="Q271" i="9"/>
  <c r="N271" i="9"/>
  <c r="M271" i="9"/>
  <c r="B271" i="9" s="1"/>
  <c r="E271" i="9"/>
  <c r="L271" i="9"/>
  <c r="G271" i="9"/>
  <c r="F271" i="9"/>
  <c r="D271" i="9"/>
  <c r="J271" i="9"/>
  <c r="H271" i="9"/>
  <c r="I271" i="9"/>
  <c r="S271" i="9"/>
  <c r="P271" i="9"/>
  <c r="S241" i="9"/>
  <c r="P241" i="9"/>
  <c r="G241" i="9"/>
  <c r="I241" i="9"/>
  <c r="J241" i="9"/>
  <c r="E241" i="9"/>
  <c r="H241" i="9"/>
  <c r="O241" i="9"/>
  <c r="L241" i="9"/>
  <c r="M241" i="9"/>
  <c r="B241" i="9" s="1"/>
  <c r="Q241" i="9"/>
  <c r="D241" i="9"/>
  <c r="R241" i="9"/>
  <c r="F241" i="9"/>
  <c r="N241" i="9"/>
  <c r="L203" i="9"/>
  <c r="J203" i="9"/>
  <c r="I203" i="9"/>
  <c r="G203" i="9"/>
  <c r="O203" i="9"/>
  <c r="P203" i="9"/>
  <c r="M203" i="9"/>
  <c r="B203" i="9" s="1"/>
  <c r="F203" i="9"/>
  <c r="D203" i="9"/>
  <c r="E203" i="9"/>
  <c r="S203" i="9"/>
  <c r="N203" i="9"/>
  <c r="R203" i="9"/>
  <c r="Q203" i="9"/>
  <c r="H203" i="9"/>
  <c r="G71" i="9"/>
  <c r="I71" i="9"/>
  <c r="D71" i="9"/>
  <c r="N71" i="9"/>
  <c r="M71" i="9"/>
  <c r="B71" i="9" s="1"/>
  <c r="O71" i="9"/>
  <c r="E71" i="9"/>
  <c r="J71" i="9"/>
  <c r="H71" i="9"/>
  <c r="S71" i="9"/>
  <c r="R71" i="9"/>
  <c r="P71" i="9"/>
  <c r="F71" i="9"/>
  <c r="Q71" i="9"/>
  <c r="L71" i="9"/>
  <c r="O279" i="9"/>
  <c r="Q279" i="9"/>
  <c r="M279" i="9"/>
  <c r="B279" i="9" s="1"/>
  <c r="R279" i="9"/>
  <c r="L279" i="9"/>
  <c r="E279" i="9"/>
  <c r="G279" i="9"/>
  <c r="F279" i="9"/>
  <c r="N279" i="9"/>
  <c r="H279" i="9"/>
  <c r="I279" i="9"/>
  <c r="P279" i="9"/>
  <c r="D279" i="9"/>
  <c r="J279" i="9"/>
  <c r="S279" i="9"/>
  <c r="J204" i="9"/>
  <c r="G204" i="9"/>
  <c r="M204" i="9"/>
  <c r="B204" i="9" s="1"/>
  <c r="D204" i="9"/>
  <c r="S204" i="9"/>
  <c r="I204" i="9"/>
  <c r="E204" i="9"/>
  <c r="F204" i="9"/>
  <c r="R204" i="9"/>
  <c r="P204" i="9"/>
  <c r="Q204" i="9"/>
  <c r="O204" i="9"/>
  <c r="N204" i="9"/>
  <c r="L204" i="9"/>
  <c r="H204" i="9"/>
  <c r="N144" i="9"/>
  <c r="Q144" i="9"/>
  <c r="D144" i="9"/>
  <c r="H144" i="9"/>
  <c r="S144" i="9"/>
  <c r="J144" i="9"/>
  <c r="P144" i="9"/>
  <c r="L144" i="9"/>
  <c r="I144" i="9"/>
  <c r="F144" i="9"/>
  <c r="G144" i="9"/>
  <c r="R144" i="9"/>
  <c r="O144" i="9"/>
  <c r="M144" i="9"/>
  <c r="B144" i="9" s="1"/>
  <c r="E144" i="9"/>
  <c r="F178" i="9"/>
  <c r="L178" i="9"/>
  <c r="E178" i="9"/>
  <c r="H178" i="9"/>
  <c r="M178" i="9"/>
  <c r="B178" i="9" s="1"/>
  <c r="S178" i="9"/>
  <c r="R178" i="9"/>
  <c r="O178" i="9"/>
  <c r="N178" i="9"/>
  <c r="G178" i="9"/>
  <c r="J178" i="9"/>
  <c r="I178" i="9"/>
  <c r="D178" i="9"/>
  <c r="Q178" i="9"/>
  <c r="P178" i="9"/>
  <c r="J54" i="9"/>
  <c r="G54" i="9"/>
  <c r="E54" i="9"/>
  <c r="R54" i="9"/>
  <c r="Q54" i="9"/>
  <c r="N54" i="9"/>
  <c r="L54" i="9"/>
  <c r="P54" i="9"/>
  <c r="S54" i="9"/>
  <c r="O54" i="9"/>
  <c r="F54" i="9"/>
  <c r="I54" i="9"/>
  <c r="M54" i="9"/>
  <c r="B54" i="9" s="1"/>
  <c r="H54" i="9"/>
  <c r="D54" i="9"/>
  <c r="I300" i="9"/>
  <c r="D300" i="9"/>
  <c r="F300" i="9"/>
  <c r="Q300" i="9"/>
  <c r="H300" i="9"/>
  <c r="G300" i="9"/>
  <c r="O300" i="9"/>
  <c r="E300" i="9"/>
  <c r="R300" i="9"/>
  <c r="N300" i="9"/>
  <c r="S300" i="9"/>
  <c r="P300" i="9"/>
  <c r="J300" i="9"/>
  <c r="M300" i="9"/>
  <c r="B300" i="9" s="1"/>
  <c r="L300" i="9"/>
  <c r="N191" i="9"/>
  <c r="M191" i="9"/>
  <c r="B191" i="9" s="1"/>
  <c r="E191" i="9"/>
  <c r="F191" i="9"/>
  <c r="I191" i="9"/>
  <c r="H191" i="9"/>
  <c r="D191" i="9"/>
  <c r="G191" i="9"/>
  <c r="S191" i="9"/>
  <c r="L191" i="9"/>
  <c r="O191" i="9"/>
  <c r="J191" i="9"/>
  <c r="P191" i="9"/>
  <c r="R191" i="9"/>
  <c r="Q191" i="9"/>
  <c r="D289" i="9"/>
  <c r="G289" i="9"/>
  <c r="J289" i="9"/>
  <c r="F289" i="9"/>
  <c r="I289" i="9"/>
  <c r="Q289" i="9"/>
  <c r="N289" i="9"/>
  <c r="E289" i="9"/>
  <c r="M289" i="9"/>
  <c r="B289" i="9" s="1"/>
  <c r="H289" i="9"/>
  <c r="S289" i="9"/>
  <c r="R289" i="9"/>
  <c r="L289" i="9"/>
  <c r="P289" i="9"/>
  <c r="O289" i="9"/>
  <c r="Q272" i="9"/>
  <c r="M272" i="9"/>
  <c r="B272" i="9" s="1"/>
  <c r="O272" i="9"/>
  <c r="R272" i="9"/>
  <c r="P272" i="9"/>
  <c r="L272" i="9"/>
  <c r="J272" i="9"/>
  <c r="E272" i="9"/>
  <c r="F272" i="9"/>
  <c r="I272" i="9"/>
  <c r="H272" i="9"/>
  <c r="G272" i="9"/>
  <c r="S272" i="9"/>
  <c r="N272" i="9"/>
  <c r="D272" i="9"/>
  <c r="O136" i="9"/>
  <c r="L136" i="9"/>
  <c r="E136" i="9"/>
  <c r="N136" i="9"/>
  <c r="Q136" i="9"/>
  <c r="R136" i="9"/>
  <c r="S136" i="9"/>
  <c r="F136" i="9"/>
  <c r="I136" i="9"/>
  <c r="P136" i="9"/>
  <c r="G136" i="9"/>
  <c r="J136" i="9"/>
  <c r="D136" i="9"/>
  <c r="H136" i="9"/>
  <c r="M136" i="9"/>
  <c r="B136" i="9" s="1"/>
  <c r="J83" i="9"/>
  <c r="F83" i="9"/>
  <c r="H83" i="9"/>
  <c r="L83" i="9"/>
  <c r="I83" i="9"/>
  <c r="E83" i="9"/>
  <c r="Q83" i="9"/>
  <c r="G83" i="9"/>
  <c r="M83" i="9"/>
  <c r="B83" i="9" s="1"/>
  <c r="P83" i="9"/>
  <c r="D83" i="9"/>
  <c r="O83" i="9"/>
  <c r="N83" i="9"/>
  <c r="R83" i="9"/>
  <c r="S83" i="9"/>
  <c r="Q186" i="9"/>
  <c r="I186" i="9"/>
  <c r="G186" i="9"/>
  <c r="H186" i="9"/>
  <c r="O186" i="9"/>
  <c r="M186" i="9"/>
  <c r="B186" i="9" s="1"/>
  <c r="E186" i="9"/>
  <c r="J186" i="9"/>
  <c r="F186" i="9"/>
  <c r="S186" i="9"/>
  <c r="P186" i="9"/>
  <c r="L186" i="9"/>
  <c r="N186" i="9"/>
  <c r="R186" i="9"/>
  <c r="D186" i="9"/>
  <c r="G112" i="9"/>
  <c r="F112" i="9"/>
  <c r="M112" i="9"/>
  <c r="B112" i="9" s="1"/>
  <c r="N112" i="9"/>
  <c r="I112" i="9"/>
  <c r="E112" i="9"/>
  <c r="L112" i="9"/>
  <c r="D112" i="9"/>
  <c r="H112" i="9"/>
  <c r="S112" i="9"/>
  <c r="P112" i="9"/>
  <c r="J112" i="9"/>
  <c r="O112" i="9"/>
  <c r="R112" i="9"/>
  <c r="Q112" i="9"/>
  <c r="F51" i="9"/>
  <c r="J51" i="9"/>
  <c r="Q51" i="9"/>
  <c r="P51" i="9"/>
  <c r="O51" i="9"/>
  <c r="M51" i="9"/>
  <c r="B51" i="9" s="1"/>
  <c r="S51" i="9"/>
  <c r="L51" i="9"/>
  <c r="I51" i="9"/>
  <c r="D51" i="9"/>
  <c r="H51" i="9"/>
  <c r="G51" i="9"/>
  <c r="R51" i="9"/>
  <c r="E51" i="9"/>
  <c r="N51" i="9"/>
  <c r="M243" i="9"/>
  <c r="B243" i="9" s="1"/>
  <c r="O243" i="9"/>
  <c r="I243" i="9"/>
  <c r="P243" i="9"/>
  <c r="G243" i="9"/>
  <c r="S243" i="9"/>
  <c r="Q243" i="9"/>
  <c r="N243" i="9"/>
  <c r="R243" i="9"/>
  <c r="H243" i="9"/>
  <c r="E243" i="9"/>
  <c r="D243" i="9"/>
  <c r="L243" i="9"/>
  <c r="J243" i="9"/>
  <c r="F243" i="9"/>
  <c r="G199" i="9"/>
  <c r="I199" i="9"/>
  <c r="H199" i="9"/>
  <c r="D199" i="9"/>
  <c r="F199" i="9"/>
  <c r="N199" i="9"/>
  <c r="L199" i="9"/>
  <c r="Q199" i="9"/>
  <c r="M199" i="9"/>
  <c r="B199" i="9" s="1"/>
  <c r="J199" i="9"/>
  <c r="O199" i="9"/>
  <c r="S199" i="9"/>
  <c r="P199" i="9"/>
  <c r="E199" i="9"/>
  <c r="R199" i="9"/>
  <c r="M48" i="9"/>
  <c r="B48" i="9" s="1"/>
  <c r="S48" i="9"/>
  <c r="D48" i="9"/>
  <c r="R48" i="9"/>
  <c r="P48" i="9"/>
  <c r="N48" i="9"/>
  <c r="L48" i="9"/>
  <c r="I48" i="9"/>
  <c r="O48" i="9"/>
  <c r="E48" i="9"/>
  <c r="J48" i="9"/>
  <c r="G48" i="9"/>
  <c r="F48" i="9"/>
  <c r="H48" i="9"/>
  <c r="Q48" i="9"/>
  <c r="M29" i="9"/>
  <c r="B29" i="9" s="1"/>
  <c r="J29" i="9"/>
  <c r="L29" i="9"/>
  <c r="O29" i="9"/>
  <c r="D29" i="9"/>
  <c r="H29" i="9"/>
  <c r="Q29" i="9"/>
  <c r="N29" i="9"/>
  <c r="E29" i="9"/>
  <c r="G29" i="9"/>
  <c r="F29" i="9"/>
  <c r="S29" i="9"/>
  <c r="P29" i="9"/>
  <c r="R29" i="9"/>
  <c r="I29" i="9"/>
  <c r="P188" i="9"/>
  <c r="O188" i="9"/>
  <c r="L188" i="9"/>
  <c r="D188" i="9"/>
  <c r="G188" i="9"/>
  <c r="R188" i="9"/>
  <c r="F188" i="9"/>
  <c r="N188" i="9"/>
  <c r="M188" i="9"/>
  <c r="B188" i="9" s="1"/>
  <c r="E188" i="9"/>
  <c r="Q188" i="9"/>
  <c r="S188" i="9"/>
  <c r="H188" i="9"/>
  <c r="J188" i="9"/>
  <c r="I188" i="9"/>
  <c r="G259" i="9"/>
  <c r="F259" i="9"/>
  <c r="J259" i="9"/>
  <c r="H259" i="9"/>
  <c r="I259" i="9"/>
  <c r="Q259" i="9"/>
  <c r="P259" i="9"/>
  <c r="M259" i="9"/>
  <c r="B259" i="9" s="1"/>
  <c r="E259" i="9"/>
  <c r="L259" i="9"/>
  <c r="D259" i="9"/>
  <c r="R259" i="9"/>
  <c r="O259" i="9"/>
  <c r="S259" i="9"/>
  <c r="N259" i="9"/>
  <c r="F181" i="9"/>
  <c r="E181" i="9"/>
  <c r="I181" i="9"/>
  <c r="H181" i="9"/>
  <c r="G181" i="9"/>
  <c r="O181" i="9"/>
  <c r="R181" i="9"/>
  <c r="P181" i="9"/>
  <c r="M181" i="9"/>
  <c r="B181" i="9" s="1"/>
  <c r="N181" i="9"/>
  <c r="D181" i="9"/>
  <c r="J181" i="9"/>
  <c r="S181" i="9"/>
  <c r="Q181" i="9"/>
  <c r="L181" i="9"/>
  <c r="G240" i="9"/>
  <c r="I240" i="9"/>
  <c r="E240" i="9"/>
  <c r="P240" i="9"/>
  <c r="S240" i="9"/>
  <c r="O240" i="9"/>
  <c r="M240" i="9"/>
  <c r="B240" i="9" s="1"/>
  <c r="Q240" i="9"/>
  <c r="N240" i="9"/>
  <c r="D240" i="9"/>
  <c r="J240" i="9"/>
  <c r="H240" i="9"/>
  <c r="F240" i="9"/>
  <c r="L240" i="9"/>
  <c r="R240" i="9"/>
  <c r="Q106" i="9"/>
  <c r="O106" i="9"/>
  <c r="S106" i="9"/>
  <c r="G106" i="9"/>
  <c r="E106" i="9"/>
  <c r="R106" i="9"/>
  <c r="N106" i="9"/>
  <c r="P106" i="9"/>
  <c r="H106" i="9"/>
  <c r="F106" i="9"/>
  <c r="I106" i="9"/>
  <c r="D106" i="9"/>
  <c r="J106" i="9"/>
  <c r="L106" i="9"/>
  <c r="M106" i="9"/>
  <c r="B106" i="9" s="1"/>
  <c r="Q131" i="9"/>
  <c r="L131" i="9"/>
  <c r="I131" i="9"/>
  <c r="E131" i="9"/>
  <c r="D131" i="9"/>
  <c r="R131" i="9"/>
  <c r="N131" i="9"/>
  <c r="F131" i="9"/>
  <c r="S131" i="9"/>
  <c r="O131" i="9"/>
  <c r="P131" i="9"/>
  <c r="M131" i="9"/>
  <c r="B131" i="9" s="1"/>
  <c r="G131" i="9"/>
  <c r="J131" i="9"/>
  <c r="H131" i="9"/>
  <c r="Q166" i="9"/>
  <c r="D166" i="9"/>
  <c r="H166" i="9"/>
  <c r="F166" i="9"/>
  <c r="L166" i="9"/>
  <c r="N166" i="9"/>
  <c r="R166" i="9"/>
  <c r="P166" i="9"/>
  <c r="O166" i="9"/>
  <c r="M166" i="9"/>
  <c r="B166" i="9" s="1"/>
  <c r="I166" i="9"/>
  <c r="S166" i="9"/>
  <c r="E166" i="9"/>
  <c r="J166" i="9"/>
  <c r="G166" i="9"/>
  <c r="S250" i="9"/>
  <c r="R250" i="9"/>
  <c r="Q250" i="9"/>
  <c r="M250" i="9"/>
  <c r="B250" i="9" s="1"/>
  <c r="O250" i="9"/>
  <c r="P250" i="9"/>
  <c r="J250" i="9"/>
  <c r="I250" i="9"/>
  <c r="H250" i="9"/>
  <c r="L250" i="9"/>
  <c r="G250" i="9"/>
  <c r="E250" i="9"/>
  <c r="N250" i="9"/>
  <c r="F250" i="9"/>
  <c r="D250" i="9"/>
  <c r="M211" i="9"/>
  <c r="B211" i="9" s="1"/>
  <c r="I211" i="9"/>
  <c r="J211" i="9"/>
  <c r="O211" i="9"/>
  <c r="D211" i="9"/>
  <c r="H211" i="9"/>
  <c r="F211" i="9"/>
  <c r="S211" i="9"/>
  <c r="L211" i="9"/>
  <c r="P211" i="9"/>
  <c r="R211" i="9"/>
  <c r="Q211" i="9"/>
  <c r="N211" i="9"/>
  <c r="E211" i="9"/>
  <c r="G211" i="9"/>
  <c r="Q161" i="9"/>
  <c r="P161" i="9"/>
  <c r="G161" i="9"/>
  <c r="E161" i="9"/>
  <c r="J161" i="9"/>
  <c r="D161" i="9"/>
  <c r="F161" i="9"/>
  <c r="O161" i="9"/>
  <c r="R161" i="9"/>
  <c r="M161" i="9"/>
  <c r="B161" i="9" s="1"/>
  <c r="N161" i="9"/>
  <c r="S161" i="9"/>
  <c r="L161" i="9"/>
  <c r="H161" i="9"/>
  <c r="I161" i="9"/>
  <c r="S147" i="9"/>
  <c r="O147" i="9"/>
  <c r="R147" i="9"/>
  <c r="Q147" i="9"/>
  <c r="N147" i="9"/>
  <c r="M147" i="9"/>
  <c r="B147" i="9" s="1"/>
  <c r="L147" i="9"/>
  <c r="D147" i="9"/>
  <c r="G147" i="9"/>
  <c r="H147" i="9"/>
  <c r="F147" i="9"/>
  <c r="P147" i="9"/>
  <c r="I147" i="9"/>
  <c r="E147" i="9"/>
  <c r="J147" i="9"/>
  <c r="L69" i="9"/>
  <c r="P69" i="9"/>
  <c r="J69" i="9"/>
  <c r="O69" i="9"/>
  <c r="D69" i="9"/>
  <c r="N69" i="9"/>
  <c r="H69" i="9"/>
  <c r="R69" i="9"/>
  <c r="F69" i="9"/>
  <c r="M69" i="9"/>
  <c r="B69" i="9" s="1"/>
  <c r="G69" i="9"/>
  <c r="I69" i="9"/>
  <c r="S69" i="9"/>
  <c r="Q69" i="9"/>
  <c r="E69" i="9"/>
  <c r="L130" i="9"/>
  <c r="P130" i="9"/>
  <c r="M130" i="9"/>
  <c r="B130" i="9" s="1"/>
  <c r="R130" i="9"/>
  <c r="N130" i="9"/>
  <c r="S130" i="9"/>
  <c r="J130" i="9"/>
  <c r="I130" i="9"/>
  <c r="D130" i="9"/>
  <c r="E130" i="9"/>
  <c r="O130" i="9"/>
  <c r="Q130" i="9"/>
  <c r="F130" i="9"/>
  <c r="G130" i="9"/>
  <c r="H130" i="9"/>
  <c r="E160" i="9"/>
  <c r="G160" i="9"/>
  <c r="F160" i="9"/>
  <c r="I160" i="9"/>
  <c r="J160" i="9"/>
  <c r="H160" i="9"/>
  <c r="P160" i="9"/>
  <c r="O160" i="9"/>
  <c r="S160" i="9"/>
  <c r="N160" i="9"/>
  <c r="Q160" i="9"/>
  <c r="L160" i="9"/>
  <c r="M160" i="9"/>
  <c r="B160" i="9" s="1"/>
  <c r="D160" i="9"/>
  <c r="R160" i="9"/>
  <c r="S116" i="9"/>
  <c r="Q116" i="9"/>
  <c r="H116" i="9"/>
  <c r="L116" i="9"/>
  <c r="E116" i="9"/>
  <c r="O116" i="9"/>
  <c r="I116" i="9"/>
  <c r="P116" i="9"/>
  <c r="N116" i="9"/>
  <c r="R116" i="9"/>
  <c r="J116" i="9"/>
  <c r="F116" i="9"/>
  <c r="D116" i="9"/>
  <c r="M116" i="9"/>
  <c r="B116" i="9" s="1"/>
  <c r="G116" i="9"/>
  <c r="F113" i="9"/>
  <c r="D113" i="9"/>
  <c r="R113" i="9"/>
  <c r="P113" i="9"/>
  <c r="M113" i="9"/>
  <c r="B113" i="9" s="1"/>
  <c r="S113" i="9"/>
  <c r="J113" i="9"/>
  <c r="G113" i="9"/>
  <c r="O113" i="9"/>
  <c r="Q113" i="9"/>
  <c r="L113" i="9"/>
  <c r="N113" i="9"/>
  <c r="E113" i="9"/>
  <c r="H113" i="9"/>
  <c r="I113" i="9"/>
  <c r="G180" i="9"/>
  <c r="H180" i="9"/>
  <c r="J180" i="9"/>
  <c r="R180" i="9"/>
  <c r="S180" i="9"/>
  <c r="L180" i="9"/>
  <c r="Q180" i="9"/>
  <c r="M180" i="9"/>
  <c r="B180" i="9" s="1"/>
  <c r="E180" i="9"/>
  <c r="D180" i="9"/>
  <c r="F180" i="9"/>
  <c r="P180" i="9"/>
  <c r="O180" i="9"/>
  <c r="N180" i="9"/>
  <c r="I180" i="9"/>
  <c r="L216" i="9"/>
  <c r="G216" i="9"/>
  <c r="J216" i="9"/>
  <c r="E216" i="9"/>
  <c r="H216" i="9"/>
  <c r="I216" i="9"/>
  <c r="F216" i="9"/>
  <c r="D216" i="9"/>
  <c r="M216" i="9"/>
  <c r="B216" i="9" s="1"/>
  <c r="Q216" i="9"/>
  <c r="O216" i="9"/>
  <c r="R216" i="9"/>
  <c r="P216" i="9"/>
  <c r="N216" i="9"/>
  <c r="S216" i="9"/>
  <c r="L247" i="9"/>
  <c r="P247" i="9"/>
  <c r="F247" i="9"/>
  <c r="D247" i="9"/>
  <c r="R247" i="9"/>
  <c r="N247" i="9"/>
  <c r="Q247" i="9"/>
  <c r="S247" i="9"/>
  <c r="I247" i="9"/>
  <c r="E247" i="9"/>
  <c r="H247" i="9"/>
  <c r="O247" i="9"/>
  <c r="G247" i="9"/>
  <c r="J247" i="9"/>
  <c r="M247" i="9"/>
  <c r="B247" i="9" s="1"/>
  <c r="N138" i="9"/>
  <c r="I138" i="9"/>
  <c r="H138" i="9"/>
  <c r="M138" i="9"/>
  <c r="B138" i="9" s="1"/>
  <c r="E138" i="9"/>
  <c r="D138" i="9"/>
  <c r="J138" i="9"/>
  <c r="F138" i="9"/>
  <c r="Q138" i="9"/>
  <c r="O138" i="9"/>
  <c r="G138" i="9"/>
  <c r="S138" i="9"/>
  <c r="L138" i="9"/>
  <c r="R138" i="9"/>
  <c r="P138" i="9"/>
  <c r="M170" i="9"/>
  <c r="B170" i="9" s="1"/>
  <c r="I170" i="9"/>
  <c r="E170" i="9"/>
  <c r="O170" i="9"/>
  <c r="H170" i="9"/>
  <c r="F170" i="9"/>
  <c r="R170" i="9"/>
  <c r="L170" i="9"/>
  <c r="S170" i="9"/>
  <c r="Q170" i="9"/>
  <c r="P170" i="9"/>
  <c r="D170" i="9"/>
  <c r="J170" i="9"/>
  <c r="N170" i="9"/>
  <c r="G170" i="9"/>
  <c r="Q290" i="9"/>
  <c r="R290" i="9"/>
  <c r="O290" i="9"/>
  <c r="N290" i="9"/>
  <c r="S290" i="9"/>
  <c r="E290" i="9"/>
  <c r="F290" i="9"/>
  <c r="P290" i="9"/>
  <c r="H290" i="9"/>
  <c r="M290" i="9"/>
  <c r="B290" i="9" s="1"/>
  <c r="L290" i="9"/>
  <c r="I290" i="9"/>
  <c r="D290" i="9"/>
  <c r="G290" i="9"/>
  <c r="J290" i="9"/>
  <c r="N255" i="9"/>
  <c r="M255" i="9"/>
  <c r="B255" i="9" s="1"/>
  <c r="Q255" i="9"/>
  <c r="R255" i="9"/>
  <c r="P255" i="9"/>
  <c r="D255" i="9"/>
  <c r="S255" i="9"/>
  <c r="I255" i="9"/>
  <c r="J255" i="9"/>
  <c r="O255" i="9"/>
  <c r="E255" i="9"/>
  <c r="H255" i="9"/>
  <c r="L255" i="9"/>
  <c r="F255" i="9"/>
  <c r="G255" i="9"/>
  <c r="M43" i="9"/>
  <c r="B43" i="9" s="1"/>
  <c r="G43" i="9"/>
  <c r="D43" i="9"/>
  <c r="F43" i="9"/>
  <c r="H43" i="9"/>
  <c r="O43" i="9"/>
  <c r="L43" i="9"/>
  <c r="P43" i="9"/>
  <c r="S43" i="9"/>
  <c r="N43" i="9"/>
  <c r="E43" i="9"/>
  <c r="R43" i="9"/>
  <c r="J43" i="9"/>
  <c r="I43" i="9"/>
  <c r="Q43" i="9"/>
  <c r="S47" i="9"/>
  <c r="L47" i="9"/>
  <c r="J47" i="9"/>
  <c r="I47" i="9"/>
  <c r="E47" i="9"/>
  <c r="M47" i="9"/>
  <c r="B47" i="9" s="1"/>
  <c r="Q47" i="9"/>
  <c r="F47" i="9"/>
  <c r="P47" i="9"/>
  <c r="O47" i="9"/>
  <c r="N47" i="9"/>
  <c r="H47" i="9"/>
  <c r="D47" i="9"/>
  <c r="G47" i="9"/>
  <c r="R47" i="9"/>
  <c r="F172" i="9"/>
  <c r="J172" i="9"/>
  <c r="H172" i="9"/>
  <c r="R172" i="9"/>
  <c r="P172" i="9"/>
  <c r="D172" i="9"/>
  <c r="O172" i="9"/>
  <c r="N172" i="9"/>
  <c r="S172" i="9"/>
  <c r="Q172" i="9"/>
  <c r="L172" i="9"/>
  <c r="I172" i="9"/>
  <c r="E172" i="9"/>
  <c r="M172" i="9"/>
  <c r="B172" i="9" s="1"/>
  <c r="G172" i="9"/>
  <c r="I102" i="9"/>
  <c r="S102" i="9"/>
  <c r="H102" i="9"/>
  <c r="P102" i="9"/>
  <c r="Q102" i="9"/>
  <c r="O102" i="9"/>
  <c r="F102" i="9"/>
  <c r="J102" i="9"/>
  <c r="R102" i="9"/>
  <c r="D102" i="9"/>
  <c r="N102" i="9"/>
  <c r="M102" i="9"/>
  <c r="B102" i="9" s="1"/>
  <c r="G102" i="9"/>
  <c r="E102" i="9"/>
  <c r="L102" i="9"/>
  <c r="F36" i="9"/>
  <c r="N36" i="9"/>
  <c r="P36" i="9"/>
  <c r="G36" i="9"/>
  <c r="H36" i="9"/>
  <c r="S36" i="9"/>
  <c r="O36" i="9"/>
  <c r="E36" i="9"/>
  <c r="Q36" i="9"/>
  <c r="L36" i="9"/>
  <c r="J36" i="9"/>
  <c r="I36" i="9"/>
  <c r="R36" i="9"/>
  <c r="D36" i="9"/>
  <c r="M36" i="9"/>
  <c r="B36" i="9" s="1"/>
  <c r="I104" i="9"/>
  <c r="D104" i="9"/>
  <c r="E104" i="9"/>
  <c r="H104" i="9"/>
  <c r="R104" i="9"/>
  <c r="O104" i="9"/>
  <c r="N104" i="9"/>
  <c r="F104" i="9"/>
  <c r="P104" i="9"/>
  <c r="Q104" i="9"/>
  <c r="S104" i="9"/>
  <c r="L104" i="9"/>
  <c r="G104" i="9"/>
  <c r="J104" i="9"/>
  <c r="M104" i="9"/>
  <c r="B104" i="9" s="1"/>
  <c r="G39" i="9"/>
  <c r="I39" i="9"/>
  <c r="H39" i="9"/>
  <c r="F39" i="9"/>
  <c r="D39" i="9"/>
  <c r="L39" i="9"/>
  <c r="S39" i="9"/>
  <c r="Q39" i="9"/>
  <c r="M39" i="9"/>
  <c r="B39" i="9" s="1"/>
  <c r="E39" i="9"/>
  <c r="R39" i="9"/>
  <c r="N39" i="9"/>
  <c r="P39" i="9"/>
  <c r="O39" i="9"/>
  <c r="J39" i="9"/>
  <c r="E158" i="9"/>
  <c r="F158" i="9"/>
  <c r="I158" i="9"/>
  <c r="D158" i="9"/>
  <c r="J158" i="9"/>
  <c r="R158" i="9"/>
  <c r="P158" i="9"/>
  <c r="Q158" i="9"/>
  <c r="H158" i="9"/>
  <c r="O158" i="9"/>
  <c r="L158" i="9"/>
  <c r="N158" i="9"/>
  <c r="M158" i="9"/>
  <c r="B158" i="9" s="1"/>
  <c r="G158" i="9"/>
  <c r="S158" i="9"/>
  <c r="R298" i="9"/>
  <c r="H298" i="9"/>
  <c r="E298" i="9"/>
  <c r="F298" i="9"/>
  <c r="N298" i="9"/>
  <c r="G298" i="9"/>
  <c r="P298" i="9"/>
  <c r="M298" i="9"/>
  <c r="B298" i="9" s="1"/>
  <c r="J298" i="9"/>
  <c r="I298" i="9"/>
  <c r="D298" i="9"/>
  <c r="S298" i="9"/>
  <c r="L298" i="9"/>
  <c r="Q298" i="9"/>
  <c r="O298" i="9"/>
  <c r="J246" i="9"/>
  <c r="F246" i="9"/>
  <c r="D246" i="9"/>
  <c r="E246" i="9"/>
  <c r="G246" i="9"/>
  <c r="H246" i="9"/>
  <c r="M246" i="9"/>
  <c r="B246" i="9" s="1"/>
  <c r="P246" i="9"/>
  <c r="R246" i="9"/>
  <c r="L246" i="9"/>
  <c r="N246" i="9"/>
  <c r="Q246" i="9"/>
  <c r="O246" i="9"/>
  <c r="I246" i="9"/>
  <c r="S246" i="9"/>
  <c r="J231" i="9"/>
  <c r="M231" i="9"/>
  <c r="B231" i="9" s="1"/>
  <c r="H231" i="9"/>
  <c r="P231" i="9"/>
  <c r="F231" i="9"/>
  <c r="R231" i="9"/>
  <c r="Q231" i="9"/>
  <c r="N231" i="9"/>
  <c r="I231" i="9"/>
  <c r="D231" i="9"/>
  <c r="G231" i="9"/>
  <c r="S231" i="9"/>
  <c r="O231" i="9"/>
  <c r="E231" i="9"/>
  <c r="L231" i="9"/>
  <c r="S261" i="9"/>
  <c r="M261" i="9"/>
  <c r="B261" i="9" s="1"/>
  <c r="O261" i="9"/>
  <c r="R261" i="9"/>
  <c r="Q261" i="9"/>
  <c r="D261" i="9"/>
  <c r="H261" i="9"/>
  <c r="L261" i="9"/>
  <c r="N261" i="9"/>
  <c r="P261" i="9"/>
  <c r="J261" i="9"/>
  <c r="I261" i="9"/>
  <c r="F261" i="9"/>
  <c r="E261" i="9"/>
  <c r="G261" i="9"/>
  <c r="J154" i="9"/>
  <c r="G154" i="9"/>
  <c r="E154" i="9"/>
  <c r="I154" i="9"/>
  <c r="O154" i="9"/>
  <c r="L154" i="9"/>
  <c r="F154" i="9"/>
  <c r="D154" i="9"/>
  <c r="M154" i="9"/>
  <c r="B154" i="9" s="1"/>
  <c r="H154" i="9"/>
  <c r="P154" i="9"/>
  <c r="Q154" i="9"/>
  <c r="N154" i="9"/>
  <c r="R154" i="9"/>
  <c r="S154" i="9"/>
  <c r="E173" i="9"/>
  <c r="O173" i="9"/>
  <c r="H173" i="9"/>
  <c r="N173" i="9"/>
  <c r="Q173" i="9"/>
  <c r="L173" i="9"/>
  <c r="I173" i="9"/>
  <c r="R173" i="9"/>
  <c r="M173" i="9"/>
  <c r="B173" i="9" s="1"/>
  <c r="S173" i="9"/>
  <c r="F173" i="9"/>
  <c r="P173" i="9"/>
  <c r="J173" i="9"/>
  <c r="G173" i="9"/>
  <c r="D173" i="9"/>
  <c r="F275" i="9"/>
  <c r="S275" i="9"/>
  <c r="L275" i="9"/>
  <c r="R275" i="9"/>
  <c r="O275" i="9"/>
  <c r="M275" i="9"/>
  <c r="B275" i="9" s="1"/>
  <c r="P275" i="9"/>
  <c r="N275" i="9"/>
  <c r="G275" i="9"/>
  <c r="J275" i="9"/>
  <c r="E275" i="9"/>
  <c r="D275" i="9"/>
  <c r="I275" i="9"/>
  <c r="H275" i="9"/>
  <c r="Q275" i="9"/>
  <c r="N207" i="9"/>
  <c r="I207" i="9"/>
  <c r="F207" i="9"/>
  <c r="H207" i="9"/>
  <c r="P207" i="9"/>
  <c r="S207" i="9"/>
  <c r="O207" i="9"/>
  <c r="R207" i="9"/>
  <c r="M207" i="9"/>
  <c r="B207" i="9" s="1"/>
  <c r="D207" i="9"/>
  <c r="E207" i="9"/>
  <c r="G207" i="9"/>
  <c r="J207" i="9"/>
  <c r="L207" i="9"/>
  <c r="Q207" i="9"/>
  <c r="Q30" i="9"/>
  <c r="E30" i="9"/>
  <c r="L30" i="9"/>
  <c r="J30" i="9"/>
  <c r="N30" i="9"/>
  <c r="R30" i="9"/>
  <c r="O30" i="9"/>
  <c r="S30" i="9"/>
  <c r="M30" i="9"/>
  <c r="B30" i="9" s="1"/>
  <c r="I30" i="9"/>
  <c r="H30" i="9"/>
  <c r="F30" i="9"/>
  <c r="G30" i="9"/>
  <c r="P30" i="9"/>
  <c r="D30" i="9"/>
  <c r="J115" i="9"/>
  <c r="G115" i="9"/>
  <c r="H115" i="9"/>
  <c r="O115" i="9"/>
  <c r="S115" i="9"/>
  <c r="E115" i="9"/>
  <c r="F115" i="9"/>
  <c r="D115" i="9"/>
  <c r="L115" i="9"/>
  <c r="Q115" i="9"/>
  <c r="I115" i="9"/>
  <c r="N115" i="9"/>
  <c r="M115" i="9"/>
  <c r="B115" i="9" s="1"/>
  <c r="R115" i="9"/>
  <c r="P115" i="9"/>
  <c r="D22" i="9"/>
  <c r="P22" i="9"/>
  <c r="N22" i="9"/>
  <c r="Q22" i="9"/>
  <c r="O22" i="9"/>
  <c r="G22" i="9"/>
  <c r="R22" i="9"/>
  <c r="S22" i="9"/>
  <c r="F22" i="9"/>
  <c r="I22" i="9"/>
  <c r="J22" i="9"/>
  <c r="M22" i="9"/>
  <c r="B22" i="9" s="1"/>
  <c r="E22" i="9"/>
  <c r="H22" i="9"/>
  <c r="L22" i="9"/>
  <c r="E220" i="9"/>
  <c r="H220" i="9"/>
  <c r="M220" i="9"/>
  <c r="B220" i="9" s="1"/>
  <c r="R220" i="9"/>
  <c r="G220" i="9"/>
  <c r="J220" i="9"/>
  <c r="Q220" i="9"/>
  <c r="I220" i="9"/>
  <c r="N220" i="9"/>
  <c r="O220" i="9"/>
  <c r="S220" i="9"/>
  <c r="L220" i="9"/>
  <c r="D220" i="9"/>
  <c r="P220" i="9"/>
  <c r="F220" i="9"/>
  <c r="Q146" i="9"/>
  <c r="O146" i="9"/>
  <c r="M146" i="9"/>
  <c r="B146" i="9" s="1"/>
  <c r="L146" i="9"/>
  <c r="N146" i="9"/>
  <c r="E146" i="9"/>
  <c r="F146" i="9"/>
  <c r="D146" i="9"/>
  <c r="G146" i="9"/>
  <c r="H146" i="9"/>
  <c r="S146" i="9"/>
  <c r="R146" i="9"/>
  <c r="J146" i="9"/>
  <c r="I146" i="9"/>
  <c r="P146" i="9"/>
  <c r="F49" i="9"/>
  <c r="I49" i="9"/>
  <c r="H49" i="9"/>
  <c r="E49" i="9"/>
  <c r="G49" i="9"/>
  <c r="S49" i="9"/>
  <c r="R49" i="9"/>
  <c r="Q49" i="9"/>
  <c r="M49" i="9"/>
  <c r="B49" i="9" s="1"/>
  <c r="J49" i="9"/>
  <c r="P49" i="9"/>
  <c r="N49" i="9"/>
  <c r="D49" i="9"/>
  <c r="O49" i="9"/>
  <c r="L49" i="9"/>
  <c r="S53" i="9"/>
  <c r="O53" i="9"/>
  <c r="L53" i="9"/>
  <c r="N53" i="9"/>
  <c r="H53" i="9"/>
  <c r="G53" i="9"/>
  <c r="F53" i="9"/>
  <c r="I53" i="9"/>
  <c r="E53" i="9"/>
  <c r="D53" i="9"/>
  <c r="J53" i="9"/>
  <c r="R53" i="9"/>
  <c r="Q53" i="9"/>
  <c r="P53" i="9"/>
  <c r="M53" i="9"/>
  <c r="B53" i="9" s="1"/>
  <c r="I14" i="9"/>
  <c r="J14" i="9"/>
  <c r="H14" i="9"/>
  <c r="G14" i="9"/>
  <c r="F14" i="9"/>
  <c r="M14" i="9"/>
  <c r="B14" i="9" s="1"/>
  <c r="E14" i="9"/>
  <c r="N14" i="9"/>
  <c r="P14" i="9"/>
  <c r="L315" i="9"/>
  <c r="Q14" i="9"/>
  <c r="L14" i="9"/>
  <c r="M315" i="9" s="1"/>
  <c r="O14" i="9"/>
  <c r="S14" i="9"/>
  <c r="D14" i="9"/>
  <c r="R14" i="9"/>
  <c r="H114" i="9"/>
  <c r="N114" i="9"/>
  <c r="G114" i="9"/>
  <c r="R114" i="9"/>
  <c r="D114" i="9"/>
  <c r="M114" i="9"/>
  <c r="B114" i="9" s="1"/>
  <c r="S114" i="9"/>
  <c r="L114" i="9"/>
  <c r="E114" i="9"/>
  <c r="O114" i="9"/>
  <c r="P114" i="9"/>
  <c r="J114" i="9"/>
  <c r="I114" i="9"/>
  <c r="F114" i="9"/>
  <c r="Q114" i="9"/>
  <c r="L25" i="9"/>
  <c r="P25" i="9"/>
  <c r="J25" i="9"/>
  <c r="O25" i="9"/>
  <c r="N25" i="9"/>
  <c r="M25" i="9"/>
  <c r="B25" i="9" s="1"/>
  <c r="E25" i="9"/>
  <c r="F25" i="9"/>
  <c r="S25" i="9"/>
  <c r="H25" i="9"/>
  <c r="I25" i="9"/>
  <c r="G25" i="9"/>
  <c r="D25" i="9"/>
  <c r="R25" i="9"/>
  <c r="Q25" i="9"/>
  <c r="G63" i="9"/>
  <c r="J63" i="9"/>
  <c r="F63" i="9"/>
  <c r="S63" i="9"/>
  <c r="N63" i="9"/>
  <c r="Q63" i="9"/>
  <c r="P63" i="9"/>
  <c r="E63" i="9"/>
  <c r="H63" i="9"/>
  <c r="R63" i="9"/>
  <c r="M63" i="9"/>
  <c r="B63" i="9" s="1"/>
  <c r="I63" i="9"/>
  <c r="L63" i="9"/>
  <c r="O63" i="9"/>
  <c r="D63" i="9"/>
  <c r="G234" i="9"/>
  <c r="L234" i="9"/>
  <c r="D234" i="9"/>
  <c r="P234" i="9"/>
  <c r="O234" i="9"/>
  <c r="S234" i="9"/>
  <c r="E234" i="9"/>
  <c r="J234" i="9"/>
  <c r="H234" i="9"/>
  <c r="Q234" i="9"/>
  <c r="I234" i="9"/>
  <c r="M234" i="9"/>
  <c r="B234" i="9" s="1"/>
  <c r="F234" i="9"/>
  <c r="N234" i="9"/>
  <c r="R234" i="9"/>
  <c r="E67" i="9"/>
  <c r="J67" i="9"/>
  <c r="H67" i="9"/>
  <c r="G67" i="9"/>
  <c r="P67" i="9"/>
  <c r="O67" i="9"/>
  <c r="N67" i="9"/>
  <c r="M67" i="9"/>
  <c r="B67" i="9" s="1"/>
  <c r="D67" i="9"/>
  <c r="F67" i="9"/>
  <c r="I67" i="9"/>
  <c r="S67" i="9"/>
  <c r="L67" i="9"/>
  <c r="R67" i="9"/>
  <c r="Q67" i="9"/>
  <c r="R159" i="9"/>
  <c r="F159" i="9"/>
  <c r="G159" i="9"/>
  <c r="M159" i="9"/>
  <c r="B159" i="9" s="1"/>
  <c r="S159" i="9"/>
  <c r="N159" i="9"/>
  <c r="D159" i="9"/>
  <c r="O159" i="9"/>
  <c r="I159" i="9"/>
  <c r="H159" i="9"/>
  <c r="Q159" i="9"/>
  <c r="P159" i="9"/>
  <c r="L159" i="9"/>
  <c r="E159" i="9"/>
  <c r="J159" i="9"/>
  <c r="Q294" i="9"/>
  <c r="O294" i="9"/>
  <c r="H294" i="9"/>
  <c r="G294" i="9"/>
  <c r="D294" i="9"/>
  <c r="J294" i="9"/>
  <c r="I294" i="9"/>
  <c r="P294" i="9"/>
  <c r="M294" i="9"/>
  <c r="B294" i="9" s="1"/>
  <c r="N294" i="9"/>
  <c r="S294" i="9"/>
  <c r="L294" i="9"/>
  <c r="R294" i="9"/>
  <c r="E294" i="9"/>
  <c r="F294" i="9"/>
  <c r="I174" i="9"/>
  <c r="F174" i="9"/>
  <c r="J174" i="9"/>
  <c r="O174" i="9"/>
  <c r="H174" i="9"/>
  <c r="N174" i="9"/>
  <c r="D174" i="9"/>
  <c r="S174" i="9"/>
  <c r="P174" i="9"/>
  <c r="G174" i="9"/>
  <c r="L174" i="9"/>
  <c r="R174" i="9"/>
  <c r="M174" i="9"/>
  <c r="B174" i="9" s="1"/>
  <c r="Q174" i="9"/>
  <c r="E174" i="9"/>
  <c r="H135" i="9"/>
  <c r="D135" i="9"/>
  <c r="I135" i="9"/>
  <c r="J135" i="9"/>
  <c r="Q135" i="9"/>
  <c r="P135" i="9"/>
  <c r="N135" i="9"/>
  <c r="M135" i="9"/>
  <c r="B135" i="9" s="1"/>
  <c r="L135" i="9"/>
  <c r="O135" i="9"/>
  <c r="S135" i="9"/>
  <c r="F135" i="9"/>
  <c r="G135" i="9"/>
  <c r="R135" i="9"/>
  <c r="E135" i="9"/>
  <c r="O183" i="9"/>
  <c r="R183" i="9"/>
  <c r="N183" i="9"/>
  <c r="M183" i="9"/>
  <c r="B183" i="9" s="1"/>
  <c r="S183" i="9"/>
  <c r="J183" i="9"/>
  <c r="H183" i="9"/>
  <c r="F183" i="9"/>
  <c r="P183" i="9"/>
  <c r="L183" i="9"/>
  <c r="G183" i="9"/>
  <c r="E183" i="9"/>
  <c r="D183" i="9"/>
  <c r="Q183" i="9"/>
  <c r="I183" i="9"/>
  <c r="O184" i="9"/>
  <c r="D184" i="9"/>
  <c r="J184" i="9"/>
  <c r="G184" i="9"/>
  <c r="I184" i="9"/>
  <c r="S184" i="9"/>
  <c r="F184" i="9"/>
  <c r="P184" i="9"/>
  <c r="Q184" i="9"/>
  <c r="L184" i="9"/>
  <c r="N184" i="9"/>
  <c r="M184" i="9"/>
  <c r="B184" i="9" s="1"/>
  <c r="R184" i="9"/>
  <c r="H184" i="9"/>
  <c r="E184" i="9"/>
  <c r="D24" i="9"/>
  <c r="G24" i="9"/>
  <c r="H24" i="9"/>
  <c r="N24" i="9"/>
  <c r="M24" i="9"/>
  <c r="B24" i="9" s="1"/>
  <c r="R24" i="9"/>
  <c r="S24" i="9"/>
  <c r="Q24" i="9"/>
  <c r="L24" i="9"/>
  <c r="F24" i="9"/>
  <c r="P24" i="9"/>
  <c r="I24" i="9"/>
  <c r="J24" i="9"/>
  <c r="O24" i="9"/>
  <c r="E24" i="9"/>
  <c r="R33" i="9"/>
  <c r="Q33" i="9"/>
  <c r="L33" i="9"/>
  <c r="O33" i="9"/>
  <c r="P33" i="9"/>
  <c r="H33" i="9"/>
  <c r="D33" i="9"/>
  <c r="I33" i="9"/>
  <c r="E33" i="9"/>
  <c r="S33" i="9"/>
  <c r="N33" i="9"/>
  <c r="F33" i="9"/>
  <c r="J33" i="9"/>
  <c r="G33" i="9"/>
  <c r="M33" i="9"/>
  <c r="B33" i="9" s="1"/>
  <c r="N32" i="9"/>
  <c r="M32" i="9"/>
  <c r="B32" i="9" s="1"/>
  <c r="L32" i="9"/>
  <c r="R32" i="9"/>
  <c r="O32" i="9"/>
  <c r="F32" i="9"/>
  <c r="D32" i="9"/>
  <c r="J32" i="9"/>
  <c r="E32" i="9"/>
  <c r="Q32" i="9"/>
  <c r="S32" i="9"/>
  <c r="P32" i="9"/>
  <c r="I32" i="9"/>
  <c r="H32" i="9"/>
  <c r="G32" i="9"/>
  <c r="H75" i="9"/>
  <c r="O75" i="9"/>
  <c r="N75" i="9"/>
  <c r="R75" i="9"/>
  <c r="E75" i="9"/>
  <c r="M75" i="9"/>
  <c r="B75" i="9" s="1"/>
  <c r="Q75" i="9"/>
  <c r="D75" i="9"/>
  <c r="S75" i="9"/>
  <c r="L75" i="9"/>
  <c r="I75" i="9"/>
  <c r="J75" i="9"/>
  <c r="F75" i="9"/>
  <c r="G75" i="9"/>
  <c r="P75" i="9"/>
  <c r="F121" i="9"/>
  <c r="D121" i="9"/>
  <c r="L121" i="9"/>
  <c r="E121" i="9"/>
  <c r="I121" i="9"/>
  <c r="S121" i="9"/>
  <c r="Q121" i="9"/>
  <c r="N121" i="9"/>
  <c r="J121" i="9"/>
  <c r="R121" i="9"/>
  <c r="O121" i="9"/>
  <c r="G121" i="9"/>
  <c r="H121" i="9"/>
  <c r="P121" i="9"/>
  <c r="M121" i="9"/>
  <c r="B121" i="9" s="1"/>
  <c r="L16" i="9"/>
  <c r="M317" i="9" s="1"/>
  <c r="M16" i="9"/>
  <c r="B16" i="9" s="1"/>
  <c r="I16" i="9"/>
  <c r="J16" i="9"/>
  <c r="L317" i="9"/>
  <c r="P16" i="9"/>
  <c r="S16" i="9"/>
  <c r="G16" i="9"/>
  <c r="R16" i="9"/>
  <c r="O16" i="9"/>
  <c r="H16" i="9"/>
  <c r="F16" i="9"/>
  <c r="N16" i="9"/>
  <c r="E16" i="9"/>
  <c r="D16" i="9"/>
  <c r="Q16" i="9"/>
  <c r="M287" i="9"/>
  <c r="B287" i="9" s="1"/>
  <c r="H287" i="9"/>
  <c r="E287" i="9"/>
  <c r="S287" i="9"/>
  <c r="R287" i="9"/>
  <c r="Q287" i="9"/>
  <c r="I287" i="9"/>
  <c r="G287" i="9"/>
  <c r="O287" i="9"/>
  <c r="P287" i="9"/>
  <c r="D287" i="9"/>
  <c r="F287" i="9"/>
  <c r="L287" i="9"/>
  <c r="J287" i="9"/>
  <c r="N287" i="9"/>
  <c r="Q215" i="9"/>
  <c r="H215" i="9"/>
  <c r="L215" i="9"/>
  <c r="I215" i="9"/>
  <c r="O215" i="9"/>
  <c r="J215" i="9"/>
  <c r="S215" i="9"/>
  <c r="R215" i="9"/>
  <c r="M215" i="9"/>
  <c r="B215" i="9" s="1"/>
  <c r="P215" i="9"/>
  <c r="D215" i="9"/>
  <c r="G215" i="9"/>
  <c r="N215" i="9"/>
  <c r="F215" i="9"/>
  <c r="E215" i="9"/>
  <c r="H306" i="9" l="1"/>
  <c r="H307" i="9"/>
  <c r="H308" i="9"/>
  <c r="O306" i="9"/>
  <c r="N306" i="9"/>
  <c r="R306" i="9"/>
  <c r="E308" i="9"/>
  <c r="E306" i="9"/>
  <c r="E307" i="9"/>
  <c r="D307" i="9"/>
  <c r="D306" i="9"/>
  <c r="D308" i="9"/>
  <c r="Q306" i="9"/>
  <c r="F307" i="9"/>
  <c r="F306" i="9"/>
  <c r="F308" i="9"/>
  <c r="J307" i="9"/>
  <c r="J308" i="9"/>
  <c r="J306" i="9"/>
  <c r="L306" i="9"/>
  <c r="L308" i="9"/>
  <c r="M8" i="9"/>
  <c r="M312" i="9"/>
  <c r="L307" i="9"/>
  <c r="P306" i="9"/>
  <c r="G307" i="9"/>
  <c r="G306" i="9"/>
  <c r="G308" i="9"/>
  <c r="T260" i="9" l="1"/>
  <c r="T224" i="9"/>
  <c r="T154" i="9"/>
  <c r="T209" i="9"/>
  <c r="T254" i="9"/>
  <c r="T21" i="9"/>
  <c r="T238" i="9"/>
  <c r="T239" i="9"/>
  <c r="T42" i="9"/>
  <c r="T256" i="9"/>
  <c r="T115" i="9"/>
  <c r="T228" i="9"/>
  <c r="T64" i="9"/>
  <c r="T248" i="9"/>
  <c r="T56" i="9"/>
  <c r="T266" i="9"/>
  <c r="T88" i="9"/>
  <c r="T30" i="9"/>
  <c r="T214" i="9"/>
  <c r="T118" i="9"/>
  <c r="T187" i="9"/>
  <c r="T215" i="9"/>
  <c r="T143" i="9"/>
  <c r="T122" i="9"/>
  <c r="T48" i="9"/>
  <c r="T196" i="9"/>
  <c r="T285" i="9"/>
  <c r="T303" i="9"/>
  <c r="T258" i="9"/>
  <c r="T71" i="9"/>
  <c r="T180" i="9"/>
  <c r="T273" i="9"/>
  <c r="T23" i="9"/>
  <c r="T92" i="9"/>
  <c r="T170" i="9"/>
  <c r="T127" i="9"/>
  <c r="T99" i="9"/>
  <c r="T166" i="9"/>
  <c r="T168" i="9"/>
  <c r="T62" i="9"/>
  <c r="T67" i="9"/>
  <c r="T304" i="9"/>
  <c r="T290" i="9"/>
  <c r="T241" i="9"/>
  <c r="T17" i="9"/>
  <c r="T226" i="9"/>
  <c r="T44" i="9"/>
  <c r="T277" i="9"/>
  <c r="T66" i="9"/>
  <c r="T167" i="9"/>
  <c r="T81" i="9"/>
  <c r="T108" i="9"/>
  <c r="T29" i="9"/>
  <c r="T142" i="9"/>
  <c r="T105" i="9"/>
  <c r="T156" i="9"/>
  <c r="T219" i="9"/>
  <c r="T117" i="9"/>
  <c r="T133" i="9"/>
  <c r="T13" i="9"/>
  <c r="T199" i="9"/>
  <c r="T150" i="9"/>
  <c r="T211" i="9"/>
  <c r="T134" i="9"/>
  <c r="T50" i="9"/>
  <c r="T192" i="9"/>
  <c r="T244" i="9"/>
  <c r="T216" i="9"/>
  <c r="T185" i="9"/>
  <c r="T78" i="9"/>
  <c r="T152" i="9"/>
  <c r="T72" i="9"/>
  <c r="T38" i="9"/>
  <c r="T272" i="9"/>
  <c r="T246" i="9"/>
  <c r="T146" i="9"/>
  <c r="T251" i="9"/>
  <c r="T53" i="9"/>
  <c r="T245" i="9"/>
  <c r="T194" i="9"/>
  <c r="T60" i="9"/>
  <c r="T125" i="9"/>
  <c r="T34" i="9"/>
  <c r="T68" i="9"/>
  <c r="T61" i="9"/>
  <c r="T130" i="9"/>
  <c r="T268" i="9"/>
  <c r="T243" i="9"/>
  <c r="T131" i="9"/>
  <c r="T35" i="9"/>
  <c r="T110" i="9"/>
  <c r="T140" i="9"/>
  <c r="T255" i="9"/>
  <c r="T165" i="9"/>
  <c r="T190" i="9"/>
  <c r="T31" i="9"/>
  <c r="T65" i="9"/>
  <c r="T169" i="9"/>
  <c r="T141" i="9"/>
  <c r="T235" i="9"/>
  <c r="T75" i="9"/>
  <c r="T14" i="9"/>
  <c r="T189" i="9"/>
  <c r="T247" i="9"/>
  <c r="T119" i="9"/>
  <c r="T263" i="9"/>
  <c r="T15" i="9"/>
  <c r="T139" i="9"/>
  <c r="T286" i="9"/>
  <c r="T27" i="9"/>
  <c r="T59" i="9"/>
  <c r="T242" i="9"/>
  <c r="T275" i="9"/>
  <c r="T93" i="9"/>
  <c r="T76" i="9"/>
  <c r="T54" i="9"/>
  <c r="T159" i="9"/>
  <c r="T221" i="9"/>
  <c r="T11" i="9"/>
  <c r="T46" i="9"/>
  <c r="T225" i="9"/>
  <c r="T240" i="9"/>
  <c r="T12" i="9"/>
  <c r="T106" i="9"/>
  <c r="T171" i="9"/>
  <c r="T265" i="9"/>
  <c r="T36" i="9"/>
  <c r="T222" i="9"/>
  <c r="T212" i="9"/>
  <c r="T161" i="9"/>
  <c r="T155" i="9"/>
  <c r="T200" i="9"/>
  <c r="T112" i="9"/>
  <c r="T43" i="9"/>
  <c r="T16" i="9"/>
  <c r="T174" i="9"/>
  <c r="T173" i="9"/>
  <c r="T227" i="9"/>
  <c r="T138" i="9"/>
  <c r="T203" i="9"/>
  <c r="T253" i="9"/>
  <c r="T89" i="9"/>
  <c r="T79" i="9"/>
  <c r="T157" i="9"/>
  <c r="T82" i="9"/>
  <c r="T297" i="9"/>
  <c r="T181" i="9"/>
  <c r="T52" i="9"/>
  <c r="T136" i="9"/>
  <c r="T149" i="9"/>
  <c r="T295" i="9"/>
  <c r="T153" i="9"/>
  <c r="T201" i="9"/>
  <c r="T279" i="9"/>
  <c r="T49" i="9"/>
  <c r="T124" i="9"/>
  <c r="T10" i="9"/>
  <c r="T296" i="9"/>
  <c r="T261" i="9"/>
  <c r="T69" i="9"/>
  <c r="T232" i="9"/>
  <c r="T109" i="9"/>
  <c r="T208" i="9"/>
  <c r="T218" i="9"/>
  <c r="T20" i="9"/>
  <c r="T193" i="9"/>
  <c r="T39" i="9"/>
  <c r="T202" i="9"/>
  <c r="T28" i="9"/>
  <c r="T145" i="9"/>
  <c r="T116" i="9"/>
  <c r="T178" i="9"/>
  <c r="T182" i="9"/>
  <c r="T63" i="9"/>
  <c r="T32" i="9"/>
  <c r="T151" i="9"/>
  <c r="T301" i="9"/>
  <c r="T129" i="9"/>
  <c r="T162" i="9"/>
  <c r="T120" i="9"/>
  <c r="T163" i="9"/>
  <c r="T205" i="9"/>
  <c r="T58" i="9"/>
  <c r="T300" i="9"/>
  <c r="T262" i="9"/>
  <c r="T96" i="9"/>
  <c r="T144" i="9"/>
  <c r="T292" i="9"/>
  <c r="T236" i="9"/>
  <c r="T24" i="9"/>
  <c r="T259" i="9"/>
  <c r="T94" i="9"/>
  <c r="T104" i="9"/>
  <c r="T128" i="9"/>
  <c r="T91" i="9"/>
  <c r="T18" i="9"/>
  <c r="T57" i="9"/>
  <c r="T41" i="9"/>
  <c r="T95" i="9"/>
  <c r="T206" i="9"/>
  <c r="T188" i="9"/>
  <c r="T204" i="9"/>
  <c r="T107" i="9"/>
  <c r="T103" i="9"/>
  <c r="T132" i="9"/>
  <c r="T102" i="9"/>
  <c r="T294" i="9"/>
  <c r="T33" i="9"/>
  <c r="T85" i="9"/>
  <c r="T179" i="9"/>
  <c r="T111" i="9"/>
  <c r="T250" i="9"/>
  <c r="T172" i="9"/>
  <c r="T148" i="9"/>
  <c r="T198" i="9"/>
  <c r="T287" i="9"/>
  <c r="T267" i="9"/>
  <c r="T100" i="9"/>
  <c r="T293" i="9"/>
  <c r="T264" i="9"/>
  <c r="T37" i="9"/>
  <c r="T90" i="9"/>
  <c r="T40" i="9"/>
  <c r="T298" i="9"/>
  <c r="T177" i="9"/>
  <c r="T175" i="9"/>
  <c r="T137" i="9"/>
  <c r="T26" i="9"/>
  <c r="T25" i="9"/>
  <c r="T283" i="9"/>
  <c r="T51" i="9"/>
  <c r="T86" i="9"/>
  <c r="T126" i="9"/>
  <c r="T270" i="9"/>
  <c r="T164" i="9"/>
  <c r="T280" i="9"/>
  <c r="T288" i="9"/>
  <c r="T135" i="9"/>
  <c r="T257" i="9"/>
  <c r="T233" i="9"/>
  <c r="T84" i="9"/>
  <c r="T284" i="9"/>
  <c r="T74" i="9"/>
  <c r="T97" i="9"/>
  <c r="T276" i="9"/>
  <c r="T278" i="9"/>
  <c r="T252" i="9"/>
  <c r="T160" i="9"/>
  <c r="T223" i="9"/>
  <c r="T176" i="9"/>
  <c r="T83" i="9"/>
  <c r="T210" i="9"/>
  <c r="T282" i="9"/>
  <c r="T249" i="9"/>
  <c r="T234" i="9"/>
  <c r="T186" i="9"/>
  <c r="T217" i="9"/>
  <c r="T229" i="9"/>
  <c r="T191" i="9"/>
  <c r="T274" i="9"/>
  <c r="T147" i="9"/>
  <c r="T19" i="9"/>
  <c r="T299" i="9"/>
  <c r="T55" i="9"/>
  <c r="T47" i="9"/>
  <c r="T230" i="9"/>
  <c r="T114" i="9"/>
  <c r="T101" i="9"/>
  <c r="T289" i="9"/>
  <c r="T22" i="9"/>
  <c r="T237" i="9"/>
  <c r="T158" i="9"/>
  <c r="T113" i="9"/>
  <c r="T281" i="9"/>
  <c r="T291" i="9"/>
  <c r="T87" i="9"/>
  <c r="T271" i="9"/>
  <c r="T77" i="9"/>
  <c r="T195" i="9"/>
  <c r="T80" i="9"/>
  <c r="T269" i="9"/>
  <c r="T183" i="9"/>
  <c r="T220" i="9"/>
  <c r="T213" i="9"/>
  <c r="T123" i="9"/>
  <c r="T98" i="9"/>
  <c r="T73" i="9"/>
  <c r="T184" i="9"/>
  <c r="T45" i="9"/>
  <c r="T231" i="9"/>
  <c r="T302" i="9"/>
  <c r="T70" i="9"/>
  <c r="T121" i="9"/>
  <c r="T197" i="9"/>
  <c r="T20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tc={3DE31DC6-5367-4D87-AEC4-DCA686304B46}</author>
    <author>tc={C033BBCB-E7FC-447E-8DCD-92D347FA0EFA}</author>
    <author>tc={07E8E945-75C5-478A-BCE3-6F215A1BA17F}</author>
    <author>tc={5BFCE308-0D86-44A1-942F-AF6541FAE033}</author>
    <author>tc={F18FEB19-6524-4998-A020-10FD183940BA}</author>
    <author>tc={78503806-1CE1-4069-A3C0-3EFA6B67ED13}</author>
    <author>tc={461DEC4D-82DE-4407-A512-801FD6780956}</author>
    <author>tc={C61E4DCE-4A4B-47C8-A123-37A00047BCE7}</author>
    <author>tc={57C9B500-4AB4-46F2-ABCB-1A45BAFE655D}</author>
    <author>tc={8D5EAF05-9C11-4440-8C82-381C29ACECAF}</author>
    <author>tc={D9B606B5-1269-459D-9C70-9DE51D3518B2}</author>
    <author>tc={2D1A38DD-77EB-4E32-B800-B96A084C3685}</author>
  </authors>
  <commentList>
    <comment ref="C1" authorId="0" shapeId="0" xr:uid="{3DE31DC6-5367-4D87-AEC4-DCA686304B46}">
      <text>
        <t>[Kommenttiketju]
Excel-versiosi avulla voit lukea tämän kommenttiketjun, mutta siihen tehdyt muutokset poistetaan, jos tiedosto avataan uudemmassa Excel-versiossa. Lisätietoja: https://go.microsoft.com/fwlink/?linkid=870924
Kommentti:
    Kunnan kustantamalla varhaiskasvatuksella  tarkoitetaan kaikkea kunnan järjestämää varhaiskasvatusta kuten omaa päiväkoti- ja perhepäivätoimintaa, ostopalveluna hankittua varhaiskasvatusta, palvelusetelillä järjestettyä toimintaa, kuntalisiä, avoimia päiväkoteja sekä muuta varhaiskasvatukseksi määriteltävää toimintaa.</t>
      </text>
    </comment>
    <comment ref="C5" authorId="1" shapeId="0" xr:uid="{C033BBCB-E7FC-447E-8DCD-92D347FA0EFA}">
      <text>
        <t>[Kommenttiketju]
Excel-versiosi avulla voit lukea tämän kommenttiketjun, mutta siihen tehdyt muutokset poistetaan, jos tiedosto avataan uudemmassa Excel-versiossa. Lisätietoja: https://go.microsoft.com/fwlink/?linkid=870924
Kommentti:
    Painoarvo painottaa muuttujia joiden perusteella samankaltaiset kunnat valitaan. Mitä isompi prosenttiosuus, sitä isomman painoarvon kyseinen muuttuja saa samankaltaisia kuntia etsittäessä.</t>
      </text>
    </comment>
    <comment ref="D7" authorId="2" shapeId="0" xr:uid="{07E8E945-75C5-478A-BCE3-6F215A1BA17F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Kunnan kustantamaan varhaiskasvatukseen osallistuneet  % 1-6-vuotiaista.
Aineisto: 2024
Lähde: Vipunen (OPH), Tilastokeskus
</t>
      </text>
    </comment>
    <comment ref="E7" authorId="3" shapeId="0" xr:uid="{5BFCE308-0D86-44A1-942F-AF6541FAE033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Taloudellinen huoltosuhde, %.
Vuosi: 2023
Lähde: Tilastokeskus
</t>
      </text>
    </comment>
    <comment ref="F7" authorId="4" shapeId="0" xr:uid="{F18FEB19-6524-4998-A020-10FD183940BA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Kaikki kunnan kustantamaan varhaiskasvatukseen osallistuneiden lapsien lukumäärä.
Vuosi: 2024
Lähde: Vipunen (OPH)
</t>
      </text>
    </comment>
    <comment ref="G7" authorId="5" shapeId="0" xr:uid="{78503806-1CE1-4069-A3C0-3EFA6B67ED13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Ansiotulot per asukas, eur./as.
Vuosi: 2024
Lähde: Verohallinto
</t>
      </text>
    </comment>
    <comment ref="H7" authorId="6" shapeId="0" xr:uid="{461DEC4D-82DE-4407-A512-801FD6780956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Kunnan koko- tai osa-aikaiseen päiväkoti- tai perhepäivähoitotoimintaan (itse tuotettu tai ostopalveluna hankittu) osallistuneiden lasten lukumäärän suhde (%) lukuun, johon on laskettu edellisen lisäksi myös yksityisen hoidon tuella hoidetut lapset ja palveluseteliasiakkaat.
Vuosi: 2024
Lähde: Vipunen (OPH)
</t>
      </text>
    </comment>
    <comment ref="I7" authorId="7" shapeId="0" xr:uid="{C61E4DCE-4A4B-47C8-A123-37A00047BCE7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0 = kunta ei maksa kotihoidon kuntalisää
1 = kunta maksaa kotihoidon kuntalisää
Sisältää kunnan itse ja Kelan maksaman.
Vuosi: 2024
Lähde: Valtiokonttori, Kela
</t>
      </text>
    </comment>
    <comment ref="J7" authorId="8" shapeId="0" xr:uid="{57C9B500-4AB4-46F2-ABCB-1A45BAFE655D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Maanteiden yhteispituus (kantatiet, valtatiet, seututiet ja yhdystiet), km.
Vuosi: 2024
Lähde: SYKE
</t>
      </text>
    </comment>
    <comment ref="L7" authorId="9" shapeId="0" xr:uid="{8D5EAF05-9C11-4440-8C82-381C29ACECAF}">
      <text>
        <t>[Kommenttiketju]
Excel-versiosi avulla voit lukea tämän kommenttiketjun, mutta siihen tehdyt muutokset poistetaan, jos tiedosto avataan uudemmassa Excel-versiossa. Lisätietoja: https://go.microsoft.com/fwlink/?linkid=870924
Kommentti:
    Varhaiskasvatuksen käyttökulut per 0-6 vuotias.
Vuosi: 2024
Lähde: Valtiokonttori, Tilastokeskus</t>
      </text>
    </comment>
    <comment ref="M7" authorId="10" shapeId="0" xr:uid="{D9B606B5-1269-459D-9C70-9DE51D3518B2}">
      <text>
        <t>[Kommenttiketju]
Excel-versiosi avulla voit lukea tämän kommenttiketjun, mutta siihen tehdyt muutokset poistetaan, jos tiedosto avataan uudemmassa Excel-versiossa. Lisätietoja: https://go.microsoft.com/fwlink/?linkid=870924
Kommentti:
    Kymmenen samankaltaisimman kunnan kustannusten keskiarvo.</t>
      </text>
    </comment>
    <comment ref="B10" authorId="11" shapeId="0" xr:uid="{2D1A38DD-77EB-4E32-B800-B96A084C3685}">
      <text>
        <t>[Kommenttiketju]
Excel-versiosi avulla voit lukea tämän kommenttiketjun, mutta siihen tehdyt muutokset poistetaan, jos tiedosto avataan uudemmassa Excel-versiossa. Lisätietoja: https://go.microsoft.com/fwlink/?linkid=870924
Kommentti:
    Samankaltaisuus viisiportaisella asteikolla (1-5).
***** = hyvin samankaltainen
* = ei kovinkaan samankaltainen
Samankaltaisuutta mitataan muuttujien erojen suhteena koko aineiston kvartiilivälin pituuteen. Mitä enemmän eroa, sitä vähemmän tähtiä.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tc={062560F1-A828-46E7-9CBA-A7B0BB2FB8E7}</author>
    <author>tc={DC4F8B10-A264-4116-A4C8-2BD3F5530015}</author>
    <author>tc={EF7ADCA3-F8DC-46C9-9ACD-59AA217F6841}</author>
    <author>tc={DD214B33-A27D-4A0B-9EEC-9C13731F16F0}</author>
    <author>tc={EC25B516-7C02-4508-A8BA-B932402253BB}</author>
    <author>tc={BBDDFA73-7D3E-4C03-8E1E-C57ADA0B3AF5}</author>
    <author>tc={4923424D-7094-409E-80E2-346BF4A5D82E}</author>
  </authors>
  <commentList>
    <comment ref="L2" authorId="0" shapeId="0" xr:uid="{062560F1-A828-46E7-9CBA-A7B0BB2FB8E7}">
      <text>
        <t>[Kommenttiketju]
Excel-versiosi avulla voit lukea tämän kommenttiketjun, mutta siihen tehdyt muutokset poistetaan, jos tiedosto avataan uudemmassa Excel-versiossa. Lisätietoja: https://go.microsoft.com/fwlink/?linkid=870924
Kommentti:
    Kuntien avainluvut (TK)
Vastaus:
    https://pxdata.stat.fi/PxWeb/pxweb/fi/Kuntien_avainluvut/Kuntien_avainluvut__2025/kuntien_avainluvut_2025_aikasarja.px/</t>
      </text>
    </comment>
    <comment ref="S2" authorId="1" shapeId="0" xr:uid="{DC4F8B10-A264-4116-A4C8-2BD3F5530015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https://liiteri.ymparisto.fi/
LIIKKUMINEN JA LIIKENNE -&gt; Liikenneverkostot -&gt; Tie- ja katuverkoston pituus tietyypeittäin -&gt; Pituus -&gt; Maantiet
</t>
      </text>
    </comment>
    <comment ref="AG2" authorId="2" shapeId="0" xr:uid="{EF7ADCA3-F8DC-46C9-9ACD-59AA217F6841}">
      <text>
        <t>[Kommenttiketju]
Excel-versiosi avulla voit lukea tämän kommenttiketjun, mutta siihen tehdyt muutokset poistetaan, jos tiedosto avataan uudemmassa Excel-versiossa. Lisätietoja: https://go.microsoft.com/fwlink/?linkid=870924
Kommentti:
    Laskettu KKNR-tiedoista, että onko kotihoidon kuntalisää = 1, sekä lisäksi katsottu Kelaston tilastoista kotihoidon kuntalisää saavien lasten määrä = 1. Muutoin 0.
ks. Kuvankaappaus alta
Vastaus:
    https://raportit.kela.fi/ibi_apps/WFServlet?IBIF_ex=NIT113AL</t>
      </text>
    </comment>
    <comment ref="AL2" authorId="3" shapeId="0" xr:uid="{DD214B33-A27D-4A0B-9EEC-9C13731F16F0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Vipunen:
Kaikki järjestämismuodot paitsi viimeinen (yksityinen hoito ilman yksityisen hoidon tukea)
/
1-6 vuotias väestö (Tilastokeskus)
https://vipunen.fi/fi-fi/varhaiskasvatus/Sivut/Varhaiskasvatuksen-lapset.aspx
</t>
      </text>
    </comment>
    <comment ref="BD2" authorId="4" shapeId="0" xr:uid="{EC25B516-7C02-4508-A8BA-B932402253BB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Vipunen:
Kunnan tai kuntayhtymän järjestämän tarkoittaa omaa tuotantoa koska ostopalvelut ja muut erillään (ensimmäinen järjestämismuoto). Jaetaan edellä mainittu lisättynä ostopalvelulla, palveluseteleillä ja yh-lisällä. Jätin kuitenkin pois: yksityinen varhaiskasvatus ilman yh-lisää.
https://vipunen.fi/fi-fi/varhaiskasvatus/Sivut/Varhaiskasvatuksen-lapset.aspx
</t>
      </text>
    </comment>
    <comment ref="BH2" authorId="5" shapeId="0" xr:uid="{BBDDFA73-7D3E-4C03-8E1E-C57ADA0B3AF5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Vipunen:
Kaikki järjestämismuodot paitsi viimeinen (Yksityinen hoito ilman yksityisen hoidon tukea)
https://vipunen.fi/fi-fi/varhaiskasvatus/Sivut/Varhaiskasvatuksen-lapset.aspx
</t>
      </text>
    </comment>
    <comment ref="BN2" authorId="6" shapeId="0" xr:uid="{4923424D-7094-409E-80E2-346BF4A5D82E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Verohallinnon tilastotietokanta
4. Ansiotulot yhteensä
http://vero2.stat.fi/PXWeb/pxweb/fi/Vero/Vero__Henkiloasiakkaiden_tuloverot__lopulliset__alue/tulot_102.px/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tc={E4CB0E3D-790C-40A1-B727-97B8A1D0EA23}</author>
    <author>tc={089EA32B-377E-47A4-8137-8F88E1F380B0}</author>
  </authors>
  <commentList>
    <comment ref="C2" authorId="0" shapeId="0" xr:uid="{E4CB0E3D-790C-40A1-B727-97B8A1D0EA23}">
      <text>
        <t>[Kommenttiketju]
Excel-versiosi avulla voit lukea tämän kommenttiketjun, mutta siihen tehdyt muutokset poistetaan, jos tiedosto avataan uudemmassa Excel-versiossa. Lisätietoja: https://go.microsoft.com/fwlink/?linkid=870924
Kommentti:
    Palvelutuotannon nettokulut excelistä vakan nettokäyttökulut per 0-6 -vuotias</t>
      </text>
    </comment>
    <comment ref="I2" authorId="1" shapeId="0" xr:uid="{089EA32B-377E-47A4-8137-8F88E1F380B0}">
      <text>
        <t>[Kommenttiketju]
Excel-versiosi avulla voit lukea tämän kommenttiketjun, mutta siihen tehdyt muutokset poistetaan, jos tiedosto avataan uudemmassa Excel-versiossa. Lisätietoja: https://go.microsoft.com/fwlink/?linkid=870924
Kommentti:
    TK:n tehtävittäisestä ihan vaan käyttökulut euroa. Jakajana 1-6 vuotiaat väestörakennetilastosta.
T0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0A34A8-216E-482C-A5E4-66347AE9AC0E}" keepAlive="1" name="Kysely – Kysely1" description="Yhteys kyselyyn Kysely1 työkirjassa." type="5" refreshedVersion="8" background="1" saveData="1">
    <dbPr connection="Provider=Microsoft.Mashup.OleDb.1;Data Source=$Workbook$;Location=Kysely1;Extended Properties=&quot;&quot;" command="SELECT * FROM [Kysely1]"/>
  </connection>
  <connection id="2" xr16:uid="{F3EACE6F-10EF-4001-B208-01331AE1A43C}" keepAlive="1" name="Kysely – Taulukko2" description="Yhteys kyselyyn Taulukko2 työkirjassa." type="5" refreshedVersion="8" background="1" saveData="1">
    <dbPr connection="Provider=Microsoft.Mashup.OleDb.1;Data Source=$Workbook$;Location=Taulukko2;Extended Properties=&quot;&quot;" command="SELECT * FROM [Taulukko2]"/>
  </connection>
</connections>
</file>

<file path=xl/sharedStrings.xml><?xml version="1.0" encoding="utf-8"?>
<sst xmlns="http://schemas.openxmlformats.org/spreadsheetml/2006/main" count="1000" uniqueCount="693">
  <si>
    <t>kunta_nimi</t>
  </si>
  <si>
    <t>kunta_koodi</t>
  </si>
  <si>
    <t>keski_ikä</t>
  </si>
  <si>
    <t>pinta_ala</t>
  </si>
  <si>
    <t>huoltosuhde_taloudellinen</t>
  </si>
  <si>
    <t>väkiluku</t>
  </si>
  <si>
    <t>väestöntiheys</t>
  </si>
  <si>
    <t>väkiluku_muutos_prosentti</t>
  </si>
  <si>
    <t>muuttovoitto</t>
  </si>
  <si>
    <t>taajama_aste</t>
  </si>
  <si>
    <t>työttömyysaste</t>
  </si>
  <si>
    <t>maantie_pituus</t>
  </si>
  <si>
    <t>työssäkäyntialue_ind</t>
  </si>
  <si>
    <t>verotulot_as</t>
  </si>
  <si>
    <t>vuokra_per_neliö</t>
  </si>
  <si>
    <t>kust_kiinteistöt_eo</t>
  </si>
  <si>
    <t>kust_kuljetus_eo</t>
  </si>
  <si>
    <t>kust_ruokailu_eo</t>
  </si>
  <si>
    <t>kust_kuljetus_po</t>
  </si>
  <si>
    <t>kust_ruokailu_po</t>
  </si>
  <si>
    <t>ryhmäkoko_po</t>
  </si>
  <si>
    <t>huostassa_3_6</t>
  </si>
  <si>
    <t>huostassa_7_12</t>
  </si>
  <si>
    <t>huostassa_13_15</t>
  </si>
  <si>
    <t>yksinhuoltaja_tuki</t>
  </si>
  <si>
    <t>kuntalisä_id</t>
  </si>
  <si>
    <t>veroprosentti_kunnallis</t>
  </si>
  <si>
    <t>veroprosentti_yleinen</t>
  </si>
  <si>
    <t>veroprosentti_vakituinen</t>
  </si>
  <si>
    <t>veroprosentti_muu</t>
  </si>
  <si>
    <t>vk_osallistumisaste</t>
  </si>
  <si>
    <t>koulutustasomittain</t>
  </si>
  <si>
    <t>k_keskiaste20_osuus</t>
  </si>
  <si>
    <t>k_korkeaaste20_osuus</t>
  </si>
  <si>
    <t>juna_lentokenttä_aika</t>
  </si>
  <si>
    <t>teatteri_aika</t>
  </si>
  <si>
    <t>terveydenhuolto_aika</t>
  </si>
  <si>
    <t>laajakaista_luokka</t>
  </si>
  <si>
    <t>kust_eo_op</t>
  </si>
  <si>
    <t>kust_po_op</t>
  </si>
  <si>
    <t>valtuusto_vas</t>
  </si>
  <si>
    <t>etäisyys_yliopisto_km</t>
  </si>
  <si>
    <t>saaristo_ind</t>
  </si>
  <si>
    <t>saaristo_osa_ind</t>
  </si>
  <si>
    <t>lentokenttä_ind</t>
  </si>
  <si>
    <t>satama_ind</t>
  </si>
  <si>
    <t>kehyskunta_ind</t>
  </si>
  <si>
    <t>päiväkoti_osuus</t>
  </si>
  <si>
    <t>vk_omatoiminta_osuus</t>
  </si>
  <si>
    <t>vk_vuokra_perlapsi</t>
  </si>
  <si>
    <t>kust_vk_oma_asiakas</t>
  </si>
  <si>
    <t>kust_vk_omamuu_asiakas</t>
  </si>
  <si>
    <t>vk_asiakas_osuus</t>
  </si>
  <si>
    <t>vk_asiakas_muutos_prosentti</t>
  </si>
  <si>
    <t>vk_kokoaika_ikä_1_2_osuus</t>
  </si>
  <si>
    <t>eo_oppilaat_muutos_prosentti</t>
  </si>
  <si>
    <t>oppilaat_per_peruskoulu</t>
  </si>
  <si>
    <t>po_oppilaat_muutos_prosentti</t>
  </si>
  <si>
    <t>ansiotulo_as</t>
  </si>
  <si>
    <t>vos_suhde</t>
  </si>
  <si>
    <t>ajoneuvokanta_as</t>
  </si>
  <si>
    <t>ruotsi_osuus</t>
  </si>
  <si>
    <t>vieraskieliset_osuus</t>
  </si>
  <si>
    <t>kust_kult_toiminta_as</t>
  </si>
  <si>
    <t>kust_vap_toiminta_as</t>
  </si>
  <si>
    <t>yliopisto_amk_ind</t>
  </si>
  <si>
    <t>oppilaitos_toinenaste</t>
  </si>
  <si>
    <t>kust_vk_omamuu_lapsi</t>
  </si>
  <si>
    <t>kust_vk_oma_lapsi_uusi</t>
  </si>
  <si>
    <t>eo_oppilaat_osuus</t>
  </si>
  <si>
    <t>po_oppilaat_osuus</t>
  </si>
  <si>
    <t>eo_erityinen_tuki_osuus</t>
  </si>
  <si>
    <t>po_erityinen_tuki_osuus</t>
  </si>
  <si>
    <t>po_tehostettu_tuki_osuus</t>
  </si>
  <si>
    <t>po_valmistava_osuus</t>
  </si>
  <si>
    <t>oppilaat_11ov_osuus</t>
  </si>
  <si>
    <t>kust_po_tarvevakioitu</t>
  </si>
  <si>
    <t>Akaa</t>
  </si>
  <si>
    <t>Alajärvi</t>
  </si>
  <si>
    <t>Alavieska</t>
  </si>
  <si>
    <t>Ylivieska</t>
  </si>
  <si>
    <t>Alavus</t>
  </si>
  <si>
    <t>Asikkala</t>
  </si>
  <si>
    <t>Lahti</t>
  </si>
  <si>
    <t>Askola</t>
  </si>
  <si>
    <t>Porvoo</t>
  </si>
  <si>
    <t>Aura</t>
  </si>
  <si>
    <t>Loimaa</t>
  </si>
  <si>
    <t>Enonkoski</t>
  </si>
  <si>
    <t>Savonlinna</t>
  </si>
  <si>
    <t>Enontekiö</t>
  </si>
  <si>
    <t>Espoo</t>
  </si>
  <si>
    <t>Helsinki</t>
  </si>
  <si>
    <t>Eura</t>
  </si>
  <si>
    <t>Rauma</t>
  </si>
  <si>
    <t>Eurajoki</t>
  </si>
  <si>
    <t>Evijärvi</t>
  </si>
  <si>
    <t>Forssa</t>
  </si>
  <si>
    <t>Haapajärvi</t>
  </si>
  <si>
    <t>Haapavesi</t>
  </si>
  <si>
    <t>Hailuoto</t>
  </si>
  <si>
    <t>Oulu</t>
  </si>
  <si>
    <t>Halsua</t>
  </si>
  <si>
    <t>Kaustinen</t>
  </si>
  <si>
    <t>Hamina</t>
  </si>
  <si>
    <t>Hankasalmi</t>
  </si>
  <si>
    <t>Jyväskylä</t>
  </si>
  <si>
    <t>Hanko</t>
  </si>
  <si>
    <t>Raasepori</t>
  </si>
  <si>
    <t>Harjavalta</t>
  </si>
  <si>
    <t>Pori</t>
  </si>
  <si>
    <t>Hartola</t>
  </si>
  <si>
    <t>Hattula</t>
  </si>
  <si>
    <t>Hämeenlinna</t>
  </si>
  <si>
    <t>Hausjärvi</t>
  </si>
  <si>
    <t>Riihimäki</t>
  </si>
  <si>
    <t>Heinola</t>
  </si>
  <si>
    <t>Heinävesi</t>
  </si>
  <si>
    <t>Joensuu</t>
  </si>
  <si>
    <t>Hirvensalmi</t>
  </si>
  <si>
    <t>Mikkeli</t>
  </si>
  <si>
    <t>Hollola</t>
  </si>
  <si>
    <t>Huittinen</t>
  </si>
  <si>
    <t>Humppila</t>
  </si>
  <si>
    <t>Hyrynsalmi</t>
  </si>
  <si>
    <t>Hyvinkää</t>
  </si>
  <si>
    <t>Hämeenkyrö</t>
  </si>
  <si>
    <t>Tampere</t>
  </si>
  <si>
    <t>Ii</t>
  </si>
  <si>
    <t>Iisalmi</t>
  </si>
  <si>
    <t>Iitti</t>
  </si>
  <si>
    <t>Ikaalinen</t>
  </si>
  <si>
    <t>Ilmajoki</t>
  </si>
  <si>
    <t>Seinäjoki</t>
  </si>
  <si>
    <t>Ilomantsi</t>
  </si>
  <si>
    <t>Imatra</t>
  </si>
  <si>
    <t>Inari</t>
  </si>
  <si>
    <t>Inkoo</t>
  </si>
  <si>
    <t>Isojoki</t>
  </si>
  <si>
    <t>Isokyrö</t>
  </si>
  <si>
    <t>Janakkala</t>
  </si>
  <si>
    <t>Jokioinen</t>
  </si>
  <si>
    <t>Joroinen</t>
  </si>
  <si>
    <t>Varkaus</t>
  </si>
  <si>
    <t>Joutsa</t>
  </si>
  <si>
    <t>Juuka</t>
  </si>
  <si>
    <t>Juupajoki</t>
  </si>
  <si>
    <t>Juva</t>
  </si>
  <si>
    <t>Pieksämäki</t>
  </si>
  <si>
    <t>Jämijärvi</t>
  </si>
  <si>
    <t>Jämsä</t>
  </si>
  <si>
    <t>Järvenpää</t>
  </si>
  <si>
    <t>Kaarina</t>
  </si>
  <si>
    <t>Turku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</si>
  <si>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</si>
  <si>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</si>
  <si>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</si>
  <si>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</si>
  <si>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</si>
  <si>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</si>
  <si>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</si>
  <si>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</si>
  <si>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Kokkola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</si>
  <si>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</si>
  <si>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</si>
  <si>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</si>
  <si>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</si>
  <si>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</si>
  <si>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</si>
  <si>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</si>
  <si>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</si>
  <si>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</si>
  <si>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</si>
  <si>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</si>
  <si>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</si>
  <si>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</si>
  <si>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</si>
  <si>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</si>
  <si>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</si>
  <si>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</si>
  <si>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</si>
  <si>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</si>
  <si>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</si>
  <si>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</si>
  <si>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</si>
  <si>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</si>
  <si>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</si>
  <si>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Kolari</t>
  </si>
  <si>
    <t>Konnevesi</t>
  </si>
  <si>
    <t>Äänekoski</t>
  </si>
  <si>
    <t>Kontiolahti</t>
  </si>
  <si>
    <t>Korsnäs</t>
  </si>
  <si>
    <t>Vaasa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</si>
  <si>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</si>
  <si>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</si>
  <si>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</si>
  <si>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</si>
  <si>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</si>
  <si>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</si>
  <si>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</si>
  <si>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</si>
  <si>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</si>
  <si>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</si>
  <si>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</si>
  <si>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</si>
  <si>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</si>
  <si>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</si>
  <si>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</si>
  <si>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Laihia</t>
  </si>
  <si>
    <t>Laitila</t>
  </si>
  <si>
    <t>Lapinjärvi</t>
  </si>
  <si>
    <t>Loviisa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</si>
  <si>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</si>
  <si>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</si>
  <si>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</si>
  <si>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</si>
  <si>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</si>
  <si>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</si>
  <si>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</si>
  <si>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</si>
  <si>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</si>
  <si>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</si>
  <si>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</si>
  <si>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</si>
  <si>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</si>
  <si>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</si>
  <si>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Loppi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</si>
  <si>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</si>
  <si>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</si>
  <si>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</si>
  <si>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</si>
  <si>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</si>
  <si>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</si>
  <si>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</si>
  <si>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</si>
  <si>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</si>
  <si>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</si>
  <si>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</si>
  <si>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</si>
  <si>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</si>
  <si>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</si>
  <si>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</si>
  <si>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</si>
  <si>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</si>
  <si>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</si>
  <si>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</si>
  <si>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</si>
  <si>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</si>
  <si>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</si>
  <si>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</si>
  <si>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</si>
  <si>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</si>
  <si>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</si>
  <si>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</si>
  <si>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</si>
  <si>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</si>
  <si>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</si>
  <si>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</si>
  <si>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</si>
  <si>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</si>
  <si>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</si>
  <si>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</si>
  <si>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</si>
  <si>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</si>
  <si>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</si>
  <si>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</si>
  <si>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</si>
  <si>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</si>
  <si>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</si>
  <si>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</si>
  <si>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Petäjävesi</t>
  </si>
  <si>
    <t>Pielavesi</t>
  </si>
  <si>
    <t>Pietarsaari</t>
  </si>
  <si>
    <t>Pihtipudas</t>
  </si>
  <si>
    <t>Pirkkala</t>
  </si>
  <si>
    <t>Polvijärvi</t>
  </si>
  <si>
    <t>Pomarkku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</si>
  <si>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</si>
  <si>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</si>
  <si>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</si>
  <si>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</si>
  <si>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</si>
  <si>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</si>
  <si>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</si>
  <si>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</si>
  <si>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</si>
  <si>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Raahe</t>
  </si>
  <si>
    <t>Pyhäjärvi</t>
  </si>
  <si>
    <t>Pyhäntä</t>
  </si>
  <si>
    <t>Pyhäranta</t>
  </si>
  <si>
    <t>Pälkäne</t>
  </si>
  <si>
    <t>Pöytyä</t>
  </si>
  <si>
    <t>Raisio</t>
  </si>
  <si>
    <t>Rantasalmi</t>
  </si>
  <si>
    <t>Ranua</t>
  </si>
  <si>
    <t>Rovaniemi</t>
  </si>
  <si>
    <t>Rautalampi</t>
  </si>
  <si>
    <t>Rautavaara</t>
  </si>
  <si>
    <t>Rautjärvi</t>
  </si>
  <si>
    <t>Reisjärvi</t>
  </si>
  <si>
    <t>Ristijärvi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</si>
  <si>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</si>
  <si>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</si>
  <si>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</si>
  <si>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</si>
  <si>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</si>
  <si>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</si>
  <si>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</si>
  <si>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</si>
  <si>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</si>
  <si>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</si>
  <si>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Savukoski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</si>
  <si>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</si>
  <si>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</si>
  <si>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</si>
  <si>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</si>
  <si>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</si>
  <si>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</si>
  <si>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</si>
  <si>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</si>
  <si>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</si>
  <si>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</si>
  <si>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</si>
  <si>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</si>
  <si>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</si>
  <si>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</si>
  <si>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</si>
  <si>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</si>
  <si>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</si>
  <si>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</si>
  <si>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</si>
  <si>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</si>
  <si>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</si>
  <si>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</si>
  <si>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Tervo</t>
  </si>
  <si>
    <t>Tervola</t>
  </si>
  <si>
    <t>Teuva</t>
  </si>
  <si>
    <t>Tohmajärvi</t>
  </si>
  <si>
    <t>Toholampi</t>
  </si>
  <si>
    <t>Toivakka</t>
  </si>
  <si>
    <t>Tornio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</si>
  <si>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</si>
  <si>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</si>
  <si>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</si>
  <si>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</si>
  <si>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</si>
  <si>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</si>
  <si>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</si>
  <si>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</si>
  <si>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</si>
  <si>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</si>
  <si>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</si>
  <si>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Valkeakoski</t>
  </si>
  <si>
    <t>Vantaa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</si>
  <si>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</si>
  <si>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</si>
  <si>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</si>
  <si>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</si>
  <si>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</si>
  <si>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</si>
  <si>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</si>
  <si>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</si>
  <si>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</si>
  <si>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</si>
  <si>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</si>
  <si>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</si>
  <si>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Ylöjärvi</t>
  </si>
  <si>
    <t>Ypäjä</t>
  </si>
  <si>
    <t>Ähtäri</t>
  </si>
  <si>
    <t>PISTEET:</t>
  </si>
  <si>
    <t>Painotus(%):</t>
  </si>
  <si>
    <t>SIJA:</t>
  </si>
  <si>
    <t>Korjaus:</t>
  </si>
  <si>
    <t>Tal. Huoltosuhde</t>
  </si>
  <si>
    <t>Osallistumisaste</t>
  </si>
  <si>
    <t>Maantie_pituus</t>
  </si>
  <si>
    <t>Omatoiminnan osuus</t>
  </si>
  <si>
    <t>Ansiotulo_as</t>
  </si>
  <si>
    <t>Kymmenen samankaltaisimman kunnan keskiarvo.</t>
  </si>
  <si>
    <t>Kirjoita kunta:</t>
  </si>
  <si>
    <t>Samankaltaisuus:</t>
  </si>
  <si>
    <t>vk_asiakasmäärä</t>
  </si>
  <si>
    <t>Asiakasmäärä</t>
  </si>
  <si>
    <t>kno</t>
  </si>
  <si>
    <t>ku</t>
  </si>
  <si>
    <t>Käyttökulut/1-6 vuotias</t>
  </si>
  <si>
    <t>Yksityisen hoidon tuella järjestetty</t>
  </si>
  <si>
    <t>Palveluseteli</t>
  </si>
  <si>
    <t>Ostopalvelu</t>
  </si>
  <si>
    <t>Kunnan järjestämä</t>
  </si>
  <si>
    <t>Yksityinen varhaiskasvatus (ilman yh-tukea)</t>
  </si>
  <si>
    <t>Koko aineiston:</t>
  </si>
  <si>
    <t>Alakvartaali</t>
  </si>
  <si>
    <t>Mediaani</t>
  </si>
  <si>
    <t>Yläkvartaali</t>
  </si>
  <si>
    <t>400</t>
  </si>
  <si>
    <t>224</t>
  </si>
  <si>
    <t>152</t>
  </si>
  <si>
    <t>208</t>
  </si>
  <si>
    <t>139</t>
  </si>
  <si>
    <t>186</t>
  </si>
  <si>
    <t>230</t>
  </si>
  <si>
    <t>233</t>
  </si>
  <si>
    <t>52</t>
  </si>
  <si>
    <t>213</t>
  </si>
  <si>
    <t>143</t>
  </si>
  <si>
    <t>79</t>
  </si>
  <si>
    <t>181</t>
  </si>
  <si>
    <t>71</t>
  </si>
  <si>
    <t>249</t>
  </si>
  <si>
    <t>261</t>
  </si>
  <si>
    <t>241</t>
  </si>
  <si>
    <t>239</t>
  </si>
  <si>
    <t>257</t>
  </si>
  <si>
    <t>837</t>
  </si>
  <si>
    <t>498</t>
  </si>
  <si>
    <t>614</t>
  </si>
  <si>
    <t>69</t>
  </si>
  <si>
    <t>260</t>
  </si>
  <si>
    <t>169</t>
  </si>
  <si>
    <t>167</t>
  </si>
  <si>
    <t>153</t>
  </si>
  <si>
    <t>46</t>
  </si>
  <si>
    <t>81</t>
  </si>
  <si>
    <t>232</t>
  </si>
  <si>
    <t>399</t>
  </si>
  <si>
    <t>418</t>
  </si>
  <si>
    <t>151</t>
  </si>
  <si>
    <t>103</t>
  </si>
  <si>
    <t>244</t>
  </si>
  <si>
    <t>936</t>
  </si>
  <si>
    <t>78</t>
  </si>
  <si>
    <t>177</t>
  </si>
  <si>
    <t>231</t>
  </si>
  <si>
    <t>106</t>
  </si>
  <si>
    <t>280</t>
  </si>
  <si>
    <t>426</t>
  </si>
  <si>
    <t>47</t>
  </si>
  <si>
    <t>290</t>
  </si>
  <si>
    <t>75</t>
  </si>
  <si>
    <t>165</t>
  </si>
  <si>
    <t>102</t>
  </si>
  <si>
    <t>564</t>
  </si>
  <si>
    <t>263</t>
  </si>
  <si>
    <t>320</t>
  </si>
  <si>
    <t>284</t>
  </si>
  <si>
    <t>148</t>
  </si>
  <si>
    <t>235</t>
  </si>
  <si>
    <t>265</t>
  </si>
  <si>
    <t>832</t>
  </si>
  <si>
    <t>312</t>
  </si>
  <si>
    <t>541</t>
  </si>
  <si>
    <t>217</t>
  </si>
  <si>
    <t>483</t>
  </si>
  <si>
    <t>407</t>
  </si>
  <si>
    <t>578</t>
  </si>
  <si>
    <t>739</t>
  </si>
  <si>
    <t>202</t>
  </si>
  <si>
    <t>322</t>
  </si>
  <si>
    <t>142</t>
  </si>
  <si>
    <t>301</t>
  </si>
  <si>
    <t>250</t>
  </si>
  <si>
    <t>172</t>
  </si>
  <si>
    <t>145</t>
  </si>
  <si>
    <t>288</t>
  </si>
  <si>
    <t>275</t>
  </si>
  <si>
    <t>273</t>
  </si>
  <si>
    <t>105</t>
  </si>
  <si>
    <t>108</t>
  </si>
  <si>
    <t>109</t>
  </si>
  <si>
    <t>111</t>
  </si>
  <si>
    <t>140</t>
  </si>
  <si>
    <t>146</t>
  </si>
  <si>
    <t>149</t>
  </si>
  <si>
    <t>171</t>
  </si>
  <si>
    <t>176</t>
  </si>
  <si>
    <t>178</t>
  </si>
  <si>
    <t>179</t>
  </si>
  <si>
    <t>182</t>
  </si>
  <si>
    <t>204</t>
  </si>
  <si>
    <t>205</t>
  </si>
  <si>
    <t>211</t>
  </si>
  <si>
    <t>214</t>
  </si>
  <si>
    <t>216</t>
  </si>
  <si>
    <t>218</t>
  </si>
  <si>
    <t>226</t>
  </si>
  <si>
    <t>236</t>
  </si>
  <si>
    <t>240</t>
  </si>
  <si>
    <t>245</t>
  </si>
  <si>
    <t>256</t>
  </si>
  <si>
    <t>271</t>
  </si>
  <si>
    <t>272</t>
  </si>
  <si>
    <t>276</t>
  </si>
  <si>
    <t>285</t>
  </si>
  <si>
    <t>286</t>
  </si>
  <si>
    <t>287</t>
  </si>
  <si>
    <t>291</t>
  </si>
  <si>
    <t>297</t>
  </si>
  <si>
    <t>300</t>
  </si>
  <si>
    <t>304</t>
  </si>
  <si>
    <t>305</t>
  </si>
  <si>
    <t>309</t>
  </si>
  <si>
    <t>316</t>
  </si>
  <si>
    <t>317</t>
  </si>
  <si>
    <t>398</t>
  </si>
  <si>
    <t>402</t>
  </si>
  <si>
    <t>403</t>
  </si>
  <si>
    <t>405</t>
  </si>
  <si>
    <t>408</t>
  </si>
  <si>
    <t>410</t>
  </si>
  <si>
    <t>416</t>
  </si>
  <si>
    <t>420</t>
  </si>
  <si>
    <t>421</t>
  </si>
  <si>
    <t>422</t>
  </si>
  <si>
    <t>423</t>
  </si>
  <si>
    <t>425</t>
  </si>
  <si>
    <t>430</t>
  </si>
  <si>
    <t>433</t>
  </si>
  <si>
    <t>434</t>
  </si>
  <si>
    <t>435</t>
  </si>
  <si>
    <t>436</t>
  </si>
  <si>
    <t>440</t>
  </si>
  <si>
    <t>441</t>
  </si>
  <si>
    <t>444</t>
  </si>
  <si>
    <t>445</t>
  </si>
  <si>
    <t>475</t>
  </si>
  <si>
    <t>480</t>
  </si>
  <si>
    <t>481</t>
  </si>
  <si>
    <t>484</t>
  </si>
  <si>
    <t>489</t>
  </si>
  <si>
    <t>491</t>
  </si>
  <si>
    <t>494</t>
  </si>
  <si>
    <t>495</t>
  </si>
  <si>
    <t>499</t>
  </si>
  <si>
    <t>500</t>
  </si>
  <si>
    <t>503</t>
  </si>
  <si>
    <t>504</t>
  </si>
  <si>
    <t>505</t>
  </si>
  <si>
    <t>507</t>
  </si>
  <si>
    <t>508</t>
  </si>
  <si>
    <t>529</t>
  </si>
  <si>
    <t>531</t>
  </si>
  <si>
    <t>535</t>
  </si>
  <si>
    <t>536</t>
  </si>
  <si>
    <t>538</t>
  </si>
  <si>
    <t>543</t>
  </si>
  <si>
    <t>545</t>
  </si>
  <si>
    <t>560</t>
  </si>
  <si>
    <t>561</t>
  </si>
  <si>
    <t>562</t>
  </si>
  <si>
    <t>563</t>
  </si>
  <si>
    <t>576</t>
  </si>
  <si>
    <t>577</t>
  </si>
  <si>
    <t>580</t>
  </si>
  <si>
    <t>581</t>
  </si>
  <si>
    <t>583</t>
  </si>
  <si>
    <t>584</t>
  </si>
  <si>
    <t>592</t>
  </si>
  <si>
    <t>593</t>
  </si>
  <si>
    <t>595</t>
  </si>
  <si>
    <t>598</t>
  </si>
  <si>
    <t>599</t>
  </si>
  <si>
    <t>601</t>
  </si>
  <si>
    <t>604</t>
  </si>
  <si>
    <t>607</t>
  </si>
  <si>
    <t>608</t>
  </si>
  <si>
    <t>609</t>
  </si>
  <si>
    <t>611</t>
  </si>
  <si>
    <t>615</t>
  </si>
  <si>
    <t>616</t>
  </si>
  <si>
    <t>619</t>
  </si>
  <si>
    <t>620</t>
  </si>
  <si>
    <t>623</t>
  </si>
  <si>
    <t>624</t>
  </si>
  <si>
    <t>625</t>
  </si>
  <si>
    <t>626</t>
  </si>
  <si>
    <t>630</t>
  </si>
  <si>
    <t>631</t>
  </si>
  <si>
    <t>635</t>
  </si>
  <si>
    <t>636</t>
  </si>
  <si>
    <t>638</t>
  </si>
  <si>
    <t>678</t>
  </si>
  <si>
    <t>680</t>
  </si>
  <si>
    <t>681</t>
  </si>
  <si>
    <t>683</t>
  </si>
  <si>
    <t>684</t>
  </si>
  <si>
    <t>686</t>
  </si>
  <si>
    <t>687</t>
  </si>
  <si>
    <t>689</t>
  </si>
  <si>
    <t>691</t>
  </si>
  <si>
    <t>694</t>
  </si>
  <si>
    <t>697</t>
  </si>
  <si>
    <t>698</t>
  </si>
  <si>
    <t>700</t>
  </si>
  <si>
    <t>702</t>
  </si>
  <si>
    <t>704</t>
  </si>
  <si>
    <t>707</t>
  </si>
  <si>
    <t>710</t>
  </si>
  <si>
    <t>729</t>
  </si>
  <si>
    <t>732</t>
  </si>
  <si>
    <t>734</t>
  </si>
  <si>
    <t>738</t>
  </si>
  <si>
    <t>740</t>
  </si>
  <si>
    <t>742</t>
  </si>
  <si>
    <t>743</t>
  </si>
  <si>
    <t>746</t>
  </si>
  <si>
    <t>747</t>
  </si>
  <si>
    <t>748</t>
  </si>
  <si>
    <t>749</t>
  </si>
  <si>
    <t>751</t>
  </si>
  <si>
    <t>753</t>
  </si>
  <si>
    <t>755</t>
  </si>
  <si>
    <t>758</t>
  </si>
  <si>
    <t>759</t>
  </si>
  <si>
    <t>761</t>
  </si>
  <si>
    <t>762</t>
  </si>
  <si>
    <t>765</t>
  </si>
  <si>
    <t>768</t>
  </si>
  <si>
    <t>777</t>
  </si>
  <si>
    <t>778</t>
  </si>
  <si>
    <t>781</t>
  </si>
  <si>
    <t>783</t>
  </si>
  <si>
    <t>785</t>
  </si>
  <si>
    <t>790</t>
  </si>
  <si>
    <t>791</t>
  </si>
  <si>
    <t>831</t>
  </si>
  <si>
    <t>833</t>
  </si>
  <si>
    <t>834</t>
  </si>
  <si>
    <t>844</t>
  </si>
  <si>
    <t>845</t>
  </si>
  <si>
    <t>846</t>
  </si>
  <si>
    <t>848</t>
  </si>
  <si>
    <t>849</t>
  </si>
  <si>
    <t>850</t>
  </si>
  <si>
    <t>851</t>
  </si>
  <si>
    <t>853</t>
  </si>
  <si>
    <t>854</t>
  </si>
  <si>
    <t>857</t>
  </si>
  <si>
    <t>858</t>
  </si>
  <si>
    <t>859</t>
  </si>
  <si>
    <t>886</t>
  </si>
  <si>
    <t>887</t>
  </si>
  <si>
    <t>889</t>
  </si>
  <si>
    <t>890</t>
  </si>
  <si>
    <t>892</t>
  </si>
  <si>
    <t>893</t>
  </si>
  <si>
    <t>895</t>
  </si>
  <si>
    <t>905</t>
  </si>
  <si>
    <t>908</t>
  </si>
  <si>
    <t>915</t>
  </si>
  <si>
    <t>918</t>
  </si>
  <si>
    <t>921</t>
  </si>
  <si>
    <t>922</t>
  </si>
  <si>
    <t>924</t>
  </si>
  <si>
    <t>925</t>
  </si>
  <si>
    <t>927</t>
  </si>
  <si>
    <t>931</t>
  </si>
  <si>
    <t>934</t>
  </si>
  <si>
    <t>935</t>
  </si>
  <si>
    <t>946</t>
  </si>
  <si>
    <t>976</t>
  </si>
  <si>
    <t>977</t>
  </si>
  <si>
    <t>980</t>
  </si>
  <si>
    <t>981</t>
  </si>
  <si>
    <t>989</t>
  </si>
  <si>
    <t>992</t>
  </si>
  <si>
    <t>Kuntaliitto</t>
  </si>
  <si>
    <t>Päivitetty: 7.1.2026</t>
  </si>
  <si>
    <t>5</t>
  </si>
  <si>
    <t>9</t>
  </si>
  <si>
    <t>10</t>
  </si>
  <si>
    <t>16</t>
  </si>
  <si>
    <t>18</t>
  </si>
  <si>
    <t>19</t>
  </si>
  <si>
    <t>20</t>
  </si>
  <si>
    <t>49</t>
  </si>
  <si>
    <t>50</t>
  </si>
  <si>
    <t>51</t>
  </si>
  <si>
    <t>61</t>
  </si>
  <si>
    <t>72</t>
  </si>
  <si>
    <t>74</t>
  </si>
  <si>
    <t>77</t>
  </si>
  <si>
    <t>82</t>
  </si>
  <si>
    <t>86</t>
  </si>
  <si>
    <t>90</t>
  </si>
  <si>
    <t>91</t>
  </si>
  <si>
    <t>92</t>
  </si>
  <si>
    <t>97</t>
  </si>
  <si>
    <t>98</t>
  </si>
  <si>
    <t>Nettokäyttökulut/0-6 vuotias</t>
  </si>
  <si>
    <t>Nettokäyttökulut</t>
  </si>
  <si>
    <t>Vertailu kuntien nettokäyttökulut</t>
  </si>
  <si>
    <t>Varhaiskasvatus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</si>
</sst>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0.000"/>
    <numFmt numFmtId="166" formatCode="0.00000000"/>
    <numFmt numFmtId="167" formatCode="0.000000"/>
  </numFmts>
  <fonts count="23" x14ac:knownFonts="1">
    <font>
      <sz val="9"/>
      <color theme="1"/>
      <name val="Work Sans"/>
      <family val="2"/>
    </font>
    <font>
      <b/>
      <sz val="9"/>
      <color theme="1"/>
      <name val="Work Sans"/>
    </font>
    <font>
      <b/>
      <sz val="9"/>
      <name val="Work Sans"/>
    </font>
    <font>
      <sz val="9"/>
      <name val="Work Sans"/>
    </font>
    <font>
      <sz val="9"/>
      <color theme="0"/>
      <name val="Work Sans"/>
    </font>
    <font>
      <sz val="11"/>
      <name val="Calibri"/>
      <family val="2"/>
    </font>
    <font>
      <sz val="9"/>
      <color rgb="FFFF0000"/>
      <name val="Work Sans"/>
      <family val="2"/>
    </font>
    <font>
      <sz val="11"/>
      <color theme="1"/>
      <name val="Work Sans"/>
      <family val="2"/>
      <scheme val="minor"/>
    </font>
    <font>
      <b/>
      <sz val="10"/>
      <name val="Work Sans"/>
    </font>
    <font>
      <sz val="9"/>
      <color theme="0" tint="-0.249977111117893"/>
      <name val="Work Sans"/>
      <family val="2"/>
    </font>
    <font>
      <sz val="9"/>
      <name val="Work Sans"/>
      <family val="2"/>
    </font>
    <font>
      <b/>
      <sz val="9"/>
      <color rgb="FFFF0000"/>
      <name val="Work Sans"/>
    </font>
    <font>
      <i/>
      <sz val="9"/>
      <color theme="1"/>
      <name val="Work Sans"/>
    </font>
    <font>
      <sz val="9"/>
      <color theme="0"/>
      <name val="Work Sans"/>
      <family val="2"/>
    </font>
    <font>
      <sz val="9"/>
      <color theme="1"/>
      <name val="Arial"/>
      <family val="2"/>
    </font>
    <font>
      <sz val="9"/>
      <color theme="0" tint="-0.34998626667073579"/>
      <name val="Work Sans"/>
    </font>
    <font>
      <sz val="9"/>
      <color theme="1"/>
      <name val="Work Sans"/>
      <family val="2"/>
    </font>
    <font>
      <sz val="9"/>
      <color indexed="81"/>
      <name val="Tahoma"/>
      <family val="2"/>
    </font>
    <font>
      <sz val="9"/>
      <color rgb="FFFF0000"/>
      <name val="Work Sans"/>
    </font>
    <font>
      <sz val="9"/>
      <color theme="1"/>
      <name val="Work Sans"/>
    </font>
    <font>
      <u/>
      <sz val="11"/>
      <color theme="10"/>
      <name val="Work Sans"/>
      <family val="2"/>
      <scheme val="minor"/>
    </font>
    <font>
      <sz val="9"/>
      <color theme="5" tint="-0.499984740745262"/>
      <name val="Work Sans"/>
    </font>
    <font>
      <sz val="9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9" fontId="1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4" borderId="0" xfId="0" applyFill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1" fontId="0" fillId="5" borderId="0" xfId="0" applyNumberFormat="1" applyFill="1" applyAlignment="1">
      <alignment horizontal="center"/>
    </xf>
    <xf numFmtId="9" fontId="0" fillId="2" borderId="3" xfId="0" applyNumberFormat="1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3" fontId="0" fillId="0" borderId="0" xfId="0" applyNumberFormat="1"/>
    <xf numFmtId="9" fontId="3" fillId="0" borderId="0" xfId="0" applyNumberFormat="1" applyFont="1"/>
    <xf numFmtId="165" fontId="0" fillId="4" borderId="0" xfId="0" applyNumberFormat="1" applyFill="1"/>
    <xf numFmtId="166" fontId="0" fillId="4" borderId="0" xfId="0" applyNumberFormat="1" applyFill="1"/>
    <xf numFmtId="9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8" fillId="0" borderId="0" xfId="0" applyFont="1"/>
    <xf numFmtId="0" fontId="0" fillId="2" borderId="1" xfId="0" applyFill="1" applyBorder="1" applyProtection="1">
      <protection locked="0"/>
    </xf>
    <xf numFmtId="0" fontId="9" fillId="0" borderId="0" xfId="0" applyFont="1"/>
    <xf numFmtId="0" fontId="10" fillId="6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/>
    <xf numFmtId="167" fontId="0" fillId="4" borderId="0" xfId="0" applyNumberFormat="1" applyFill="1"/>
    <xf numFmtId="0" fontId="0" fillId="7" borderId="0" xfId="0" applyFill="1"/>
    <xf numFmtId="0" fontId="0" fillId="8" borderId="0" xfId="0" applyFill="1"/>
    <xf numFmtId="0" fontId="1" fillId="8" borderId="0" xfId="0" applyFont="1" applyFill="1"/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0" fontId="10" fillId="9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3" fontId="13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2" fillId="7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/>
    <xf numFmtId="0" fontId="15" fillId="0" borderId="0" xfId="0" applyFont="1"/>
    <xf numFmtId="3" fontId="4" fillId="0" borderId="0" xfId="0" applyNumberFormat="1" applyFont="1"/>
    <xf numFmtId="9" fontId="4" fillId="0" borderId="0" xfId="0" applyNumberFormat="1" applyFont="1" applyAlignment="1">
      <alignment horizontal="center"/>
    </xf>
    <xf numFmtId="2" fontId="0" fillId="7" borderId="0" xfId="0" applyNumberFormat="1" applyFill="1"/>
    <xf numFmtId="0" fontId="18" fillId="0" borderId="0" xfId="0" applyFont="1"/>
    <xf numFmtId="164" fontId="0" fillId="7" borderId="0" xfId="0" applyNumberFormat="1" applyFill="1"/>
    <xf numFmtId="1" fontId="0" fillId="7" borderId="0" xfId="0" applyNumberFormat="1" applyFill="1" applyAlignment="1">
      <alignment horizontal="right"/>
    </xf>
    <xf numFmtId="2" fontId="0" fillId="7" borderId="0" xfId="0" applyNumberFormat="1" applyFill="1" applyAlignment="1">
      <alignment horizontal="right"/>
    </xf>
    <xf numFmtId="1" fontId="19" fillId="0" borderId="0" xfId="0" applyNumberFormat="1" applyFont="1" applyAlignment="1">
      <alignment horizontal="center"/>
    </xf>
    <xf numFmtId="3" fontId="0" fillId="7" borderId="0" xfId="0" applyNumberFormat="1" applyFill="1"/>
    <xf numFmtId="3" fontId="19" fillId="0" borderId="0" xfId="0" applyNumberFormat="1" applyFont="1" applyAlignment="1">
      <alignment horizontal="center"/>
    </xf>
    <xf numFmtId="1" fontId="0" fillId="7" borderId="0" xfId="0" applyNumberFormat="1" applyFill="1"/>
    <xf numFmtId="3" fontId="18" fillId="0" borderId="0" xfId="0" applyNumberFormat="1" applyFont="1"/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9" fontId="10" fillId="7" borderId="0" xfId="3" applyFont="1" applyFill="1"/>
    <xf numFmtId="1" fontId="3" fillId="0" borderId="0" xfId="0" applyNumberFormat="1" applyFont="1" applyAlignment="1">
      <alignment horizontal="center"/>
    </xf>
    <xf numFmtId="1" fontId="6" fillId="0" borderId="0" xfId="0" applyNumberFormat="1" applyFont="1"/>
    <xf numFmtId="0" fontId="0" fillId="0" borderId="0" xfId="0" applyFont="1"/>
    <xf numFmtId="3" fontId="0" fillId="0" borderId="0" xfId="0" applyNumberFormat="1" applyFont="1"/>
    <xf numFmtId="3" fontId="19" fillId="0" borderId="0" xfId="0" applyNumberFormat="1" applyFont="1"/>
    <xf numFmtId="0" fontId="19" fillId="0" borderId="0" xfId="0" applyFont="1"/>
    <xf numFmtId="3" fontId="14" fillId="0" borderId="0" xfId="2" applyNumberFormat="1" applyFont="1" applyAlignment="1">
      <alignment horizontal="right" vertical="center" indent="3"/>
    </xf>
    <xf numFmtId="0" fontId="14" fillId="0" borderId="0" xfId="2" applyFont="1" applyAlignment="1">
      <alignment horizontal="left" vertical="center" wrapText="1"/>
    </xf>
    <xf numFmtId="0" fontId="21" fillId="0" borderId="0" xfId="0" applyFont="1"/>
    <xf numFmtId="0" fontId="1" fillId="0" borderId="0" xfId="0" applyFont="1" applyAlignment="1">
      <alignment horizontal="left"/>
    </xf>
    <xf numFmtId="3" fontId="0" fillId="0" borderId="0" xfId="0" applyNumberFormat="1" applyFont="1" applyAlignment="1">
      <alignment horizontal="center"/>
    </xf>
    <xf numFmtId="0" fontId="22" fillId="0" borderId="0" xfId="0" applyFont="1" applyAlignment="1">
      <alignment vertical="center"/>
    </xf>
  </cellXfs>
  <cellStyles count="5">
    <cellStyle name="Hyperlinkki 2" xfId="4" xr:uid="{537FC1AC-103B-4AA0-85FB-F93797833E8E}"/>
    <cellStyle name="Normaali" xfId="0" builtinId="0"/>
    <cellStyle name="Normaali 2" xfId="2" xr:uid="{23D3BD5D-13F6-46C7-BAB0-95DE88A55379}"/>
    <cellStyle name="Normaali 3" xfId="1" xr:uid="{5BD561BE-5923-4033-A2A7-33B2FF7624DD}"/>
    <cellStyle name="Prosenttia" xfId="3" builtinId="5"/>
  </cellStyles>
  <dxfs count="8"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  <name val="Arial"/>
        <scheme val="none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font>
        <b/>
        <i val="0"/>
      </font>
    </dxf>
    <dxf>
      <border>
        <top style="thin">
          <color rgb="FFE8F2E2"/>
        </top>
        <bottom style="thin">
          <color rgb="FFE8F2E2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</dxfs>
  <tableStyles count="3" defaultTableStyle="TableStyleMedium2" defaultPivotStyle="PivotStyleLight16">
    <tableStyle name="PivotStyleLight1 2" table="0" count="0" xr9:uid="{36BF993D-B722-4527-9395-F73AEB6D4FED}"/>
    <tableStyle name="PivotStyleLight7 2" table="0" count="6" xr9:uid="{50EB6451-E685-450A-9890-39A220B093EF}">
      <tableStyleElement type="headerRow" dxfId="7"/>
      <tableStyleElement type="totalRow" dxfId="6"/>
      <tableStyleElement type="firstRowStripe" dxfId="5"/>
      <tableStyleElement type="firstRowSubheading" dxfId="4"/>
      <tableStyleElement type="pageFieldLabels" dxfId="3"/>
      <tableStyleElement type="pageFieldValues" dxfId="2"/>
    </tableStyle>
    <tableStyle name="SlicerStyleLight6 2" pivot="0" table="0" count="2" xr9:uid="{B7ED203B-9AEB-4B5B-8E36-92D393852CD9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>
                <a:solidFill>
                  <a:sysClr val="windowText" lastClr="000000"/>
                </a:solidFill>
              </a:rPr>
              <a:t>Valitun kunnan järjestämismuodot</a:t>
            </a:r>
          </a:p>
          <a:p>
            <a:pPr>
              <a:defRPr/>
            </a:pPr>
            <a:r>
              <a:rPr lang="fi-FI" sz="1000" baseline="0">
                <a:solidFill>
                  <a:sysClr val="windowText" lastClr="000000"/>
                </a:solidFill>
              </a:rPr>
              <a:t>(lapsimäärillä mitattuna)</a:t>
            </a:r>
            <a:endParaRPr lang="fi-FI" sz="10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8B-47E8-9FC1-59E4F5E2DD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8B-47E8-9FC1-59E4F5E2DD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8B-47E8-9FC1-59E4F5E2DD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8B-47E8-9FC1-59E4F5E2DD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8B-47E8-9FC1-59E4F5E2DD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Vertailutiedot!$D$2:$H$2</c:f>
              <c:strCache>
                <c:ptCount val="5"/>
                <c:pt idx="0">
                  <c:v>Kunnan järjestämä</c:v>
                </c:pt>
                <c:pt idx="1">
                  <c:v>Yksityinen varhaiskasvatus (ilman yh-tukea)</c:v>
                </c:pt>
                <c:pt idx="2">
                  <c:v>Yksityisen hoidon tuella järjestetty</c:v>
                </c:pt>
                <c:pt idx="3">
                  <c:v>Ostopalvelu</c:v>
                </c:pt>
                <c:pt idx="4">
                  <c:v>Palveluseteli</c:v>
                </c:pt>
              </c:strCache>
            </c:strRef>
          </c:cat>
          <c:val>
            <c:numRef>
              <c:f>VK_valitsin!$N$8:$R$8</c:f>
              <c:numCache>
                <c:formatCode>#,##0</c:formatCode>
                <c:ptCount val="5"/>
                <c:pt idx="0">
                  <c:v>453</c:v>
                </c:pt>
                <c:pt idx="1">
                  <c:v>2.5</c:v>
                </c:pt>
                <c:pt idx="2">
                  <c:v>2.5</c:v>
                </c:pt>
                <c:pt idx="3">
                  <c:v>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7-4486-B2CE-C783C6A34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>
                <a:solidFill>
                  <a:sysClr val="windowText" lastClr="000000"/>
                </a:solidFill>
              </a:rPr>
              <a:t>Verrokkikuntien</a:t>
            </a:r>
            <a:r>
              <a:rPr lang="fi-FI" baseline="0">
                <a:solidFill>
                  <a:sysClr val="windowText" lastClr="000000"/>
                </a:solidFill>
              </a:rPr>
              <a:t> järjestämismuodot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000" baseline="0">
                <a:solidFill>
                  <a:sysClr val="windowText" lastClr="000000"/>
                </a:solidFill>
              </a:rPr>
              <a:t>(lapsimäärillä mitattuna)</a:t>
            </a:r>
            <a:endParaRPr lang="fi-FI" sz="10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16-494B-8012-7B02AD7C1B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B-4F7D-9CA1-30660E8355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B-4F7D-9CA1-30660E8355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B-4F7D-9CA1-30660E8355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B-4F7D-9CA1-30660E83553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Vertailutiedot!$D$2:$H$2</c:f>
              <c:strCache>
                <c:ptCount val="5"/>
                <c:pt idx="0">
                  <c:v>Kunnan järjestämä</c:v>
                </c:pt>
                <c:pt idx="1">
                  <c:v>Yksityinen varhaiskasvatus (ilman yh-tukea)</c:v>
                </c:pt>
                <c:pt idx="2">
                  <c:v>Yksityisen hoidon tuella järjestetty</c:v>
                </c:pt>
                <c:pt idx="3">
                  <c:v>Ostopalvelu</c:v>
                </c:pt>
                <c:pt idx="4">
                  <c:v>Palveluseteli</c:v>
                </c:pt>
              </c:strCache>
            </c:strRef>
          </c:cat>
          <c:val>
            <c:numRef>
              <c:f>VK_valitsin!$N$306:$R$306</c:f>
              <c:numCache>
                <c:formatCode>#,##0</c:formatCode>
                <c:ptCount val="5"/>
                <c:pt idx="0">
                  <c:v>4062</c:v>
                </c:pt>
                <c:pt idx="1">
                  <c:v>21</c:v>
                </c:pt>
                <c:pt idx="2">
                  <c:v>57</c:v>
                </c:pt>
                <c:pt idx="3">
                  <c:v>0</c:v>
                </c:pt>
                <c:pt idx="4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6-494B-8012-7B02AD7C1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004119452513777E-2"/>
          <c:y val="0.79586729522798672"/>
          <c:w val="0.92977695303395491"/>
          <c:h val="0.182273929099082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>
                <a:solidFill>
                  <a:sysClr val="windowText" lastClr="000000"/>
                </a:solidFill>
              </a:rPr>
              <a:t>Varhaiskasvatuksen</a:t>
            </a:r>
            <a:r>
              <a:rPr lang="fi-FI" baseline="0">
                <a:solidFill>
                  <a:sysClr val="windowText" lastClr="000000"/>
                </a:solidFill>
              </a:rPr>
              <a:t> käyttökulut per 0-6 vuotias</a:t>
            </a:r>
          </a:p>
        </c:rich>
      </c:tx>
      <c:layout>
        <c:manualLayout>
          <c:xMode val="edge"/>
          <c:yMode val="edge"/>
          <c:x val="0.18498747974146507"/>
          <c:y val="2.7658900035593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3-4A2E-B29E-8D82E688B8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VK_valitsin!$L$311:$L$321</c:f>
              <c:strCache>
                <c:ptCount val="11"/>
                <c:pt idx="0">
                  <c:v>Akaa</c:v>
                </c:pt>
                <c:pt idx="1">
                  <c:v>Ulvila</c:v>
                </c:pt>
                <c:pt idx="2">
                  <c:v>Muurame</c:v>
                </c:pt>
                <c:pt idx="3">
                  <c:v>Eura</c:v>
                </c:pt>
                <c:pt idx="4">
                  <c:v>Uusikaupunki</c:v>
                </c:pt>
                <c:pt idx="5">
                  <c:v>Liminka</c:v>
                </c:pt>
                <c:pt idx="6">
                  <c:v>Kontiolahti</c:v>
                </c:pt>
                <c:pt idx="7">
                  <c:v>Muhos</c:v>
                </c:pt>
                <c:pt idx="8">
                  <c:v>Hämeenkyrö</c:v>
                </c:pt>
                <c:pt idx="9">
                  <c:v>Närpiö</c:v>
                </c:pt>
                <c:pt idx="10">
                  <c:v>Pöytyä</c:v>
                </c:pt>
              </c:strCache>
            </c:strRef>
          </c:cat>
          <c:val>
            <c:numRef>
              <c:f>VK_valitsin!$M$311:$M$321</c:f>
              <c:numCache>
                <c:formatCode>#,##0</c:formatCode>
                <c:ptCount val="11"/>
                <c:pt idx="0">
                  <c:v>10195.638231441049</c:v>
                </c:pt>
                <c:pt idx="1">
                  <c:v>11700.317796373782</c:v>
                </c:pt>
                <c:pt idx="2">
                  <c:v>9775.999379746836</c:v>
                </c:pt>
                <c:pt idx="3">
                  <c:v>10974.055183246073</c:v>
                </c:pt>
                <c:pt idx="4">
                  <c:v>14095.086417489423</c:v>
                </c:pt>
                <c:pt idx="5">
                  <c:v>8120.694226898444</c:v>
                </c:pt>
                <c:pt idx="6">
                  <c:v>10252.382518891687</c:v>
                </c:pt>
                <c:pt idx="7">
                  <c:v>8060.9837849162022</c:v>
                </c:pt>
                <c:pt idx="8">
                  <c:v>12114.369506369425</c:v>
                </c:pt>
                <c:pt idx="9">
                  <c:v>12399.970892561985</c:v>
                </c:pt>
                <c:pt idx="10">
                  <c:v>10134.506375545849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3-4A2E-B29E-8D82E688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976368"/>
        <c:axId val="421976784"/>
      </c:barChart>
      <c:lineChart>
        <c:grouping val="standard"/>
        <c:varyColors val="0"/>
        <c:ser>
          <c:idx val="2"/>
          <c:order val="1"/>
          <c:tx>
            <c:v>Vertailuarvo</c:v>
          </c:tx>
          <c:spPr>
            <a:ln w="158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VK_valitsin!$T$10:$T$20</c:f>
              <c:numCache>
                <c:formatCode>#,##0</c:formatCode>
                <c:ptCount val="11"/>
                <c:pt idx="0">
                  <c:v>10715.062443598701</c:v>
                </c:pt>
                <c:pt idx="1">
                  <c:v>10715.062443598701</c:v>
                </c:pt>
                <c:pt idx="2">
                  <c:v>10715.062443598701</c:v>
                </c:pt>
                <c:pt idx="3">
                  <c:v>10715.062443598701</c:v>
                </c:pt>
                <c:pt idx="4">
                  <c:v>10715.062443598701</c:v>
                </c:pt>
                <c:pt idx="5">
                  <c:v>10715.062443598701</c:v>
                </c:pt>
                <c:pt idx="6">
                  <c:v>10715.062443598701</c:v>
                </c:pt>
                <c:pt idx="7">
                  <c:v>10715.062443598701</c:v>
                </c:pt>
                <c:pt idx="8">
                  <c:v>10715.062443598701</c:v>
                </c:pt>
                <c:pt idx="9">
                  <c:v>10715.062443598701</c:v>
                </c:pt>
                <c:pt idx="10">
                  <c:v>10715.062443598701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5C-4B98-96CD-88E4D6BEB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6368"/>
        <c:axId val="421976784"/>
      </c:lineChart>
      <c:catAx>
        <c:axId val="42197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21976784"/>
        <c:crosses val="autoZero"/>
        <c:auto val="1"/>
        <c:lblAlgn val="ctr"/>
        <c:lblOffset val="100"/>
        <c:noMultiLvlLbl val="0"/>
      </c:catAx>
      <c:valAx>
        <c:axId val="42197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2197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789154</xdr:colOff>
      <xdr:row>309</xdr:row>
      <xdr:rowOff>326</xdr:rowOff>
    </xdr:from>
    <xdr:to>
      <xdr:col>11</xdr:col>
      <xdr:colOff>839657</xdr:colOff>
      <xdr:row>340</xdr:row>
      <xdr:rowOff>288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340F55B-4CC5-F952-CE64-9F2B47345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910125</xdr:colOff>
      <xdr:row>309</xdr:row>
      <xdr:rowOff>787</xdr:rowOff>
    </xdr:from>
    <xdr:to>
      <xdr:col>18</xdr:col>
      <xdr:colOff>689919</xdr:colOff>
      <xdr:row>340</xdr:row>
      <xdr:rowOff>749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5597E0D8-64A2-EFA4-42D3-BABFE54D8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538489</xdr:colOff>
      <xdr:row>309</xdr:row>
      <xdr:rowOff>326</xdr:rowOff>
    </xdr:from>
    <xdr:to>
      <xdr:col>5</xdr:col>
      <xdr:colOff>715347</xdr:colOff>
      <xdr:row>340</xdr:row>
      <xdr:rowOff>35582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2F519B4E-242C-112D-1139-0E8C6461F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389659</xdr:colOff>
      <xdr:row>298</xdr:row>
      <xdr:rowOff>25977</xdr:rowOff>
    </xdr:from>
    <xdr:to>
      <xdr:col>131</xdr:col>
      <xdr:colOff>290530</xdr:colOff>
      <xdr:row>337</xdr:row>
      <xdr:rowOff>139215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DB96306-A049-9D19-84F9-2F8E6C66A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6432" y="46473341"/>
          <a:ext cx="6377871" cy="6191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ehtonen Mikko" id="{B76C4154-A6F0-4D40-8E59-6EA2A154898D}" userId="S::Mikko.Mehtonen@kuntaliitto.fi::69bd3d20-143f-48ed-a68c-c6569ca4261c" providerId="AD"/>
</personList>
</file>

<file path=xl/theme/theme1.xml><?xml version="1.0" encoding="utf-8"?>
<a:theme xmlns:a="http://schemas.openxmlformats.org/drawingml/2006/main" name="kuntaliitto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accent3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kuntaliitto" id="{83420136-60C6-47BA-A243-B2DA9E88A498}" vid="{61E78A92-B961-430C-A106-E58B00BEBC2D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1-11-10T11:12:42.53" personId="{B76C4154-A6F0-4D40-8E59-6EA2A154898D}" id="{3DE31DC6-5367-4D87-AEC4-DCA686304B46}">
    <text>Kunnan kustantamalla varhaiskasvatuksella  tarkoitetaan kaikkea kunnan järjestämää varhaiskasvatusta kuten omaa päiväkoti- ja perhepäivätoimintaa, ostopalveluna hankittua varhaiskasvatusta, palvelusetelillä järjestettyä toimintaa, kuntalisiä, avoimia päiväkoteja sekä muuta varhaiskasvatukseksi määriteltävää toimintaa.</text>
  </threadedComment>
  <threadedComment ref="C5" dT="2021-11-10T12:48:51.75" personId="{B76C4154-A6F0-4D40-8E59-6EA2A154898D}" id="{C033BBCB-E7FC-447E-8DCD-92D347FA0EFA}">
    <text>Painoarvo painottaa muuttujia joiden perusteella samankaltaiset kunnat valitaan. Mitä isompi prosenttiosuus, sitä isomman painoarvon kyseinen muuttuja saa samankaltaisia kuntia etsittäessä.</text>
  </threadedComment>
  <threadedComment ref="D7" dT="2026-01-07T11:32:31.37" personId="{B76C4154-A6F0-4D40-8E59-6EA2A154898D}" id="{07E8E945-75C5-478A-BCE3-6F215A1BA17F}">
    <text xml:space="preserve">Kunnan kustantamaan varhaiskasvatukseen osallistuneet  % 1-6-vuotiaista.
Aineisto: 2024
Lähde: Vipunen (OPH), Tilastokeskus
</text>
  </threadedComment>
  <threadedComment ref="E7" dT="2025-12-22T09:16:10.71" personId="{B76C4154-A6F0-4D40-8E59-6EA2A154898D}" id="{5BFCE308-0D86-44A1-942F-AF6541FAE033}">
    <text xml:space="preserve">Taloudellinen huoltosuhde, %.
Vuosi: 2023
Lähde: Tilastokeskus
</text>
  </threadedComment>
  <threadedComment ref="F7" dT="2025-12-22T09:52:15.82" personId="{B76C4154-A6F0-4D40-8E59-6EA2A154898D}" id="{F18FEB19-6524-4998-A020-10FD183940BA}">
    <text xml:space="preserve">Kaikki kunnan kustantamaan varhaiskasvatukseen osallistuneiden lapsien lukumäärä.
Vuosi: 2024
Lähde: Vipunen (OPH)
</text>
  </threadedComment>
  <threadedComment ref="G7" dT="2025-12-22T09:39:10.39" personId="{B76C4154-A6F0-4D40-8E59-6EA2A154898D}" id="{78503806-1CE1-4069-A3C0-3EFA6B67ED13}">
    <text xml:space="preserve">Ansiotulot per asukas, eur./as.
Vuosi: 2024
Lähde: Verohallinto
</text>
  </threadedComment>
  <threadedComment ref="H7" dT="2026-01-07T11:11:41.34" personId="{B76C4154-A6F0-4D40-8E59-6EA2A154898D}" id="{461DEC4D-82DE-4407-A512-801FD6780956}">
    <text xml:space="preserve">Kunnan koko- tai osa-aikaiseen päiväkoti- tai perhepäivähoitotoimintaan (itse tuotettu tai ostopalveluna hankittu) osallistuneiden lasten lukumäärän suhde (%) lukuun, johon on laskettu edellisen lisäksi myös yksityisen hoidon tuella hoidetut lapset ja palveluseteliasiakkaat.
Vuosi: 2024
Lähde: Vipunen (OPH)
</text>
  </threadedComment>
  <threadedComment ref="I7" dT="2025-12-22T09:37:41.40" personId="{B76C4154-A6F0-4D40-8E59-6EA2A154898D}" id="{C61E4DCE-4A4B-47C8-A123-37A00047BCE7}">
    <text xml:space="preserve">0 = kunta ei maksa kotihoidon kuntalisää
1 = kunta maksaa kotihoidon kuntalisää
Sisältää kunnan itse ja Kelan maksaman.
Vuosi: 2024
Lähde: Valtiokonttori, Kela
</text>
  </threadedComment>
  <threadedComment ref="J7" dT="2025-12-22T09:20:13.28" personId="{B76C4154-A6F0-4D40-8E59-6EA2A154898D}" id="{57C9B500-4AB4-46F2-ABCB-1A45BAFE655D}">
    <text xml:space="preserve">Maanteiden yhteispituus (kantatiet, valtatiet, seututiet ja yhdystiet), km.
Vuosi: 2024
Lähde: SYKE
</text>
  </threadedComment>
  <threadedComment ref="L7" dT="2021-11-10T11:06:57.87" personId="{B76C4154-A6F0-4D40-8E59-6EA2A154898D}" id="{8D5EAF05-9C11-4440-8C82-381C29ACECAF}">
    <text>Varhaiskasvatuksen käyttökulut per 0-6 vuotias.
Vuosi: 2024
Lähde: Valtiokonttori, Tilastokeskus</text>
  </threadedComment>
  <threadedComment ref="M7" dT="2021-11-10T11:07:24.09" personId="{B76C4154-A6F0-4D40-8E59-6EA2A154898D}" id="{D9B606B5-1269-459D-9C70-9DE51D3518B2}">
    <text>Kymmenen samankaltaisimman kunnan kustannusten keskiarvo.</text>
  </threadedComment>
  <threadedComment ref="B10" dT="2021-11-10T12:49:15.94" personId="{B76C4154-A6F0-4D40-8E59-6EA2A154898D}" id="{2D1A38DD-77EB-4E32-B800-B96A084C3685}">
    <text>Samankaltaisuus viisiportaisella asteikolla (1-5).
***** = hyvin samankaltainen
* = ei kovinkaan samankaltainen
Samankaltaisuutta mitataan muuttujien erojen suhteena koko aineiston kvartiilivälin pituuteen. Mitä enemmän eroa, sitä vähemmän tähtiä.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2" dT="2023-01-02T13:45:34.90" personId="{B76C4154-A6F0-4D40-8E59-6EA2A154898D}" id="{062560F1-A828-46E7-9CBA-A7B0BB2FB8E7}">
    <text xml:space="preserve">Kuntien avainluvut (TK)
</text>
  </threadedComment>
  <threadedComment ref="L2" dT="2025-12-22T09:13:29.79" personId="{B76C4154-A6F0-4D40-8E59-6EA2A154898D}" id="{B0A66B79-B887-4ADA-8F45-8256D8CB6A36}" parentId="{062560F1-A828-46E7-9CBA-A7B0BB2FB8E7}">
    <text>https://pxdata.stat.fi/PxWeb/pxweb/fi/Kuntien_avainluvut/Kuntien_avainluvut__2025/kuntien_avainluvut_2025_aikasarja.px/</text>
    <extLst>
      <x:ext xmlns:xltc2="http://schemas.microsoft.com/office/spreadsheetml/2020/threadedcomments2" uri="{F7C98A9C-CBB3-438F-8F68-D28B6AF4A901}">
        <xltc2:checksum>1739654305</xltc2:checksum>
        <xltc2:hyperlink startIndex="0" length="119" url="https://pxdata.stat.fi/PxWeb/pxweb/fi/Kuntien_avainluvut/Kuntien_avainluvut__2025/kuntien_avainluvut_2025_aikasarja.px/"/>
      </x:ext>
    </extLst>
  </threadedComment>
  <threadedComment ref="S2" dT="2023-01-02T14:17:50.49" personId="{B76C4154-A6F0-4D40-8E59-6EA2A154898D}" id="{DC4F8B10-A264-4116-A4C8-2BD3F5530015}">
    <text xml:space="preserve">https://liiteri.ymparisto.fi/
LIIKKUMINEN JA LIIKENNE -&gt; Liikenneverkostot -&gt; Tie- ja katuverkoston pituus tietyypeittäin -&gt; Pituus -&gt; Maantiet
</text>
  </threadedComment>
  <threadedComment ref="AG2" dT="2023-01-09T10:43:03.87" personId="{B76C4154-A6F0-4D40-8E59-6EA2A154898D}" id="{EF7ADCA3-F8DC-46C9-9ACD-59AA217F6841}">
    <text xml:space="preserve">Laskettu KKNR-tiedoista, että onko kotihoidon kuntalisää = 1, sekä lisäksi katsottu Kelaston tilastoista kotihoidon kuntalisää saavien lasten määrä = 1. Muutoin 0.
ks. Kuvankaappaus alta
</text>
  </threadedComment>
  <threadedComment ref="AG2" dT="2023-01-18T12:09:40.28" personId="{B76C4154-A6F0-4D40-8E59-6EA2A154898D}" id="{3F6ACD4E-1F27-4A87-A534-9612329C121E}" parentId="{EF7ADCA3-F8DC-46C9-9ACD-59AA217F6841}">
    <text>https://raportit.kela.fi/ibi_apps/WFServlet?IBIF_ex=NIT113AL</text>
  </threadedComment>
  <threadedComment ref="AL2" dT="2023-01-03T14:09:31.46" personId="{B76C4154-A6F0-4D40-8E59-6EA2A154898D}" id="{DD214B33-A27D-4A0B-9EEC-9C13731F16F0}">
    <text xml:space="preserve">Vipunen:
Kaikki järjestämismuodot paitsi viimeinen (yksityinen hoito ilman yksityisen hoidon tukea)
/
1-6 vuotias väestö (Tilastokeskus)
https://vipunen.fi/fi-fi/varhaiskasvatus/Sivut/Varhaiskasvatuksen-lapset.aspx
</text>
  </threadedComment>
  <threadedComment ref="BD2" dT="2023-01-09T09:42:26.11" personId="{B76C4154-A6F0-4D40-8E59-6EA2A154898D}" id="{EC25B516-7C02-4508-A8BA-B932402253BB}">
    <text xml:space="preserve">Vipunen:
Kunnan tai kuntayhtymän järjestämän tarkoittaa omaa tuotantoa koska ostopalvelut ja muut erillään (ensimmäinen järjestämismuoto). Jaetaan edellä mainittu lisättynä ostopalvelulla, palveluseteleillä ja yh-lisällä. Jätin kuitenkin pois: yksityinen varhaiskasvatus ilman yh-lisää.
https://vipunen.fi/fi-fi/varhaiskasvatus/Sivut/Varhaiskasvatuksen-lapset.aspx
</text>
    <extLst>
      <x:ext xmlns:xltc2="http://schemas.microsoft.com/office/spreadsheetml/2020/threadedcomments2" uri="{F7C98A9C-CBB3-438F-8F68-D28B6AF4A901}">
        <xltc2:checksum>506815734</xltc2:checksum>
        <xltc2:hyperlink startIndex="289" length="77" url="https://vipunen.fi/fi-fi/varhaiskasvatus/Sivut/Varhaiskasvatuksen-lapset.aspx"/>
      </x:ext>
    </extLst>
  </threadedComment>
  <threadedComment ref="BH2" dT="2023-01-04T10:00:13.63" personId="{B76C4154-A6F0-4D40-8E59-6EA2A154898D}" id="{BBDDFA73-7D3E-4C03-8E1E-C57ADA0B3AF5}">
    <text xml:space="preserve">Vipunen:
Kaikki järjestämismuodot paitsi viimeinen (Yksityinen hoito ilman yksityisen hoidon tukea)
https://vipunen.fi/fi-fi/varhaiskasvatus/Sivut/Varhaiskasvatuksen-lapset.aspx
</text>
  </threadedComment>
  <threadedComment ref="BN2" dT="2023-01-09T12:12:01.54" personId="{B76C4154-A6F0-4D40-8E59-6EA2A154898D}" id="{4923424D-7094-409E-80E2-346BF4A5D82E}">
    <text xml:space="preserve">Verohallinnon tilastotietokanta
4. Ansiotulot yhteensä
http://vero2.stat.fi/PXWeb/pxweb/fi/Vero/Vero__Henkiloasiakkaiden_tuloverot__lopulliset__alue/tulot_102.px/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" dT="2023-01-04T12:42:16.14" personId="{B76C4154-A6F0-4D40-8E59-6EA2A154898D}" id="{E4CB0E3D-790C-40A1-B727-97B8A1D0EA23}">
    <text>Palvelutuotannon nettokulut excelistä vakan nettokäyttökulut per 0-6 -vuotias</text>
  </threadedComment>
  <threadedComment ref="I2" dT="2023-01-04T12:42:16.14" personId="{B76C4154-A6F0-4D40-8E59-6EA2A154898D}" id="{089EA32B-377E-47A4-8137-8F88E1F380B0}">
    <text>TK:n tehtävittäisestä ihan vaan käyttökulut euroa. Jakajana 1-6 vuotiaat väestörakennetilastosta.
T0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03C0-426D-4A75-97ED-6581619082D4}">
  <dimension ref="A1:AB891"/>
  <sheetViews>
    <sheetView tabSelected="1" zoomScale="110" zoomScaleNormal="110" workbookViewId="0">
      <selection activeCell="C8" sqref="C8"/>
    </sheetView>
  </sheetViews>
  <sheetFormatPr defaultRowHeight="12" x14ac:dyDescent="0.2"/>
  <cols>
    <col min="1" max="1" width="8.85546875" style="19"/>
    <col min="2" max="2" width="19.42578125" style="20" customWidth="1"/>
    <col min="3" max="3" width="21.5703125" customWidth="1"/>
    <col min="4" max="4" width="19.42578125" customWidth="1"/>
    <col min="5" max="5" width="23" customWidth="1"/>
    <col min="6" max="6" width="18" customWidth="1"/>
    <col min="7" max="7" width="12.5703125" style="26" customWidth="1"/>
    <col min="8" max="8" width="19.5703125" customWidth="1"/>
    <col min="9" max="9" width="12.5703125" customWidth="1"/>
    <col min="10" max="10" width="14.85546875" customWidth="1"/>
    <col min="11" max="11" width="4.5703125" customWidth="1"/>
    <col min="12" max="12" width="16.5703125" style="26" bestFit="1" customWidth="1"/>
    <col min="13" max="13" width="19.5703125" customWidth="1"/>
    <col min="14" max="14" width="13.42578125" customWidth="1"/>
    <col min="15" max="15" width="14.5703125" style="26" customWidth="1"/>
    <col min="16" max="16" width="10.42578125" customWidth="1"/>
    <col min="17" max="18" width="11" bestFit="1" customWidth="1"/>
    <col min="19" max="19" width="10.85546875" bestFit="1" customWidth="1"/>
    <col min="20" max="20" width="9.42578125" bestFit="1" customWidth="1"/>
  </cols>
  <sheetData>
    <row r="1" spans="1:28" ht="12.75" x14ac:dyDescent="0.2">
      <c r="A1" s="35" t="s">
        <v>692</v>
      </c>
      <c r="D1" s="5"/>
      <c r="F1" s="5"/>
      <c r="G1" s="5"/>
      <c r="H1" s="5"/>
      <c r="I1" s="5"/>
      <c r="J1" s="5"/>
      <c r="L1"/>
      <c r="M1" s="3"/>
      <c r="O1"/>
      <c r="P1" s="5"/>
    </row>
    <row r="2" spans="1:28" s="19" customFormat="1" x14ac:dyDescent="0.2">
      <c r="A2" s="20" t="s">
        <v>667</v>
      </c>
      <c r="C2" s="25"/>
      <c r="D2" s="18"/>
      <c r="E2" s="18"/>
      <c r="F2" s="18"/>
      <c r="G2" s="18"/>
      <c r="H2" s="18"/>
      <c r="I2" s="18"/>
      <c r="J2" s="18"/>
      <c r="N2" s="60"/>
      <c r="O2" s="60"/>
      <c r="P2" s="60"/>
      <c r="Q2" s="60"/>
      <c r="R2" s="60"/>
      <c r="S2" s="60"/>
      <c r="T2" s="60"/>
      <c r="U2" s="60"/>
      <c r="V2" s="60"/>
    </row>
    <row r="3" spans="1:28" s="19" customFormat="1" x14ac:dyDescent="0.2">
      <c r="A3" s="20" t="s">
        <v>666</v>
      </c>
      <c r="C3" s="25"/>
      <c r="D3" s="18"/>
      <c r="E3" s="18"/>
      <c r="G3" s="18"/>
      <c r="H3" s="18"/>
      <c r="I3" s="18"/>
      <c r="J3" s="18"/>
      <c r="N3" s="60"/>
      <c r="O3" s="69"/>
      <c r="P3" s="69"/>
      <c r="Q3" s="60"/>
      <c r="R3" s="60"/>
      <c r="S3" s="60"/>
      <c r="T3" s="60"/>
      <c r="U3" s="60"/>
      <c r="V3" s="60"/>
    </row>
    <row r="4" spans="1:28" s="19" customFormat="1" x14ac:dyDescent="0.2">
      <c r="C4" s="25"/>
      <c r="D4" s="32"/>
      <c r="E4" s="32"/>
      <c r="F4" s="46"/>
      <c r="G4" s="32"/>
      <c r="H4" s="32"/>
      <c r="I4" s="32"/>
      <c r="J4" s="32"/>
      <c r="L4" s="32"/>
      <c r="N4" s="60"/>
      <c r="O4" s="71"/>
      <c r="P4" s="71"/>
      <c r="Q4" s="60"/>
      <c r="R4" s="60"/>
      <c r="S4" s="60"/>
      <c r="T4" s="60"/>
      <c r="U4" s="60"/>
      <c r="V4" s="60"/>
    </row>
    <row r="5" spans="1:28" s="5" customFormat="1" x14ac:dyDescent="0.2">
      <c r="A5" s="18"/>
      <c r="B5" s="7"/>
      <c r="C5" s="11" t="s">
        <v>370</v>
      </c>
      <c r="D5" s="22">
        <v>0.26930038082415619</v>
      </c>
      <c r="E5" s="22">
        <v>0.23680180407428272</v>
      </c>
      <c r="F5" s="22">
        <v>0.18938386563077023</v>
      </c>
      <c r="G5" s="22">
        <v>0.13918252173806264</v>
      </c>
      <c r="H5" s="22">
        <v>7.2443969663951585E-2</v>
      </c>
      <c r="I5" s="22">
        <v>5.4704488676085024E-2</v>
      </c>
      <c r="J5" s="23">
        <v>3.8182969392691481E-2</v>
      </c>
      <c r="K5"/>
      <c r="L5" s="6"/>
      <c r="N5" s="69"/>
      <c r="O5" s="69"/>
      <c r="P5" s="69"/>
      <c r="Q5" s="69"/>
      <c r="R5" s="69"/>
      <c r="S5" s="69"/>
      <c r="T5" s="69"/>
      <c r="U5" s="69"/>
      <c r="V5" s="69"/>
    </row>
    <row r="6" spans="1:28" x14ac:dyDescent="0.2">
      <c r="D6" s="5"/>
      <c r="E6" s="5"/>
      <c r="F6" s="5"/>
      <c r="G6" s="5"/>
      <c r="H6" s="5"/>
      <c r="I6" s="5"/>
      <c r="J6" s="5"/>
      <c r="L6"/>
      <c r="N6" s="60"/>
      <c r="O6" s="69"/>
      <c r="P6" s="69"/>
      <c r="Q6" s="60"/>
      <c r="R6" s="60"/>
      <c r="S6" s="60"/>
      <c r="T6" s="60"/>
      <c r="U6" s="60"/>
      <c r="V6" s="60"/>
    </row>
    <row r="7" spans="1:28" x14ac:dyDescent="0.2">
      <c r="C7" s="33" t="s">
        <v>379</v>
      </c>
      <c r="D7" s="54" t="s">
        <v>374</v>
      </c>
      <c r="E7" s="54" t="s">
        <v>373</v>
      </c>
      <c r="F7" s="2" t="s">
        <v>382</v>
      </c>
      <c r="G7" s="2" t="s">
        <v>377</v>
      </c>
      <c r="H7" s="54" t="s">
        <v>376</v>
      </c>
      <c r="I7" s="2" t="s">
        <v>25</v>
      </c>
      <c r="J7" s="54" t="s">
        <v>375</v>
      </c>
      <c r="K7" s="51"/>
      <c r="L7" s="2" t="s">
        <v>690</v>
      </c>
      <c r="M7" s="82" t="s">
        <v>691</v>
      </c>
      <c r="N7" s="60"/>
      <c r="O7" s="51"/>
      <c r="P7" s="51"/>
      <c r="Q7" s="60"/>
      <c r="R7" s="60"/>
      <c r="S7" s="60"/>
      <c r="T7" s="60"/>
      <c r="U7" s="60"/>
      <c r="V7" s="60"/>
    </row>
    <row r="8" spans="1:28" x14ac:dyDescent="0.2">
      <c r="C8" s="36" t="s">
        <v>77</v>
      </c>
      <c r="D8" s="30">
        <f>VLOOKUP($C8,VK!$B$3:$CG$294,37,FALSE)</f>
        <v>0.69433962264150939</v>
      </c>
      <c r="E8" s="10">
        <f>VLOOKUP(C8,VK!$B$3:$CG$294,11,FALSE)</f>
        <v>139.30000000000001</v>
      </c>
      <c r="F8" s="66">
        <f>VLOOKUP($C8,VK!$B$3:$CG$294,59,FALSE)</f>
        <v>552</v>
      </c>
      <c r="G8" s="66">
        <f>VLOOKUP($C8,VK!$B$3:$CG$294,65,FALSE)</f>
        <v>27416.480014645756</v>
      </c>
      <c r="H8" s="30">
        <f>VLOOKUP($C8,VK!$B$3:$CG$294,55,FALSE)</f>
        <v>0.82065217391304346</v>
      </c>
      <c r="I8" s="64">
        <f>VLOOKUP($C8,VK!$B$3:$CG$294,32,FALSE)</f>
        <v>0</v>
      </c>
      <c r="J8" s="10">
        <f>VLOOKUP($C8,VK!$B$3:$CG$294,18,FALSE)</f>
        <v>152</v>
      </c>
      <c r="K8" s="10"/>
      <c r="L8" s="66">
        <f>VLOOKUP($C8,vertailutiedot,3,FALSE)</f>
        <v>10195.638231441049</v>
      </c>
      <c r="M8" s="83">
        <f>AVERAGE(L11:L21)</f>
        <v>10715.062443598701</v>
      </c>
      <c r="N8" s="57">
        <f>VLOOKUP($C8,vertailutiedot,4,FALSE)</f>
        <v>453</v>
      </c>
      <c r="O8" s="57">
        <f>VLOOKUP($C8,vertailutiedot,5,FALSE)</f>
        <v>2.5</v>
      </c>
      <c r="P8" s="57">
        <f>VLOOKUP($C8,vertailutiedot,6,FALSE)</f>
        <v>2.5</v>
      </c>
      <c r="Q8" s="57">
        <f>VLOOKUP($C8,vertailutiedot,7,FALSE)</f>
        <v>96</v>
      </c>
      <c r="R8" s="57">
        <f>VLOOKUP($C8,vertailutiedot,8,FALSE)</f>
        <v>0</v>
      </c>
      <c r="S8" s="19"/>
      <c r="T8" s="60"/>
      <c r="U8" s="60"/>
      <c r="V8" s="60"/>
    </row>
    <row r="9" spans="1:28" ht="11.45" customHeight="1" x14ac:dyDescent="0.2">
      <c r="D9" s="73"/>
      <c r="E9" s="47"/>
      <c r="F9" s="31"/>
      <c r="G9" s="24"/>
      <c r="H9" s="73"/>
      <c r="I9" s="47"/>
      <c r="J9" s="10"/>
      <c r="L9" s="66"/>
      <c r="M9" s="84" t="s">
        <v>378</v>
      </c>
      <c r="N9" s="68"/>
      <c r="O9" s="68"/>
      <c r="P9" s="68"/>
      <c r="Q9" s="68"/>
      <c r="R9" s="68"/>
      <c r="S9" s="60"/>
      <c r="T9" s="60"/>
      <c r="U9" s="60"/>
      <c r="V9" s="60"/>
    </row>
    <row r="10" spans="1:28" x14ac:dyDescent="0.2">
      <c r="A10" s="34"/>
      <c r="B10" s="7" t="s">
        <v>380</v>
      </c>
      <c r="D10" s="73"/>
      <c r="E10" s="10"/>
      <c r="F10" s="31"/>
      <c r="G10" s="24"/>
      <c r="H10" s="73"/>
      <c r="J10" s="10"/>
      <c r="L10" s="66"/>
      <c r="M10" s="19"/>
      <c r="N10" s="57"/>
      <c r="O10" s="57"/>
      <c r="P10" s="57"/>
      <c r="Q10" s="57"/>
      <c r="R10" s="57"/>
      <c r="S10" s="57">
        <f>VLOOKUP($C8,vertailutiedot,9,FALSE)</f>
        <v>0</v>
      </c>
      <c r="T10" s="57">
        <f>$M$8</f>
        <v>10715.062443598701</v>
      </c>
      <c r="U10" s="60"/>
      <c r="V10" s="60"/>
    </row>
    <row r="11" spans="1:28" x14ac:dyDescent="0.2">
      <c r="A11" s="19">
        <v>1</v>
      </c>
      <c r="B11" s="30" t="str">
        <f>IF(M11&lt;0,"*",IF(M11&lt;0.25,"**",IF(M11&lt;0.5,"***",IF(M11&lt;0.75,"****","*****"))))</f>
        <v>*****</v>
      </c>
      <c r="C11" t="str">
        <f>VLOOKUP(A11,VK!$IE$3:$IG$294,3,FALSE)</f>
        <v>Ulvila</v>
      </c>
      <c r="D11" s="30">
        <f>VLOOKUP($C11,VK!$B$3:$CG$294,37,FALSE)</f>
        <v>0.76555023923444976</v>
      </c>
      <c r="E11" s="10">
        <f>VLOOKUP($C11,VK!$B$3:$CG$294,11,FALSE)</f>
        <v>139.9</v>
      </c>
      <c r="F11" s="24">
        <f>VLOOKUP($C11,VK!$B$3:$CG$294,59,FALSE)</f>
        <v>480</v>
      </c>
      <c r="G11" s="24">
        <f>VLOOKUP($C11,VK!$B$3:$CG$294,65,FALSE)</f>
        <v>28317.059925698595</v>
      </c>
      <c r="H11" s="30">
        <f>VLOOKUP($C11,VK!$B$3:$CG$294,55,FALSE)</f>
        <v>0.77500000000000002</v>
      </c>
      <c r="I11" s="10">
        <f>VLOOKUP($C11,VK!$B$3:$CG$294,32,FALSE)</f>
        <v>0</v>
      </c>
      <c r="J11" s="10">
        <f>VLOOKUP($C11,VK!$B$3:$CG$294,18,FALSE)</f>
        <v>161</v>
      </c>
      <c r="K11" s="24"/>
      <c r="L11" s="66">
        <f t="shared" ref="L11:L74" si="0">VLOOKUP($C11,vertailutiedot,3,FALSE)</f>
        <v>11700.317796373782</v>
      </c>
      <c r="M11" s="58">
        <f>1-VLOOKUP(C11,VK!$B$3:$ID$294,237,FALSE)</f>
        <v>0.7734599538081367</v>
      </c>
      <c r="N11" s="57">
        <f t="shared" ref="N11:N74" si="1">VLOOKUP($C11,vertailutiedot,4,FALSE)</f>
        <v>372</v>
      </c>
      <c r="O11" s="57">
        <f t="shared" ref="O11:O74" si="2">VLOOKUP($C11,vertailutiedot,5,FALSE)</f>
        <v>6</v>
      </c>
      <c r="P11" s="57">
        <f t="shared" ref="P11:P74" si="3">VLOOKUP($C11,vertailutiedot,6,FALSE)</f>
        <v>9</v>
      </c>
      <c r="Q11" s="57">
        <f t="shared" ref="Q11:Q74" si="4">VLOOKUP($C11,vertailutiedot,7,FALSE)</f>
        <v>0</v>
      </c>
      <c r="R11" s="57">
        <f t="shared" ref="R11:R74" si="5">VLOOKUP($C11,vertailutiedot,8,FALSE)</f>
        <v>102</v>
      </c>
      <c r="S11" s="57">
        <f t="shared" ref="S11:S74" si="6">VLOOKUP($C11,vertailutiedot,9,FALSE)</f>
        <v>0</v>
      </c>
      <c r="T11" s="57">
        <f t="shared" ref="T11:T74" si="7">$M$8</f>
        <v>10715.062443598701</v>
      </c>
      <c r="U11" s="60"/>
      <c r="V11" s="60"/>
      <c r="W11" s="56"/>
      <c r="X11" s="56"/>
      <c r="Y11" s="56"/>
      <c r="Z11" s="56"/>
      <c r="AA11" s="56"/>
      <c r="AB11" s="56"/>
    </row>
    <row r="12" spans="1:28" x14ac:dyDescent="0.2">
      <c r="A12" s="19">
        <v>2</v>
      </c>
      <c r="B12" s="30" t="str">
        <f t="shared" ref="B12:B75" si="8">IF(M12&lt;0,"*",IF(M12&lt;0.25,"**",IF(M12&lt;0.5,"***",IF(M12&lt;0.75,"****","*****"))))</f>
        <v>*****</v>
      </c>
      <c r="C12" t="str">
        <f>VLOOKUP(A12,VK!$IE$3:$IG$294,3,FALSE)</f>
        <v>Muurame</v>
      </c>
      <c r="D12" s="30">
        <f>VLOOKUP($C12,VK!$B$3:$CG$294,37,FALSE)</f>
        <v>0.72573839662447259</v>
      </c>
      <c r="E12" s="10">
        <f>VLOOKUP(C12,VK!$B$3:$CG$294,11,FALSE)</f>
        <v>128.5</v>
      </c>
      <c r="F12" s="24">
        <f>VLOOKUP($C12,VK!$B$3:$CG$294,59,FALSE)</f>
        <v>516</v>
      </c>
      <c r="G12" s="24">
        <f>VLOOKUP($C12,VK!$B$3:$CG$294,65,FALSE)</f>
        <v>29247.202562653099</v>
      </c>
      <c r="H12" s="30">
        <f>VLOOKUP($C12,VK!$B$3:$CG$294,55,FALSE)</f>
        <v>0.7441860465116279</v>
      </c>
      <c r="I12" s="10">
        <f>VLOOKUP($C12,VK!$B$3:$CG$294,32,FALSE)</f>
        <v>0</v>
      </c>
      <c r="J12" s="10">
        <f>VLOOKUP($C12,VK!$B$3:$CG$294,18,FALSE)</f>
        <v>65</v>
      </c>
      <c r="K12" s="10"/>
      <c r="L12" s="66">
        <f t="shared" si="0"/>
        <v>9775.999379746836</v>
      </c>
      <c r="M12" s="58">
        <f>1-VLOOKUP(C12,VK!$B$3:$ID$294,237,FALSE)</f>
        <v>0.75323730330368455</v>
      </c>
      <c r="N12" s="57">
        <f t="shared" si="1"/>
        <v>384</v>
      </c>
      <c r="O12" s="57">
        <f t="shared" si="2"/>
        <v>0</v>
      </c>
      <c r="P12" s="57">
        <f t="shared" si="3"/>
        <v>0</v>
      </c>
      <c r="Q12" s="57">
        <f t="shared" si="4"/>
        <v>0</v>
      </c>
      <c r="R12" s="57">
        <f t="shared" si="5"/>
        <v>135</v>
      </c>
      <c r="S12" s="57">
        <f t="shared" si="6"/>
        <v>0</v>
      </c>
      <c r="T12" s="57">
        <f t="shared" si="7"/>
        <v>10715.062443598701</v>
      </c>
      <c r="U12" s="60"/>
      <c r="V12" s="60"/>
      <c r="W12" s="56"/>
      <c r="X12" s="56"/>
      <c r="Y12" s="56"/>
      <c r="Z12" s="56"/>
      <c r="AA12" s="56"/>
      <c r="AB12" s="56"/>
    </row>
    <row r="13" spans="1:28" x14ac:dyDescent="0.2">
      <c r="A13" s="19">
        <v>3</v>
      </c>
      <c r="B13" s="30" t="str">
        <f t="shared" si="8"/>
        <v>****</v>
      </c>
      <c r="C13" t="str">
        <f>VLOOKUP(A13,VK!$IE$3:$IG$294,3,FALSE)</f>
        <v>Eura</v>
      </c>
      <c r="D13" s="30">
        <f>VLOOKUP($C13,VK!$B$3:$CG$294,37,FALSE)</f>
        <v>0.74066390041493779</v>
      </c>
      <c r="E13" s="10">
        <f>VLOOKUP(C13,VK!$B$3:$CG$294,11,FALSE)</f>
        <v>137.9</v>
      </c>
      <c r="F13" s="24">
        <f>VLOOKUP($C13,VK!$B$3:$CG$294,59,FALSE)</f>
        <v>357</v>
      </c>
      <c r="G13" s="24">
        <f>VLOOKUP($C13,VK!$B$3:$CG$294,65,FALSE)</f>
        <v>28037.125496210756</v>
      </c>
      <c r="H13" s="30">
        <f>VLOOKUP($C13,VK!$B$3:$CG$294,55,FALSE)</f>
        <v>0.90756302521008403</v>
      </c>
      <c r="I13" s="10">
        <f>VLOOKUP($C13,VK!$B$3:$CG$294,32,FALSE)</f>
        <v>0</v>
      </c>
      <c r="J13" s="10">
        <f>VLOOKUP($C13,VK!$B$3:$CG$294,18,FALSE)</f>
        <v>252</v>
      </c>
      <c r="K13" s="10"/>
      <c r="L13" s="66">
        <f t="shared" si="0"/>
        <v>10974.055183246073</v>
      </c>
      <c r="M13" s="58">
        <f>1-VLOOKUP(C13,VK!$B$3:$ID$294,237,FALSE)</f>
        <v>0.74656909588040388</v>
      </c>
      <c r="N13" s="57">
        <f t="shared" si="1"/>
        <v>324</v>
      </c>
      <c r="O13" s="57">
        <f t="shared" si="2"/>
        <v>0</v>
      </c>
      <c r="P13" s="57">
        <f t="shared" si="3"/>
        <v>0</v>
      </c>
      <c r="Q13" s="57">
        <f t="shared" si="4"/>
        <v>0</v>
      </c>
      <c r="R13" s="57">
        <f t="shared" si="5"/>
        <v>36</v>
      </c>
      <c r="S13" s="57">
        <f t="shared" si="6"/>
        <v>0</v>
      </c>
      <c r="T13" s="57">
        <f t="shared" si="7"/>
        <v>10715.062443598701</v>
      </c>
      <c r="U13" s="60"/>
      <c r="V13" s="60"/>
      <c r="W13" s="56"/>
      <c r="X13" s="56"/>
      <c r="Y13" s="56"/>
      <c r="Z13" s="56"/>
      <c r="AA13" s="56"/>
      <c r="AB13" s="56"/>
    </row>
    <row r="14" spans="1:28" x14ac:dyDescent="0.2">
      <c r="A14" s="19">
        <v>4</v>
      </c>
      <c r="B14" s="30" t="str">
        <f t="shared" si="8"/>
        <v>****</v>
      </c>
      <c r="C14" t="str">
        <f>VLOOKUP(A14,VK!$IE$3:$IG$294,3,FALSE)</f>
        <v>Uusikaupunki</v>
      </c>
      <c r="D14" s="30">
        <f>VLOOKUP($C14,VK!$B$3:$CG$294,37,FALSE)</f>
        <v>0.74634146341463414</v>
      </c>
      <c r="E14" s="10">
        <f>VLOOKUP(C14,VK!$B$3:$CG$294,11,FALSE)</f>
        <v>150.30000000000001</v>
      </c>
      <c r="F14" s="24">
        <f>VLOOKUP($C14,VK!$B$3:$CG$294,59,FALSE)</f>
        <v>459</v>
      </c>
      <c r="G14" s="24">
        <f>VLOOKUP($C14,VK!$B$3:$CG$294,65,FALSE)</f>
        <v>27992.216551910355</v>
      </c>
      <c r="H14" s="30">
        <f>VLOOKUP($C14,VK!$B$3:$CG$294,55,FALSE)</f>
        <v>0.92156862745098034</v>
      </c>
      <c r="I14" s="10">
        <f>VLOOKUP($C14,VK!$B$3:$CG$294,32,FALSE)</f>
        <v>0</v>
      </c>
      <c r="J14" s="10">
        <f>VLOOKUP($C14,VK!$B$3:$CG$294,18,FALSE)</f>
        <v>224</v>
      </c>
      <c r="K14" s="10"/>
      <c r="L14" s="66">
        <f t="shared" si="0"/>
        <v>14095.086417489423</v>
      </c>
      <c r="M14" s="58">
        <f>1-VLOOKUP(C14,VK!$B$3:$ID$294,237,FALSE)</f>
        <v>0.73197275018536034</v>
      </c>
      <c r="N14" s="57">
        <f t="shared" si="1"/>
        <v>423</v>
      </c>
      <c r="O14" s="57">
        <f t="shared" si="2"/>
        <v>0</v>
      </c>
      <c r="P14" s="57">
        <f t="shared" si="3"/>
        <v>6</v>
      </c>
      <c r="Q14" s="57">
        <f t="shared" si="4"/>
        <v>0</v>
      </c>
      <c r="R14" s="57">
        <f t="shared" si="5"/>
        <v>27</v>
      </c>
      <c r="S14" s="57">
        <f t="shared" si="6"/>
        <v>0</v>
      </c>
      <c r="T14" s="57">
        <f t="shared" si="7"/>
        <v>10715.062443598701</v>
      </c>
      <c r="U14" s="60"/>
      <c r="V14" s="60"/>
      <c r="W14" s="56"/>
      <c r="X14" s="56"/>
      <c r="Y14" s="56"/>
      <c r="Z14" s="56"/>
      <c r="AA14" s="56"/>
      <c r="AB14" s="56"/>
    </row>
    <row r="15" spans="1:28" x14ac:dyDescent="0.2">
      <c r="A15" s="19">
        <v>5</v>
      </c>
      <c r="B15" s="30" t="str">
        <f t="shared" si="8"/>
        <v>****</v>
      </c>
      <c r="C15" t="str">
        <f>VLOOKUP(A15,VK!$IE$3:$IG$294,3,FALSE)</f>
        <v>Liminka</v>
      </c>
      <c r="D15" s="30">
        <f>VLOOKUP($C15,VK!$B$3:$CG$294,37,FALSE)</f>
        <v>0.74377593360995853</v>
      </c>
      <c r="E15" s="10">
        <f>VLOOKUP(C15,VK!$B$3:$CG$294,11,FALSE)</f>
        <v>138.9</v>
      </c>
      <c r="F15" s="24">
        <f>VLOOKUP($C15,VK!$B$3:$CG$294,59,FALSE)</f>
        <v>717</v>
      </c>
      <c r="G15" s="24">
        <f>VLOOKUP($C15,VK!$B$3:$CG$294,65,FALSE)</f>
        <v>24914.726005888126</v>
      </c>
      <c r="H15" s="30">
        <f>VLOOKUP($C15,VK!$B$3:$CG$294,55,FALSE)</f>
        <v>0.71548117154811719</v>
      </c>
      <c r="I15" s="10">
        <f>VLOOKUP($C15,VK!$B$3:$CG$294,32,FALSE)</f>
        <v>0</v>
      </c>
      <c r="J15" s="10">
        <f>VLOOKUP($C15,VK!$B$3:$CG$294,18,FALSE)</f>
        <v>169</v>
      </c>
      <c r="K15" s="10"/>
      <c r="L15" s="66">
        <f t="shared" si="0"/>
        <v>8120.694226898444</v>
      </c>
      <c r="M15" s="58">
        <f>1-VLOOKUP(C15,VK!$B$3:$ID$294,237,FALSE)</f>
        <v>0.69100363820957711</v>
      </c>
      <c r="N15" s="57">
        <f t="shared" si="1"/>
        <v>513</v>
      </c>
      <c r="O15" s="57">
        <f t="shared" si="2"/>
        <v>15</v>
      </c>
      <c r="P15" s="57">
        <f t="shared" si="3"/>
        <v>0</v>
      </c>
      <c r="Q15" s="57">
        <f t="shared" si="4"/>
        <v>0</v>
      </c>
      <c r="R15" s="57">
        <f t="shared" si="5"/>
        <v>225</v>
      </c>
      <c r="S15" s="57">
        <f t="shared" si="6"/>
        <v>0</v>
      </c>
      <c r="T15" s="57">
        <f t="shared" si="7"/>
        <v>10715.062443598701</v>
      </c>
      <c r="U15" s="60"/>
      <c r="V15" s="60"/>
      <c r="W15" s="56"/>
      <c r="X15" s="56"/>
      <c r="Y15" s="56"/>
      <c r="Z15" s="56"/>
      <c r="AA15" s="56"/>
      <c r="AB15" s="56"/>
    </row>
    <row r="16" spans="1:28" x14ac:dyDescent="0.2">
      <c r="A16" s="19">
        <v>6</v>
      </c>
      <c r="B16" s="30" t="str">
        <f t="shared" si="8"/>
        <v>****</v>
      </c>
      <c r="C16" t="str">
        <f>VLOOKUP(A16,VK!$IE$3:$IG$294,3,FALSE)</f>
        <v>Kontiolahti</v>
      </c>
      <c r="D16" s="30">
        <f>VLOOKUP($C16,VK!$B$3:$CG$294,37,FALSE)</f>
        <v>0.75714285714285712</v>
      </c>
      <c r="E16" s="10">
        <f>VLOOKUP(C16,VK!$B$3:$CG$294,11,FALSE)</f>
        <v>124.9</v>
      </c>
      <c r="F16" s="24">
        <f>VLOOKUP($C16,VK!$B$3:$CG$294,59,FALSE)</f>
        <v>795</v>
      </c>
      <c r="G16" s="24">
        <f>VLOOKUP($C16,VK!$B$3:$CG$294,65,FALSE)</f>
        <v>27261.621193019706</v>
      </c>
      <c r="H16" s="30">
        <f>VLOOKUP($C16,VK!$B$3:$CG$294,55,FALSE)</f>
        <v>0.8867924528301887</v>
      </c>
      <c r="I16" s="10">
        <f>VLOOKUP($C16,VK!$B$3:$CG$294,32,FALSE)</f>
        <v>0</v>
      </c>
      <c r="J16" s="10">
        <f>VLOOKUP($C16,VK!$B$3:$CG$294,18,FALSE)</f>
        <v>279</v>
      </c>
      <c r="K16" s="10"/>
      <c r="L16" s="66">
        <f t="shared" si="0"/>
        <v>10252.382518891687</v>
      </c>
      <c r="M16" s="58">
        <f>1-VLOOKUP(C16,VK!$B$3:$ID$294,237,FALSE)</f>
        <v>0.65555933079443651</v>
      </c>
      <c r="N16" s="57">
        <f t="shared" si="1"/>
        <v>705</v>
      </c>
      <c r="O16" s="57">
        <f t="shared" si="2"/>
        <v>0</v>
      </c>
      <c r="P16" s="57">
        <f t="shared" si="3"/>
        <v>0</v>
      </c>
      <c r="Q16" s="57">
        <f t="shared" si="4"/>
        <v>0</v>
      </c>
      <c r="R16" s="57">
        <f t="shared" si="5"/>
        <v>90</v>
      </c>
      <c r="S16" s="57">
        <f t="shared" si="6"/>
        <v>0</v>
      </c>
      <c r="T16" s="57">
        <f t="shared" si="7"/>
        <v>10715.062443598701</v>
      </c>
      <c r="U16" s="60"/>
      <c r="V16" s="60"/>
      <c r="W16" s="56"/>
      <c r="X16" s="56"/>
      <c r="Y16" s="56"/>
      <c r="Z16" s="56"/>
      <c r="AA16" s="56"/>
      <c r="AB16" s="56"/>
    </row>
    <row r="17" spans="1:28" x14ac:dyDescent="0.2">
      <c r="A17" s="19">
        <v>7</v>
      </c>
      <c r="B17" s="30" t="str">
        <f t="shared" si="8"/>
        <v>****</v>
      </c>
      <c r="C17" t="str">
        <f>VLOOKUP(A17,VK!$IE$3:$IG$294,3,FALSE)</f>
        <v>Muhos</v>
      </c>
      <c r="D17" s="30">
        <f>VLOOKUP($C17,VK!$B$3:$CG$294,37,FALSE)</f>
        <v>0.67405063291139244</v>
      </c>
      <c r="E17" s="10">
        <f>VLOOKUP(C17,VK!$B$3:$CG$294,11,FALSE)</f>
        <v>157.30000000000001</v>
      </c>
      <c r="F17" s="24">
        <f>VLOOKUP($C17,VK!$B$3:$CG$294,59,FALSE)</f>
        <v>426</v>
      </c>
      <c r="G17" s="24">
        <f>VLOOKUP($C17,VK!$B$3:$CG$294,65,FALSE)</f>
        <v>24544.351925934392</v>
      </c>
      <c r="H17" s="30">
        <f>VLOOKUP($C17,VK!$B$3:$CG$294,55,FALSE)</f>
        <v>0.96478873239436624</v>
      </c>
      <c r="I17" s="10">
        <f>VLOOKUP($C17,VK!$B$3:$CG$294,32,FALSE)</f>
        <v>0</v>
      </c>
      <c r="J17" s="10">
        <f>VLOOKUP($C17,VK!$B$3:$CG$294,18,FALSE)</f>
        <v>166</v>
      </c>
      <c r="K17" s="10"/>
      <c r="L17" s="66">
        <f t="shared" si="0"/>
        <v>8060.9837849162022</v>
      </c>
      <c r="M17" s="58">
        <f>1-VLOOKUP(C17,VK!$B$3:$ID$294,237,FALSE)</f>
        <v>0.65034204256280204</v>
      </c>
      <c r="N17" s="57">
        <f t="shared" si="1"/>
        <v>411</v>
      </c>
      <c r="O17" s="57">
        <f t="shared" si="2"/>
        <v>0</v>
      </c>
      <c r="P17" s="57">
        <f t="shared" si="3"/>
        <v>15</v>
      </c>
      <c r="Q17" s="57">
        <f t="shared" si="4"/>
        <v>0</v>
      </c>
      <c r="R17" s="57">
        <f t="shared" si="5"/>
        <v>0</v>
      </c>
      <c r="S17" s="57">
        <f t="shared" si="6"/>
        <v>0</v>
      </c>
      <c r="T17" s="57">
        <f t="shared" si="7"/>
        <v>10715.062443598701</v>
      </c>
      <c r="U17" s="60"/>
      <c r="V17" s="60"/>
      <c r="W17" s="56"/>
      <c r="X17" s="56"/>
      <c r="Y17" s="56"/>
      <c r="Z17" s="56"/>
      <c r="AA17" s="56"/>
      <c r="AB17" s="56"/>
    </row>
    <row r="18" spans="1:28" x14ac:dyDescent="0.2">
      <c r="A18" s="19">
        <v>8</v>
      </c>
      <c r="B18" s="30" t="str">
        <f t="shared" si="8"/>
        <v>****</v>
      </c>
      <c r="C18" t="str">
        <f>VLOOKUP(A18,VK!$IE$3:$IG$294,3,FALSE)</f>
        <v>Hämeenkyrö</v>
      </c>
      <c r="D18" s="30">
        <f>VLOOKUP($C18,VK!$B$3:$CG$294,37,FALSE)</f>
        <v>0.80289330922242319</v>
      </c>
      <c r="E18" s="10">
        <f>VLOOKUP(C18,VK!$B$3:$CG$294,11,FALSE)</f>
        <v>142.6</v>
      </c>
      <c r="F18" s="24">
        <f>VLOOKUP($C18,VK!$B$3:$CG$294,59,FALSE)</f>
        <v>444</v>
      </c>
      <c r="G18" s="24">
        <f>VLOOKUP($C18,VK!$B$3:$CG$294,65,FALSE)</f>
        <v>26244.42636258214</v>
      </c>
      <c r="H18" s="30">
        <f>VLOOKUP($C18,VK!$B$3:$CG$294,55,FALSE)</f>
        <v>0.77027027027027029</v>
      </c>
      <c r="I18" s="10">
        <f>VLOOKUP($C18,VK!$B$3:$CG$294,32,FALSE)</f>
        <v>0</v>
      </c>
      <c r="J18" s="10">
        <f>VLOOKUP($C18,VK!$B$3:$CG$294,18,FALSE)</f>
        <v>255</v>
      </c>
      <c r="K18" s="10"/>
      <c r="L18" s="66">
        <f t="shared" si="0"/>
        <v>12114.369506369425</v>
      </c>
      <c r="M18" s="58">
        <f>1-VLOOKUP(C18,VK!$B$3:$ID$294,237,FALSE)</f>
        <v>0.64288482687134607</v>
      </c>
      <c r="N18" s="57">
        <f t="shared" si="1"/>
        <v>342</v>
      </c>
      <c r="O18" s="57">
        <f t="shared" si="2"/>
        <v>0</v>
      </c>
      <c r="P18" s="57">
        <f t="shared" si="3"/>
        <v>6</v>
      </c>
      <c r="Q18" s="57">
        <f t="shared" si="4"/>
        <v>0</v>
      </c>
      <c r="R18" s="57">
        <f t="shared" si="5"/>
        <v>96</v>
      </c>
      <c r="S18" s="57">
        <f t="shared" si="6"/>
        <v>0</v>
      </c>
      <c r="T18" s="57">
        <f t="shared" si="7"/>
        <v>10715.062443598701</v>
      </c>
      <c r="U18" s="60"/>
      <c r="V18" s="60"/>
      <c r="W18" s="56"/>
      <c r="X18" s="56"/>
      <c r="Y18" s="56"/>
      <c r="Z18" s="56"/>
      <c r="AA18" s="56"/>
      <c r="AB18" s="56"/>
    </row>
    <row r="19" spans="1:28" x14ac:dyDescent="0.2">
      <c r="A19" s="19">
        <v>9</v>
      </c>
      <c r="B19" s="30" t="str">
        <f t="shared" si="8"/>
        <v>****</v>
      </c>
      <c r="C19" t="str">
        <f>VLOOKUP(A19,VK!$IE$3:$IG$294,3,FALSE)</f>
        <v>Närpiö</v>
      </c>
      <c r="D19" s="30">
        <f>VLOOKUP($C19,VK!$B$3:$CG$294,37,FALSE)</f>
        <v>0.71214953271028036</v>
      </c>
      <c r="E19" s="10">
        <f>VLOOKUP(C19,VK!$B$3:$CG$294,11,FALSE)</f>
        <v>125.5</v>
      </c>
      <c r="F19" s="24">
        <f>VLOOKUP($C19,VK!$B$3:$CG$294,59,FALSE)</f>
        <v>381</v>
      </c>
      <c r="G19" s="24">
        <f>VLOOKUP($C19,VK!$B$3:$CG$294,65,FALSE)</f>
        <v>24971.580908519991</v>
      </c>
      <c r="H19" s="30">
        <f>VLOOKUP($C19,VK!$B$3:$CG$294,55,FALSE)</f>
        <v>0.94488188976377951</v>
      </c>
      <c r="I19" s="10">
        <f>VLOOKUP($C19,VK!$B$3:$CG$294,32,FALSE)</f>
        <v>0</v>
      </c>
      <c r="J19" s="10">
        <f>VLOOKUP($C19,VK!$B$3:$CG$294,18,FALSE)</f>
        <v>399</v>
      </c>
      <c r="K19" s="10"/>
      <c r="L19" s="66">
        <f t="shared" si="0"/>
        <v>12399.970892561985</v>
      </c>
      <c r="M19" s="58">
        <f>1-VLOOKUP(C19,VK!$B$3:$ID$294,237,FALSE)</f>
        <v>0.63796763453097938</v>
      </c>
      <c r="N19" s="57">
        <f t="shared" si="1"/>
        <v>360</v>
      </c>
      <c r="O19" s="57">
        <f t="shared" si="2"/>
        <v>0</v>
      </c>
      <c r="P19" s="57">
        <f t="shared" si="3"/>
        <v>21</v>
      </c>
      <c r="Q19" s="57">
        <f t="shared" si="4"/>
        <v>0</v>
      </c>
      <c r="R19" s="57">
        <f t="shared" si="5"/>
        <v>0</v>
      </c>
      <c r="S19" s="57">
        <f t="shared" si="6"/>
        <v>0</v>
      </c>
      <c r="T19" s="57">
        <f t="shared" si="7"/>
        <v>10715.062443598701</v>
      </c>
      <c r="U19" s="60"/>
      <c r="V19" s="60"/>
      <c r="W19" s="56"/>
      <c r="X19" s="56"/>
      <c r="Y19" s="56"/>
      <c r="Z19" s="56"/>
      <c r="AA19" s="56"/>
      <c r="AB19" s="56"/>
    </row>
    <row r="20" spans="1:28" x14ac:dyDescent="0.2">
      <c r="A20" s="19">
        <v>10</v>
      </c>
      <c r="B20" s="30" t="str">
        <f t="shared" si="8"/>
        <v>****</v>
      </c>
      <c r="C20" t="str">
        <f>VLOOKUP(A20,VK!$IE$3:$IG$294,3,FALSE)</f>
        <v>Pöytyä</v>
      </c>
      <c r="D20" s="30">
        <f>VLOOKUP($C20,VK!$B$3:$CG$294,37,FALSE)</f>
        <v>0.73913043478260865</v>
      </c>
      <c r="E20" s="10">
        <f>VLOOKUP(C20,VK!$B$3:$CG$294,11,FALSE)</f>
        <v>147.4</v>
      </c>
      <c r="F20" s="24">
        <f>VLOOKUP($C20,VK!$B$3:$CG$294,59,FALSE)</f>
        <v>306</v>
      </c>
      <c r="G20" s="24">
        <f>VLOOKUP($C20,VK!$B$3:$CG$294,65,FALSE)</f>
        <v>25348.627387342403</v>
      </c>
      <c r="H20" s="30">
        <f>VLOOKUP($C20,VK!$B$3:$CG$294,55,FALSE)</f>
        <v>0.74509803921568629</v>
      </c>
      <c r="I20" s="10">
        <f>VLOOKUP($C20,VK!$B$3:$CG$294,32,FALSE)</f>
        <v>0</v>
      </c>
      <c r="J20" s="10">
        <f>VLOOKUP($C20,VK!$B$3:$CG$294,18,FALSE)</f>
        <v>336</v>
      </c>
      <c r="K20" s="10"/>
      <c r="L20" s="66">
        <f t="shared" si="0"/>
        <v>10134.506375545849</v>
      </c>
      <c r="M20" s="58">
        <f>1-VLOOKUP(C20,VK!$B$3:$ID$294,237,FALSE)</f>
        <v>0.62902490624998808</v>
      </c>
      <c r="N20" s="57">
        <f t="shared" si="1"/>
        <v>228</v>
      </c>
      <c r="O20" s="57">
        <f t="shared" si="2"/>
        <v>0</v>
      </c>
      <c r="P20" s="57">
        <f t="shared" si="3"/>
        <v>0</v>
      </c>
      <c r="Q20" s="57">
        <f t="shared" si="4"/>
        <v>0</v>
      </c>
      <c r="R20" s="57">
        <f t="shared" si="5"/>
        <v>81</v>
      </c>
      <c r="S20" s="57">
        <f t="shared" si="6"/>
        <v>0</v>
      </c>
      <c r="T20" s="57">
        <f t="shared" si="7"/>
        <v>10715.062443598701</v>
      </c>
      <c r="U20" s="60"/>
      <c r="V20" s="60"/>
      <c r="W20" s="56"/>
      <c r="X20" s="56"/>
      <c r="Y20" s="56"/>
      <c r="Z20" s="56"/>
      <c r="AA20" s="56"/>
      <c r="AB20" s="56"/>
    </row>
    <row r="21" spans="1:28" hidden="1" x14ac:dyDescent="0.2">
      <c r="A21" s="19">
        <v>11</v>
      </c>
      <c r="B21" s="30" t="str">
        <f t="shared" si="8"/>
        <v>****</v>
      </c>
      <c r="C21" t="str">
        <f>VLOOKUP(A21,VK!$IE$3:$IG$294,3,FALSE)</f>
        <v>Lemi</v>
      </c>
      <c r="D21" s="17">
        <f>VLOOKUP($C21,VK!$B$3:$CG$294,37,FALSE)</f>
        <v>0.66442953020134232</v>
      </c>
      <c r="E21" s="10">
        <f>VLOOKUP(C21,VK!$B$3:$CG$294,11,FALSE)</f>
        <v>142.30000000000001</v>
      </c>
      <c r="F21" s="31">
        <f>VLOOKUP($C21,VK!$B$3:$CG$294,59,FALSE)</f>
        <v>99</v>
      </c>
      <c r="G21" s="24">
        <f>VLOOKUP($C21,VK!$B$3:$CG$294,65,FALSE)</f>
        <v>26514.830115830115</v>
      </c>
      <c r="H21" s="17">
        <f>VLOOKUP($C21,VK!$B$3:$CG$294,55,FALSE)</f>
        <v>1</v>
      </c>
      <c r="I21" s="10">
        <f>VLOOKUP($C21,VK!$B$3:$CG$294,32,FALSE)</f>
        <v>0</v>
      </c>
      <c r="J21" s="10">
        <f>VLOOKUP($C21,VK!$B$3:$CG$294,18,FALSE)</f>
        <v>89</v>
      </c>
      <c r="K21" s="10"/>
      <c r="L21" s="66">
        <f t="shared" si="0"/>
        <v>10237.320797546012</v>
      </c>
      <c r="M21" s="58">
        <f>1-VLOOKUP(C21,VK!$B$3:$ID$294,237,FALSE)</f>
        <v>0.62704099886872422</v>
      </c>
      <c r="N21" s="57">
        <f t="shared" si="1"/>
        <v>99</v>
      </c>
      <c r="O21" s="57">
        <f t="shared" si="2"/>
        <v>0</v>
      </c>
      <c r="P21" s="57">
        <f t="shared" si="3"/>
        <v>0</v>
      </c>
      <c r="Q21" s="57">
        <f t="shared" si="4"/>
        <v>0</v>
      </c>
      <c r="R21" s="57">
        <f t="shared" si="5"/>
        <v>0</v>
      </c>
      <c r="S21" s="57">
        <f t="shared" si="6"/>
        <v>0</v>
      </c>
      <c r="T21" s="57">
        <f t="shared" si="7"/>
        <v>10715.062443598701</v>
      </c>
      <c r="U21" s="60"/>
      <c r="V21" s="60"/>
      <c r="W21" s="56"/>
      <c r="X21" s="56"/>
      <c r="Y21" s="56"/>
      <c r="Z21" s="56"/>
      <c r="AA21" s="56"/>
      <c r="AB21" s="56"/>
    </row>
    <row r="22" spans="1:28" hidden="1" x14ac:dyDescent="0.2">
      <c r="A22" s="19">
        <v>12</v>
      </c>
      <c r="B22" s="30" t="str">
        <f t="shared" si="8"/>
        <v>****</v>
      </c>
      <c r="C22" t="str">
        <f>VLOOKUP(A22,VK!$IE$3:$IG$294,3,FALSE)</f>
        <v>Kauhajoki</v>
      </c>
      <c r="D22" s="17">
        <f>VLOOKUP($C22,VK!$B$3:$CG$294,37,FALSE)</f>
        <v>0.67097966728280967</v>
      </c>
      <c r="E22" s="10">
        <f>VLOOKUP(C22,VK!$B$3:$CG$294,11,FALSE)</f>
        <v>156.6</v>
      </c>
      <c r="F22" s="31">
        <f>VLOOKUP($C22,VK!$B$3:$CG$294,59,FALSE)</f>
        <v>363</v>
      </c>
      <c r="G22" s="24">
        <f>VLOOKUP($C22,VK!$B$3:$CG$294,65,FALSE)</f>
        <v>24369.320738137081</v>
      </c>
      <c r="H22" s="17">
        <f>VLOOKUP($C22,VK!$B$3:$CG$294,55,FALSE)</f>
        <v>0.85123966942148765</v>
      </c>
      <c r="I22" s="10">
        <f>VLOOKUP($C22,VK!$B$3:$CG$294,32,FALSE)</f>
        <v>0</v>
      </c>
      <c r="J22" s="10">
        <f>VLOOKUP($C22,VK!$B$3:$CG$294,18,FALSE)</f>
        <v>351</v>
      </c>
      <c r="K22" s="10"/>
      <c r="L22" s="66">
        <f t="shared" si="0"/>
        <v>11121.864032520323</v>
      </c>
      <c r="M22" s="58">
        <f>1-VLOOKUP(C22,VK!$B$3:$ID$294,237,FALSE)</f>
        <v>0.62669490378380477</v>
      </c>
      <c r="N22" s="57">
        <f t="shared" si="1"/>
        <v>309</v>
      </c>
      <c r="O22" s="57">
        <f t="shared" si="2"/>
        <v>0</v>
      </c>
      <c r="P22" s="57">
        <f t="shared" si="3"/>
        <v>0</v>
      </c>
      <c r="Q22" s="57">
        <f t="shared" si="4"/>
        <v>0</v>
      </c>
      <c r="R22" s="57">
        <f t="shared" si="5"/>
        <v>54</v>
      </c>
      <c r="S22" s="57">
        <f t="shared" si="6"/>
        <v>0</v>
      </c>
      <c r="T22" s="57">
        <f t="shared" si="7"/>
        <v>10715.062443598701</v>
      </c>
      <c r="U22" s="60"/>
      <c r="V22" s="60"/>
      <c r="W22" s="56"/>
      <c r="X22" s="56"/>
      <c r="Y22" s="56"/>
      <c r="Z22" s="56"/>
      <c r="AA22" s="56"/>
      <c r="AB22" s="56"/>
    </row>
    <row r="23" spans="1:28" hidden="1" x14ac:dyDescent="0.2">
      <c r="A23" s="19">
        <v>13</v>
      </c>
      <c r="B23" s="30" t="str">
        <f t="shared" si="8"/>
        <v>****</v>
      </c>
      <c r="C23" t="str">
        <f>VLOOKUP(A23,VK!$IE$3:$IG$294,3,FALSE)</f>
        <v>Liperi</v>
      </c>
      <c r="D23" s="17">
        <f>VLOOKUP($C23,VK!$B$3:$CG$294,37,FALSE)</f>
        <v>0.80365296803652964</v>
      </c>
      <c r="E23" s="10">
        <f>VLOOKUP(C23,VK!$B$3:$CG$294,11,FALSE)</f>
        <v>141.30000000000001</v>
      </c>
      <c r="F23" s="31">
        <f>VLOOKUP($C23,VK!$B$3:$CG$294,59,FALSE)</f>
        <v>528</v>
      </c>
      <c r="G23" s="24">
        <f>VLOOKUP($C23,VK!$B$3:$CG$294,65,FALSE)</f>
        <v>25780.490220767228</v>
      </c>
      <c r="H23" s="17">
        <f>VLOOKUP($C23,VK!$B$3:$CG$294,55,FALSE)</f>
        <v>0.94886363636363635</v>
      </c>
      <c r="I23" s="10">
        <f>VLOOKUP($C23,VK!$B$3:$CG$294,32,FALSE)</f>
        <v>0</v>
      </c>
      <c r="J23" s="10">
        <f>VLOOKUP($C23,VK!$B$3:$CG$294,18,FALSE)</f>
        <v>324</v>
      </c>
      <c r="K23" s="10"/>
      <c r="L23" s="66">
        <f t="shared" si="0"/>
        <v>9692.5275407608697</v>
      </c>
      <c r="M23" s="58">
        <f>1-VLOOKUP(C23,VK!$B$3:$ID$294,237,FALSE)</f>
        <v>0.61785346126618157</v>
      </c>
      <c r="N23" s="57">
        <f t="shared" si="1"/>
        <v>501</v>
      </c>
      <c r="O23" s="57">
        <f t="shared" si="2"/>
        <v>0</v>
      </c>
      <c r="P23" s="57">
        <f t="shared" si="3"/>
        <v>6</v>
      </c>
      <c r="Q23" s="57">
        <f t="shared" si="4"/>
        <v>0</v>
      </c>
      <c r="R23" s="57">
        <f t="shared" si="5"/>
        <v>27</v>
      </c>
      <c r="S23" s="57">
        <f t="shared" si="6"/>
        <v>0</v>
      </c>
      <c r="T23" s="57">
        <f t="shared" si="7"/>
        <v>10715.062443598701</v>
      </c>
      <c r="U23" s="60"/>
      <c r="V23" s="60"/>
      <c r="W23" s="56"/>
      <c r="X23" s="56"/>
      <c r="Y23" s="56"/>
      <c r="Z23" s="56"/>
      <c r="AA23" s="56"/>
      <c r="AB23" s="56"/>
    </row>
    <row r="24" spans="1:28" hidden="1" x14ac:dyDescent="0.2">
      <c r="A24" s="19">
        <v>14</v>
      </c>
      <c r="B24" s="30" t="str">
        <f t="shared" si="8"/>
        <v>****</v>
      </c>
      <c r="C24" t="str">
        <f>VLOOKUP(A24,VK!$IE$3:$IG$294,3,FALSE)</f>
        <v>Orivesi</v>
      </c>
      <c r="D24" s="17">
        <f>VLOOKUP($C24,VK!$B$3:$CG$294,37,FALSE)</f>
        <v>0.75</v>
      </c>
      <c r="E24" s="10">
        <f>VLOOKUP(C24,VK!$B$3:$CG$294,11,FALSE)</f>
        <v>157.5</v>
      </c>
      <c r="F24" s="31">
        <f>VLOOKUP($C24,VK!$B$3:$CG$294,59,FALSE)</f>
        <v>297</v>
      </c>
      <c r="G24" s="24">
        <f>VLOOKUP($C24,VK!$B$3:$CG$294,65,FALSE)</f>
        <v>26571.01285376029</v>
      </c>
      <c r="H24" s="17">
        <f>VLOOKUP($C24,VK!$B$3:$CG$294,55,FALSE)</f>
        <v>0.76767676767676762</v>
      </c>
      <c r="I24" s="10">
        <f>VLOOKUP($C24,VK!$B$3:$CG$294,32,FALSE)</f>
        <v>0</v>
      </c>
      <c r="J24" s="10">
        <f>VLOOKUP($C24,VK!$B$3:$CG$294,18,FALSE)</f>
        <v>320</v>
      </c>
      <c r="K24" s="10"/>
      <c r="L24" s="66">
        <f t="shared" si="0"/>
        <v>10085.753752711496</v>
      </c>
      <c r="M24" s="58">
        <f>1-VLOOKUP(C24,VK!$B$3:$ID$294,237,FALSE)</f>
        <v>0.61702031955219772</v>
      </c>
      <c r="N24" s="57">
        <f t="shared" si="1"/>
        <v>228</v>
      </c>
      <c r="O24" s="57">
        <f t="shared" si="2"/>
        <v>0</v>
      </c>
      <c r="P24" s="57">
        <f t="shared" si="3"/>
        <v>9</v>
      </c>
      <c r="Q24" s="57">
        <f t="shared" si="4"/>
        <v>2.5</v>
      </c>
      <c r="R24" s="57">
        <f t="shared" si="5"/>
        <v>63</v>
      </c>
      <c r="S24" s="57">
        <f t="shared" si="6"/>
        <v>0</v>
      </c>
      <c r="T24" s="57">
        <f t="shared" si="7"/>
        <v>10715.062443598701</v>
      </c>
      <c r="U24" s="60"/>
      <c r="V24" s="60"/>
      <c r="W24" s="56"/>
      <c r="X24" s="56"/>
      <c r="Y24" s="56"/>
      <c r="Z24" s="56"/>
      <c r="AA24" s="56"/>
      <c r="AB24" s="56"/>
    </row>
    <row r="25" spans="1:28" hidden="1" x14ac:dyDescent="0.2">
      <c r="A25" s="19">
        <v>15</v>
      </c>
      <c r="B25" s="30" t="str">
        <f t="shared" si="8"/>
        <v>****</v>
      </c>
      <c r="C25" t="str">
        <f>VLOOKUP(A25,VK!$IE$3:$IG$294,3,FALSE)</f>
        <v>Tyrnävä</v>
      </c>
      <c r="D25" s="17">
        <f>VLOOKUP($C25,VK!$B$3:$CG$294,37,FALSE)</f>
        <v>0.71641791044776115</v>
      </c>
      <c r="E25" s="10">
        <f>VLOOKUP(C25,VK!$B$3:$CG$294,11,FALSE)</f>
        <v>157</v>
      </c>
      <c r="F25" s="31">
        <f>VLOOKUP($C25,VK!$B$3:$CG$294,59,FALSE)</f>
        <v>432</v>
      </c>
      <c r="G25" s="24">
        <f>VLOOKUP($C25,VK!$B$3:$CG$294,65,FALSE)</f>
        <v>22567.263805568375</v>
      </c>
      <c r="H25" s="17">
        <f>VLOOKUP($C25,VK!$B$3:$CG$294,55,FALSE)</f>
        <v>0.77777777777777779</v>
      </c>
      <c r="I25" s="10">
        <f>VLOOKUP($C25,VK!$B$3:$CG$294,32,FALSE)</f>
        <v>0</v>
      </c>
      <c r="J25" s="10">
        <f>VLOOKUP($C25,VK!$B$3:$CG$294,18,FALSE)</f>
        <v>169</v>
      </c>
      <c r="K25" s="10"/>
      <c r="L25" s="66">
        <f t="shared" si="0"/>
        <v>7697.8782028985506</v>
      </c>
      <c r="M25" s="58">
        <f>1-VLOOKUP(C25,VK!$B$3:$ID$294,237,FALSE)</f>
        <v>0.61292042377841738</v>
      </c>
      <c r="N25" s="57">
        <f t="shared" si="1"/>
        <v>336</v>
      </c>
      <c r="O25" s="57">
        <f t="shared" si="2"/>
        <v>0</v>
      </c>
      <c r="P25" s="57">
        <f t="shared" si="3"/>
        <v>2.5</v>
      </c>
      <c r="Q25" s="57">
        <f t="shared" si="4"/>
        <v>0</v>
      </c>
      <c r="R25" s="57">
        <f t="shared" si="5"/>
        <v>93</v>
      </c>
      <c r="S25" s="57">
        <f t="shared" si="6"/>
        <v>0</v>
      </c>
      <c r="T25" s="57">
        <f t="shared" si="7"/>
        <v>10715.062443598701</v>
      </c>
      <c r="U25" s="60"/>
      <c r="V25" s="60"/>
      <c r="W25" s="56"/>
      <c r="X25" s="56"/>
      <c r="Y25" s="56"/>
      <c r="Z25" s="56"/>
      <c r="AA25" s="56"/>
      <c r="AB25" s="56"/>
    </row>
    <row r="26" spans="1:28" hidden="1" x14ac:dyDescent="0.2">
      <c r="A26" s="19">
        <v>16</v>
      </c>
      <c r="B26" s="30" t="str">
        <f t="shared" si="8"/>
        <v>****</v>
      </c>
      <c r="C26" t="str">
        <f>VLOOKUP(A26,VK!$IE$3:$IG$294,3,FALSE)</f>
        <v>Laitila</v>
      </c>
      <c r="D26" s="17">
        <f>VLOOKUP($C26,VK!$B$3:$CG$294,37,FALSE)</f>
        <v>0.74811083123425692</v>
      </c>
      <c r="E26" s="10">
        <f>VLOOKUP(C26,VK!$B$3:$CG$294,11,FALSE)</f>
        <v>132.5</v>
      </c>
      <c r="F26" s="31">
        <f>VLOOKUP($C26,VK!$B$3:$CG$294,59,FALSE)</f>
        <v>297</v>
      </c>
      <c r="G26" s="24">
        <f>VLOOKUP($C26,VK!$B$3:$CG$294,65,FALSE)</f>
        <v>25866.161693595943</v>
      </c>
      <c r="H26" s="17">
        <f>VLOOKUP($C26,VK!$B$3:$CG$294,55,FALSE)</f>
        <v>1</v>
      </c>
      <c r="I26" s="10">
        <f>VLOOKUP($C26,VK!$B$3:$CG$294,32,FALSE)</f>
        <v>0</v>
      </c>
      <c r="J26" s="10">
        <f>VLOOKUP($C26,VK!$B$3:$CG$294,18,FALSE)</f>
        <v>229</v>
      </c>
      <c r="K26" s="10"/>
      <c r="L26" s="66">
        <f t="shared" si="0"/>
        <v>10611.962521367521</v>
      </c>
      <c r="M26" s="58">
        <f>1-VLOOKUP(C26,VK!$B$3:$ID$294,237,FALSE)</f>
        <v>0.61269787553753607</v>
      </c>
      <c r="N26" s="57">
        <f t="shared" si="1"/>
        <v>297</v>
      </c>
      <c r="O26" s="57">
        <f t="shared" si="2"/>
        <v>2.5</v>
      </c>
      <c r="P26" s="57">
        <f t="shared" si="3"/>
        <v>0</v>
      </c>
      <c r="Q26" s="57">
        <f t="shared" si="4"/>
        <v>0</v>
      </c>
      <c r="R26" s="57">
        <f t="shared" si="5"/>
        <v>0</v>
      </c>
      <c r="S26" s="57">
        <f t="shared" si="6"/>
        <v>0</v>
      </c>
      <c r="T26" s="57">
        <f t="shared" si="7"/>
        <v>10715.062443598701</v>
      </c>
      <c r="U26" s="60"/>
      <c r="V26" s="60"/>
      <c r="W26" s="56"/>
      <c r="X26" s="56"/>
      <c r="Y26" s="56"/>
      <c r="Z26" s="56"/>
      <c r="AA26" s="56"/>
      <c r="AB26" s="56"/>
    </row>
    <row r="27" spans="1:28" hidden="1" x14ac:dyDescent="0.2">
      <c r="A27" s="19">
        <v>17</v>
      </c>
      <c r="B27" s="30" t="str">
        <f t="shared" si="8"/>
        <v>****</v>
      </c>
      <c r="C27" t="str">
        <f>VLOOKUP(A27,VK!$IE$3:$IG$294,3,FALSE)</f>
        <v>Uusikaarlepyy</v>
      </c>
      <c r="D27" s="17">
        <f>VLOOKUP($C27,VK!$B$3:$CG$294,37,FALSE)</f>
        <v>0.73684210526315785</v>
      </c>
      <c r="E27" s="10">
        <f>VLOOKUP(C27,VK!$B$3:$CG$294,11,FALSE)</f>
        <v>130.69999999999999</v>
      </c>
      <c r="F27" s="31">
        <f>VLOOKUP($C27,VK!$B$3:$CG$294,59,FALSE)</f>
        <v>336</v>
      </c>
      <c r="G27" s="24">
        <f>VLOOKUP($C27,VK!$B$3:$CG$294,65,FALSE)</f>
        <v>25121.74862212663</v>
      </c>
      <c r="H27" s="17">
        <f>VLOOKUP($C27,VK!$B$3:$CG$294,55,FALSE)</f>
        <v>1</v>
      </c>
      <c r="I27" s="10">
        <f>VLOOKUP($C27,VK!$B$3:$CG$294,32,FALSE)</f>
        <v>0</v>
      </c>
      <c r="J27" s="10">
        <f>VLOOKUP($C27,VK!$B$3:$CG$294,18,FALSE)</f>
        <v>248</v>
      </c>
      <c r="K27" s="10"/>
      <c r="L27" s="66">
        <f t="shared" si="0"/>
        <v>10857.547323135754</v>
      </c>
      <c r="M27" s="58">
        <f>1-VLOOKUP(C27,VK!$B$3:$ID$294,237,FALSE)</f>
        <v>0.60863332334434039</v>
      </c>
      <c r="N27" s="57">
        <f t="shared" si="1"/>
        <v>336</v>
      </c>
      <c r="O27" s="57">
        <f t="shared" si="2"/>
        <v>0</v>
      </c>
      <c r="P27" s="57">
        <f t="shared" si="3"/>
        <v>0</v>
      </c>
      <c r="Q27" s="57">
        <f t="shared" si="4"/>
        <v>0</v>
      </c>
      <c r="R27" s="57">
        <f t="shared" si="5"/>
        <v>0</v>
      </c>
      <c r="S27" s="57">
        <f t="shared" si="6"/>
        <v>0</v>
      </c>
      <c r="T27" s="57">
        <f t="shared" si="7"/>
        <v>10715.062443598701</v>
      </c>
      <c r="U27" s="60"/>
      <c r="V27" s="60"/>
      <c r="W27" s="56"/>
      <c r="X27" s="56"/>
      <c r="Y27" s="56"/>
      <c r="Z27" s="56"/>
      <c r="AA27" s="56"/>
      <c r="AB27" s="56"/>
    </row>
    <row r="28" spans="1:28" hidden="1" x14ac:dyDescent="0.2">
      <c r="A28" s="19">
        <v>18</v>
      </c>
      <c r="B28" s="30" t="str">
        <f t="shared" si="8"/>
        <v>****</v>
      </c>
      <c r="C28" t="str">
        <f>VLOOKUP(A28,VK!$IE$3:$IG$294,3,FALSE)</f>
        <v>Imatra</v>
      </c>
      <c r="D28" s="17">
        <f>VLOOKUP($C28,VK!$B$3:$CG$294,37,FALSE)</f>
        <v>0.64512338425381899</v>
      </c>
      <c r="E28" s="10">
        <f>VLOOKUP(C28,VK!$B$3:$CG$294,11,FALSE)</f>
        <v>186.2</v>
      </c>
      <c r="F28" s="31">
        <f>VLOOKUP($C28,VK!$B$3:$CG$294,59,FALSE)</f>
        <v>549</v>
      </c>
      <c r="G28" s="24">
        <f>VLOOKUP($C28,VK!$B$3:$CG$294,65,FALSE)</f>
        <v>27598.300072803755</v>
      </c>
      <c r="H28" s="17">
        <f>VLOOKUP($C28,VK!$B$3:$CG$294,55,FALSE)</f>
        <v>0.95628415300546443</v>
      </c>
      <c r="I28" s="10">
        <f>VLOOKUP($C28,VK!$B$3:$CG$294,32,FALSE)</f>
        <v>0</v>
      </c>
      <c r="J28" s="10">
        <f>VLOOKUP($C28,VK!$B$3:$CG$294,18,FALSE)</f>
        <v>68</v>
      </c>
      <c r="K28" s="10"/>
      <c r="L28" s="66">
        <f t="shared" si="0"/>
        <v>10586.606189495365</v>
      </c>
      <c r="M28" s="58">
        <f>1-VLOOKUP(C28,VK!$B$3:$ID$294,237,FALSE)</f>
        <v>0.60260748010428677</v>
      </c>
      <c r="N28" s="57">
        <f t="shared" si="1"/>
        <v>525</v>
      </c>
      <c r="O28" s="57">
        <f t="shared" si="2"/>
        <v>0</v>
      </c>
      <c r="P28" s="57">
        <f t="shared" si="3"/>
        <v>2.5</v>
      </c>
      <c r="Q28" s="57">
        <f t="shared" si="4"/>
        <v>27</v>
      </c>
      <c r="R28" s="57">
        <f t="shared" si="5"/>
        <v>0</v>
      </c>
      <c r="S28" s="57">
        <f t="shared" si="6"/>
        <v>0</v>
      </c>
      <c r="T28" s="57">
        <f t="shared" si="7"/>
        <v>10715.062443598701</v>
      </c>
      <c r="U28" s="60"/>
      <c r="V28" s="60"/>
      <c r="W28" s="56"/>
      <c r="X28" s="56"/>
      <c r="Y28" s="56"/>
      <c r="Z28" s="56"/>
      <c r="AA28" s="56"/>
      <c r="AB28" s="56"/>
    </row>
    <row r="29" spans="1:28" hidden="1" x14ac:dyDescent="0.2">
      <c r="A29" s="19">
        <v>19</v>
      </c>
      <c r="B29" s="30" t="str">
        <f t="shared" si="8"/>
        <v>****</v>
      </c>
      <c r="C29" t="str">
        <f>VLOOKUP(A29,VK!$IE$3:$IG$294,3,FALSE)</f>
        <v>Pietarsaari</v>
      </c>
      <c r="D29" s="17">
        <f>VLOOKUP($C29,VK!$B$3:$CG$294,37,FALSE)</f>
        <v>0.79420289855072468</v>
      </c>
      <c r="E29" s="10">
        <f>VLOOKUP(C29,VK!$B$3:$CG$294,11,FALSE)</f>
        <v>137.30000000000001</v>
      </c>
      <c r="F29" s="31">
        <f>VLOOKUP($C29,VK!$B$3:$CG$294,59,FALSE)</f>
        <v>822</v>
      </c>
      <c r="G29" s="24">
        <f>VLOOKUP($C29,VK!$B$3:$CG$294,65,FALSE)</f>
        <v>27128.661166734779</v>
      </c>
      <c r="H29" s="17">
        <f>VLOOKUP($C29,VK!$B$3:$CG$294,55,FALSE)</f>
        <v>0.94890510948905105</v>
      </c>
      <c r="I29" s="10">
        <f>VLOOKUP($C29,VK!$B$3:$CG$294,32,FALSE)</f>
        <v>0</v>
      </c>
      <c r="J29" s="10">
        <f>VLOOKUP($C29,VK!$B$3:$CG$294,18,FALSE)</f>
        <v>33</v>
      </c>
      <c r="K29" s="10"/>
      <c r="L29" s="66">
        <f t="shared" si="0"/>
        <v>11140.828970711298</v>
      </c>
      <c r="M29" s="58">
        <f>1-VLOOKUP(C29,VK!$B$3:$ID$294,237,FALSE)</f>
        <v>0.60206192494902999</v>
      </c>
      <c r="N29" s="57">
        <f t="shared" si="1"/>
        <v>780</v>
      </c>
      <c r="O29" s="57">
        <f t="shared" si="2"/>
        <v>2.5</v>
      </c>
      <c r="P29" s="57">
        <f t="shared" si="3"/>
        <v>15</v>
      </c>
      <c r="Q29" s="57">
        <f t="shared" si="4"/>
        <v>27</v>
      </c>
      <c r="R29" s="57">
        <f t="shared" si="5"/>
        <v>0</v>
      </c>
      <c r="S29" s="57">
        <f t="shared" si="6"/>
        <v>0</v>
      </c>
      <c r="T29" s="57">
        <f t="shared" si="7"/>
        <v>10715.062443598701</v>
      </c>
      <c r="U29" s="60"/>
      <c r="V29" s="60"/>
      <c r="W29" s="56"/>
      <c r="X29" s="56"/>
      <c r="Y29" s="56"/>
      <c r="Z29" s="56"/>
      <c r="AA29" s="56"/>
      <c r="AB29" s="56"/>
    </row>
    <row r="30" spans="1:28" hidden="1" x14ac:dyDescent="0.2">
      <c r="A30" s="19">
        <v>20</v>
      </c>
      <c r="B30" s="30" t="str">
        <f t="shared" si="8"/>
        <v>****</v>
      </c>
      <c r="C30" t="str">
        <f>VLOOKUP(A30,VK!$IE$3:$IG$294,3,FALSE)</f>
        <v>Ii</v>
      </c>
      <c r="D30" s="17">
        <f>VLOOKUP($C30,VK!$B$3:$CG$294,37,FALSE)</f>
        <v>0.68965517241379315</v>
      </c>
      <c r="E30" s="10">
        <f>VLOOKUP(C30,VK!$B$3:$CG$294,11,FALSE)</f>
        <v>169.9</v>
      </c>
      <c r="F30" s="31">
        <f>VLOOKUP($C30,VK!$B$3:$CG$294,59,FALSE)</f>
        <v>480</v>
      </c>
      <c r="G30" s="24">
        <f>VLOOKUP($C30,VK!$B$3:$CG$294,65,FALSE)</f>
        <v>24467.204466653071</v>
      </c>
      <c r="H30" s="17">
        <f>VLOOKUP($C30,VK!$B$3:$CG$294,55,FALSE)</f>
        <v>0.66874999999999996</v>
      </c>
      <c r="I30" s="10">
        <f>VLOOKUP($C30,VK!$B$3:$CG$294,32,FALSE)</f>
        <v>0</v>
      </c>
      <c r="J30" s="10">
        <f>VLOOKUP($C30,VK!$B$3:$CG$294,18,FALSE)</f>
        <v>349</v>
      </c>
      <c r="K30" s="10"/>
      <c r="L30" s="66">
        <f t="shared" si="0"/>
        <v>10385.630518331229</v>
      </c>
      <c r="M30" s="58">
        <f>1-VLOOKUP(C30,VK!$B$3:$ID$294,237,FALSE)</f>
        <v>0.60178160476673703</v>
      </c>
      <c r="N30" s="57">
        <f t="shared" si="1"/>
        <v>321</v>
      </c>
      <c r="O30" s="57">
        <f t="shared" si="2"/>
        <v>0</v>
      </c>
      <c r="P30" s="57">
        <f t="shared" si="3"/>
        <v>0</v>
      </c>
      <c r="Q30" s="57">
        <f t="shared" si="4"/>
        <v>0</v>
      </c>
      <c r="R30" s="57">
        <f t="shared" si="5"/>
        <v>159</v>
      </c>
      <c r="S30" s="57">
        <f t="shared" si="6"/>
        <v>0</v>
      </c>
      <c r="T30" s="57">
        <f t="shared" si="7"/>
        <v>10715.062443598701</v>
      </c>
      <c r="U30" s="60"/>
      <c r="V30" s="60"/>
      <c r="W30" s="56"/>
      <c r="X30" s="56"/>
      <c r="Y30" s="56"/>
      <c r="Z30" s="56"/>
      <c r="AA30" s="56"/>
      <c r="AB30" s="56"/>
    </row>
    <row r="31" spans="1:28" hidden="1" x14ac:dyDescent="0.2">
      <c r="A31" s="19">
        <v>21</v>
      </c>
      <c r="B31" s="30" t="str">
        <f t="shared" si="8"/>
        <v>****</v>
      </c>
      <c r="C31" t="str">
        <f>VLOOKUP(A31,VK!$IE$3:$IG$294,3,FALSE)</f>
        <v>Laihia</v>
      </c>
      <c r="D31" s="17">
        <f>VLOOKUP($C31,VK!$B$3:$CG$294,37,FALSE)</f>
        <v>0.77005347593582885</v>
      </c>
      <c r="E31" s="10">
        <f>VLOOKUP(C31,VK!$B$3:$CG$294,11,FALSE)</f>
        <v>131.19999999999999</v>
      </c>
      <c r="F31" s="31">
        <f>VLOOKUP($C31,VK!$B$3:$CG$294,59,FALSE)</f>
        <v>288</v>
      </c>
      <c r="G31" s="24">
        <f>VLOOKUP($C31,VK!$B$3:$CG$294,65,FALSE)</f>
        <v>28599.800940438872</v>
      </c>
      <c r="H31" s="17">
        <f>VLOOKUP($C31,VK!$B$3:$CG$294,55,FALSE)</f>
        <v>0.97916666666666663</v>
      </c>
      <c r="I31" s="10">
        <f>VLOOKUP($C31,VK!$B$3:$CG$294,32,FALSE)</f>
        <v>0</v>
      </c>
      <c r="J31" s="10">
        <f>VLOOKUP($C31,VK!$B$3:$CG$294,18,FALSE)</f>
        <v>200</v>
      </c>
      <c r="K31" s="10"/>
      <c r="L31" s="66">
        <f t="shared" si="0"/>
        <v>8773.1153333333332</v>
      </c>
      <c r="M31" s="58">
        <f>1-VLOOKUP(C31,VK!$B$3:$ID$294,237,FALSE)</f>
        <v>0.58855828635484975</v>
      </c>
      <c r="N31" s="57">
        <f t="shared" si="1"/>
        <v>282</v>
      </c>
      <c r="O31" s="57">
        <f t="shared" si="2"/>
        <v>6</v>
      </c>
      <c r="P31" s="57">
        <f t="shared" si="3"/>
        <v>2.5</v>
      </c>
      <c r="Q31" s="57">
        <f t="shared" si="4"/>
        <v>0</v>
      </c>
      <c r="R31" s="57">
        <f t="shared" si="5"/>
        <v>0</v>
      </c>
      <c r="S31" s="57">
        <f t="shared" si="6"/>
        <v>0</v>
      </c>
      <c r="T31" s="57">
        <f t="shared" si="7"/>
        <v>10715.062443598701</v>
      </c>
      <c r="U31" s="60"/>
      <c r="V31" s="60"/>
      <c r="W31" s="56"/>
      <c r="X31" s="56"/>
      <c r="Y31" s="56"/>
      <c r="Z31" s="56"/>
      <c r="AA31" s="56"/>
      <c r="AB31" s="56"/>
    </row>
    <row r="32" spans="1:28" hidden="1" x14ac:dyDescent="0.2">
      <c r="A32" s="19">
        <v>22</v>
      </c>
      <c r="B32" s="30" t="str">
        <f t="shared" si="8"/>
        <v>****</v>
      </c>
      <c r="C32" t="str">
        <f>VLOOKUP(A32,VK!$IE$3:$IG$294,3,FALSE)</f>
        <v>Hausjärvi</v>
      </c>
      <c r="D32" s="17">
        <f>VLOOKUP($C32,VK!$B$3:$CG$294,37,FALSE)</f>
        <v>0.76377952755905509</v>
      </c>
      <c r="E32" s="10">
        <f>VLOOKUP(C32,VK!$B$3:$CG$294,11,FALSE)</f>
        <v>126.1</v>
      </c>
      <c r="F32" s="31">
        <f>VLOOKUP($C32,VK!$B$3:$CG$294,59,FALSE)</f>
        <v>291</v>
      </c>
      <c r="G32" s="24">
        <f>VLOOKUP($C32,VK!$B$3:$CG$294,65,FALSE)</f>
        <v>28873.533729907605</v>
      </c>
      <c r="H32" s="17">
        <f>VLOOKUP($C32,VK!$B$3:$CG$294,55,FALSE)</f>
        <v>0.69072164948453607</v>
      </c>
      <c r="I32" s="10">
        <f>VLOOKUP($C32,VK!$B$3:$CG$294,32,FALSE)</f>
        <v>0</v>
      </c>
      <c r="J32" s="10">
        <f>VLOOKUP($C32,VK!$B$3:$CG$294,18,FALSE)</f>
        <v>175</v>
      </c>
      <c r="K32" s="10"/>
      <c r="L32" s="66">
        <f t="shared" si="0"/>
        <v>10004.666386946386</v>
      </c>
      <c r="M32" s="58">
        <f>1-VLOOKUP(C32,VK!$B$3:$ID$294,237,FALSE)</f>
        <v>0.58340915004366523</v>
      </c>
      <c r="N32" s="57">
        <f t="shared" si="1"/>
        <v>201</v>
      </c>
      <c r="O32" s="57">
        <f t="shared" si="2"/>
        <v>2.5</v>
      </c>
      <c r="P32" s="57">
        <f t="shared" si="3"/>
        <v>2.5</v>
      </c>
      <c r="Q32" s="57">
        <f t="shared" si="4"/>
        <v>0</v>
      </c>
      <c r="R32" s="57">
        <f t="shared" si="5"/>
        <v>90</v>
      </c>
      <c r="S32" s="57">
        <f t="shared" si="6"/>
        <v>0</v>
      </c>
      <c r="T32" s="57">
        <f t="shared" si="7"/>
        <v>10715.062443598701</v>
      </c>
      <c r="U32" s="60"/>
      <c r="V32" s="60"/>
      <c r="W32" s="56"/>
      <c r="X32" s="56"/>
      <c r="Y32" s="56"/>
      <c r="Z32" s="56"/>
      <c r="AA32" s="56"/>
      <c r="AB32" s="56"/>
    </row>
    <row r="33" spans="1:28" hidden="1" x14ac:dyDescent="0.2">
      <c r="A33" s="19">
        <v>23</v>
      </c>
      <c r="B33" s="30" t="str">
        <f t="shared" si="8"/>
        <v>****</v>
      </c>
      <c r="C33" t="str">
        <f>VLOOKUP(A33,VK!$IE$3:$IG$294,3,FALSE)</f>
        <v>Karkkila</v>
      </c>
      <c r="D33" s="17">
        <f>VLOOKUP($C33,VK!$B$3:$CG$294,37,FALSE)</f>
        <v>0.79439252336448596</v>
      </c>
      <c r="E33" s="10">
        <f>VLOOKUP(C33,VK!$B$3:$CG$294,11,FALSE)</f>
        <v>152.69999999999999</v>
      </c>
      <c r="F33" s="31">
        <f>VLOOKUP($C33,VK!$B$3:$CG$294,59,FALSE)</f>
        <v>255</v>
      </c>
      <c r="G33" s="24">
        <f>VLOOKUP($C33,VK!$B$3:$CG$294,65,FALSE)</f>
        <v>27100.032582938387</v>
      </c>
      <c r="H33" s="17">
        <f>VLOOKUP($C33,VK!$B$3:$CG$294,55,FALSE)</f>
        <v>0.75294117647058822</v>
      </c>
      <c r="I33" s="10">
        <f>VLOOKUP($C33,VK!$B$3:$CG$294,32,FALSE)</f>
        <v>0</v>
      </c>
      <c r="J33" s="10">
        <f>VLOOKUP($C33,VK!$B$3:$CG$294,18,FALSE)</f>
        <v>112</v>
      </c>
      <c r="K33" s="10"/>
      <c r="L33" s="66">
        <f t="shared" si="0"/>
        <v>13134.968197183098</v>
      </c>
      <c r="M33" s="58">
        <f>1-VLOOKUP(C33,VK!$B$3:$ID$294,237,FALSE)</f>
        <v>0.57548987440646071</v>
      </c>
      <c r="N33" s="57">
        <f t="shared" si="1"/>
        <v>192</v>
      </c>
      <c r="O33" s="57">
        <f t="shared" si="2"/>
        <v>6</v>
      </c>
      <c r="P33" s="57">
        <f t="shared" si="3"/>
        <v>12</v>
      </c>
      <c r="Q33" s="57">
        <f t="shared" si="4"/>
        <v>0</v>
      </c>
      <c r="R33" s="57">
        <f t="shared" si="5"/>
        <v>54</v>
      </c>
      <c r="S33" s="57">
        <f t="shared" si="6"/>
        <v>0</v>
      </c>
      <c r="T33" s="57">
        <f t="shared" si="7"/>
        <v>10715.062443598701</v>
      </c>
      <c r="U33" s="60"/>
      <c r="V33" s="60"/>
      <c r="W33" s="56"/>
      <c r="X33" s="56"/>
      <c r="Y33" s="56"/>
      <c r="Z33" s="56"/>
      <c r="AA33" s="56"/>
      <c r="AB33" s="56"/>
    </row>
    <row r="34" spans="1:28" hidden="1" x14ac:dyDescent="0.2">
      <c r="A34" s="19">
        <v>24</v>
      </c>
      <c r="B34" s="30" t="str">
        <f t="shared" si="8"/>
        <v>****</v>
      </c>
      <c r="C34" t="str">
        <f>VLOOKUP(A34,VK!$IE$3:$IG$294,3,FALSE)</f>
        <v>Pedersören kunta</v>
      </c>
      <c r="D34" s="17">
        <f>VLOOKUP($C34,VK!$B$3:$CG$294,37,FALSE)</f>
        <v>0.65671641791044777</v>
      </c>
      <c r="E34" s="10">
        <f>VLOOKUP(C34,VK!$B$3:$CG$294,11,FALSE)</f>
        <v>117</v>
      </c>
      <c r="F34" s="31">
        <f>VLOOKUP($C34,VK!$B$3:$CG$294,59,FALSE)</f>
        <v>660</v>
      </c>
      <c r="G34" s="24">
        <f>VLOOKUP($C34,VK!$B$3:$CG$294,65,FALSE)</f>
        <v>24461.805095314448</v>
      </c>
      <c r="H34" s="17">
        <f>VLOOKUP($C34,VK!$B$3:$CG$294,55,FALSE)</f>
        <v>1</v>
      </c>
      <c r="I34" s="10">
        <f>VLOOKUP($C34,VK!$B$3:$CG$294,32,FALSE)</f>
        <v>0</v>
      </c>
      <c r="J34" s="10">
        <f>VLOOKUP($C34,VK!$B$3:$CG$294,18,FALSE)</f>
        <v>235</v>
      </c>
      <c r="K34" s="10"/>
      <c r="L34" s="66">
        <f t="shared" si="0"/>
        <v>8499.8114199134197</v>
      </c>
      <c r="M34" s="58">
        <f>1-VLOOKUP(C34,VK!$B$3:$ID$294,237,FALSE)</f>
        <v>0.57261141132474014</v>
      </c>
      <c r="N34" s="57">
        <f t="shared" si="1"/>
        <v>660</v>
      </c>
      <c r="O34" s="57">
        <f t="shared" si="2"/>
        <v>0</v>
      </c>
      <c r="P34" s="57">
        <f t="shared" si="3"/>
        <v>0</v>
      </c>
      <c r="Q34" s="57">
        <f t="shared" si="4"/>
        <v>0</v>
      </c>
      <c r="R34" s="57">
        <f t="shared" si="5"/>
        <v>0</v>
      </c>
      <c r="S34" s="57">
        <f t="shared" si="6"/>
        <v>0</v>
      </c>
      <c r="T34" s="57">
        <f t="shared" si="7"/>
        <v>10715.062443598701</v>
      </c>
      <c r="U34" s="60"/>
      <c r="V34" s="60"/>
      <c r="W34" s="56"/>
      <c r="X34" s="56"/>
      <c r="Y34" s="56"/>
      <c r="Z34" s="56"/>
      <c r="AA34" s="56"/>
      <c r="AB34" s="56"/>
    </row>
    <row r="35" spans="1:28" hidden="1" x14ac:dyDescent="0.2">
      <c r="A35" s="19">
        <v>25</v>
      </c>
      <c r="B35" s="30" t="str">
        <f t="shared" si="8"/>
        <v>****</v>
      </c>
      <c r="C35" t="str">
        <f>VLOOKUP(A35,VK!$IE$3:$IG$294,3,FALSE)</f>
        <v>Sodankylä</v>
      </c>
      <c r="D35" s="17">
        <f>VLOOKUP($C35,VK!$B$3:$CG$294,37,FALSE)</f>
        <v>0.73170731707317072</v>
      </c>
      <c r="E35" s="10">
        <f>VLOOKUP(C35,VK!$B$3:$CG$294,11,FALSE)</f>
        <v>127</v>
      </c>
      <c r="F35" s="31">
        <f>VLOOKUP($C35,VK!$B$3:$CG$294,59,FALSE)</f>
        <v>240</v>
      </c>
      <c r="G35" s="24">
        <f>VLOOKUP($C35,VK!$B$3:$CG$294,65,FALSE)</f>
        <v>28858.637627660883</v>
      </c>
      <c r="H35" s="17">
        <f>VLOOKUP($C35,VK!$B$3:$CG$294,55,FALSE)</f>
        <v>0.875</v>
      </c>
      <c r="I35" s="10">
        <f>VLOOKUP($C35,VK!$B$3:$CG$294,32,FALSE)</f>
        <v>0</v>
      </c>
      <c r="J35" s="10">
        <f>VLOOKUP($C35,VK!$B$3:$CG$294,18,FALSE)</f>
        <v>652</v>
      </c>
      <c r="K35" s="10"/>
      <c r="L35" s="66">
        <f t="shared" si="0"/>
        <v>13413.454598930482</v>
      </c>
      <c r="M35" s="58">
        <f>1-VLOOKUP(C35,VK!$B$3:$ID$294,237,FALSE)</f>
        <v>0.57089191585005028</v>
      </c>
      <c r="N35" s="57">
        <f t="shared" si="1"/>
        <v>210</v>
      </c>
      <c r="O35" s="57">
        <f t="shared" si="2"/>
        <v>0</v>
      </c>
      <c r="P35" s="57">
        <f t="shared" si="3"/>
        <v>0</v>
      </c>
      <c r="Q35" s="57">
        <f t="shared" si="4"/>
        <v>48</v>
      </c>
      <c r="R35" s="57">
        <f t="shared" si="5"/>
        <v>0</v>
      </c>
      <c r="S35" s="57">
        <f t="shared" si="6"/>
        <v>0</v>
      </c>
      <c r="T35" s="57">
        <f t="shared" si="7"/>
        <v>10715.062443598701</v>
      </c>
      <c r="U35" s="60"/>
      <c r="V35" s="60"/>
      <c r="W35" s="56"/>
      <c r="X35" s="56"/>
      <c r="Y35" s="56"/>
      <c r="Z35" s="56"/>
      <c r="AA35" s="56"/>
      <c r="AB35" s="56"/>
    </row>
    <row r="36" spans="1:28" hidden="1" x14ac:dyDescent="0.2">
      <c r="A36" s="19">
        <v>26</v>
      </c>
      <c r="B36" s="30" t="str">
        <f t="shared" si="8"/>
        <v>****</v>
      </c>
      <c r="C36" t="str">
        <f>VLOOKUP(A36,VK!$IE$3:$IG$294,3,FALSE)</f>
        <v>Myrskylä</v>
      </c>
      <c r="D36" s="17">
        <f>VLOOKUP($C36,VK!$B$3:$CG$294,37,FALSE)</f>
        <v>0.7384615384615385</v>
      </c>
      <c r="E36" s="10">
        <f>VLOOKUP(C36,VK!$B$3:$CG$294,11,FALSE)</f>
        <v>148.19999999999999</v>
      </c>
      <c r="F36" s="31">
        <f>VLOOKUP($C36,VK!$B$3:$CG$294,59,FALSE)</f>
        <v>48</v>
      </c>
      <c r="G36" s="24">
        <f>VLOOKUP($C36,VK!$B$3:$CG$294,65,FALSE)</f>
        <v>26921.059630292188</v>
      </c>
      <c r="H36" s="17">
        <f>VLOOKUP($C36,VK!$B$3:$CG$294,55,FALSE)</f>
        <v>1</v>
      </c>
      <c r="I36" s="10">
        <f>VLOOKUP($C36,VK!$B$3:$CG$294,32,FALSE)</f>
        <v>0</v>
      </c>
      <c r="J36" s="10">
        <f>VLOOKUP($C36,VK!$B$3:$CG$294,18,FALSE)</f>
        <v>84</v>
      </c>
      <c r="K36" s="10"/>
      <c r="L36" s="66">
        <f t="shared" si="0"/>
        <v>14939.289444444443</v>
      </c>
      <c r="M36" s="58">
        <f>1-VLOOKUP(C36,VK!$B$3:$ID$294,237,FALSE)</f>
        <v>0.56623464717552352</v>
      </c>
      <c r="N36" s="57">
        <f t="shared" si="1"/>
        <v>48</v>
      </c>
      <c r="O36" s="57">
        <f t="shared" si="2"/>
        <v>0</v>
      </c>
      <c r="P36" s="57">
        <f t="shared" si="3"/>
        <v>0</v>
      </c>
      <c r="Q36" s="57">
        <f t="shared" si="4"/>
        <v>0</v>
      </c>
      <c r="R36" s="57">
        <f t="shared" si="5"/>
        <v>0</v>
      </c>
      <c r="S36" s="57">
        <f t="shared" si="6"/>
        <v>0</v>
      </c>
      <c r="T36" s="57">
        <f t="shared" si="7"/>
        <v>10715.062443598701</v>
      </c>
      <c r="U36" s="60"/>
      <c r="V36" s="60"/>
      <c r="W36" s="56"/>
      <c r="X36" s="56"/>
      <c r="Y36" s="56"/>
      <c r="Z36" s="56"/>
      <c r="AA36" s="56"/>
      <c r="AB36" s="56"/>
    </row>
    <row r="37" spans="1:28" hidden="1" x14ac:dyDescent="0.2">
      <c r="A37" s="19">
        <v>27</v>
      </c>
      <c r="B37" s="30" t="str">
        <f t="shared" si="8"/>
        <v>****</v>
      </c>
      <c r="C37" t="str">
        <f>VLOOKUP(A37,VK!$IE$3:$IG$294,3,FALSE)</f>
        <v>Orimattila</v>
      </c>
      <c r="D37" s="17">
        <f>VLOOKUP($C37,VK!$B$3:$CG$294,37,FALSE)</f>
        <v>0.82480818414322254</v>
      </c>
      <c r="E37" s="10">
        <f>VLOOKUP(C37,VK!$B$3:$CG$294,11,FALSE)</f>
        <v>144.4</v>
      </c>
      <c r="F37" s="31">
        <f>VLOOKUP($C37,VK!$B$3:$CG$294,59,FALSE)</f>
        <v>645</v>
      </c>
      <c r="G37" s="24">
        <f>VLOOKUP($C37,VK!$B$3:$CG$294,65,FALSE)</f>
        <v>26525.189636444957</v>
      </c>
      <c r="H37" s="17">
        <f>VLOOKUP($C37,VK!$B$3:$CG$294,55,FALSE)</f>
        <v>0.7069767441860465</v>
      </c>
      <c r="I37" s="10">
        <f>VLOOKUP($C37,VK!$B$3:$CG$294,32,FALSE)</f>
        <v>0</v>
      </c>
      <c r="J37" s="10">
        <f>VLOOKUP($C37,VK!$B$3:$CG$294,18,FALSE)</f>
        <v>362</v>
      </c>
      <c r="K37" s="10"/>
      <c r="L37" s="66">
        <f t="shared" si="0"/>
        <v>11090.418970588233</v>
      </c>
      <c r="M37" s="58">
        <f>1-VLOOKUP(C37,VK!$B$3:$ID$294,237,FALSE)</f>
        <v>0.56260159047090963</v>
      </c>
      <c r="N37" s="57">
        <f t="shared" si="1"/>
        <v>456</v>
      </c>
      <c r="O37" s="57">
        <f t="shared" si="2"/>
        <v>0</v>
      </c>
      <c r="P37" s="57">
        <f t="shared" si="3"/>
        <v>48</v>
      </c>
      <c r="Q37" s="57">
        <f t="shared" si="4"/>
        <v>2.5</v>
      </c>
      <c r="R37" s="57">
        <f t="shared" si="5"/>
        <v>168</v>
      </c>
      <c r="S37" s="57">
        <f t="shared" si="6"/>
        <v>0</v>
      </c>
      <c r="T37" s="57">
        <f t="shared" si="7"/>
        <v>10715.062443598701</v>
      </c>
      <c r="U37" s="60"/>
      <c r="V37" s="60"/>
      <c r="W37" s="56"/>
      <c r="X37" s="56"/>
      <c r="Y37" s="56"/>
      <c r="Z37" s="56"/>
      <c r="AA37" s="56"/>
      <c r="AB37" s="56"/>
    </row>
    <row r="38" spans="1:28" hidden="1" x14ac:dyDescent="0.2">
      <c r="A38" s="19">
        <v>28</v>
      </c>
      <c r="B38" s="30" t="str">
        <f t="shared" si="8"/>
        <v>****</v>
      </c>
      <c r="C38" t="str">
        <f>VLOOKUP(A38,VK!$IE$3:$IG$294,3,FALSE)</f>
        <v>Nakkila</v>
      </c>
      <c r="D38" s="17">
        <f>VLOOKUP($C38,VK!$B$3:$CG$294,37,FALSE)</f>
        <v>0.76442307692307687</v>
      </c>
      <c r="E38" s="10">
        <f>VLOOKUP(C38,VK!$B$3:$CG$294,11,FALSE)</f>
        <v>152.30000000000001</v>
      </c>
      <c r="F38" s="31">
        <f>VLOOKUP($C38,VK!$B$3:$CG$294,59,FALSE)</f>
        <v>159</v>
      </c>
      <c r="G38" s="24">
        <f>VLOOKUP($C38,VK!$B$3:$CG$294,65,FALSE)</f>
        <v>27337.37983397449</v>
      </c>
      <c r="H38" s="17">
        <f>VLOOKUP($C38,VK!$B$3:$CG$294,55,FALSE)</f>
        <v>1</v>
      </c>
      <c r="I38" s="10">
        <f>VLOOKUP($C38,VK!$B$3:$CG$294,32,FALSE)</f>
        <v>0</v>
      </c>
      <c r="J38" s="10">
        <f>VLOOKUP($C38,VK!$B$3:$CG$294,18,FALSE)</f>
        <v>93</v>
      </c>
      <c r="K38" s="10"/>
      <c r="L38" s="66">
        <f t="shared" si="0"/>
        <v>10982.942418032788</v>
      </c>
      <c r="M38" s="58">
        <f>1-VLOOKUP(C38,VK!$B$3:$ID$294,237,FALSE)</f>
        <v>0.55834163266843451</v>
      </c>
      <c r="N38" s="57">
        <f t="shared" si="1"/>
        <v>159</v>
      </c>
      <c r="O38" s="57">
        <f t="shared" si="2"/>
        <v>0</v>
      </c>
      <c r="P38" s="57">
        <f t="shared" si="3"/>
        <v>0</v>
      </c>
      <c r="Q38" s="57">
        <f t="shared" si="4"/>
        <v>0</v>
      </c>
      <c r="R38" s="57">
        <f t="shared" si="5"/>
        <v>0</v>
      </c>
      <c r="S38" s="57">
        <f t="shared" si="6"/>
        <v>0</v>
      </c>
      <c r="T38" s="57">
        <f t="shared" si="7"/>
        <v>10715.062443598701</v>
      </c>
      <c r="U38" s="60"/>
      <c r="V38" s="60"/>
      <c r="W38" s="56"/>
      <c r="X38" s="56"/>
      <c r="Y38" s="56"/>
      <c r="Z38" s="56"/>
      <c r="AA38" s="56"/>
      <c r="AB38" s="56"/>
    </row>
    <row r="39" spans="1:28" hidden="1" x14ac:dyDescent="0.2">
      <c r="A39" s="19">
        <v>29</v>
      </c>
      <c r="B39" s="30" t="str">
        <f t="shared" si="8"/>
        <v>****</v>
      </c>
      <c r="C39" t="str">
        <f>VLOOKUP(A39,VK!$IE$3:$IG$294,3,FALSE)</f>
        <v>Vöyri</v>
      </c>
      <c r="D39" s="17">
        <f>VLOOKUP($C39,VK!$B$3:$CG$294,37,FALSE)</f>
        <v>0.77900552486187846</v>
      </c>
      <c r="E39" s="10">
        <f>VLOOKUP(C39,VK!$B$3:$CG$294,11,FALSE)</f>
        <v>133</v>
      </c>
      <c r="F39" s="31">
        <f>VLOOKUP($C39,VK!$B$3:$CG$294,59,FALSE)</f>
        <v>282</v>
      </c>
      <c r="G39" s="24">
        <f>VLOOKUP($C39,VK!$B$3:$CG$294,65,FALSE)</f>
        <v>26299.269887278584</v>
      </c>
      <c r="H39" s="17">
        <f>VLOOKUP($C39,VK!$B$3:$CG$294,55,FALSE)</f>
        <v>1</v>
      </c>
      <c r="I39" s="10">
        <f>VLOOKUP($C39,VK!$B$3:$CG$294,32,FALSE)</f>
        <v>0</v>
      </c>
      <c r="J39" s="10">
        <f>VLOOKUP($C39,VK!$B$3:$CG$294,18,FALSE)</f>
        <v>275</v>
      </c>
      <c r="K39" s="10"/>
      <c r="L39" s="66">
        <f t="shared" si="0"/>
        <v>10266.763788968825</v>
      </c>
      <c r="M39" s="58">
        <f>1-VLOOKUP(C39,VK!$B$3:$ID$294,237,FALSE)</f>
        <v>0.55711598318180289</v>
      </c>
      <c r="N39" s="57">
        <f t="shared" si="1"/>
        <v>282</v>
      </c>
      <c r="O39" s="57">
        <f t="shared" si="2"/>
        <v>0</v>
      </c>
      <c r="P39" s="57">
        <f t="shared" si="3"/>
        <v>0</v>
      </c>
      <c r="Q39" s="57">
        <f t="shared" si="4"/>
        <v>0</v>
      </c>
      <c r="R39" s="57">
        <f t="shared" si="5"/>
        <v>0</v>
      </c>
      <c r="S39" s="57">
        <f t="shared" si="6"/>
        <v>0</v>
      </c>
      <c r="T39" s="57">
        <f t="shared" si="7"/>
        <v>10715.062443598701</v>
      </c>
      <c r="U39" s="60"/>
      <c r="V39" s="60"/>
      <c r="W39" s="56"/>
      <c r="X39" s="56"/>
      <c r="Y39" s="56"/>
      <c r="Z39" s="56"/>
      <c r="AA39" s="56"/>
      <c r="AB39" s="56"/>
    </row>
    <row r="40" spans="1:28" hidden="1" x14ac:dyDescent="0.2">
      <c r="A40" s="19">
        <v>30</v>
      </c>
      <c r="B40" s="30" t="str">
        <f t="shared" si="8"/>
        <v>****</v>
      </c>
      <c r="C40" t="str">
        <f>VLOOKUP(A40,VK!$IE$3:$IG$294,3,FALSE)</f>
        <v>Kajaani</v>
      </c>
      <c r="D40" s="17">
        <f>VLOOKUP($C40,VK!$B$3:$CG$294,37,FALSE)</f>
        <v>0.69491525423728817</v>
      </c>
      <c r="E40" s="10">
        <f>VLOOKUP(C40,VK!$B$3:$CG$294,11,FALSE)</f>
        <v>144.30000000000001</v>
      </c>
      <c r="F40" s="31">
        <f>VLOOKUP($C40,VK!$B$3:$CG$294,59,FALSE)</f>
        <v>1230</v>
      </c>
      <c r="G40" s="24">
        <f>VLOOKUP($C40,VK!$B$3:$CG$294,65,FALSE)</f>
        <v>26890.627425685503</v>
      </c>
      <c r="H40" s="17">
        <f>VLOOKUP($C40,VK!$B$3:$CG$294,55,FALSE)</f>
        <v>0.99512195121951219</v>
      </c>
      <c r="I40" s="10">
        <f>VLOOKUP($C40,VK!$B$3:$CG$294,32,FALSE)</f>
        <v>0</v>
      </c>
      <c r="J40" s="10">
        <f>VLOOKUP($C40,VK!$B$3:$CG$294,18,FALSE)</f>
        <v>455</v>
      </c>
      <c r="K40" s="10"/>
      <c r="L40" s="66">
        <f t="shared" si="0"/>
        <v>13638.360055752661</v>
      </c>
      <c r="M40" s="58">
        <f>1-VLOOKUP(C40,VK!$B$3:$ID$294,237,FALSE)</f>
        <v>0.55692625655384687</v>
      </c>
      <c r="N40" s="57">
        <f t="shared" si="1"/>
        <v>1224</v>
      </c>
      <c r="O40" s="57">
        <f t="shared" si="2"/>
        <v>0</v>
      </c>
      <c r="P40" s="57">
        <f t="shared" si="3"/>
        <v>0</v>
      </c>
      <c r="Q40" s="57">
        <f t="shared" si="4"/>
        <v>2.5</v>
      </c>
      <c r="R40" s="57">
        <f t="shared" si="5"/>
        <v>2.5</v>
      </c>
      <c r="S40" s="57">
        <f t="shared" si="6"/>
        <v>0</v>
      </c>
      <c r="T40" s="57">
        <f t="shared" si="7"/>
        <v>10715.062443598701</v>
      </c>
      <c r="U40" s="60"/>
      <c r="V40" s="60"/>
      <c r="W40" s="56"/>
      <c r="X40" s="56"/>
      <c r="Y40" s="56"/>
      <c r="Z40" s="56"/>
      <c r="AA40" s="56"/>
      <c r="AB40" s="56"/>
    </row>
    <row r="41" spans="1:28" hidden="1" x14ac:dyDescent="0.2">
      <c r="A41" s="19">
        <v>31</v>
      </c>
      <c r="B41" s="30" t="str">
        <f t="shared" si="8"/>
        <v>****</v>
      </c>
      <c r="C41" t="str">
        <f>VLOOKUP(A41,VK!$IE$3:$IG$294,3,FALSE)</f>
        <v>Kankaanpää</v>
      </c>
      <c r="D41" s="17">
        <f>VLOOKUP($C41,VK!$B$3:$CG$294,37,FALSE)</f>
        <v>0.7769784172661871</v>
      </c>
      <c r="E41" s="10">
        <f>VLOOKUP(C41,VK!$B$3:$CG$294,11,FALSE)</f>
        <v>158.69999999999999</v>
      </c>
      <c r="F41" s="31">
        <f>VLOOKUP($C41,VK!$B$3:$CG$294,59,FALSE)</f>
        <v>432</v>
      </c>
      <c r="G41" s="24">
        <f>VLOOKUP($C41,VK!$B$3:$CG$294,65,FALSE)</f>
        <v>24853.121173264946</v>
      </c>
      <c r="H41" s="17">
        <f>VLOOKUP($C41,VK!$B$3:$CG$294,55,FALSE)</f>
        <v>0.79861111111111116</v>
      </c>
      <c r="I41" s="10">
        <f>VLOOKUP($C41,VK!$B$3:$CG$294,32,FALSE)</f>
        <v>0</v>
      </c>
      <c r="J41" s="10">
        <f>VLOOKUP($C41,VK!$B$3:$CG$294,18,FALSE)</f>
        <v>341</v>
      </c>
      <c r="K41" s="10"/>
      <c r="L41" s="66">
        <f t="shared" si="0"/>
        <v>9732.6588817891388</v>
      </c>
      <c r="M41" s="58">
        <f>1-VLOOKUP(C41,VK!$B$3:$ID$294,237,FALSE)</f>
        <v>0.55277095883336824</v>
      </c>
      <c r="N41" s="57">
        <f t="shared" si="1"/>
        <v>345</v>
      </c>
      <c r="O41" s="57">
        <f t="shared" si="2"/>
        <v>0</v>
      </c>
      <c r="P41" s="57">
        <f t="shared" si="3"/>
        <v>0</v>
      </c>
      <c r="Q41" s="57">
        <f t="shared" si="4"/>
        <v>0</v>
      </c>
      <c r="R41" s="57">
        <f t="shared" si="5"/>
        <v>90</v>
      </c>
      <c r="S41" s="57">
        <f t="shared" si="6"/>
        <v>0</v>
      </c>
      <c r="T41" s="57">
        <f t="shared" si="7"/>
        <v>10715.062443598701</v>
      </c>
      <c r="U41" s="60"/>
      <c r="V41" s="60"/>
      <c r="W41" s="56"/>
      <c r="X41" s="56"/>
      <c r="Y41" s="56"/>
      <c r="Z41" s="56"/>
      <c r="AA41" s="56"/>
      <c r="AB41" s="56"/>
    </row>
    <row r="42" spans="1:28" hidden="1" x14ac:dyDescent="0.2">
      <c r="A42" s="19">
        <v>32</v>
      </c>
      <c r="B42" s="30" t="str">
        <f t="shared" si="8"/>
        <v>****</v>
      </c>
      <c r="C42" t="str">
        <f>VLOOKUP(A42,VK!$IE$3:$IG$294,3,FALSE)</f>
        <v>Jokioinen</v>
      </c>
      <c r="D42" s="17">
        <f>VLOOKUP($C42,VK!$B$3:$CG$294,37,FALSE)</f>
        <v>0.79090909090909089</v>
      </c>
      <c r="E42" s="10">
        <f>VLOOKUP(C42,VK!$B$3:$CG$294,11,FALSE)</f>
        <v>143.1</v>
      </c>
      <c r="F42" s="31">
        <f>VLOOKUP($C42,VK!$B$3:$CG$294,59,FALSE)</f>
        <v>174</v>
      </c>
      <c r="G42" s="24">
        <f>VLOOKUP($C42,VK!$B$3:$CG$294,65,FALSE)</f>
        <v>27712.16357260726</v>
      </c>
      <c r="H42" s="17">
        <f>VLOOKUP($C42,VK!$B$3:$CG$294,55,FALSE)</f>
        <v>1</v>
      </c>
      <c r="I42" s="10">
        <f>VLOOKUP($C42,VK!$B$3:$CG$294,32,FALSE)</f>
        <v>0</v>
      </c>
      <c r="J42" s="10">
        <f>VLOOKUP($C42,VK!$B$3:$CG$294,18,FALSE)</f>
        <v>117</v>
      </c>
      <c r="K42" s="10"/>
      <c r="L42" s="66">
        <f t="shared" si="0"/>
        <v>12326.319236947793</v>
      </c>
      <c r="M42" s="58">
        <f>1-VLOOKUP(C42,VK!$B$3:$ID$294,237,FALSE)</f>
        <v>0.55199794354763276</v>
      </c>
      <c r="N42" s="57">
        <f t="shared" si="1"/>
        <v>174</v>
      </c>
      <c r="O42" s="57">
        <f t="shared" si="2"/>
        <v>0</v>
      </c>
      <c r="P42" s="57">
        <f t="shared" si="3"/>
        <v>0</v>
      </c>
      <c r="Q42" s="57">
        <f t="shared" si="4"/>
        <v>0</v>
      </c>
      <c r="R42" s="57">
        <f t="shared" si="5"/>
        <v>0</v>
      </c>
      <c r="S42" s="57">
        <f t="shared" si="6"/>
        <v>0</v>
      </c>
      <c r="T42" s="57">
        <f t="shared" si="7"/>
        <v>10715.062443598701</v>
      </c>
      <c r="U42" s="60"/>
      <c r="V42" s="60"/>
      <c r="W42" s="56"/>
      <c r="X42" s="56"/>
      <c r="Y42" s="56"/>
      <c r="Z42" s="56"/>
      <c r="AA42" s="56"/>
      <c r="AB42" s="56"/>
    </row>
    <row r="43" spans="1:28" hidden="1" x14ac:dyDescent="0.2">
      <c r="A43" s="19">
        <v>33</v>
      </c>
      <c r="B43" s="30" t="str">
        <f t="shared" si="8"/>
        <v>****</v>
      </c>
      <c r="C43" t="str">
        <f>VLOOKUP(A43,VK!$IE$3:$IG$294,3,FALSE)</f>
        <v>Janakkala</v>
      </c>
      <c r="D43" s="17">
        <f>VLOOKUP($C43,VK!$B$3:$CG$294,37,FALSE)</f>
        <v>0.83016627078384797</v>
      </c>
      <c r="E43" s="10">
        <f>VLOOKUP(C43,VK!$B$3:$CG$294,11,FALSE)</f>
        <v>132.5</v>
      </c>
      <c r="F43" s="31">
        <f>VLOOKUP($C43,VK!$B$3:$CG$294,59,FALSE)</f>
        <v>699</v>
      </c>
      <c r="G43" s="24">
        <f>VLOOKUP($C43,VK!$B$3:$CG$294,65,FALSE)</f>
        <v>28937.527755229472</v>
      </c>
      <c r="H43" s="17">
        <f>VLOOKUP($C43,VK!$B$3:$CG$294,55,FALSE)</f>
        <v>0.79399141630901282</v>
      </c>
      <c r="I43" s="10">
        <f>VLOOKUP($C43,VK!$B$3:$CG$294,32,FALSE)</f>
        <v>0</v>
      </c>
      <c r="J43" s="10">
        <f>VLOOKUP($C43,VK!$B$3:$CG$294,18,FALSE)</f>
        <v>267</v>
      </c>
      <c r="K43" s="10"/>
      <c r="L43" s="66">
        <f t="shared" si="0"/>
        <v>11873.652465897168</v>
      </c>
      <c r="M43" s="58">
        <f>1-VLOOKUP(C43,VK!$B$3:$ID$294,237,FALSE)</f>
        <v>0.55106203301667467</v>
      </c>
      <c r="N43" s="57">
        <f t="shared" si="1"/>
        <v>555</v>
      </c>
      <c r="O43" s="57">
        <f t="shared" si="2"/>
        <v>0</v>
      </c>
      <c r="P43" s="57">
        <f t="shared" si="3"/>
        <v>0</v>
      </c>
      <c r="Q43" s="57">
        <f t="shared" si="4"/>
        <v>0</v>
      </c>
      <c r="R43" s="57">
        <f t="shared" si="5"/>
        <v>147</v>
      </c>
      <c r="S43" s="57">
        <f t="shared" si="6"/>
        <v>0</v>
      </c>
      <c r="T43" s="57">
        <f t="shared" si="7"/>
        <v>10715.062443598701</v>
      </c>
      <c r="U43" s="60"/>
      <c r="V43" s="60"/>
      <c r="W43" s="56"/>
      <c r="X43" s="56"/>
      <c r="Y43" s="56"/>
      <c r="Z43" s="56"/>
      <c r="AA43" s="56"/>
      <c r="AB43" s="56"/>
    </row>
    <row r="44" spans="1:28" hidden="1" x14ac:dyDescent="0.2">
      <c r="A44" s="19">
        <v>34</v>
      </c>
      <c r="B44" s="30" t="str">
        <f t="shared" si="8"/>
        <v>****</v>
      </c>
      <c r="C44" t="str">
        <f>VLOOKUP(A44,VK!$IE$3:$IG$294,3,FALSE)</f>
        <v>Huittinen</v>
      </c>
      <c r="D44" s="17">
        <f>VLOOKUP($C44,VK!$B$3:$CG$294,37,FALSE)</f>
        <v>0.82281553398058249</v>
      </c>
      <c r="E44" s="10">
        <f>VLOOKUP(C44,VK!$B$3:$CG$294,11,FALSE)</f>
        <v>147</v>
      </c>
      <c r="F44" s="31">
        <f>VLOOKUP($C44,VK!$B$3:$CG$294,59,FALSE)</f>
        <v>339</v>
      </c>
      <c r="G44" s="24">
        <f>VLOOKUP($C44,VK!$B$3:$CG$294,65,FALSE)</f>
        <v>26197.154892726321</v>
      </c>
      <c r="H44" s="17">
        <f>VLOOKUP($C44,VK!$B$3:$CG$294,55,FALSE)</f>
        <v>0.82300884955752207</v>
      </c>
      <c r="I44" s="10">
        <f>VLOOKUP($C44,VK!$B$3:$CG$294,32,FALSE)</f>
        <v>0</v>
      </c>
      <c r="J44" s="10">
        <f>VLOOKUP($C44,VK!$B$3:$CG$294,18,FALSE)</f>
        <v>298</v>
      </c>
      <c r="K44" s="10"/>
      <c r="L44" s="66">
        <f t="shared" si="0"/>
        <v>11223.814578833691</v>
      </c>
      <c r="M44" s="58">
        <f>1-VLOOKUP(C44,VK!$B$3:$ID$294,237,FALSE)</f>
        <v>0.55089992981897185</v>
      </c>
      <c r="N44" s="57">
        <f t="shared" si="1"/>
        <v>279</v>
      </c>
      <c r="O44" s="57">
        <f t="shared" si="2"/>
        <v>0</v>
      </c>
      <c r="P44" s="57">
        <f t="shared" si="3"/>
        <v>0</v>
      </c>
      <c r="Q44" s="57">
        <f t="shared" si="4"/>
        <v>0</v>
      </c>
      <c r="R44" s="57">
        <f t="shared" si="5"/>
        <v>60</v>
      </c>
      <c r="S44" s="57">
        <f t="shared" si="6"/>
        <v>0</v>
      </c>
      <c r="T44" s="57">
        <f t="shared" si="7"/>
        <v>10715.062443598701</v>
      </c>
      <c r="U44" s="60"/>
      <c r="V44" s="60"/>
      <c r="W44" s="56"/>
      <c r="X44" s="56"/>
      <c r="Y44" s="56"/>
      <c r="Z44" s="56"/>
      <c r="AA44" s="56"/>
      <c r="AB44" s="56"/>
    </row>
    <row r="45" spans="1:28" hidden="1" x14ac:dyDescent="0.2">
      <c r="A45" s="19">
        <v>35</v>
      </c>
      <c r="B45" s="30" t="str">
        <f t="shared" si="8"/>
        <v>****</v>
      </c>
      <c r="C45" t="str">
        <f>VLOOKUP(A45,VK!$IE$3:$IG$294,3,FALSE)</f>
        <v>Mynämäki</v>
      </c>
      <c r="D45" s="17">
        <f>VLOOKUP($C45,VK!$B$3:$CG$294,37,FALSE)</f>
        <v>0.86046511627906974</v>
      </c>
      <c r="E45" s="10">
        <f>VLOOKUP(C45,VK!$B$3:$CG$294,11,FALSE)</f>
        <v>135</v>
      </c>
      <c r="F45" s="31">
        <f>VLOOKUP($C45,VK!$B$3:$CG$294,59,FALSE)</f>
        <v>333</v>
      </c>
      <c r="G45" s="24">
        <f>VLOOKUP($C45,VK!$B$3:$CG$294,65,FALSE)</f>
        <v>27403.422094422898</v>
      </c>
      <c r="H45" s="17">
        <f>VLOOKUP($C45,VK!$B$3:$CG$294,55,FALSE)</f>
        <v>0.80180180180180183</v>
      </c>
      <c r="I45" s="10">
        <f>VLOOKUP($C45,VK!$B$3:$CG$294,32,FALSE)</f>
        <v>0</v>
      </c>
      <c r="J45" s="10">
        <f>VLOOKUP($C45,VK!$B$3:$CG$294,18,FALSE)</f>
        <v>214</v>
      </c>
      <c r="K45" s="10"/>
      <c r="L45" s="66">
        <f t="shared" si="0"/>
        <v>11282.662060185185</v>
      </c>
      <c r="M45" s="58">
        <f>1-VLOOKUP(C45,VK!$B$3:$ID$294,237,FALSE)</f>
        <v>0.5479706945133993</v>
      </c>
      <c r="N45" s="57">
        <f t="shared" si="1"/>
        <v>267</v>
      </c>
      <c r="O45" s="57">
        <f t="shared" si="2"/>
        <v>0</v>
      </c>
      <c r="P45" s="57">
        <f t="shared" si="3"/>
        <v>0</v>
      </c>
      <c r="Q45" s="57">
        <f t="shared" si="4"/>
        <v>0</v>
      </c>
      <c r="R45" s="57">
        <f t="shared" si="5"/>
        <v>66</v>
      </c>
      <c r="S45" s="57">
        <f t="shared" si="6"/>
        <v>0</v>
      </c>
      <c r="T45" s="57">
        <f t="shared" si="7"/>
        <v>10715.062443598701</v>
      </c>
      <c r="U45" s="60"/>
      <c r="V45" s="60"/>
      <c r="W45" s="56"/>
      <c r="X45" s="56"/>
      <c r="Y45" s="56"/>
      <c r="Z45" s="56"/>
      <c r="AA45" s="56"/>
      <c r="AB45" s="56"/>
    </row>
    <row r="46" spans="1:28" hidden="1" x14ac:dyDescent="0.2">
      <c r="A46" s="19">
        <v>36</v>
      </c>
      <c r="B46" s="30" t="str">
        <f t="shared" si="8"/>
        <v>****</v>
      </c>
      <c r="C46" t="str">
        <f>VLOOKUP(A46,VK!$IE$3:$IG$294,3,FALSE)</f>
        <v>Tervola</v>
      </c>
      <c r="D46" s="17">
        <f>VLOOKUP($C46,VK!$B$3:$CG$294,37,FALSE)</f>
        <v>0.72611464968152861</v>
      </c>
      <c r="E46" s="10">
        <f>VLOOKUP(C46,VK!$B$3:$CG$294,11,FALSE)</f>
        <v>162.4</v>
      </c>
      <c r="F46" s="31">
        <f>VLOOKUP($C46,VK!$B$3:$CG$294,59,FALSE)</f>
        <v>114</v>
      </c>
      <c r="G46" s="24">
        <f>VLOOKUP($C46,VK!$B$3:$CG$294,65,FALSE)</f>
        <v>25943.385350318473</v>
      </c>
      <c r="H46" s="17">
        <f>VLOOKUP($C46,VK!$B$3:$CG$294,55,FALSE)</f>
        <v>0.86842105263157898</v>
      </c>
      <c r="I46" s="10">
        <f>VLOOKUP($C46,VK!$B$3:$CG$294,32,FALSE)</f>
        <v>0</v>
      </c>
      <c r="J46" s="10">
        <f>VLOOKUP($C46,VK!$B$3:$CG$294,18,FALSE)</f>
        <v>322</v>
      </c>
      <c r="K46" s="10"/>
      <c r="L46" s="66">
        <f t="shared" si="0"/>
        <v>9004.9024175824179</v>
      </c>
      <c r="M46" s="58">
        <f>1-VLOOKUP(C46,VK!$B$3:$ID$294,237,FALSE)</f>
        <v>0.54478471998201927</v>
      </c>
      <c r="N46" s="57">
        <f t="shared" si="1"/>
        <v>99</v>
      </c>
      <c r="O46" s="57">
        <f t="shared" si="2"/>
        <v>0</v>
      </c>
      <c r="P46" s="57">
        <f t="shared" si="3"/>
        <v>0</v>
      </c>
      <c r="Q46" s="57">
        <f t="shared" si="4"/>
        <v>0</v>
      </c>
      <c r="R46" s="57">
        <f t="shared" si="5"/>
        <v>18</v>
      </c>
      <c r="S46" s="57">
        <f t="shared" si="6"/>
        <v>0</v>
      </c>
      <c r="T46" s="57">
        <f t="shared" si="7"/>
        <v>10715.062443598701</v>
      </c>
      <c r="U46" s="60"/>
      <c r="V46" s="60"/>
      <c r="W46" s="56"/>
      <c r="X46" s="56"/>
      <c r="Y46" s="56"/>
      <c r="Z46" s="56"/>
      <c r="AA46" s="56"/>
      <c r="AB46" s="56"/>
    </row>
    <row r="47" spans="1:28" hidden="1" x14ac:dyDescent="0.2">
      <c r="A47" s="19">
        <v>37</v>
      </c>
      <c r="B47" s="30" t="str">
        <f t="shared" si="8"/>
        <v>****</v>
      </c>
      <c r="C47" t="str">
        <f>VLOOKUP(A47,VK!$IE$3:$IG$294,3,FALSE)</f>
        <v>Äänekoski</v>
      </c>
      <c r="D47" s="17">
        <f>VLOOKUP($C47,VK!$B$3:$CG$294,37,FALSE)</f>
        <v>0.74246231155778897</v>
      </c>
      <c r="E47" s="10">
        <f>VLOOKUP(C47,VK!$B$3:$CG$294,11,FALSE)</f>
        <v>183.7</v>
      </c>
      <c r="F47" s="31">
        <f>VLOOKUP($C47,VK!$B$3:$CG$294,59,FALSE)</f>
        <v>591</v>
      </c>
      <c r="G47" s="24">
        <f>VLOOKUP($C47,VK!$B$3:$CG$294,65,FALSE)</f>
        <v>26342.05135287486</v>
      </c>
      <c r="H47" s="17">
        <f>VLOOKUP($C47,VK!$B$3:$CG$294,55,FALSE)</f>
        <v>1</v>
      </c>
      <c r="I47" s="10">
        <f>VLOOKUP($C47,VK!$B$3:$CG$294,32,FALSE)</f>
        <v>0</v>
      </c>
      <c r="J47" s="10">
        <f>VLOOKUP($C47,VK!$B$3:$CG$294,18,FALSE)</f>
        <v>270</v>
      </c>
      <c r="K47" s="10"/>
      <c r="L47" s="66">
        <f t="shared" si="0"/>
        <v>11473.516420581655</v>
      </c>
      <c r="M47" s="58">
        <f>1-VLOOKUP(C47,VK!$B$3:$ID$294,237,FALSE)</f>
        <v>0.54274991467760159</v>
      </c>
      <c r="N47" s="57">
        <f t="shared" si="1"/>
        <v>591</v>
      </c>
      <c r="O47" s="57">
        <f t="shared" si="2"/>
        <v>0</v>
      </c>
      <c r="P47" s="57">
        <f t="shared" si="3"/>
        <v>0</v>
      </c>
      <c r="Q47" s="57">
        <f t="shared" si="4"/>
        <v>0</v>
      </c>
      <c r="R47" s="57">
        <f t="shared" si="5"/>
        <v>0</v>
      </c>
      <c r="S47" s="57">
        <f t="shared" si="6"/>
        <v>0</v>
      </c>
      <c r="T47" s="57">
        <f t="shared" si="7"/>
        <v>10715.062443598701</v>
      </c>
      <c r="U47" s="60"/>
      <c r="V47" s="60"/>
      <c r="W47" s="56"/>
      <c r="X47" s="56"/>
      <c r="Y47" s="56"/>
      <c r="Z47" s="56"/>
      <c r="AA47" s="56"/>
      <c r="AB47" s="56"/>
    </row>
    <row r="48" spans="1:28" hidden="1" x14ac:dyDescent="0.2">
      <c r="A48" s="19">
        <v>38</v>
      </c>
      <c r="B48" s="30" t="str">
        <f t="shared" si="8"/>
        <v>****</v>
      </c>
      <c r="C48" t="str">
        <f>VLOOKUP(A48,VK!$IE$3:$IG$294,3,FALSE)</f>
        <v>Lapua</v>
      </c>
      <c r="D48" s="17">
        <f>VLOOKUP($C48,VK!$B$3:$CG$294,37,FALSE)</f>
        <v>0.81929347826086951</v>
      </c>
      <c r="E48" s="10">
        <f>VLOOKUP(C48,VK!$B$3:$CG$294,11,FALSE)</f>
        <v>140.1</v>
      </c>
      <c r="F48" s="31">
        <f>VLOOKUP($C48,VK!$B$3:$CG$294,59,FALSE)</f>
        <v>603</v>
      </c>
      <c r="G48" s="24">
        <f>VLOOKUP($C48,VK!$B$3:$CG$294,65,FALSE)</f>
        <v>25982.773310521814</v>
      </c>
      <c r="H48" s="17">
        <f>VLOOKUP($C48,VK!$B$3:$CG$294,55,FALSE)</f>
        <v>0.80099502487562191</v>
      </c>
      <c r="I48" s="10">
        <f>VLOOKUP($C48,VK!$B$3:$CG$294,32,FALSE)</f>
        <v>1</v>
      </c>
      <c r="J48" s="10">
        <f>VLOOKUP($C48,VK!$B$3:$CG$294,18,FALSE)</f>
        <v>250</v>
      </c>
      <c r="K48" s="10"/>
      <c r="L48" s="66">
        <f t="shared" si="0"/>
        <v>10801.946393244873</v>
      </c>
      <c r="M48" s="58">
        <f>1-VLOOKUP(C48,VK!$B$3:$ID$294,237,FALSE)</f>
        <v>0.53892564428820311</v>
      </c>
      <c r="N48" s="57">
        <f t="shared" si="1"/>
        <v>483</v>
      </c>
      <c r="O48" s="57">
        <f t="shared" si="2"/>
        <v>0</v>
      </c>
      <c r="P48" s="57">
        <f t="shared" si="3"/>
        <v>0</v>
      </c>
      <c r="Q48" s="57">
        <f t="shared" si="4"/>
        <v>0</v>
      </c>
      <c r="R48" s="57">
        <f t="shared" si="5"/>
        <v>120</v>
      </c>
      <c r="S48" s="57">
        <f t="shared" si="6"/>
        <v>0</v>
      </c>
      <c r="T48" s="57">
        <f t="shared" si="7"/>
        <v>10715.062443598701</v>
      </c>
      <c r="U48" s="60"/>
      <c r="V48" s="60"/>
      <c r="W48" s="56"/>
      <c r="X48" s="56"/>
      <c r="Y48" s="56"/>
      <c r="Z48" s="56"/>
      <c r="AA48" s="56"/>
      <c r="AB48" s="56"/>
    </row>
    <row r="49" spans="1:28" hidden="1" x14ac:dyDescent="0.2">
      <c r="A49" s="19">
        <v>39</v>
      </c>
      <c r="B49" s="30" t="str">
        <f t="shared" si="8"/>
        <v>****</v>
      </c>
      <c r="C49" t="str">
        <f>VLOOKUP(A49,VK!$IE$3:$IG$294,3,FALSE)</f>
        <v>Lapinjärvi</v>
      </c>
      <c r="D49" s="17">
        <f>VLOOKUP($C49,VK!$B$3:$CG$294,37,FALSE)</f>
        <v>0.76530612244897955</v>
      </c>
      <c r="E49" s="10">
        <f>VLOOKUP(C49,VK!$B$3:$CG$294,11,FALSE)</f>
        <v>142.69999999999999</v>
      </c>
      <c r="F49" s="31">
        <f>VLOOKUP($C49,VK!$B$3:$CG$294,59,FALSE)</f>
        <v>75</v>
      </c>
      <c r="G49" s="24">
        <f>VLOOKUP($C49,VK!$B$3:$CG$294,65,FALSE)</f>
        <v>26356.827089337177</v>
      </c>
      <c r="H49" s="17">
        <f>VLOOKUP($C49,VK!$B$3:$CG$294,55,FALSE)</f>
        <v>1</v>
      </c>
      <c r="I49" s="10">
        <f>VLOOKUP($C49,VK!$B$3:$CG$294,32,FALSE)</f>
        <v>0</v>
      </c>
      <c r="J49" s="10">
        <f>VLOOKUP($C49,VK!$B$3:$CG$294,18,FALSE)</f>
        <v>136</v>
      </c>
      <c r="K49" s="10"/>
      <c r="L49" s="66">
        <f t="shared" si="0"/>
        <v>16005.911946902655</v>
      </c>
      <c r="M49" s="58">
        <f>1-VLOOKUP(C49,VK!$B$3:$ID$294,237,FALSE)</f>
        <v>0.53800918408674736</v>
      </c>
      <c r="N49" s="57">
        <f t="shared" si="1"/>
        <v>75</v>
      </c>
      <c r="O49" s="57">
        <f t="shared" si="2"/>
        <v>0</v>
      </c>
      <c r="P49" s="57">
        <f t="shared" si="3"/>
        <v>0</v>
      </c>
      <c r="Q49" s="57">
        <f t="shared" si="4"/>
        <v>0</v>
      </c>
      <c r="R49" s="57">
        <f t="shared" si="5"/>
        <v>0</v>
      </c>
      <c r="S49" s="57">
        <f t="shared" si="6"/>
        <v>0</v>
      </c>
      <c r="T49" s="57">
        <f t="shared" si="7"/>
        <v>10715.062443598701</v>
      </c>
      <c r="U49" s="60"/>
      <c r="V49" s="60"/>
      <c r="W49" s="56"/>
      <c r="X49" s="56"/>
      <c r="Y49" s="56"/>
      <c r="Z49" s="56"/>
      <c r="AA49" s="56"/>
      <c r="AB49" s="56"/>
    </row>
    <row r="50" spans="1:28" hidden="1" x14ac:dyDescent="0.2">
      <c r="A50" s="19">
        <v>40</v>
      </c>
      <c r="B50" s="30" t="str">
        <f t="shared" si="8"/>
        <v>****</v>
      </c>
      <c r="C50" t="str">
        <f>VLOOKUP(A50,VK!$IE$3:$IG$294,3,FALSE)</f>
        <v>Sastamala</v>
      </c>
      <c r="D50" s="17">
        <f>VLOOKUP($C50,VK!$B$3:$CG$294,37,FALSE)</f>
        <v>0.75991861648016279</v>
      </c>
      <c r="E50" s="10">
        <f>VLOOKUP(C50,VK!$B$3:$CG$294,11,FALSE)</f>
        <v>157.9</v>
      </c>
      <c r="F50" s="31">
        <f>VLOOKUP($C50,VK!$B$3:$CG$294,59,FALSE)</f>
        <v>747</v>
      </c>
      <c r="G50" s="24">
        <f>VLOOKUP($C50,VK!$B$3:$CG$294,65,FALSE)</f>
        <v>26014.49599386294</v>
      </c>
      <c r="H50" s="17">
        <f>VLOOKUP($C50,VK!$B$3:$CG$294,55,FALSE)</f>
        <v>0.85140562248995988</v>
      </c>
      <c r="I50" s="10">
        <f>VLOOKUP($C50,VK!$B$3:$CG$294,32,FALSE)</f>
        <v>0</v>
      </c>
      <c r="J50" s="10">
        <f>VLOOKUP($C50,VK!$B$3:$CG$294,18,FALSE)</f>
        <v>699</v>
      </c>
      <c r="K50" s="10"/>
      <c r="L50" s="66">
        <f t="shared" si="0"/>
        <v>10873.564649511978</v>
      </c>
      <c r="M50" s="58">
        <f>1-VLOOKUP(C50,VK!$B$3:$ID$294,237,FALSE)</f>
        <v>0.53464203813873767</v>
      </c>
      <c r="N50" s="57">
        <f t="shared" si="1"/>
        <v>636</v>
      </c>
      <c r="O50" s="57">
        <f t="shared" si="2"/>
        <v>0</v>
      </c>
      <c r="P50" s="57">
        <f t="shared" si="3"/>
        <v>0</v>
      </c>
      <c r="Q50" s="57">
        <f t="shared" si="4"/>
        <v>0</v>
      </c>
      <c r="R50" s="57">
        <f t="shared" si="5"/>
        <v>111</v>
      </c>
      <c r="S50" s="57">
        <f t="shared" si="6"/>
        <v>0</v>
      </c>
      <c r="T50" s="57">
        <f t="shared" si="7"/>
        <v>10715.062443598701</v>
      </c>
      <c r="U50" s="60"/>
      <c r="V50" s="60"/>
      <c r="W50" s="56"/>
      <c r="X50" s="56"/>
      <c r="Y50" s="56"/>
      <c r="Z50" s="56"/>
      <c r="AA50" s="56"/>
      <c r="AB50" s="56"/>
    </row>
    <row r="51" spans="1:28" hidden="1" x14ac:dyDescent="0.2">
      <c r="A51" s="19">
        <v>41</v>
      </c>
      <c r="B51" s="30" t="str">
        <f t="shared" si="8"/>
        <v>****</v>
      </c>
      <c r="C51" t="str">
        <f>VLOOKUP(A51,VK!$IE$3:$IG$294,3,FALSE)</f>
        <v>Kruunupyy</v>
      </c>
      <c r="D51" s="17">
        <f>VLOOKUP($C51,VK!$B$3:$CG$294,37,FALSE)</f>
        <v>0.76666666666666672</v>
      </c>
      <c r="E51" s="10">
        <f>VLOOKUP(C51,VK!$B$3:$CG$294,11,FALSE)</f>
        <v>126.9</v>
      </c>
      <c r="F51" s="31">
        <f>VLOOKUP($C51,VK!$B$3:$CG$294,59,FALSE)</f>
        <v>276</v>
      </c>
      <c r="G51" s="24">
        <f>VLOOKUP($C51,VK!$B$3:$CG$294,65,FALSE)</f>
        <v>25699.73967202775</v>
      </c>
      <c r="H51" s="17">
        <f>VLOOKUP($C51,VK!$B$3:$CG$294,55,FALSE)</f>
        <v>1</v>
      </c>
      <c r="I51" s="10">
        <f>VLOOKUP($C51,VK!$B$3:$CG$294,32,FALSE)</f>
        <v>0</v>
      </c>
      <c r="J51" s="10">
        <f>VLOOKUP($C51,VK!$B$3:$CG$294,18,FALSE)</f>
        <v>244</v>
      </c>
      <c r="K51" s="10"/>
      <c r="L51" s="66">
        <f t="shared" si="0"/>
        <v>10339.96610576923</v>
      </c>
      <c r="M51" s="58">
        <f>1-VLOOKUP(C51,VK!$B$3:$ID$294,237,FALSE)</f>
        <v>0.53216405783479415</v>
      </c>
      <c r="N51" s="57">
        <f t="shared" si="1"/>
        <v>276</v>
      </c>
      <c r="O51" s="57">
        <f t="shared" si="2"/>
        <v>0</v>
      </c>
      <c r="P51" s="57">
        <f t="shared" si="3"/>
        <v>0</v>
      </c>
      <c r="Q51" s="57">
        <f t="shared" si="4"/>
        <v>0</v>
      </c>
      <c r="R51" s="57">
        <f t="shared" si="5"/>
        <v>0</v>
      </c>
      <c r="S51" s="57">
        <f t="shared" si="6"/>
        <v>0</v>
      </c>
      <c r="T51" s="57">
        <f t="shared" si="7"/>
        <v>10715.062443598701</v>
      </c>
      <c r="U51" s="60"/>
      <c r="V51" s="60"/>
      <c r="W51" s="56"/>
      <c r="X51" s="56"/>
      <c r="Y51" s="56"/>
      <c r="Z51" s="56"/>
      <c r="AA51" s="56"/>
      <c r="AB51" s="56"/>
    </row>
    <row r="52" spans="1:28" hidden="1" x14ac:dyDescent="0.2">
      <c r="A52" s="19">
        <v>42</v>
      </c>
      <c r="B52" s="30" t="str">
        <f t="shared" si="8"/>
        <v>****</v>
      </c>
      <c r="C52" t="str">
        <f>VLOOKUP(A52,VK!$IE$3:$IG$294,3,FALSE)</f>
        <v>Keminmaa</v>
      </c>
      <c r="D52" s="17">
        <f>VLOOKUP($C52,VK!$B$3:$CG$294,37,FALSE)</f>
        <v>0.82170542635658916</v>
      </c>
      <c r="E52" s="10">
        <f>VLOOKUP(C52,VK!$B$3:$CG$294,11,FALSE)</f>
        <v>141.5</v>
      </c>
      <c r="F52" s="31">
        <f>VLOOKUP($C52,VK!$B$3:$CG$294,59,FALSE)</f>
        <v>318</v>
      </c>
      <c r="G52" s="24">
        <f>VLOOKUP($C52,VK!$B$3:$CG$294,65,FALSE)</f>
        <v>29850.007890583904</v>
      </c>
      <c r="H52" s="17">
        <f>VLOOKUP($C52,VK!$B$3:$CG$294,55,FALSE)</f>
        <v>0.87735849056603776</v>
      </c>
      <c r="I52" s="10">
        <f>VLOOKUP($C52,VK!$B$3:$CG$294,32,FALSE)</f>
        <v>0</v>
      </c>
      <c r="J52" s="10">
        <f>VLOOKUP($C52,VK!$B$3:$CG$294,18,FALSE)</f>
        <v>153</v>
      </c>
      <c r="K52" s="10"/>
      <c r="L52" s="66">
        <f t="shared" si="0"/>
        <v>9731.2546896551703</v>
      </c>
      <c r="M52" s="58">
        <f>1-VLOOKUP(C52,VK!$B$3:$ID$294,237,FALSE)</f>
        <v>0.52813336932884358</v>
      </c>
      <c r="N52" s="57">
        <f t="shared" si="1"/>
        <v>279</v>
      </c>
      <c r="O52" s="57">
        <f t="shared" si="2"/>
        <v>0</v>
      </c>
      <c r="P52" s="57">
        <f t="shared" si="3"/>
        <v>0</v>
      </c>
      <c r="Q52" s="57">
        <f t="shared" si="4"/>
        <v>0</v>
      </c>
      <c r="R52" s="57">
        <f t="shared" si="5"/>
        <v>39</v>
      </c>
      <c r="S52" s="57">
        <f t="shared" si="6"/>
        <v>0</v>
      </c>
      <c r="T52" s="57">
        <f t="shared" si="7"/>
        <v>10715.062443598701</v>
      </c>
      <c r="U52" s="60"/>
      <c r="V52" s="60"/>
      <c r="W52" s="56"/>
      <c r="X52" s="56"/>
      <c r="Y52" s="56"/>
      <c r="Z52" s="56"/>
      <c r="AA52" s="56"/>
      <c r="AB52" s="56"/>
    </row>
    <row r="53" spans="1:28" hidden="1" x14ac:dyDescent="0.2">
      <c r="A53" s="19">
        <v>43</v>
      </c>
      <c r="B53" s="30" t="str">
        <f t="shared" si="8"/>
        <v>****</v>
      </c>
      <c r="C53" t="str">
        <f>VLOOKUP(A53,VK!$IE$3:$IG$294,3,FALSE)</f>
        <v>Leppävirta</v>
      </c>
      <c r="D53" s="17">
        <f>VLOOKUP($C53,VK!$B$3:$CG$294,37,FALSE)</f>
        <v>0.76760563380281688</v>
      </c>
      <c r="E53" s="10">
        <f>VLOOKUP(C53,VK!$B$3:$CG$294,11,FALSE)</f>
        <v>165</v>
      </c>
      <c r="F53" s="31">
        <f>VLOOKUP($C53,VK!$B$3:$CG$294,59,FALSE)</f>
        <v>327</v>
      </c>
      <c r="G53" s="24">
        <f>VLOOKUP($C53,VK!$B$3:$CG$294,65,FALSE)</f>
        <v>27120.621335414111</v>
      </c>
      <c r="H53" s="17">
        <f>VLOOKUP($C53,VK!$B$3:$CG$294,55,FALSE)</f>
        <v>1</v>
      </c>
      <c r="I53" s="10">
        <f>VLOOKUP($C53,VK!$B$3:$CG$294,32,FALSE)</f>
        <v>0</v>
      </c>
      <c r="J53" s="10">
        <f>VLOOKUP($C53,VK!$B$3:$CG$294,18,FALSE)</f>
        <v>350</v>
      </c>
      <c r="K53" s="10"/>
      <c r="L53" s="66">
        <f t="shared" si="0"/>
        <v>9467.4744842105265</v>
      </c>
      <c r="M53" s="58">
        <f>1-VLOOKUP(C53,VK!$B$3:$ID$294,237,FALSE)</f>
        <v>0.52381076020057282</v>
      </c>
      <c r="N53" s="57">
        <f t="shared" si="1"/>
        <v>327</v>
      </c>
      <c r="O53" s="57">
        <f t="shared" si="2"/>
        <v>0</v>
      </c>
      <c r="P53" s="57">
        <f t="shared" si="3"/>
        <v>0</v>
      </c>
      <c r="Q53" s="57">
        <f t="shared" si="4"/>
        <v>0</v>
      </c>
      <c r="R53" s="57">
        <f t="shared" si="5"/>
        <v>0</v>
      </c>
      <c r="S53" s="57">
        <f t="shared" si="6"/>
        <v>0</v>
      </c>
      <c r="T53" s="57">
        <f t="shared" si="7"/>
        <v>10715.062443598701</v>
      </c>
      <c r="U53" s="60"/>
      <c r="V53" s="60"/>
      <c r="W53" s="56"/>
      <c r="X53" s="56"/>
      <c r="Y53" s="56"/>
      <c r="Z53" s="56"/>
      <c r="AA53" s="56"/>
      <c r="AB53" s="56"/>
    </row>
    <row r="54" spans="1:28" hidden="1" x14ac:dyDescent="0.2">
      <c r="A54" s="19">
        <v>44</v>
      </c>
      <c r="B54" s="30" t="str">
        <f t="shared" si="8"/>
        <v>****</v>
      </c>
      <c r="C54" t="str">
        <f>VLOOKUP(A54,VK!$IE$3:$IG$294,3,FALSE)</f>
        <v>Ylivieska</v>
      </c>
      <c r="D54" s="17">
        <f>VLOOKUP($C54,VK!$B$3:$CG$294,37,FALSE)</f>
        <v>0.78658536585365857</v>
      </c>
      <c r="E54" s="10">
        <f>VLOOKUP(C54,VK!$B$3:$CG$294,11,FALSE)</f>
        <v>143.4</v>
      </c>
      <c r="F54" s="31">
        <f>VLOOKUP($C54,VK!$B$3:$CG$294,59,FALSE)</f>
        <v>774</v>
      </c>
      <c r="G54" s="24">
        <f>VLOOKUP($C54,VK!$B$3:$CG$294,65,FALSE)</f>
        <v>25082.032260158379</v>
      </c>
      <c r="H54" s="17">
        <f>VLOOKUP($C54,VK!$B$3:$CG$294,55,FALSE)</f>
        <v>0.60077519379844957</v>
      </c>
      <c r="I54" s="10">
        <f>VLOOKUP($C54,VK!$B$3:$CG$294,32,FALSE)</f>
        <v>0</v>
      </c>
      <c r="J54" s="10">
        <f>VLOOKUP($C54,VK!$B$3:$CG$294,18,FALSE)</f>
        <v>199</v>
      </c>
      <c r="K54" s="10"/>
      <c r="L54" s="66">
        <f t="shared" si="0"/>
        <v>10932.632715939448</v>
      </c>
      <c r="M54" s="58">
        <f>1-VLOOKUP(C54,VK!$B$3:$ID$294,237,FALSE)</f>
        <v>0.52154629779324391</v>
      </c>
      <c r="N54" s="57">
        <f t="shared" si="1"/>
        <v>465</v>
      </c>
      <c r="O54" s="57">
        <f t="shared" si="2"/>
        <v>0</v>
      </c>
      <c r="P54" s="57">
        <f t="shared" si="3"/>
        <v>0</v>
      </c>
      <c r="Q54" s="57">
        <f t="shared" si="4"/>
        <v>0</v>
      </c>
      <c r="R54" s="57">
        <f t="shared" si="5"/>
        <v>312</v>
      </c>
      <c r="S54" s="57">
        <f t="shared" si="6"/>
        <v>0</v>
      </c>
      <c r="T54" s="57">
        <f t="shared" si="7"/>
        <v>10715.062443598701</v>
      </c>
      <c r="U54" s="60"/>
      <c r="V54" s="60"/>
      <c r="W54" s="56"/>
      <c r="X54" s="56"/>
      <c r="Y54" s="56"/>
      <c r="Z54" s="56"/>
      <c r="AA54" s="56"/>
      <c r="AB54" s="56"/>
    </row>
    <row r="55" spans="1:28" hidden="1" x14ac:dyDescent="0.2">
      <c r="A55" s="19">
        <v>45</v>
      </c>
      <c r="B55" s="30" t="str">
        <f t="shared" si="8"/>
        <v>****</v>
      </c>
      <c r="C55" t="str">
        <f>VLOOKUP(A55,VK!$IE$3:$IG$294,3,FALSE)</f>
        <v>Pukkila</v>
      </c>
      <c r="D55" s="17">
        <f>VLOOKUP($C55,VK!$B$3:$CG$294,37,FALSE)</f>
        <v>0.72727272727272729</v>
      </c>
      <c r="E55" s="10">
        <f>VLOOKUP(C55,VK!$B$3:$CG$294,11,FALSE)</f>
        <v>118.5</v>
      </c>
      <c r="F55" s="31">
        <f>VLOOKUP($C55,VK!$B$3:$CG$294,59,FALSE)</f>
        <v>48</v>
      </c>
      <c r="G55" s="24">
        <f>VLOOKUP($C55,VK!$B$3:$CG$294,65,FALSE)</f>
        <v>28095.578886976476</v>
      </c>
      <c r="H55" s="17">
        <f>VLOOKUP($C55,VK!$B$3:$CG$294,55,FALSE)</f>
        <v>1</v>
      </c>
      <c r="I55" s="10">
        <f>VLOOKUP($C55,VK!$B$3:$CG$294,32,FALSE)</f>
        <v>0</v>
      </c>
      <c r="J55" s="10">
        <f>VLOOKUP($C55,VK!$B$3:$CG$294,18,FALSE)</f>
        <v>64</v>
      </c>
      <c r="K55" s="10"/>
      <c r="L55" s="66">
        <f t="shared" si="0"/>
        <v>12283.718051948052</v>
      </c>
      <c r="M55" s="58">
        <f>1-VLOOKUP(C55,VK!$B$3:$ID$294,237,FALSE)</f>
        <v>0.52077214819006501</v>
      </c>
      <c r="N55" s="57">
        <f t="shared" si="1"/>
        <v>48</v>
      </c>
      <c r="O55" s="57">
        <f t="shared" si="2"/>
        <v>0</v>
      </c>
      <c r="P55" s="57">
        <f t="shared" si="3"/>
        <v>0</v>
      </c>
      <c r="Q55" s="57">
        <f t="shared" si="4"/>
        <v>0</v>
      </c>
      <c r="R55" s="57">
        <f t="shared" si="5"/>
        <v>0</v>
      </c>
      <c r="S55" s="57">
        <f t="shared" si="6"/>
        <v>0</v>
      </c>
      <c r="T55" s="57">
        <f t="shared" si="7"/>
        <v>10715.062443598701</v>
      </c>
      <c r="U55" s="60"/>
      <c r="V55" s="60"/>
      <c r="W55" s="56"/>
      <c r="X55" s="56"/>
      <c r="Y55" s="56"/>
      <c r="Z55" s="56"/>
      <c r="AA55" s="56"/>
      <c r="AB55" s="56"/>
    </row>
    <row r="56" spans="1:28" hidden="1" x14ac:dyDescent="0.2">
      <c r="A56" s="19">
        <v>46</v>
      </c>
      <c r="B56" s="30" t="str">
        <f t="shared" si="8"/>
        <v>****</v>
      </c>
      <c r="C56" t="str">
        <f>VLOOKUP(A56,VK!$IE$3:$IG$294,3,FALSE)</f>
        <v>Hollola</v>
      </c>
      <c r="D56" s="17">
        <f>VLOOKUP($C56,VK!$B$3:$CG$294,37,FALSE)</f>
        <v>0.80524978831498728</v>
      </c>
      <c r="E56" s="10">
        <f>VLOOKUP(C56,VK!$B$3:$CG$294,11,FALSE)</f>
        <v>141.69999999999999</v>
      </c>
      <c r="F56" s="31">
        <f>VLOOKUP($C56,VK!$B$3:$CG$294,59,FALSE)</f>
        <v>951</v>
      </c>
      <c r="G56" s="24">
        <f>VLOOKUP($C56,VK!$B$3:$CG$294,65,FALSE)</f>
        <v>28761.450172874087</v>
      </c>
      <c r="H56" s="17">
        <f>VLOOKUP($C56,VK!$B$3:$CG$294,55,FALSE)</f>
        <v>0.8422712933753943</v>
      </c>
      <c r="I56" s="10">
        <f>VLOOKUP($C56,VK!$B$3:$CG$294,32,FALSE)</f>
        <v>0</v>
      </c>
      <c r="J56" s="10">
        <f>VLOOKUP($C56,VK!$B$3:$CG$294,18,FALSE)</f>
        <v>369</v>
      </c>
      <c r="K56" s="10"/>
      <c r="L56" s="66">
        <f t="shared" si="0"/>
        <v>10936.096614583334</v>
      </c>
      <c r="M56" s="58">
        <f>1-VLOOKUP(C56,VK!$B$3:$ID$294,237,FALSE)</f>
        <v>0.51019836074380376</v>
      </c>
      <c r="N56" s="57">
        <f t="shared" si="1"/>
        <v>801</v>
      </c>
      <c r="O56" s="57">
        <f t="shared" si="2"/>
        <v>2.5</v>
      </c>
      <c r="P56" s="57">
        <f t="shared" si="3"/>
        <v>33</v>
      </c>
      <c r="Q56" s="57">
        <f t="shared" si="4"/>
        <v>2.5</v>
      </c>
      <c r="R56" s="57">
        <f t="shared" si="5"/>
        <v>117</v>
      </c>
      <c r="S56" s="57">
        <f t="shared" si="6"/>
        <v>0</v>
      </c>
      <c r="T56" s="57">
        <f t="shared" si="7"/>
        <v>10715.062443598701</v>
      </c>
      <c r="U56" s="60"/>
      <c r="V56" s="60"/>
      <c r="W56" s="56"/>
      <c r="X56" s="56"/>
      <c r="Y56" s="56"/>
      <c r="Z56" s="56"/>
      <c r="AA56" s="56"/>
      <c r="AB56" s="56"/>
    </row>
    <row r="57" spans="1:28" hidden="1" x14ac:dyDescent="0.2">
      <c r="A57" s="19">
        <v>47</v>
      </c>
      <c r="B57" s="30" t="str">
        <f t="shared" si="8"/>
        <v>****</v>
      </c>
      <c r="C57" t="str">
        <f>VLOOKUP(A57,VK!$IE$3:$IG$294,3,FALSE)</f>
        <v>Muonio</v>
      </c>
      <c r="D57" s="17">
        <f>VLOOKUP($C57,VK!$B$3:$CG$294,37,FALSE)</f>
        <v>0.65714285714285714</v>
      </c>
      <c r="E57" s="10">
        <f>VLOOKUP(C57,VK!$B$3:$CG$294,11,FALSE)</f>
        <v>135.6</v>
      </c>
      <c r="F57" s="31">
        <f>VLOOKUP($C57,VK!$B$3:$CG$294,59,FALSE)</f>
        <v>69</v>
      </c>
      <c r="G57" s="24">
        <f>VLOOKUP($C57,VK!$B$3:$CG$294,65,FALSE)</f>
        <v>27283.421530479896</v>
      </c>
      <c r="H57" s="17">
        <f>VLOOKUP($C57,VK!$B$3:$CG$294,55,FALSE)</f>
        <v>1</v>
      </c>
      <c r="I57" s="10">
        <f>VLOOKUP($C57,VK!$B$3:$CG$294,32,FALSE)</f>
        <v>1</v>
      </c>
      <c r="J57" s="10">
        <f>VLOOKUP($C57,VK!$B$3:$CG$294,18,FALSE)</f>
        <v>269</v>
      </c>
      <c r="K57" s="10"/>
      <c r="L57" s="66">
        <f t="shared" si="0"/>
        <v>10572.861951219509</v>
      </c>
      <c r="M57" s="58">
        <f>1-VLOOKUP(C57,VK!$B$3:$ID$294,237,FALSE)</f>
        <v>0.50834010536197594</v>
      </c>
      <c r="N57" s="57">
        <f t="shared" si="1"/>
        <v>69</v>
      </c>
      <c r="O57" s="57">
        <f t="shared" si="2"/>
        <v>0</v>
      </c>
      <c r="P57" s="57">
        <f t="shared" si="3"/>
        <v>0</v>
      </c>
      <c r="Q57" s="57">
        <f t="shared" si="4"/>
        <v>0</v>
      </c>
      <c r="R57" s="57">
        <f t="shared" si="5"/>
        <v>0</v>
      </c>
      <c r="S57" s="57">
        <f t="shared" si="6"/>
        <v>0</v>
      </c>
      <c r="T57" s="57">
        <f t="shared" si="7"/>
        <v>10715.062443598701</v>
      </c>
      <c r="U57" s="60"/>
      <c r="V57" s="60"/>
      <c r="W57" s="56"/>
      <c r="X57" s="56"/>
      <c r="Y57" s="56"/>
      <c r="Z57" s="56"/>
      <c r="AA57" s="56"/>
      <c r="AB57" s="56"/>
    </row>
    <row r="58" spans="1:28" hidden="1" x14ac:dyDescent="0.2">
      <c r="A58" s="19">
        <v>48</v>
      </c>
      <c r="B58" s="30" t="str">
        <f t="shared" si="8"/>
        <v>****</v>
      </c>
      <c r="C58" t="str">
        <f>VLOOKUP(A58,VK!$IE$3:$IG$294,3,FALSE)</f>
        <v>Isokyrö</v>
      </c>
      <c r="D58" s="17">
        <f>VLOOKUP($C58,VK!$B$3:$CG$294,37,FALSE)</f>
        <v>0.65217391304347827</v>
      </c>
      <c r="E58" s="10">
        <f>VLOOKUP(C58,VK!$B$3:$CG$294,11,FALSE)</f>
        <v>150.30000000000001</v>
      </c>
      <c r="F58" s="31">
        <f>VLOOKUP($C58,VK!$B$3:$CG$294,59,FALSE)</f>
        <v>120</v>
      </c>
      <c r="G58" s="24">
        <f>VLOOKUP($C58,VK!$B$3:$CG$294,65,FALSE)</f>
        <v>25953.598518175502</v>
      </c>
      <c r="H58" s="17">
        <f>VLOOKUP($C58,VK!$B$3:$CG$294,55,FALSE)</f>
        <v>0.5</v>
      </c>
      <c r="I58" s="10">
        <f>VLOOKUP($C58,VK!$B$3:$CG$294,32,FALSE)</f>
        <v>0</v>
      </c>
      <c r="J58" s="10">
        <f>VLOOKUP($C58,VK!$B$3:$CG$294,18,FALSE)</f>
        <v>173</v>
      </c>
      <c r="K58" s="10"/>
      <c r="L58" s="66">
        <f t="shared" si="0"/>
        <v>10674.208287037038</v>
      </c>
      <c r="M58" s="58">
        <f>1-VLOOKUP(C58,VK!$B$3:$ID$294,237,FALSE)</f>
        <v>0.50198565920653615</v>
      </c>
      <c r="N58" s="57">
        <f t="shared" si="1"/>
        <v>60</v>
      </c>
      <c r="O58" s="57">
        <f t="shared" si="2"/>
        <v>0</v>
      </c>
      <c r="P58" s="57">
        <f t="shared" si="3"/>
        <v>0</v>
      </c>
      <c r="Q58" s="57">
        <f t="shared" si="4"/>
        <v>0</v>
      </c>
      <c r="R58" s="57">
        <f t="shared" si="5"/>
        <v>60</v>
      </c>
      <c r="S58" s="57">
        <f t="shared" si="6"/>
        <v>0</v>
      </c>
      <c r="T58" s="57">
        <f t="shared" si="7"/>
        <v>10715.062443598701</v>
      </c>
      <c r="U58" s="60"/>
      <c r="V58" s="60"/>
      <c r="W58" s="56"/>
      <c r="X58" s="56"/>
      <c r="Y58" s="56"/>
      <c r="Z58" s="56"/>
      <c r="AA58" s="56"/>
      <c r="AB58" s="56"/>
    </row>
    <row r="59" spans="1:28" hidden="1" x14ac:dyDescent="0.2">
      <c r="A59" s="19">
        <v>49</v>
      </c>
      <c r="B59" s="30" t="str">
        <f t="shared" si="8"/>
        <v>****</v>
      </c>
      <c r="C59" t="str">
        <f>VLOOKUP(A59,VK!$IE$3:$IG$294,3,FALSE)</f>
        <v>Eurajoki</v>
      </c>
      <c r="D59" s="17">
        <f>VLOOKUP($C59,VK!$B$3:$CG$294,37,FALSE)</f>
        <v>0.77027027027027029</v>
      </c>
      <c r="E59" s="10">
        <f>VLOOKUP(C59,VK!$B$3:$CG$294,11,FALSE)</f>
        <v>139</v>
      </c>
      <c r="F59" s="31">
        <f>VLOOKUP($C59,VK!$B$3:$CG$294,59,FALSE)</f>
        <v>342</v>
      </c>
      <c r="G59" s="24">
        <f>VLOOKUP($C59,VK!$B$3:$CG$294,65,FALSE)</f>
        <v>29275.196752098982</v>
      </c>
      <c r="H59" s="17">
        <f>VLOOKUP($C59,VK!$B$3:$CG$294,55,FALSE)</f>
        <v>1</v>
      </c>
      <c r="I59" s="10">
        <f>VLOOKUP($C59,VK!$B$3:$CG$294,32,FALSE)</f>
        <v>1</v>
      </c>
      <c r="J59" s="10">
        <f>VLOOKUP($C59,VK!$B$3:$CG$294,18,FALSE)</f>
        <v>208</v>
      </c>
      <c r="K59" s="10"/>
      <c r="L59" s="66">
        <f t="shared" si="0"/>
        <v>16121.3391750503</v>
      </c>
      <c r="M59" s="58">
        <f>1-VLOOKUP(C59,VK!$B$3:$ID$294,237,FALSE)</f>
        <v>0.50034411800375955</v>
      </c>
      <c r="N59" s="57">
        <f t="shared" si="1"/>
        <v>342</v>
      </c>
      <c r="O59" s="57">
        <f t="shared" si="2"/>
        <v>0</v>
      </c>
      <c r="P59" s="57">
        <f t="shared" si="3"/>
        <v>2.5</v>
      </c>
      <c r="Q59" s="57">
        <f t="shared" si="4"/>
        <v>0</v>
      </c>
      <c r="R59" s="57">
        <f t="shared" si="5"/>
        <v>0</v>
      </c>
      <c r="S59" s="57">
        <f t="shared" si="6"/>
        <v>0</v>
      </c>
      <c r="T59" s="57">
        <f t="shared" si="7"/>
        <v>10715.062443598701</v>
      </c>
      <c r="U59" s="60"/>
      <c r="V59" s="60"/>
      <c r="W59" s="56"/>
      <c r="X59" s="56"/>
      <c r="Y59" s="56"/>
      <c r="Z59" s="56"/>
      <c r="AA59" s="56"/>
      <c r="AB59" s="56"/>
    </row>
    <row r="60" spans="1:28" hidden="1" x14ac:dyDescent="0.2">
      <c r="A60" s="19">
        <v>50</v>
      </c>
      <c r="B60" s="30" t="str">
        <f t="shared" si="8"/>
        <v>***</v>
      </c>
      <c r="C60" t="str">
        <f>VLOOKUP(A60,VK!$IE$3:$IG$294,3,FALSE)</f>
        <v>Haapajärvi</v>
      </c>
      <c r="D60" s="17">
        <f>VLOOKUP($C60,VK!$B$3:$CG$294,37,FALSE)</f>
        <v>0.66212534059945505</v>
      </c>
      <c r="E60" s="10">
        <f>VLOOKUP(C60,VK!$B$3:$CG$294,11,FALSE)</f>
        <v>160.19999999999999</v>
      </c>
      <c r="F60" s="31">
        <f>VLOOKUP($C60,VK!$B$3:$CG$294,59,FALSE)</f>
        <v>243</v>
      </c>
      <c r="G60" s="24">
        <f>VLOOKUP($C60,VK!$B$3:$CG$294,65,FALSE)</f>
        <v>23941.584873690696</v>
      </c>
      <c r="H60" s="17">
        <f>VLOOKUP($C60,VK!$B$3:$CG$294,55,FALSE)</f>
        <v>1</v>
      </c>
      <c r="I60" s="10">
        <f>VLOOKUP($C60,VK!$B$3:$CG$294,32,FALSE)</f>
        <v>0</v>
      </c>
      <c r="J60" s="10">
        <f>VLOOKUP($C60,VK!$B$3:$CG$294,18,FALSE)</f>
        <v>185</v>
      </c>
      <c r="K60" s="10"/>
      <c r="L60" s="66">
        <f t="shared" si="0"/>
        <v>9151.5403773584912</v>
      </c>
      <c r="M60" s="58">
        <f>1-VLOOKUP(C60,VK!$B$3:$ID$294,237,FALSE)</f>
        <v>0.49889988350852532</v>
      </c>
      <c r="N60" s="57">
        <f t="shared" si="1"/>
        <v>243</v>
      </c>
      <c r="O60" s="57">
        <f t="shared" si="2"/>
        <v>0</v>
      </c>
      <c r="P60" s="57">
        <f t="shared" si="3"/>
        <v>0</v>
      </c>
      <c r="Q60" s="57">
        <f t="shared" si="4"/>
        <v>0</v>
      </c>
      <c r="R60" s="57">
        <f t="shared" si="5"/>
        <v>0</v>
      </c>
      <c r="S60" s="57">
        <f t="shared" si="6"/>
        <v>0</v>
      </c>
      <c r="T60" s="57">
        <f t="shared" si="7"/>
        <v>10715.062443598701</v>
      </c>
      <c r="U60" s="60"/>
      <c r="V60" s="60"/>
      <c r="W60" s="56"/>
      <c r="X60" s="56"/>
      <c r="Y60" s="56"/>
      <c r="Z60" s="56"/>
      <c r="AA60" s="56"/>
      <c r="AB60" s="56"/>
    </row>
    <row r="61" spans="1:28" hidden="1" x14ac:dyDescent="0.2">
      <c r="A61" s="19">
        <v>51</v>
      </c>
      <c r="B61" s="30" t="str">
        <f t="shared" si="8"/>
        <v>***</v>
      </c>
      <c r="C61" t="str">
        <f>VLOOKUP(A61,VK!$IE$3:$IG$294,3,FALSE)</f>
        <v>Kannus</v>
      </c>
      <c r="D61" s="17">
        <f>VLOOKUP($C61,VK!$B$3:$CG$294,37,FALSE)</f>
        <v>0.70408163265306123</v>
      </c>
      <c r="E61" s="10">
        <f>VLOOKUP(C61,VK!$B$3:$CG$294,11,FALSE)</f>
        <v>150.19999999999999</v>
      </c>
      <c r="F61" s="31">
        <f>VLOOKUP($C61,VK!$B$3:$CG$294,59,FALSE)</f>
        <v>207</v>
      </c>
      <c r="G61" s="24">
        <f>VLOOKUP($C61,VK!$B$3:$CG$294,65,FALSE)</f>
        <v>24652.904635258357</v>
      </c>
      <c r="H61" s="17">
        <f>VLOOKUP($C61,VK!$B$3:$CG$294,55,FALSE)</f>
        <v>1</v>
      </c>
      <c r="I61" s="10">
        <f>VLOOKUP($C61,VK!$B$3:$CG$294,32,FALSE)</f>
        <v>1</v>
      </c>
      <c r="J61" s="10">
        <f>VLOOKUP($C61,VK!$B$3:$CG$294,18,FALSE)</f>
        <v>141</v>
      </c>
      <c r="K61" s="10"/>
      <c r="L61" s="66">
        <f t="shared" si="0"/>
        <v>9557.2775438596491</v>
      </c>
      <c r="M61" s="58">
        <f>1-VLOOKUP(C61,VK!$B$3:$ID$294,237,FALSE)</f>
        <v>0.49875465430428045</v>
      </c>
      <c r="N61" s="57">
        <f t="shared" si="1"/>
        <v>207</v>
      </c>
      <c r="O61" s="57">
        <f t="shared" si="2"/>
        <v>0</v>
      </c>
      <c r="P61" s="57">
        <f t="shared" si="3"/>
        <v>0</v>
      </c>
      <c r="Q61" s="57">
        <f t="shared" si="4"/>
        <v>2.5</v>
      </c>
      <c r="R61" s="57">
        <f t="shared" si="5"/>
        <v>0</v>
      </c>
      <c r="S61" s="57">
        <f t="shared" si="6"/>
        <v>0</v>
      </c>
      <c r="T61" s="57">
        <f t="shared" si="7"/>
        <v>10715.062443598701</v>
      </c>
      <c r="U61" s="60"/>
      <c r="V61" s="60"/>
      <c r="W61" s="56"/>
      <c r="X61" s="56"/>
      <c r="Y61" s="56"/>
      <c r="Z61" s="56"/>
      <c r="AA61" s="56"/>
      <c r="AB61" s="56"/>
    </row>
    <row r="62" spans="1:28" hidden="1" x14ac:dyDescent="0.2">
      <c r="A62" s="19">
        <v>52</v>
      </c>
      <c r="B62" s="30" t="str">
        <f t="shared" si="8"/>
        <v>***</v>
      </c>
      <c r="C62" t="str">
        <f>VLOOKUP(A62,VK!$IE$3:$IG$294,3,FALSE)</f>
        <v>Kuusamo</v>
      </c>
      <c r="D62" s="17">
        <f>VLOOKUP($C62,VK!$B$3:$CG$294,37,FALSE)</f>
        <v>0.74760383386581475</v>
      </c>
      <c r="E62" s="10">
        <f>VLOOKUP(C62,VK!$B$3:$CG$294,11,FALSE)</f>
        <v>160.19999999999999</v>
      </c>
      <c r="F62" s="31">
        <f>VLOOKUP($C62,VK!$B$3:$CG$294,59,FALSE)</f>
        <v>468</v>
      </c>
      <c r="G62" s="24">
        <f>VLOOKUP($C62,VK!$B$3:$CG$294,65,FALSE)</f>
        <v>25373.682508738908</v>
      </c>
      <c r="H62" s="17">
        <f>VLOOKUP($C62,VK!$B$3:$CG$294,55,FALSE)</f>
        <v>0.76923076923076927</v>
      </c>
      <c r="I62" s="10">
        <f>VLOOKUP($C62,VK!$B$3:$CG$294,32,FALSE)</f>
        <v>0</v>
      </c>
      <c r="J62" s="10">
        <f>VLOOKUP($C62,VK!$B$3:$CG$294,18,FALSE)</f>
        <v>1033</v>
      </c>
      <c r="K62" s="10"/>
      <c r="L62" s="66">
        <f t="shared" si="0"/>
        <v>11268.535536723164</v>
      </c>
      <c r="M62" s="58">
        <f>1-VLOOKUP(C62,VK!$B$3:$ID$294,237,FALSE)</f>
        <v>0.49479171400650934</v>
      </c>
      <c r="N62" s="57">
        <f t="shared" si="1"/>
        <v>360</v>
      </c>
      <c r="O62" s="57">
        <f t="shared" si="2"/>
        <v>0</v>
      </c>
      <c r="P62" s="57">
        <f t="shared" si="3"/>
        <v>0</v>
      </c>
      <c r="Q62" s="57">
        <f t="shared" si="4"/>
        <v>0</v>
      </c>
      <c r="R62" s="57">
        <f t="shared" si="5"/>
        <v>108</v>
      </c>
      <c r="S62" s="57">
        <f t="shared" si="6"/>
        <v>0</v>
      </c>
      <c r="T62" s="57">
        <f t="shared" si="7"/>
        <v>10715.062443598701</v>
      </c>
      <c r="U62" s="60"/>
      <c r="V62" s="60"/>
      <c r="W62" s="56"/>
      <c r="X62" s="56"/>
      <c r="Y62" s="56"/>
      <c r="Z62" s="56"/>
      <c r="AA62" s="56"/>
      <c r="AB62" s="56"/>
    </row>
    <row r="63" spans="1:28" hidden="1" x14ac:dyDescent="0.2">
      <c r="A63" s="19">
        <v>53</v>
      </c>
      <c r="B63" s="30" t="str">
        <f t="shared" si="8"/>
        <v>***</v>
      </c>
      <c r="C63" t="str">
        <f>VLOOKUP(A63,VK!$IE$3:$IG$294,3,FALSE)</f>
        <v>Taipalsaari</v>
      </c>
      <c r="D63" s="17">
        <f>VLOOKUP($C63,VK!$B$3:$CG$294,37,FALSE)</f>
        <v>0.77922077922077926</v>
      </c>
      <c r="E63" s="10">
        <f>VLOOKUP(C63,VK!$B$3:$CG$294,11,FALSE)</f>
        <v>148.80000000000001</v>
      </c>
      <c r="F63" s="31">
        <f>VLOOKUP($C63,VK!$B$3:$CG$294,59,FALSE)</f>
        <v>180</v>
      </c>
      <c r="G63" s="24">
        <f>VLOOKUP($C63,VK!$B$3:$CG$294,65,FALSE)</f>
        <v>29203.292210617929</v>
      </c>
      <c r="H63" s="17">
        <f>VLOOKUP($C63,VK!$B$3:$CG$294,55,FALSE)</f>
        <v>1</v>
      </c>
      <c r="I63" s="10">
        <f>VLOOKUP($C63,VK!$B$3:$CG$294,32,FALSE)</f>
        <v>0</v>
      </c>
      <c r="J63" s="10">
        <f>VLOOKUP($C63,VK!$B$3:$CG$294,18,FALSE)</f>
        <v>127</v>
      </c>
      <c r="K63" s="10"/>
      <c r="L63" s="66">
        <f t="shared" si="0"/>
        <v>10304.677786259543</v>
      </c>
      <c r="M63" s="58">
        <f>1-VLOOKUP(C63,VK!$B$3:$ID$294,237,FALSE)</f>
        <v>0.49315509843270855</v>
      </c>
      <c r="N63" s="57">
        <f t="shared" si="1"/>
        <v>180</v>
      </c>
      <c r="O63" s="57">
        <f t="shared" si="2"/>
        <v>0</v>
      </c>
      <c r="P63" s="57">
        <f t="shared" si="3"/>
        <v>0</v>
      </c>
      <c r="Q63" s="57">
        <f t="shared" si="4"/>
        <v>0</v>
      </c>
      <c r="R63" s="57">
        <f t="shared" si="5"/>
        <v>0</v>
      </c>
      <c r="S63" s="57">
        <f t="shared" si="6"/>
        <v>0</v>
      </c>
      <c r="T63" s="57">
        <f t="shared" si="7"/>
        <v>10715.062443598701</v>
      </c>
      <c r="U63" s="60"/>
      <c r="V63" s="60"/>
      <c r="W63" s="56"/>
      <c r="X63" s="56"/>
      <c r="Y63" s="56"/>
      <c r="Z63" s="56"/>
      <c r="AA63" s="56"/>
      <c r="AB63" s="56"/>
    </row>
    <row r="64" spans="1:28" hidden="1" x14ac:dyDescent="0.2">
      <c r="A64" s="19">
        <v>54</v>
      </c>
      <c r="B64" s="30" t="str">
        <f t="shared" si="8"/>
        <v>***</v>
      </c>
      <c r="C64" t="str">
        <f>VLOOKUP(A64,VK!$IE$3:$IG$294,3,FALSE)</f>
        <v>Utsjoki</v>
      </c>
      <c r="D64" s="17">
        <f>VLOOKUP($C64,VK!$B$3:$CG$294,37,FALSE)</f>
        <v>0.58823529411764708</v>
      </c>
      <c r="E64" s="10">
        <f>VLOOKUP(C64,VK!$B$3:$CG$294,11,FALSE)</f>
        <v>140.30000000000001</v>
      </c>
      <c r="F64" s="31">
        <f>VLOOKUP($C64,VK!$B$3:$CG$294,59,FALSE)</f>
        <v>30</v>
      </c>
      <c r="G64" s="24">
        <f>VLOOKUP($C64,VK!$B$3:$CG$294,65,FALSE)</f>
        <v>27404.744942832014</v>
      </c>
      <c r="H64" s="17">
        <f>VLOOKUP($C64,VK!$B$3:$CG$294,55,FALSE)</f>
        <v>1</v>
      </c>
      <c r="I64" s="10">
        <f>VLOOKUP($C64,VK!$B$3:$CG$294,32,FALSE)</f>
        <v>0</v>
      </c>
      <c r="J64" s="10">
        <f>VLOOKUP($C64,VK!$B$3:$CG$294,18,FALSE)</f>
        <v>301</v>
      </c>
      <c r="K64" s="10"/>
      <c r="L64" s="66">
        <f t="shared" si="0"/>
        <v>9786.1437931034452</v>
      </c>
      <c r="M64" s="58">
        <f>1-VLOOKUP(C64,VK!$B$3:$ID$294,237,FALSE)</f>
        <v>0.47903352629163098</v>
      </c>
      <c r="N64" s="57">
        <f t="shared" si="1"/>
        <v>30</v>
      </c>
      <c r="O64" s="57">
        <f t="shared" si="2"/>
        <v>0</v>
      </c>
      <c r="P64" s="57">
        <f t="shared" si="3"/>
        <v>0</v>
      </c>
      <c r="Q64" s="57">
        <f t="shared" si="4"/>
        <v>0</v>
      </c>
      <c r="R64" s="57">
        <f t="shared" si="5"/>
        <v>0</v>
      </c>
      <c r="S64" s="57">
        <f t="shared" si="6"/>
        <v>0</v>
      </c>
      <c r="T64" s="57">
        <f t="shared" si="7"/>
        <v>10715.062443598701</v>
      </c>
      <c r="U64" s="60"/>
      <c r="V64" s="60"/>
      <c r="W64" s="56"/>
      <c r="X64" s="56"/>
      <c r="Y64" s="56"/>
      <c r="Z64" s="56"/>
      <c r="AA64" s="56"/>
      <c r="AB64" s="56"/>
    </row>
    <row r="65" spans="1:28" hidden="1" x14ac:dyDescent="0.2">
      <c r="A65" s="19">
        <v>55</v>
      </c>
      <c r="B65" s="30" t="str">
        <f t="shared" si="8"/>
        <v>***</v>
      </c>
      <c r="C65" t="str">
        <f>VLOOKUP(A65,VK!$IE$3:$IG$294,3,FALSE)</f>
        <v>Suonenjoki</v>
      </c>
      <c r="D65" s="17">
        <f>VLOOKUP($C65,VK!$B$3:$CG$294,37,FALSE)</f>
        <v>0.72908366533864544</v>
      </c>
      <c r="E65" s="10">
        <f>VLOOKUP(C65,VK!$B$3:$CG$294,11,FALSE)</f>
        <v>175</v>
      </c>
      <c r="F65" s="31">
        <f>VLOOKUP($C65,VK!$B$3:$CG$294,59,FALSE)</f>
        <v>183</v>
      </c>
      <c r="G65" s="24">
        <f>VLOOKUP($C65,VK!$B$3:$CG$294,65,FALSE)</f>
        <v>25364.555488540409</v>
      </c>
      <c r="H65" s="17">
        <f>VLOOKUP($C65,VK!$B$3:$CG$294,55,FALSE)</f>
        <v>0.72131147540983609</v>
      </c>
      <c r="I65" s="10">
        <f>VLOOKUP($C65,VK!$B$3:$CG$294,32,FALSE)</f>
        <v>0</v>
      </c>
      <c r="J65" s="10">
        <f>VLOOKUP($C65,VK!$B$3:$CG$294,18,FALSE)</f>
        <v>242</v>
      </c>
      <c r="K65" s="10"/>
      <c r="L65" s="66">
        <f t="shared" si="0"/>
        <v>13016.68219858156</v>
      </c>
      <c r="M65" s="58">
        <f>1-VLOOKUP(C65,VK!$B$3:$ID$294,237,FALSE)</f>
        <v>0.47812539759391237</v>
      </c>
      <c r="N65" s="57">
        <f t="shared" si="1"/>
        <v>132</v>
      </c>
      <c r="O65" s="57">
        <f t="shared" si="2"/>
        <v>0</v>
      </c>
      <c r="P65" s="57">
        <f t="shared" si="3"/>
        <v>0</v>
      </c>
      <c r="Q65" s="57">
        <f t="shared" si="4"/>
        <v>0</v>
      </c>
      <c r="R65" s="57">
        <f t="shared" si="5"/>
        <v>48</v>
      </c>
      <c r="S65" s="57">
        <f t="shared" si="6"/>
        <v>0</v>
      </c>
      <c r="T65" s="57">
        <f t="shared" si="7"/>
        <v>10715.062443598701</v>
      </c>
      <c r="U65" s="60"/>
      <c r="V65" s="60"/>
      <c r="W65" s="56"/>
      <c r="X65" s="56"/>
      <c r="Y65" s="56"/>
      <c r="Z65" s="56"/>
      <c r="AA65" s="56"/>
      <c r="AB65" s="56"/>
    </row>
    <row r="66" spans="1:28" hidden="1" x14ac:dyDescent="0.2">
      <c r="A66" s="19">
        <v>56</v>
      </c>
      <c r="B66" s="30" t="str">
        <f t="shared" si="8"/>
        <v>***</v>
      </c>
      <c r="C66" t="str">
        <f>VLOOKUP(A66,VK!$IE$3:$IG$294,3,FALSE)</f>
        <v>Pälkäne</v>
      </c>
      <c r="D66" s="17">
        <f>VLOOKUP($C66,VK!$B$3:$CG$294,37,FALSE)</f>
        <v>0.62867647058823528</v>
      </c>
      <c r="E66" s="10">
        <f>VLOOKUP(C66,VK!$B$3:$CG$294,11,FALSE)</f>
        <v>146</v>
      </c>
      <c r="F66" s="31">
        <f>VLOOKUP($C66,VK!$B$3:$CG$294,59,FALSE)</f>
        <v>171</v>
      </c>
      <c r="G66" s="24">
        <f>VLOOKUP($C66,VK!$B$3:$CG$294,65,FALSE)</f>
        <v>26907.770599551139</v>
      </c>
      <c r="H66" s="17">
        <f>VLOOKUP($C66,VK!$B$3:$CG$294,55,FALSE)</f>
        <v>0.98245614035087714</v>
      </c>
      <c r="I66" s="10">
        <f>VLOOKUP($C66,VK!$B$3:$CG$294,32,FALSE)</f>
        <v>1</v>
      </c>
      <c r="J66" s="10">
        <f>VLOOKUP($C66,VK!$B$3:$CG$294,18,FALSE)</f>
        <v>243</v>
      </c>
      <c r="K66" s="10"/>
      <c r="L66" s="66">
        <f t="shared" si="0"/>
        <v>12313.81282894737</v>
      </c>
      <c r="M66" s="58">
        <f>1-VLOOKUP(C66,VK!$B$3:$ID$294,237,FALSE)</f>
        <v>0.47617707783804331</v>
      </c>
      <c r="N66" s="57">
        <f t="shared" si="1"/>
        <v>168</v>
      </c>
      <c r="O66" s="57">
        <f t="shared" si="2"/>
        <v>2.5</v>
      </c>
      <c r="P66" s="57">
        <f t="shared" si="3"/>
        <v>2.5</v>
      </c>
      <c r="Q66" s="57">
        <f t="shared" si="4"/>
        <v>0</v>
      </c>
      <c r="R66" s="57">
        <f t="shared" si="5"/>
        <v>0</v>
      </c>
      <c r="S66" s="57">
        <f t="shared" si="6"/>
        <v>0</v>
      </c>
      <c r="T66" s="57">
        <f t="shared" si="7"/>
        <v>10715.062443598701</v>
      </c>
      <c r="U66" s="60"/>
      <c r="V66" s="60"/>
      <c r="W66" s="56"/>
      <c r="X66" s="56"/>
      <c r="Y66" s="56"/>
      <c r="Z66" s="56"/>
      <c r="AA66" s="56"/>
      <c r="AB66" s="56"/>
    </row>
    <row r="67" spans="1:28" hidden="1" x14ac:dyDescent="0.2">
      <c r="A67" s="19">
        <v>57</v>
      </c>
      <c r="B67" s="30" t="str">
        <f t="shared" si="8"/>
        <v>***</v>
      </c>
      <c r="C67" t="str">
        <f>VLOOKUP(A67,VK!$IE$3:$IG$294,3,FALSE)</f>
        <v>Loviisa</v>
      </c>
      <c r="D67" s="17">
        <f>VLOOKUP($C67,VK!$B$3:$CG$294,37,FALSE)</f>
        <v>0.84982935153583616</v>
      </c>
      <c r="E67" s="10">
        <f>VLOOKUP(C67,VK!$B$3:$CG$294,11,FALSE)</f>
        <v>147.4</v>
      </c>
      <c r="F67" s="31">
        <f>VLOOKUP($C67,VK!$B$3:$CG$294,59,FALSE)</f>
        <v>498</v>
      </c>
      <c r="G67" s="24">
        <f>VLOOKUP($C67,VK!$B$3:$CG$294,65,FALSE)</f>
        <v>28779.958681716835</v>
      </c>
      <c r="H67" s="17">
        <f>VLOOKUP($C67,VK!$B$3:$CG$294,55,FALSE)</f>
        <v>0.98795180722891562</v>
      </c>
      <c r="I67" s="10">
        <f>VLOOKUP($C67,VK!$B$3:$CG$294,32,FALSE)</f>
        <v>0</v>
      </c>
      <c r="J67" s="10">
        <f>VLOOKUP($C67,VK!$B$3:$CG$294,18,FALSE)</f>
        <v>358</v>
      </c>
      <c r="K67" s="10"/>
      <c r="L67" s="66">
        <f t="shared" si="0"/>
        <v>13614.154389489951</v>
      </c>
      <c r="M67" s="58">
        <f>1-VLOOKUP(C67,VK!$B$3:$ID$294,237,FALSE)</f>
        <v>0.4752806768116129</v>
      </c>
      <c r="N67" s="57">
        <f t="shared" si="1"/>
        <v>492</v>
      </c>
      <c r="O67" s="57">
        <f t="shared" si="2"/>
        <v>0</v>
      </c>
      <c r="P67" s="57">
        <f t="shared" si="3"/>
        <v>2.5</v>
      </c>
      <c r="Q67" s="57">
        <f t="shared" si="4"/>
        <v>6</v>
      </c>
      <c r="R67" s="57">
        <f t="shared" si="5"/>
        <v>0</v>
      </c>
      <c r="S67" s="57">
        <f t="shared" si="6"/>
        <v>0</v>
      </c>
      <c r="T67" s="57">
        <f t="shared" si="7"/>
        <v>10715.062443598701</v>
      </c>
      <c r="U67" s="60"/>
      <c r="V67" s="60"/>
      <c r="W67" s="56"/>
      <c r="X67" s="56"/>
      <c r="Y67" s="56"/>
      <c r="Z67" s="56"/>
      <c r="AA67" s="56"/>
      <c r="AB67" s="56"/>
    </row>
    <row r="68" spans="1:28" hidden="1" x14ac:dyDescent="0.2">
      <c r="A68" s="19">
        <v>58</v>
      </c>
      <c r="B68" s="30" t="str">
        <f t="shared" si="8"/>
        <v>***</v>
      </c>
      <c r="C68" t="str">
        <f>VLOOKUP(A68,VK!$IE$3:$IG$294,3,FALSE)</f>
        <v>Kauhava</v>
      </c>
      <c r="D68" s="17">
        <f>VLOOKUP($C68,VK!$B$3:$CG$294,37,FALSE)</f>
        <v>0.74774774774774777</v>
      </c>
      <c r="E68" s="10">
        <f>VLOOKUP(C68,VK!$B$3:$CG$294,11,FALSE)</f>
        <v>153.30000000000001</v>
      </c>
      <c r="F68" s="31">
        <f>VLOOKUP($C68,VK!$B$3:$CG$294,59,FALSE)</f>
        <v>498</v>
      </c>
      <c r="G68" s="24">
        <f>VLOOKUP($C68,VK!$B$3:$CG$294,65,FALSE)</f>
        <v>25068.693156146179</v>
      </c>
      <c r="H68" s="17">
        <f>VLOOKUP($C68,VK!$B$3:$CG$294,55,FALSE)</f>
        <v>1</v>
      </c>
      <c r="I68" s="10">
        <f>VLOOKUP($C68,VK!$B$3:$CG$294,32,FALSE)</f>
        <v>1</v>
      </c>
      <c r="J68" s="10">
        <f>VLOOKUP($C68,VK!$B$3:$CG$294,18,FALSE)</f>
        <v>506</v>
      </c>
      <c r="K68" s="10"/>
      <c r="L68" s="66">
        <f t="shared" si="0"/>
        <v>9505.5758300132802</v>
      </c>
      <c r="M68" s="58">
        <f>1-VLOOKUP(C68,VK!$B$3:$ID$294,237,FALSE)</f>
        <v>0.46563396987116046</v>
      </c>
      <c r="N68" s="57">
        <f t="shared" si="1"/>
        <v>498</v>
      </c>
      <c r="O68" s="57">
        <f t="shared" si="2"/>
        <v>0</v>
      </c>
      <c r="P68" s="57">
        <f t="shared" si="3"/>
        <v>0</v>
      </c>
      <c r="Q68" s="57">
        <f t="shared" si="4"/>
        <v>0</v>
      </c>
      <c r="R68" s="57">
        <f t="shared" si="5"/>
        <v>0</v>
      </c>
      <c r="S68" s="57">
        <f t="shared" si="6"/>
        <v>0</v>
      </c>
      <c r="T68" s="57">
        <f t="shared" si="7"/>
        <v>10715.062443598701</v>
      </c>
      <c r="U68" s="60"/>
      <c r="V68" s="60"/>
      <c r="W68" s="56"/>
      <c r="X68" s="56"/>
      <c r="Y68" s="56"/>
      <c r="Z68" s="56"/>
      <c r="AA68" s="56"/>
      <c r="AB68" s="56"/>
    </row>
    <row r="69" spans="1:28" hidden="1" x14ac:dyDescent="0.2">
      <c r="A69" s="19">
        <v>59</v>
      </c>
      <c r="B69" s="30" t="str">
        <f t="shared" si="8"/>
        <v>***</v>
      </c>
      <c r="C69" t="str">
        <f>VLOOKUP(A69,VK!$IE$3:$IG$294,3,FALSE)</f>
        <v>Ilmajoki</v>
      </c>
      <c r="D69" s="17">
        <f>VLOOKUP($C69,VK!$B$3:$CG$294,37,FALSE)</f>
        <v>0.84418604651162787</v>
      </c>
      <c r="E69" s="10">
        <f>VLOOKUP(C69,VK!$B$3:$CG$294,11,FALSE)</f>
        <v>127.8</v>
      </c>
      <c r="F69" s="31">
        <f>VLOOKUP($C69,VK!$B$3:$CG$294,59,FALSE)</f>
        <v>726</v>
      </c>
      <c r="G69" s="24">
        <f>VLOOKUP($C69,VK!$B$3:$CG$294,65,FALSE)</f>
        <v>25830.110226084158</v>
      </c>
      <c r="H69" s="17">
        <f>VLOOKUP($C69,VK!$B$3:$CG$294,55,FALSE)</f>
        <v>0.91322314049586772</v>
      </c>
      <c r="I69" s="10">
        <f>VLOOKUP($C69,VK!$B$3:$CG$294,32,FALSE)</f>
        <v>0</v>
      </c>
      <c r="J69" s="10">
        <f>VLOOKUP($C69,VK!$B$3:$CG$294,18,FALSE)</f>
        <v>257</v>
      </c>
      <c r="K69" s="10"/>
      <c r="L69" s="66">
        <f t="shared" si="0"/>
        <v>9599.7679618473885</v>
      </c>
      <c r="M69" s="58">
        <f>1-VLOOKUP(C69,VK!$B$3:$ID$294,237,FALSE)</f>
        <v>0.46326406548800669</v>
      </c>
      <c r="N69" s="57">
        <f t="shared" si="1"/>
        <v>663</v>
      </c>
      <c r="O69" s="57">
        <f t="shared" si="2"/>
        <v>0</v>
      </c>
      <c r="P69" s="57">
        <f t="shared" si="3"/>
        <v>0</v>
      </c>
      <c r="Q69" s="57">
        <f t="shared" si="4"/>
        <v>0</v>
      </c>
      <c r="R69" s="57">
        <f t="shared" si="5"/>
        <v>66</v>
      </c>
      <c r="S69" s="57">
        <f t="shared" si="6"/>
        <v>0</v>
      </c>
      <c r="T69" s="57">
        <f t="shared" si="7"/>
        <v>10715.062443598701</v>
      </c>
      <c r="U69" s="60"/>
      <c r="V69" s="60"/>
      <c r="W69" s="56"/>
      <c r="X69" s="56"/>
      <c r="Y69" s="56"/>
      <c r="Z69" s="56"/>
      <c r="AA69" s="56"/>
      <c r="AB69" s="56"/>
    </row>
    <row r="70" spans="1:28" hidden="1" x14ac:dyDescent="0.2">
      <c r="A70" s="19">
        <v>60</v>
      </c>
      <c r="B70" s="30" t="str">
        <f t="shared" si="8"/>
        <v>***</v>
      </c>
      <c r="C70" t="str">
        <f>VLOOKUP(A70,VK!$IE$3:$IG$294,3,FALSE)</f>
        <v>Paimio</v>
      </c>
      <c r="D70" s="17">
        <f>VLOOKUP($C70,VK!$B$3:$CG$294,37,FALSE)</f>
        <v>0.86075949367088611</v>
      </c>
      <c r="E70" s="10">
        <f>VLOOKUP(C70,VK!$B$3:$CG$294,11,FALSE)</f>
        <v>124.5</v>
      </c>
      <c r="F70" s="31">
        <f>VLOOKUP($C70,VK!$B$3:$CG$294,59,FALSE)</f>
        <v>612</v>
      </c>
      <c r="G70" s="24">
        <f>VLOOKUP($C70,VK!$B$3:$CG$294,65,FALSE)</f>
        <v>29089.567239996435</v>
      </c>
      <c r="H70" s="17">
        <f>VLOOKUP($C70,VK!$B$3:$CG$294,55,FALSE)</f>
        <v>0.7009803921568627</v>
      </c>
      <c r="I70" s="10">
        <f>VLOOKUP($C70,VK!$B$3:$CG$294,32,FALSE)</f>
        <v>0</v>
      </c>
      <c r="J70" s="10">
        <f>VLOOKUP($C70,VK!$B$3:$CG$294,18,FALSE)</f>
        <v>131</v>
      </c>
      <c r="K70" s="10"/>
      <c r="L70" s="66">
        <f t="shared" si="0"/>
        <v>11878.682468513853</v>
      </c>
      <c r="M70" s="58">
        <f>1-VLOOKUP(C70,VK!$B$3:$ID$294,237,FALSE)</f>
        <v>0.46202021080473987</v>
      </c>
      <c r="N70" s="57">
        <f t="shared" si="1"/>
        <v>429</v>
      </c>
      <c r="O70" s="57">
        <f t="shared" si="2"/>
        <v>0</v>
      </c>
      <c r="P70" s="57">
        <f t="shared" si="3"/>
        <v>0</v>
      </c>
      <c r="Q70" s="57">
        <f t="shared" si="4"/>
        <v>2.5</v>
      </c>
      <c r="R70" s="57">
        <f t="shared" si="5"/>
        <v>180</v>
      </c>
      <c r="S70" s="57">
        <f t="shared" si="6"/>
        <v>0</v>
      </c>
      <c r="T70" s="57">
        <f t="shared" si="7"/>
        <v>10715.062443598701</v>
      </c>
      <c r="U70" s="60"/>
      <c r="V70" s="60"/>
      <c r="W70" s="56"/>
      <c r="X70" s="56"/>
      <c r="Y70" s="56"/>
      <c r="Z70" s="56"/>
      <c r="AA70" s="56"/>
      <c r="AB70" s="56"/>
    </row>
    <row r="71" spans="1:28" hidden="1" x14ac:dyDescent="0.2">
      <c r="A71" s="19">
        <v>61</v>
      </c>
      <c r="B71" s="30" t="str">
        <f t="shared" si="8"/>
        <v>***</v>
      </c>
      <c r="C71" t="str">
        <f>VLOOKUP(A71,VK!$IE$3:$IG$294,3,FALSE)</f>
        <v>Vehmaa</v>
      </c>
      <c r="D71" s="17">
        <f>VLOOKUP($C71,VK!$B$3:$CG$294,37,FALSE)</f>
        <v>0.61061946902654862</v>
      </c>
      <c r="E71" s="10">
        <f>VLOOKUP(C71,VK!$B$3:$CG$294,11,FALSE)</f>
        <v>144</v>
      </c>
      <c r="F71" s="31">
        <f>VLOOKUP($C71,VK!$B$3:$CG$294,59,FALSE)</f>
        <v>69</v>
      </c>
      <c r="G71" s="24">
        <f>VLOOKUP($C71,VK!$B$3:$CG$294,65,FALSE)</f>
        <v>25366.751113089937</v>
      </c>
      <c r="H71" s="17">
        <f>VLOOKUP($C71,VK!$B$3:$CG$294,55,FALSE)</f>
        <v>1</v>
      </c>
      <c r="I71" s="10">
        <f>VLOOKUP($C71,VK!$B$3:$CG$294,32,FALSE)</f>
        <v>0</v>
      </c>
      <c r="J71" s="10">
        <f>VLOOKUP($C71,VK!$B$3:$CG$294,18,FALSE)</f>
        <v>95</v>
      </c>
      <c r="K71" s="10"/>
      <c r="L71" s="66">
        <f t="shared" si="0"/>
        <v>10528.124341085269</v>
      </c>
      <c r="M71" s="58">
        <f>1-VLOOKUP(C71,VK!$B$3:$ID$294,237,FALSE)</f>
        <v>0.4575756981291772</v>
      </c>
      <c r="N71" s="57">
        <f t="shared" si="1"/>
        <v>69</v>
      </c>
      <c r="O71" s="57">
        <f t="shared" si="2"/>
        <v>0</v>
      </c>
      <c r="P71" s="57">
        <f t="shared" si="3"/>
        <v>0</v>
      </c>
      <c r="Q71" s="57">
        <f t="shared" si="4"/>
        <v>0</v>
      </c>
      <c r="R71" s="57">
        <f t="shared" si="5"/>
        <v>0</v>
      </c>
      <c r="S71" s="57">
        <f t="shared" si="6"/>
        <v>0</v>
      </c>
      <c r="T71" s="57">
        <f t="shared" si="7"/>
        <v>10715.062443598701</v>
      </c>
      <c r="U71" s="60"/>
      <c r="V71" s="60"/>
      <c r="W71" s="56"/>
      <c r="X71" s="56"/>
      <c r="Y71" s="56"/>
      <c r="Z71" s="56"/>
      <c r="AA71" s="56"/>
      <c r="AB71" s="56"/>
    </row>
    <row r="72" spans="1:28" hidden="1" x14ac:dyDescent="0.2">
      <c r="A72" s="19">
        <v>62</v>
      </c>
      <c r="B72" s="30" t="str">
        <f t="shared" si="8"/>
        <v>***</v>
      </c>
      <c r="C72" t="str">
        <f>VLOOKUP(A72,VK!$IE$3:$IG$294,3,FALSE)</f>
        <v>Karvia</v>
      </c>
      <c r="D72" s="17">
        <f>VLOOKUP($C72,VK!$B$3:$CG$294,37,FALSE)</f>
        <v>0.6785714285714286</v>
      </c>
      <c r="E72" s="10">
        <f>VLOOKUP(C72,VK!$B$3:$CG$294,11,FALSE)</f>
        <v>163.19999999999999</v>
      </c>
      <c r="F72" s="31">
        <f>VLOOKUP($C72,VK!$B$3:$CG$294,59,FALSE)</f>
        <v>57</v>
      </c>
      <c r="G72" s="24">
        <f>VLOOKUP($C72,VK!$B$3:$CG$294,65,FALSE)</f>
        <v>24228.865898617511</v>
      </c>
      <c r="H72" s="17">
        <f>VLOOKUP($C72,VK!$B$3:$CG$294,55,FALSE)</f>
        <v>1</v>
      </c>
      <c r="I72" s="10">
        <f>VLOOKUP($C72,VK!$B$3:$CG$294,32,FALSE)</f>
        <v>0</v>
      </c>
      <c r="J72" s="10">
        <f>VLOOKUP($C72,VK!$B$3:$CG$294,18,FALSE)</f>
        <v>169</v>
      </c>
      <c r="K72" s="10"/>
      <c r="L72" s="66">
        <f t="shared" si="0"/>
        <v>13622.473263157894</v>
      </c>
      <c r="M72" s="58">
        <f>1-VLOOKUP(C72,VK!$B$3:$ID$294,237,FALSE)</f>
        <v>0.45742776900706472</v>
      </c>
      <c r="N72" s="57">
        <f t="shared" si="1"/>
        <v>57</v>
      </c>
      <c r="O72" s="57">
        <f t="shared" si="2"/>
        <v>0</v>
      </c>
      <c r="P72" s="57">
        <f t="shared" si="3"/>
        <v>0</v>
      </c>
      <c r="Q72" s="57">
        <f t="shared" si="4"/>
        <v>0</v>
      </c>
      <c r="R72" s="57">
        <f t="shared" si="5"/>
        <v>0</v>
      </c>
      <c r="S72" s="57">
        <f t="shared" si="6"/>
        <v>0</v>
      </c>
      <c r="T72" s="57">
        <f t="shared" si="7"/>
        <v>10715.062443598701</v>
      </c>
      <c r="U72" s="60"/>
      <c r="V72" s="60"/>
      <c r="W72" s="56"/>
      <c r="X72" s="56"/>
      <c r="Y72" s="56"/>
      <c r="Z72" s="56"/>
      <c r="AA72" s="56"/>
      <c r="AB72" s="56"/>
    </row>
    <row r="73" spans="1:28" hidden="1" x14ac:dyDescent="0.2">
      <c r="A73" s="19">
        <v>63</v>
      </c>
      <c r="B73" s="30" t="str">
        <f t="shared" si="8"/>
        <v>***</v>
      </c>
      <c r="C73" t="str">
        <f>VLOOKUP(A73,VK!$IE$3:$IG$294,3,FALSE)</f>
        <v>Inkoo</v>
      </c>
      <c r="D73" s="17">
        <f>VLOOKUP($C73,VK!$B$3:$CG$294,37,FALSE)</f>
        <v>0.67985611510791366</v>
      </c>
      <c r="E73" s="10">
        <f>VLOOKUP(C73,VK!$B$3:$CG$294,11,FALSE)</f>
        <v>118.2</v>
      </c>
      <c r="F73" s="31">
        <f>VLOOKUP($C73,VK!$B$3:$CG$294,59,FALSE)</f>
        <v>189</v>
      </c>
      <c r="G73" s="24">
        <f>VLOOKUP($C73,VK!$B$3:$CG$294,65,FALSE)</f>
        <v>32410.514624213254</v>
      </c>
      <c r="H73" s="17">
        <f>VLOOKUP($C73,VK!$B$3:$CG$294,55,FALSE)</f>
        <v>1</v>
      </c>
      <c r="I73" s="10">
        <f>VLOOKUP($C73,VK!$B$3:$CG$294,32,FALSE)</f>
        <v>0</v>
      </c>
      <c r="J73" s="10">
        <f>VLOOKUP($C73,VK!$B$3:$CG$294,18,FALSE)</f>
        <v>144</v>
      </c>
      <c r="K73" s="10"/>
      <c r="L73" s="66">
        <f t="shared" si="0"/>
        <v>11028.073699059561</v>
      </c>
      <c r="M73" s="58">
        <f>1-VLOOKUP(C73,VK!$B$3:$ID$294,237,FALSE)</f>
        <v>0.45579601952801596</v>
      </c>
      <c r="N73" s="57">
        <f t="shared" si="1"/>
        <v>189</v>
      </c>
      <c r="O73" s="57">
        <f t="shared" si="2"/>
        <v>0</v>
      </c>
      <c r="P73" s="57">
        <f t="shared" si="3"/>
        <v>0</v>
      </c>
      <c r="Q73" s="57">
        <f t="shared" si="4"/>
        <v>0</v>
      </c>
      <c r="R73" s="57">
        <f t="shared" si="5"/>
        <v>0</v>
      </c>
      <c r="S73" s="57">
        <f t="shared" si="6"/>
        <v>0</v>
      </c>
      <c r="T73" s="57">
        <f t="shared" si="7"/>
        <v>10715.062443598701</v>
      </c>
      <c r="U73" s="60"/>
      <c r="V73" s="60"/>
      <c r="W73" s="56"/>
      <c r="X73" s="56"/>
      <c r="Y73" s="56"/>
      <c r="Z73" s="56"/>
      <c r="AA73" s="56"/>
      <c r="AB73" s="56"/>
    </row>
    <row r="74" spans="1:28" hidden="1" x14ac:dyDescent="0.2">
      <c r="A74" s="19">
        <v>64</v>
      </c>
      <c r="B74" s="30" t="str">
        <f t="shared" si="8"/>
        <v>***</v>
      </c>
      <c r="C74" t="str">
        <f>VLOOKUP(A74,VK!$IE$3:$IG$294,3,FALSE)</f>
        <v>Heinola</v>
      </c>
      <c r="D74" s="17">
        <f>VLOOKUP($C74,VK!$B$3:$CG$294,37,FALSE)</f>
        <v>0.77737226277372262</v>
      </c>
      <c r="E74" s="10">
        <f>VLOOKUP(C74,VK!$B$3:$CG$294,11,FALSE)</f>
        <v>186.5</v>
      </c>
      <c r="F74" s="31">
        <f>VLOOKUP($C74,VK!$B$3:$CG$294,59,FALSE)</f>
        <v>426</v>
      </c>
      <c r="G74" s="24">
        <f>VLOOKUP($C74,VK!$B$3:$CG$294,65,FALSE)</f>
        <v>26934.772056761456</v>
      </c>
      <c r="H74" s="17">
        <f>VLOOKUP($C74,VK!$B$3:$CG$294,55,FALSE)</f>
        <v>1</v>
      </c>
      <c r="I74" s="10">
        <f>VLOOKUP($C74,VK!$B$3:$CG$294,32,FALSE)</f>
        <v>0</v>
      </c>
      <c r="J74" s="10">
        <f>VLOOKUP($C74,VK!$B$3:$CG$294,18,FALSE)</f>
        <v>261</v>
      </c>
      <c r="K74" s="10"/>
      <c r="L74" s="66">
        <f t="shared" si="0"/>
        <v>11651.287306451613</v>
      </c>
      <c r="M74" s="58">
        <f>1-VLOOKUP(C74,VK!$B$3:$ID$294,237,FALSE)</f>
        <v>0.45187830485748604</v>
      </c>
      <c r="N74" s="57">
        <f t="shared" si="1"/>
        <v>426</v>
      </c>
      <c r="O74" s="57">
        <f t="shared" si="2"/>
        <v>0</v>
      </c>
      <c r="P74" s="57">
        <f t="shared" si="3"/>
        <v>0</v>
      </c>
      <c r="Q74" s="57">
        <f t="shared" si="4"/>
        <v>0</v>
      </c>
      <c r="R74" s="57">
        <f t="shared" si="5"/>
        <v>0</v>
      </c>
      <c r="S74" s="57">
        <f t="shared" si="6"/>
        <v>0</v>
      </c>
      <c r="T74" s="57">
        <f t="shared" si="7"/>
        <v>10715.062443598701</v>
      </c>
      <c r="U74" s="60"/>
      <c r="V74" s="60"/>
      <c r="W74" s="56"/>
      <c r="X74" s="56"/>
      <c r="Y74" s="56"/>
      <c r="Z74" s="56"/>
      <c r="AA74" s="56"/>
      <c r="AB74" s="56"/>
    </row>
    <row r="75" spans="1:28" hidden="1" x14ac:dyDescent="0.2">
      <c r="A75" s="19">
        <v>65</v>
      </c>
      <c r="B75" s="30" t="str">
        <f t="shared" si="8"/>
        <v>***</v>
      </c>
      <c r="C75" t="str">
        <f>VLOOKUP(A75,VK!$IE$3:$IG$294,3,FALSE)</f>
        <v>Kalajoki</v>
      </c>
      <c r="D75" s="17">
        <f>VLOOKUP($C75,VK!$B$3:$CG$294,37,FALSE)</f>
        <v>0.82446043165467631</v>
      </c>
      <c r="E75" s="10">
        <f>VLOOKUP(C75,VK!$B$3:$CG$294,11,FALSE)</f>
        <v>159.1</v>
      </c>
      <c r="F75" s="31">
        <f>VLOOKUP($C75,VK!$B$3:$CG$294,59,FALSE)</f>
        <v>573</v>
      </c>
      <c r="G75" s="24">
        <f>VLOOKUP($C75,VK!$B$3:$CG$294,65,FALSE)</f>
        <v>24848.531741504361</v>
      </c>
      <c r="H75" s="17">
        <f>VLOOKUP($C75,VK!$B$3:$CG$294,55,FALSE)</f>
        <v>0.65445026178010468</v>
      </c>
      <c r="I75" s="10">
        <f>VLOOKUP($C75,VK!$B$3:$CG$294,32,FALSE)</f>
        <v>0</v>
      </c>
      <c r="J75" s="10">
        <f>VLOOKUP($C75,VK!$B$3:$CG$294,18,FALSE)</f>
        <v>277</v>
      </c>
      <c r="K75" s="10"/>
      <c r="L75" s="66">
        <f t="shared" ref="L75:L138" si="9">VLOOKUP($C75,vertailutiedot,3,FALSE)</f>
        <v>11233.617091836735</v>
      </c>
      <c r="M75" s="58">
        <f>1-VLOOKUP(C75,VK!$B$3:$ID$294,237,FALSE)</f>
        <v>0.45079543160866342</v>
      </c>
      <c r="N75" s="57">
        <f t="shared" ref="N75:N138" si="10">VLOOKUP($C75,vertailutiedot,4,FALSE)</f>
        <v>375</v>
      </c>
      <c r="O75" s="57">
        <f t="shared" ref="O75:O138" si="11">VLOOKUP($C75,vertailutiedot,5,FALSE)</f>
        <v>0</v>
      </c>
      <c r="P75" s="57">
        <f t="shared" ref="P75:P138" si="12">VLOOKUP($C75,vertailutiedot,6,FALSE)</f>
        <v>0</v>
      </c>
      <c r="Q75" s="57">
        <f t="shared" ref="Q75:Q138" si="13">VLOOKUP($C75,vertailutiedot,7,FALSE)</f>
        <v>0</v>
      </c>
      <c r="R75" s="57">
        <f t="shared" ref="R75:R138" si="14">VLOOKUP($C75,vertailutiedot,8,FALSE)</f>
        <v>198</v>
      </c>
      <c r="S75" s="57">
        <f t="shared" ref="S75:S138" si="15">VLOOKUP($C75,vertailutiedot,9,FALSE)</f>
        <v>0</v>
      </c>
      <c r="T75" s="57">
        <f t="shared" ref="T75:T138" si="16">$M$8</f>
        <v>10715.062443598701</v>
      </c>
      <c r="U75" s="60"/>
      <c r="V75" s="60"/>
      <c r="W75" s="56"/>
      <c r="X75" s="56"/>
      <c r="Y75" s="56"/>
      <c r="Z75" s="56"/>
      <c r="AA75" s="56"/>
      <c r="AB75" s="56"/>
    </row>
    <row r="76" spans="1:28" hidden="1" x14ac:dyDescent="0.2">
      <c r="A76" s="19">
        <v>66</v>
      </c>
      <c r="B76" s="30" t="str">
        <f t="shared" ref="B76:B139" si="17">IF(M76&lt;0,"*",IF(M76&lt;0.25,"**",IF(M76&lt;0.5,"***",IF(M76&lt;0.75,"****","*****"))))</f>
        <v>***</v>
      </c>
      <c r="C76" t="str">
        <f>VLOOKUP(A76,VK!$IE$3:$IG$294,3,FALSE)</f>
        <v>Haapavesi</v>
      </c>
      <c r="D76" s="17">
        <f>VLOOKUP($C76,VK!$B$3:$CG$294,37,FALSE)</f>
        <v>0.71270718232044195</v>
      </c>
      <c r="E76" s="10">
        <f>VLOOKUP(C76,VK!$B$3:$CG$294,11,FALSE)</f>
        <v>168.1</v>
      </c>
      <c r="F76" s="31">
        <f>VLOOKUP($C76,VK!$B$3:$CG$294,59,FALSE)</f>
        <v>258</v>
      </c>
      <c r="G76" s="24">
        <f>VLOOKUP($C76,VK!$B$3:$CG$294,65,FALSE)</f>
        <v>23577.855145326001</v>
      </c>
      <c r="H76" s="17">
        <f>VLOOKUP($C76,VK!$B$3:$CG$294,55,FALSE)</f>
        <v>0.61627906976744184</v>
      </c>
      <c r="I76" s="10">
        <f>VLOOKUP($C76,VK!$B$3:$CG$294,32,FALSE)</f>
        <v>0</v>
      </c>
      <c r="J76" s="10">
        <f>VLOOKUP($C76,VK!$B$3:$CG$294,18,FALSE)</f>
        <v>295</v>
      </c>
      <c r="K76" s="10"/>
      <c r="L76" s="66">
        <f t="shared" si="9"/>
        <v>10817.237281553398</v>
      </c>
      <c r="M76" s="58">
        <f>1-VLOOKUP(C76,VK!$B$3:$ID$294,237,FALSE)</f>
        <v>0.44914582024497307</v>
      </c>
      <c r="N76" s="57">
        <f t="shared" si="10"/>
        <v>159</v>
      </c>
      <c r="O76" s="57">
        <f t="shared" si="11"/>
        <v>0</v>
      </c>
      <c r="P76" s="57">
        <f t="shared" si="12"/>
        <v>0</v>
      </c>
      <c r="Q76" s="57">
        <f t="shared" si="13"/>
        <v>0</v>
      </c>
      <c r="R76" s="57">
        <f t="shared" si="14"/>
        <v>99</v>
      </c>
      <c r="S76" s="57">
        <f t="shared" si="15"/>
        <v>0</v>
      </c>
      <c r="T76" s="57">
        <f t="shared" si="16"/>
        <v>10715.062443598701</v>
      </c>
      <c r="U76" s="60"/>
      <c r="V76" s="60"/>
      <c r="W76" s="56"/>
      <c r="X76" s="56"/>
      <c r="Y76" s="56"/>
      <c r="Z76" s="56"/>
      <c r="AA76" s="56"/>
      <c r="AB76" s="56"/>
    </row>
    <row r="77" spans="1:28" hidden="1" x14ac:dyDescent="0.2">
      <c r="A77" s="19">
        <v>67</v>
      </c>
      <c r="B77" s="30" t="str">
        <f t="shared" si="17"/>
        <v>***</v>
      </c>
      <c r="C77" t="str">
        <f>VLOOKUP(A77,VK!$IE$3:$IG$294,3,FALSE)</f>
        <v>Lapinlahti</v>
      </c>
      <c r="D77" s="17">
        <f>VLOOKUP($C77,VK!$B$3:$CG$294,37,FALSE)</f>
        <v>0.78400000000000003</v>
      </c>
      <c r="E77" s="10">
        <f>VLOOKUP(C77,VK!$B$3:$CG$294,11,FALSE)</f>
        <v>160.30000000000001</v>
      </c>
      <c r="F77" s="31">
        <f>VLOOKUP($C77,VK!$B$3:$CG$294,59,FALSE)</f>
        <v>294</v>
      </c>
      <c r="G77" s="24">
        <f>VLOOKUP($C77,VK!$B$3:$CG$294,65,FALSE)</f>
        <v>25109.190862944164</v>
      </c>
      <c r="H77" s="17">
        <f>VLOOKUP($C77,VK!$B$3:$CG$294,55,FALSE)</f>
        <v>0.87755102040816324</v>
      </c>
      <c r="I77" s="10">
        <f>VLOOKUP($C77,VK!$B$3:$CG$294,32,FALSE)</f>
        <v>0</v>
      </c>
      <c r="J77" s="10">
        <f>VLOOKUP($C77,VK!$B$3:$CG$294,18,FALSE)</f>
        <v>468</v>
      </c>
      <c r="K77" s="10"/>
      <c r="L77" s="66">
        <f t="shared" si="9"/>
        <v>9914.7456551724154</v>
      </c>
      <c r="M77" s="58">
        <f>1-VLOOKUP(C77,VK!$B$3:$ID$294,237,FALSE)</f>
        <v>0.44857724250472153</v>
      </c>
      <c r="N77" s="57">
        <f t="shared" si="10"/>
        <v>258</v>
      </c>
      <c r="O77" s="57">
        <f t="shared" si="11"/>
        <v>0</v>
      </c>
      <c r="P77" s="57">
        <f t="shared" si="12"/>
        <v>36</v>
      </c>
      <c r="Q77" s="57">
        <f t="shared" si="13"/>
        <v>0</v>
      </c>
      <c r="R77" s="57">
        <f t="shared" si="14"/>
        <v>0</v>
      </c>
      <c r="S77" s="57">
        <f t="shared" si="15"/>
        <v>0</v>
      </c>
      <c r="T77" s="57">
        <f t="shared" si="16"/>
        <v>10715.062443598701</v>
      </c>
      <c r="U77" s="60"/>
      <c r="V77" s="60"/>
      <c r="W77" s="56"/>
      <c r="X77" s="56"/>
      <c r="Y77" s="56"/>
      <c r="Z77" s="56"/>
      <c r="AA77" s="56"/>
      <c r="AB77" s="56"/>
    </row>
    <row r="78" spans="1:28" hidden="1" x14ac:dyDescent="0.2">
      <c r="A78" s="19">
        <v>68</v>
      </c>
      <c r="B78" s="30" t="str">
        <f t="shared" si="17"/>
        <v>***</v>
      </c>
      <c r="C78" t="str">
        <f>VLOOKUP(A78,VK!$IE$3:$IG$294,3,FALSE)</f>
        <v>Riihimäki</v>
      </c>
      <c r="D78" s="17">
        <f>VLOOKUP($C78,VK!$B$3:$CG$294,37,FALSE)</f>
        <v>0.79705654531371029</v>
      </c>
      <c r="E78" s="10">
        <f>VLOOKUP(C78,VK!$B$3:$CG$294,11,FALSE)</f>
        <v>132.9</v>
      </c>
      <c r="F78" s="31">
        <f>VLOOKUP($C78,VK!$B$3:$CG$294,59,FALSE)</f>
        <v>1029</v>
      </c>
      <c r="G78" s="24">
        <f>VLOOKUP($C78,VK!$B$3:$CG$294,65,FALSE)</f>
        <v>28871.147714973991</v>
      </c>
      <c r="H78" s="17">
        <f>VLOOKUP($C78,VK!$B$3:$CG$294,55,FALSE)</f>
        <v>0.96501457725947526</v>
      </c>
      <c r="I78" s="10">
        <f>VLOOKUP($C78,VK!$B$3:$CG$294,32,FALSE)</f>
        <v>0</v>
      </c>
      <c r="J78" s="10">
        <f>VLOOKUP($C78,VK!$B$3:$CG$294,18,FALSE)</f>
        <v>70</v>
      </c>
      <c r="K78" s="10"/>
      <c r="L78" s="66">
        <f t="shared" si="9"/>
        <v>11496.053181189489</v>
      </c>
      <c r="M78" s="58">
        <f>1-VLOOKUP(C78,VK!$B$3:$ID$294,237,FALSE)</f>
        <v>0.44778566811712872</v>
      </c>
      <c r="N78" s="57">
        <f t="shared" si="10"/>
        <v>993</v>
      </c>
      <c r="O78" s="57">
        <f t="shared" si="11"/>
        <v>0</v>
      </c>
      <c r="P78" s="57">
        <f t="shared" si="12"/>
        <v>33</v>
      </c>
      <c r="Q78" s="57">
        <f t="shared" si="13"/>
        <v>0</v>
      </c>
      <c r="R78" s="57">
        <f t="shared" si="14"/>
        <v>6</v>
      </c>
      <c r="S78" s="57">
        <f t="shared" si="15"/>
        <v>0</v>
      </c>
      <c r="T78" s="57">
        <f t="shared" si="16"/>
        <v>10715.062443598701</v>
      </c>
      <c r="U78" s="60"/>
      <c r="V78" s="60"/>
      <c r="W78" s="56"/>
      <c r="X78" s="56"/>
      <c r="Y78" s="56"/>
      <c r="Z78" s="56"/>
      <c r="AA78" s="56"/>
      <c r="AB78" s="56"/>
    </row>
    <row r="79" spans="1:28" hidden="1" x14ac:dyDescent="0.2">
      <c r="A79" s="19">
        <v>69</v>
      </c>
      <c r="B79" s="30" t="str">
        <f t="shared" si="17"/>
        <v>***</v>
      </c>
      <c r="C79" t="str">
        <f>VLOOKUP(A79,VK!$IE$3:$IG$294,3,FALSE)</f>
        <v>Hattula</v>
      </c>
      <c r="D79" s="17">
        <f>VLOOKUP($C79,VK!$B$3:$CG$294,37,FALSE)</f>
        <v>0.77684210526315789</v>
      </c>
      <c r="E79" s="10">
        <f>VLOOKUP(C79,VK!$B$3:$CG$294,11,FALSE)</f>
        <v>125.8</v>
      </c>
      <c r="F79" s="31">
        <f>VLOOKUP($C79,VK!$B$3:$CG$294,59,FALSE)</f>
        <v>369</v>
      </c>
      <c r="G79" s="24">
        <f>VLOOKUP($C79,VK!$B$3:$CG$294,65,FALSE)</f>
        <v>29583.011537228929</v>
      </c>
      <c r="H79" s="17">
        <f>VLOOKUP($C79,VK!$B$3:$CG$294,55,FALSE)</f>
        <v>0.96747967479674801</v>
      </c>
      <c r="I79" s="10">
        <f>VLOOKUP($C79,VK!$B$3:$CG$294,32,FALSE)</f>
        <v>1</v>
      </c>
      <c r="J79" s="10">
        <f>VLOOKUP($C79,VK!$B$3:$CG$294,18,FALSE)</f>
        <v>143</v>
      </c>
      <c r="K79" s="10"/>
      <c r="L79" s="66">
        <f t="shared" si="9"/>
        <v>9748.8216666666667</v>
      </c>
      <c r="M79" s="58">
        <f>1-VLOOKUP(C79,VK!$B$3:$ID$294,237,FALSE)</f>
        <v>0.44572553562571804</v>
      </c>
      <c r="N79" s="57">
        <f t="shared" si="10"/>
        <v>357</v>
      </c>
      <c r="O79" s="57">
        <f t="shared" si="11"/>
        <v>0</v>
      </c>
      <c r="P79" s="57">
        <f t="shared" si="12"/>
        <v>18</v>
      </c>
      <c r="Q79" s="57">
        <f t="shared" si="13"/>
        <v>0</v>
      </c>
      <c r="R79" s="57">
        <f t="shared" si="14"/>
        <v>0</v>
      </c>
      <c r="S79" s="57">
        <f t="shared" si="15"/>
        <v>0</v>
      </c>
      <c r="T79" s="57">
        <f t="shared" si="16"/>
        <v>10715.062443598701</v>
      </c>
      <c r="U79" s="60"/>
      <c r="V79" s="60"/>
      <c r="W79" s="56"/>
      <c r="X79" s="56"/>
      <c r="Y79" s="56"/>
      <c r="Z79" s="56"/>
      <c r="AA79" s="56"/>
      <c r="AB79" s="56"/>
    </row>
    <row r="80" spans="1:28" hidden="1" x14ac:dyDescent="0.2">
      <c r="A80" s="19">
        <v>70</v>
      </c>
      <c r="B80" s="30" t="str">
        <f t="shared" si="17"/>
        <v>***</v>
      </c>
      <c r="C80" t="str">
        <f>VLOOKUP(A80,VK!$IE$3:$IG$294,3,FALSE)</f>
        <v>Loppi</v>
      </c>
      <c r="D80" s="17">
        <f>VLOOKUP($C80,VK!$B$3:$CG$294,37,FALSE)</f>
        <v>0.8044692737430168</v>
      </c>
      <c r="E80" s="10">
        <f>VLOOKUP(C80,VK!$B$3:$CG$294,11,FALSE)</f>
        <v>132.80000000000001</v>
      </c>
      <c r="F80" s="31">
        <f>VLOOKUP($C80,VK!$B$3:$CG$294,59,FALSE)</f>
        <v>288</v>
      </c>
      <c r="G80" s="24">
        <f>VLOOKUP($C80,VK!$B$3:$CG$294,65,FALSE)</f>
        <v>27907.310434896175</v>
      </c>
      <c r="H80" s="17">
        <f>VLOOKUP($C80,VK!$B$3:$CG$294,55,FALSE)</f>
        <v>0.96875</v>
      </c>
      <c r="I80" s="10">
        <f>VLOOKUP($C80,VK!$B$3:$CG$294,32,FALSE)</f>
        <v>1</v>
      </c>
      <c r="J80" s="10">
        <f>VLOOKUP($C80,VK!$B$3:$CG$294,18,FALSE)</f>
        <v>233</v>
      </c>
      <c r="K80" s="10"/>
      <c r="L80" s="66">
        <f t="shared" si="9"/>
        <v>11775.341477832511</v>
      </c>
      <c r="M80" s="58">
        <f>1-VLOOKUP(C80,VK!$B$3:$ID$294,237,FALSE)</f>
        <v>0.44480127210294762</v>
      </c>
      <c r="N80" s="57">
        <f t="shared" si="10"/>
        <v>279</v>
      </c>
      <c r="O80" s="57">
        <f t="shared" si="11"/>
        <v>0</v>
      </c>
      <c r="P80" s="57">
        <f t="shared" si="12"/>
        <v>6</v>
      </c>
      <c r="Q80" s="57">
        <f t="shared" si="13"/>
        <v>0</v>
      </c>
      <c r="R80" s="57">
        <f t="shared" si="14"/>
        <v>0</v>
      </c>
      <c r="S80" s="57">
        <f t="shared" si="15"/>
        <v>0</v>
      </c>
      <c r="T80" s="57">
        <f t="shared" si="16"/>
        <v>10715.062443598701</v>
      </c>
      <c r="U80" s="60"/>
      <c r="V80" s="60"/>
      <c r="W80" s="56"/>
      <c r="X80" s="56"/>
      <c r="Y80" s="56"/>
      <c r="Z80" s="56"/>
      <c r="AA80" s="56"/>
      <c r="AB80" s="56"/>
    </row>
    <row r="81" spans="1:28" hidden="1" x14ac:dyDescent="0.2">
      <c r="A81" s="19">
        <v>71</v>
      </c>
      <c r="B81" s="30" t="str">
        <f t="shared" si="17"/>
        <v>***</v>
      </c>
      <c r="C81" t="str">
        <f>VLOOKUP(A81,VK!$IE$3:$IG$294,3,FALSE)</f>
        <v>Kemiönsaari</v>
      </c>
      <c r="D81" s="17">
        <f>VLOOKUP($C81,VK!$B$3:$CG$294,37,FALSE)</f>
        <v>0.83606557377049184</v>
      </c>
      <c r="E81" s="10">
        <f>VLOOKUP(C81,VK!$B$3:$CG$294,11,FALSE)</f>
        <v>156.19999999999999</v>
      </c>
      <c r="F81" s="31">
        <f>VLOOKUP($C81,VK!$B$3:$CG$294,59,FALSE)</f>
        <v>204</v>
      </c>
      <c r="G81" s="24">
        <f>VLOOKUP($C81,VK!$B$3:$CG$294,65,FALSE)</f>
        <v>27143.453460995133</v>
      </c>
      <c r="H81" s="17">
        <f>VLOOKUP($C81,VK!$B$3:$CG$294,55,FALSE)</f>
        <v>0.91176470588235292</v>
      </c>
      <c r="I81" s="10">
        <f>VLOOKUP($C81,VK!$B$3:$CG$294,32,FALSE)</f>
        <v>0</v>
      </c>
      <c r="J81" s="10">
        <f>VLOOKUP($C81,VK!$B$3:$CG$294,18,FALSE)</f>
        <v>220</v>
      </c>
      <c r="K81" s="10"/>
      <c r="L81" s="66">
        <f t="shared" si="9"/>
        <v>13033.543804347826</v>
      </c>
      <c r="M81" s="58">
        <f>1-VLOOKUP(C81,VK!$B$3:$ID$294,237,FALSE)</f>
        <v>0.44411741187257414</v>
      </c>
      <c r="N81" s="57">
        <f t="shared" si="10"/>
        <v>186</v>
      </c>
      <c r="O81" s="57">
        <f t="shared" si="11"/>
        <v>0</v>
      </c>
      <c r="P81" s="57">
        <f t="shared" si="12"/>
        <v>2.5</v>
      </c>
      <c r="Q81" s="57">
        <f t="shared" si="13"/>
        <v>0</v>
      </c>
      <c r="R81" s="57">
        <f t="shared" si="14"/>
        <v>18</v>
      </c>
      <c r="S81" s="57">
        <f t="shared" si="15"/>
        <v>0</v>
      </c>
      <c r="T81" s="57">
        <f t="shared" si="16"/>
        <v>10715.062443598701</v>
      </c>
      <c r="U81" s="60"/>
      <c r="V81" s="60"/>
      <c r="W81" s="56"/>
      <c r="X81" s="56"/>
      <c r="Y81" s="56"/>
      <c r="Z81" s="56"/>
      <c r="AA81" s="56"/>
      <c r="AB81" s="56"/>
    </row>
    <row r="82" spans="1:28" hidden="1" x14ac:dyDescent="0.2">
      <c r="A82" s="19">
        <v>72</v>
      </c>
      <c r="B82" s="30" t="str">
        <f t="shared" si="17"/>
        <v>***</v>
      </c>
      <c r="C82" t="str">
        <f>VLOOKUP(A82,VK!$IE$3:$IG$294,3,FALSE)</f>
        <v>Evijärvi</v>
      </c>
      <c r="D82" s="17">
        <f>VLOOKUP($C82,VK!$B$3:$CG$294,37,FALSE)</f>
        <v>0.74311926605504586</v>
      </c>
      <c r="E82" s="10">
        <f>VLOOKUP(C82,VK!$B$3:$CG$294,11,FALSE)</f>
        <v>154.4</v>
      </c>
      <c r="F82" s="31">
        <f>VLOOKUP($C82,VK!$B$3:$CG$294,59,FALSE)</f>
        <v>81</v>
      </c>
      <c r="G82" s="24">
        <f>VLOOKUP($C82,VK!$B$3:$CG$294,65,FALSE)</f>
        <v>24154.042253521126</v>
      </c>
      <c r="H82" s="17">
        <f>VLOOKUP($C82,VK!$B$3:$CG$294,55,FALSE)</f>
        <v>1</v>
      </c>
      <c r="I82" s="10">
        <f>VLOOKUP($C82,VK!$B$3:$CG$294,32,FALSE)</f>
        <v>0</v>
      </c>
      <c r="J82" s="10">
        <f>VLOOKUP($C82,VK!$B$3:$CG$294,18,FALSE)</f>
        <v>139</v>
      </c>
      <c r="K82" s="10"/>
      <c r="L82" s="66">
        <f t="shared" si="9"/>
        <v>11051.493362068966</v>
      </c>
      <c r="M82" s="58">
        <f>1-VLOOKUP(C82,VK!$B$3:$ID$294,237,FALSE)</f>
        <v>0.44182348058464072</v>
      </c>
      <c r="N82" s="57">
        <f t="shared" si="10"/>
        <v>81</v>
      </c>
      <c r="O82" s="57">
        <f t="shared" si="11"/>
        <v>0</v>
      </c>
      <c r="P82" s="57">
        <f t="shared" si="12"/>
        <v>0</v>
      </c>
      <c r="Q82" s="57">
        <f t="shared" si="13"/>
        <v>0</v>
      </c>
      <c r="R82" s="57">
        <f t="shared" si="14"/>
        <v>0</v>
      </c>
      <c r="S82" s="57">
        <f t="shared" si="15"/>
        <v>0</v>
      </c>
      <c r="T82" s="57">
        <f t="shared" si="16"/>
        <v>10715.062443598701</v>
      </c>
      <c r="U82" s="60"/>
      <c r="V82" s="60"/>
      <c r="W82" s="56"/>
      <c r="X82" s="56"/>
      <c r="Y82" s="56"/>
      <c r="Z82" s="56"/>
      <c r="AA82" s="56"/>
      <c r="AB82" s="56"/>
    </row>
    <row r="83" spans="1:28" hidden="1" x14ac:dyDescent="0.2">
      <c r="A83" s="19">
        <v>73</v>
      </c>
      <c r="B83" s="30" t="str">
        <f t="shared" si="17"/>
        <v>***</v>
      </c>
      <c r="C83" t="str">
        <f>VLOOKUP(A83,VK!$IE$3:$IG$294,3,FALSE)</f>
        <v>Mänttä-Vilppula</v>
      </c>
      <c r="D83" s="17">
        <f>VLOOKUP($C83,VK!$B$3:$CG$294,37,FALSE)</f>
        <v>0.74320241691842903</v>
      </c>
      <c r="E83" s="10">
        <f>VLOOKUP(C83,VK!$B$3:$CG$294,11,FALSE)</f>
        <v>185.3</v>
      </c>
      <c r="F83" s="31">
        <f>VLOOKUP($C83,VK!$B$3:$CG$294,59,FALSE)</f>
        <v>246</v>
      </c>
      <c r="G83" s="24">
        <f>VLOOKUP($C83,VK!$B$3:$CG$294,65,FALSE)</f>
        <v>26222.103559870549</v>
      </c>
      <c r="H83" s="17">
        <f>VLOOKUP($C83,VK!$B$3:$CG$294,55,FALSE)</f>
        <v>0.98780487804878048</v>
      </c>
      <c r="I83" s="10">
        <f>VLOOKUP($C83,VK!$B$3:$CG$294,32,FALSE)</f>
        <v>0</v>
      </c>
      <c r="J83" s="10">
        <f>VLOOKUP($C83,VK!$B$3:$CG$294,18,FALSE)</f>
        <v>197</v>
      </c>
      <c r="K83" s="10"/>
      <c r="L83" s="66">
        <f t="shared" si="9"/>
        <v>10908.127127071823</v>
      </c>
      <c r="M83" s="58">
        <f>1-VLOOKUP(C83,VK!$B$3:$ID$294,237,FALSE)</f>
        <v>0.44178157455195732</v>
      </c>
      <c r="N83" s="57">
        <f t="shared" si="10"/>
        <v>243</v>
      </c>
      <c r="O83" s="57">
        <f t="shared" si="11"/>
        <v>2.5</v>
      </c>
      <c r="P83" s="57">
        <f t="shared" si="12"/>
        <v>6</v>
      </c>
      <c r="Q83" s="57">
        <f t="shared" si="13"/>
        <v>0</v>
      </c>
      <c r="R83" s="57">
        <f t="shared" si="14"/>
        <v>0</v>
      </c>
      <c r="S83" s="57">
        <f t="shared" si="15"/>
        <v>0</v>
      </c>
      <c r="T83" s="57">
        <f t="shared" si="16"/>
        <v>10715.062443598701</v>
      </c>
      <c r="U83" s="60"/>
      <c r="V83" s="60"/>
      <c r="W83" s="56"/>
      <c r="X83" s="56"/>
      <c r="Y83" s="56"/>
      <c r="Z83" s="56"/>
      <c r="AA83" s="56"/>
      <c r="AB83" s="56"/>
    </row>
    <row r="84" spans="1:28" hidden="1" x14ac:dyDescent="0.2">
      <c r="A84" s="19">
        <v>74</v>
      </c>
      <c r="B84" s="30" t="str">
        <f t="shared" si="17"/>
        <v>***</v>
      </c>
      <c r="C84" t="str">
        <f>VLOOKUP(A84,VK!$IE$3:$IG$294,3,FALSE)</f>
        <v>Veteli</v>
      </c>
      <c r="D84" s="17">
        <f>VLOOKUP($C84,VK!$B$3:$CG$294,37,FALSE)</f>
        <v>0.63779527559055116</v>
      </c>
      <c r="E84" s="10">
        <f>VLOOKUP(C84,VK!$B$3:$CG$294,11,FALSE)</f>
        <v>151.80000000000001</v>
      </c>
      <c r="F84" s="31">
        <f>VLOOKUP($C84,VK!$B$3:$CG$294,59,FALSE)</f>
        <v>81</v>
      </c>
      <c r="G84" s="24">
        <f>VLOOKUP($C84,VK!$B$3:$CG$294,65,FALSE)</f>
        <v>24213.480040941657</v>
      </c>
      <c r="H84" s="17">
        <f>VLOOKUP($C84,VK!$B$3:$CG$294,55,FALSE)</f>
        <v>1</v>
      </c>
      <c r="I84" s="10">
        <f>VLOOKUP($C84,VK!$B$3:$CG$294,32,FALSE)</f>
        <v>0</v>
      </c>
      <c r="J84" s="10">
        <f>VLOOKUP($C84,VK!$B$3:$CG$294,18,FALSE)</f>
        <v>141</v>
      </c>
      <c r="K84" s="10"/>
      <c r="L84" s="66">
        <f t="shared" si="9"/>
        <v>10969.82888111888</v>
      </c>
      <c r="M84" s="58">
        <f>1-VLOOKUP(C84,VK!$B$3:$ID$294,237,FALSE)</f>
        <v>0.44166898595296344</v>
      </c>
      <c r="N84" s="57">
        <f t="shared" si="10"/>
        <v>81</v>
      </c>
      <c r="O84" s="57">
        <f t="shared" si="11"/>
        <v>0</v>
      </c>
      <c r="P84" s="57">
        <f t="shared" si="12"/>
        <v>0</v>
      </c>
      <c r="Q84" s="57">
        <f t="shared" si="13"/>
        <v>0</v>
      </c>
      <c r="R84" s="57">
        <f t="shared" si="14"/>
        <v>0</v>
      </c>
      <c r="S84" s="57">
        <f t="shared" si="15"/>
        <v>0</v>
      </c>
      <c r="T84" s="57">
        <f t="shared" si="16"/>
        <v>10715.062443598701</v>
      </c>
      <c r="U84" s="60"/>
      <c r="V84" s="60"/>
      <c r="W84" s="56"/>
      <c r="X84" s="56"/>
      <c r="Y84" s="56"/>
      <c r="Z84" s="56"/>
      <c r="AA84" s="56"/>
      <c r="AB84" s="56"/>
    </row>
    <row r="85" spans="1:28" hidden="1" x14ac:dyDescent="0.2">
      <c r="A85" s="19">
        <v>75</v>
      </c>
      <c r="B85" s="30" t="str">
        <f t="shared" si="17"/>
        <v>***</v>
      </c>
      <c r="C85" t="str">
        <f>VLOOKUP(A85,VK!$IE$3:$IG$294,3,FALSE)</f>
        <v>Jämsä</v>
      </c>
      <c r="D85" s="17">
        <f>VLOOKUP($C85,VK!$B$3:$CG$294,37,FALSE)</f>
        <v>0.79326923076923073</v>
      </c>
      <c r="E85" s="10">
        <f>VLOOKUP(C85,VK!$B$3:$CG$294,11,FALSE)</f>
        <v>175.7</v>
      </c>
      <c r="F85" s="31">
        <f>VLOOKUP($C85,VK!$B$3:$CG$294,59,FALSE)</f>
        <v>495</v>
      </c>
      <c r="G85" s="24">
        <f>VLOOKUP($C85,VK!$B$3:$CG$294,65,FALSE)</f>
        <v>27056.706685499059</v>
      </c>
      <c r="H85" s="17">
        <f>VLOOKUP($C85,VK!$B$3:$CG$294,55,FALSE)</f>
        <v>1</v>
      </c>
      <c r="I85" s="10">
        <f>VLOOKUP($C85,VK!$B$3:$CG$294,32,FALSE)</f>
        <v>0</v>
      </c>
      <c r="J85" s="10">
        <f>VLOOKUP($C85,VK!$B$3:$CG$294,18,FALSE)</f>
        <v>610</v>
      </c>
      <c r="K85" s="10"/>
      <c r="L85" s="66">
        <f t="shared" si="9"/>
        <v>15263.52534653465</v>
      </c>
      <c r="M85" s="58">
        <f>1-VLOOKUP(C85,VK!$B$3:$ID$294,237,FALSE)</f>
        <v>0.43787465921817692</v>
      </c>
      <c r="N85" s="57">
        <f t="shared" si="10"/>
        <v>495</v>
      </c>
      <c r="O85" s="57">
        <f t="shared" si="11"/>
        <v>0</v>
      </c>
      <c r="P85" s="57">
        <f t="shared" si="12"/>
        <v>0</v>
      </c>
      <c r="Q85" s="57">
        <f t="shared" si="13"/>
        <v>0</v>
      </c>
      <c r="R85" s="57">
        <f t="shared" si="14"/>
        <v>0</v>
      </c>
      <c r="S85" s="57">
        <f t="shared" si="15"/>
        <v>0</v>
      </c>
      <c r="T85" s="57">
        <f t="shared" si="16"/>
        <v>10715.062443598701</v>
      </c>
      <c r="U85" s="60"/>
      <c r="V85" s="60"/>
      <c r="W85" s="56"/>
      <c r="X85" s="56"/>
      <c r="Y85" s="56"/>
      <c r="Z85" s="56"/>
      <c r="AA85" s="56"/>
      <c r="AB85" s="56"/>
    </row>
    <row r="86" spans="1:28" hidden="1" x14ac:dyDescent="0.2">
      <c r="A86" s="19">
        <v>76</v>
      </c>
      <c r="B86" s="30" t="str">
        <f t="shared" si="17"/>
        <v>***</v>
      </c>
      <c r="C86" t="str">
        <f>VLOOKUP(A86,VK!$IE$3:$IG$294,3,FALSE)</f>
        <v>Asikkala</v>
      </c>
      <c r="D86" s="17">
        <f>VLOOKUP($C86,VK!$B$3:$CG$294,37,FALSE)</f>
        <v>0.7567567567567568</v>
      </c>
      <c r="E86" s="10">
        <f>VLOOKUP(C86,VK!$B$3:$CG$294,11,FALSE)</f>
        <v>183</v>
      </c>
      <c r="F86" s="31">
        <f>VLOOKUP($C86,VK!$B$3:$CG$294,59,FALSE)</f>
        <v>252</v>
      </c>
      <c r="G86" s="24">
        <f>VLOOKUP($C86,VK!$B$3:$CG$294,65,FALSE)</f>
        <v>26662.994042337432</v>
      </c>
      <c r="H86" s="17">
        <f>VLOOKUP($C86,VK!$B$3:$CG$294,55,FALSE)</f>
        <v>1</v>
      </c>
      <c r="I86" s="10">
        <f>VLOOKUP($C86,VK!$B$3:$CG$294,32,FALSE)</f>
        <v>0</v>
      </c>
      <c r="J86" s="10">
        <f>VLOOKUP($C86,VK!$B$3:$CG$294,18,FALSE)</f>
        <v>224</v>
      </c>
      <c r="K86" s="10"/>
      <c r="L86" s="66">
        <f t="shared" si="9"/>
        <v>11022.069432432432</v>
      </c>
      <c r="M86" s="58">
        <f>1-VLOOKUP(C86,VK!$B$3:$ID$294,237,FALSE)</f>
        <v>0.43591695141863174</v>
      </c>
      <c r="N86" s="57">
        <f t="shared" si="10"/>
        <v>252</v>
      </c>
      <c r="O86" s="57">
        <f t="shared" si="11"/>
        <v>0</v>
      </c>
      <c r="P86" s="57">
        <f t="shared" si="12"/>
        <v>2.5</v>
      </c>
      <c r="Q86" s="57">
        <f t="shared" si="13"/>
        <v>0</v>
      </c>
      <c r="R86" s="57">
        <f t="shared" si="14"/>
        <v>0</v>
      </c>
      <c r="S86" s="57">
        <f t="shared" si="15"/>
        <v>0</v>
      </c>
      <c r="T86" s="57">
        <f t="shared" si="16"/>
        <v>10715.062443598701</v>
      </c>
      <c r="U86" s="60"/>
      <c r="V86" s="60"/>
      <c r="W86" s="56"/>
      <c r="X86" s="56"/>
      <c r="Y86" s="56"/>
      <c r="Z86" s="56"/>
      <c r="AA86" s="56"/>
      <c r="AB86" s="56"/>
    </row>
    <row r="87" spans="1:28" hidden="1" x14ac:dyDescent="0.2">
      <c r="A87" s="19">
        <v>77</v>
      </c>
      <c r="B87" s="30" t="str">
        <f t="shared" si="17"/>
        <v>***</v>
      </c>
      <c r="C87" t="str">
        <f>VLOOKUP(A87,VK!$IE$3:$IG$294,3,FALSE)</f>
        <v>Kemi</v>
      </c>
      <c r="D87" s="17">
        <f>VLOOKUP($C87,VK!$B$3:$CG$294,37,FALSE)</f>
        <v>0.57901085645355854</v>
      </c>
      <c r="E87" s="10">
        <f>VLOOKUP(C87,VK!$B$3:$CG$294,11,FALSE)</f>
        <v>185.5</v>
      </c>
      <c r="F87" s="31">
        <f>VLOOKUP($C87,VK!$B$3:$CG$294,59,FALSE)</f>
        <v>480</v>
      </c>
      <c r="G87" s="24">
        <f>VLOOKUP($C87,VK!$B$3:$CG$294,65,FALSE)</f>
        <v>27260.838521801878</v>
      </c>
      <c r="H87" s="17">
        <f>VLOOKUP($C87,VK!$B$3:$CG$294,55,FALSE)</f>
        <v>1</v>
      </c>
      <c r="I87" s="10">
        <f>VLOOKUP($C87,VK!$B$3:$CG$294,32,FALSE)</f>
        <v>0</v>
      </c>
      <c r="J87" s="10">
        <f>VLOOKUP($C87,VK!$B$3:$CG$294,18,FALSE)</f>
        <v>42</v>
      </c>
      <c r="K87" s="10"/>
      <c r="L87" s="66">
        <f t="shared" si="9"/>
        <v>10204.262373247033</v>
      </c>
      <c r="M87" s="58">
        <f>1-VLOOKUP(C87,VK!$B$3:$ID$294,237,FALSE)</f>
        <v>0.42761688575034085</v>
      </c>
      <c r="N87" s="57">
        <f t="shared" si="10"/>
        <v>480</v>
      </c>
      <c r="O87" s="57">
        <f t="shared" si="11"/>
        <v>0</v>
      </c>
      <c r="P87" s="57">
        <f t="shared" si="12"/>
        <v>0</v>
      </c>
      <c r="Q87" s="57">
        <f t="shared" si="13"/>
        <v>0</v>
      </c>
      <c r="R87" s="57">
        <f t="shared" si="14"/>
        <v>0</v>
      </c>
      <c r="S87" s="57">
        <f t="shared" si="15"/>
        <v>0</v>
      </c>
      <c r="T87" s="57">
        <f t="shared" si="16"/>
        <v>10715.062443598701</v>
      </c>
      <c r="U87" s="60"/>
      <c r="V87" s="60"/>
      <c r="W87" s="56"/>
      <c r="X87" s="56"/>
      <c r="Y87" s="56"/>
      <c r="Z87" s="56"/>
      <c r="AA87" s="56"/>
      <c r="AB87" s="56"/>
    </row>
    <row r="88" spans="1:28" hidden="1" x14ac:dyDescent="0.2">
      <c r="A88" s="19">
        <v>78</v>
      </c>
      <c r="B88" s="30" t="str">
        <f t="shared" si="17"/>
        <v>***</v>
      </c>
      <c r="C88" t="str">
        <f>VLOOKUP(A88,VK!$IE$3:$IG$294,3,FALSE)</f>
        <v>Raahe</v>
      </c>
      <c r="D88" s="17">
        <f>VLOOKUP($C88,VK!$B$3:$CG$294,37,FALSE)</f>
        <v>0.77806788511749347</v>
      </c>
      <c r="E88" s="10">
        <f>VLOOKUP(C88,VK!$B$3:$CG$294,11,FALSE)</f>
        <v>176</v>
      </c>
      <c r="F88" s="31">
        <f>VLOOKUP($C88,VK!$B$3:$CG$294,59,FALSE)</f>
        <v>894</v>
      </c>
      <c r="G88" s="24">
        <f>VLOOKUP($C88,VK!$B$3:$CG$294,65,FALSE)</f>
        <v>26917.960162912052</v>
      </c>
      <c r="H88" s="17">
        <f>VLOOKUP($C88,VK!$B$3:$CG$294,55,FALSE)</f>
        <v>0.93624161073825507</v>
      </c>
      <c r="I88" s="10">
        <f>VLOOKUP($C88,VK!$B$3:$CG$294,32,FALSE)</f>
        <v>0</v>
      </c>
      <c r="J88" s="10">
        <f>VLOOKUP($C88,VK!$B$3:$CG$294,18,FALSE)</f>
        <v>333</v>
      </c>
      <c r="K88" s="10"/>
      <c r="L88" s="66">
        <f t="shared" si="9"/>
        <v>10336.330572519082</v>
      </c>
      <c r="M88" s="58">
        <f>1-VLOOKUP(C88,VK!$B$3:$ID$294,237,FALSE)</f>
        <v>0.42596598042238087</v>
      </c>
      <c r="N88" s="57">
        <f t="shared" si="10"/>
        <v>837</v>
      </c>
      <c r="O88" s="57">
        <f t="shared" si="11"/>
        <v>0</v>
      </c>
      <c r="P88" s="57">
        <f t="shared" si="12"/>
        <v>42</v>
      </c>
      <c r="Q88" s="57">
        <f t="shared" si="13"/>
        <v>18</v>
      </c>
      <c r="R88" s="57">
        <f t="shared" si="14"/>
        <v>0</v>
      </c>
      <c r="S88" s="57">
        <f t="shared" si="15"/>
        <v>0</v>
      </c>
      <c r="T88" s="57">
        <f t="shared" si="16"/>
        <v>10715.062443598701</v>
      </c>
      <c r="U88" s="60"/>
      <c r="V88" s="60"/>
      <c r="W88" s="56"/>
      <c r="X88" s="56"/>
      <c r="Y88" s="56"/>
      <c r="Z88" s="56"/>
      <c r="AA88" s="56"/>
      <c r="AB88" s="56"/>
    </row>
    <row r="89" spans="1:28" hidden="1" x14ac:dyDescent="0.2">
      <c r="A89" s="19">
        <v>79</v>
      </c>
      <c r="B89" s="30" t="str">
        <f t="shared" si="17"/>
        <v>***</v>
      </c>
      <c r="C89" t="str">
        <f>VLOOKUP(A89,VK!$IE$3:$IG$294,3,FALSE)</f>
        <v>Tammela</v>
      </c>
      <c r="D89" s="17">
        <f>VLOOKUP($C89,VK!$B$3:$CG$294,37,FALSE)</f>
        <v>0.86872586872586877</v>
      </c>
      <c r="E89" s="10">
        <f>VLOOKUP(C89,VK!$B$3:$CG$294,11,FALSE)</f>
        <v>139.4</v>
      </c>
      <c r="F89" s="31">
        <f>VLOOKUP($C89,VK!$B$3:$CG$294,59,FALSE)</f>
        <v>225</v>
      </c>
      <c r="G89" s="24">
        <f>VLOOKUP($C89,VK!$B$3:$CG$294,65,FALSE)</f>
        <v>27808.263888888891</v>
      </c>
      <c r="H89" s="17">
        <f>VLOOKUP($C89,VK!$B$3:$CG$294,55,FALSE)</f>
        <v>1</v>
      </c>
      <c r="I89" s="10">
        <f>VLOOKUP($C89,VK!$B$3:$CG$294,32,FALSE)</f>
        <v>0</v>
      </c>
      <c r="J89" s="10">
        <f>VLOOKUP($C89,VK!$B$3:$CG$294,18,FALSE)</f>
        <v>229</v>
      </c>
      <c r="K89" s="10"/>
      <c r="L89" s="66">
        <f t="shared" si="9"/>
        <v>13264.240633333335</v>
      </c>
      <c r="M89" s="58">
        <f>1-VLOOKUP(C89,VK!$B$3:$ID$294,237,FALSE)</f>
        <v>0.42582135741696558</v>
      </c>
      <c r="N89" s="57">
        <f t="shared" si="10"/>
        <v>225</v>
      </c>
      <c r="O89" s="57">
        <f t="shared" si="11"/>
        <v>0</v>
      </c>
      <c r="P89" s="57">
        <f t="shared" si="12"/>
        <v>0</v>
      </c>
      <c r="Q89" s="57">
        <f t="shared" si="13"/>
        <v>0</v>
      </c>
      <c r="R89" s="57">
        <f t="shared" si="14"/>
        <v>0</v>
      </c>
      <c r="S89" s="57">
        <f t="shared" si="15"/>
        <v>0</v>
      </c>
      <c r="T89" s="57">
        <f t="shared" si="16"/>
        <v>10715.062443598701</v>
      </c>
      <c r="U89" s="60"/>
      <c r="V89" s="60"/>
      <c r="W89" s="56"/>
      <c r="X89" s="56"/>
      <c r="Y89" s="56"/>
      <c r="Z89" s="56"/>
      <c r="AA89" s="56"/>
      <c r="AB89" s="56"/>
    </row>
    <row r="90" spans="1:28" hidden="1" x14ac:dyDescent="0.2">
      <c r="A90" s="19">
        <v>80</v>
      </c>
      <c r="B90" s="30" t="str">
        <f t="shared" si="17"/>
        <v>***</v>
      </c>
      <c r="C90" t="str">
        <f>VLOOKUP(A90,VK!$IE$3:$IG$294,3,FALSE)</f>
        <v>Tornio</v>
      </c>
      <c r="D90" s="17">
        <f>VLOOKUP($C90,VK!$B$3:$CG$294,37,FALSE)</f>
        <v>0.81645569620253167</v>
      </c>
      <c r="E90" s="10">
        <f>VLOOKUP(C90,VK!$B$3:$CG$294,11,FALSE)</f>
        <v>142.19999999999999</v>
      </c>
      <c r="F90" s="31">
        <f>VLOOKUP($C90,VK!$B$3:$CG$294,59,FALSE)</f>
        <v>903</v>
      </c>
      <c r="G90" s="24">
        <f>VLOOKUP($C90,VK!$B$3:$CG$294,65,FALSE)</f>
        <v>28163.819695596165</v>
      </c>
      <c r="H90" s="17">
        <f>VLOOKUP($C90,VK!$B$3:$CG$294,55,FALSE)</f>
        <v>0.83720930232558144</v>
      </c>
      <c r="I90" s="10">
        <f>VLOOKUP($C90,VK!$B$3:$CG$294,32,FALSE)</f>
        <v>1</v>
      </c>
      <c r="J90" s="10">
        <f>VLOOKUP($C90,VK!$B$3:$CG$294,18,FALSE)</f>
        <v>366</v>
      </c>
      <c r="K90" s="10"/>
      <c r="L90" s="66">
        <f t="shared" si="9"/>
        <v>9585.7555696202544</v>
      </c>
      <c r="M90" s="58">
        <f>1-VLOOKUP(C90,VK!$B$3:$ID$294,237,FALSE)</f>
        <v>0.42185095035928877</v>
      </c>
      <c r="N90" s="57">
        <f t="shared" si="10"/>
        <v>756</v>
      </c>
      <c r="O90" s="57">
        <f t="shared" si="11"/>
        <v>0</v>
      </c>
      <c r="P90" s="57">
        <f t="shared" si="12"/>
        <v>0</v>
      </c>
      <c r="Q90" s="57">
        <f t="shared" si="13"/>
        <v>0</v>
      </c>
      <c r="R90" s="57">
        <f t="shared" si="14"/>
        <v>150</v>
      </c>
      <c r="S90" s="57">
        <f t="shared" si="15"/>
        <v>0</v>
      </c>
      <c r="T90" s="57">
        <f t="shared" si="16"/>
        <v>10715.062443598701</v>
      </c>
      <c r="U90" s="60"/>
      <c r="V90" s="60"/>
      <c r="W90" s="56"/>
      <c r="X90" s="56"/>
      <c r="Y90" s="56"/>
      <c r="Z90" s="56"/>
      <c r="AA90" s="56"/>
      <c r="AB90" s="56"/>
    </row>
    <row r="91" spans="1:28" hidden="1" x14ac:dyDescent="0.2">
      <c r="A91" s="19">
        <v>81</v>
      </c>
      <c r="B91" s="30" t="str">
        <f t="shared" si="17"/>
        <v>***</v>
      </c>
      <c r="C91" t="str">
        <f>VLOOKUP(A91,VK!$IE$3:$IG$294,3,FALSE)</f>
        <v>Kokemäki</v>
      </c>
      <c r="D91" s="17">
        <f>VLOOKUP($C91,VK!$B$3:$CG$294,37,FALSE)</f>
        <v>0.80297397769516732</v>
      </c>
      <c r="E91" s="10">
        <f>VLOOKUP(C91,VK!$B$3:$CG$294,11,FALSE)</f>
        <v>160</v>
      </c>
      <c r="F91" s="31">
        <f>VLOOKUP($C91,VK!$B$3:$CG$294,59,FALSE)</f>
        <v>216</v>
      </c>
      <c r="G91" s="24">
        <f>VLOOKUP($C91,VK!$B$3:$CG$294,65,FALSE)</f>
        <v>26153.883023395319</v>
      </c>
      <c r="H91" s="17">
        <f>VLOOKUP($C91,VK!$B$3:$CG$294,55,FALSE)</f>
        <v>1</v>
      </c>
      <c r="I91" s="10">
        <f>VLOOKUP($C91,VK!$B$3:$CG$294,32,FALSE)</f>
        <v>0</v>
      </c>
      <c r="J91" s="10">
        <f>VLOOKUP($C91,VK!$B$3:$CG$294,18,FALSE)</f>
        <v>232</v>
      </c>
      <c r="K91" s="10"/>
      <c r="L91" s="66">
        <f t="shared" si="9"/>
        <v>11437.90110738255</v>
      </c>
      <c r="M91" s="58">
        <f>1-VLOOKUP(C91,VK!$B$3:$ID$294,237,FALSE)</f>
        <v>0.41835504407461077</v>
      </c>
      <c r="N91" s="57">
        <f t="shared" si="10"/>
        <v>216</v>
      </c>
      <c r="O91" s="57">
        <f t="shared" si="11"/>
        <v>0</v>
      </c>
      <c r="P91" s="57">
        <f t="shared" si="12"/>
        <v>0</v>
      </c>
      <c r="Q91" s="57">
        <f t="shared" si="13"/>
        <v>0</v>
      </c>
      <c r="R91" s="57">
        <f t="shared" si="14"/>
        <v>0</v>
      </c>
      <c r="S91" s="57">
        <f t="shared" si="15"/>
        <v>0</v>
      </c>
      <c r="T91" s="57">
        <f t="shared" si="16"/>
        <v>10715.062443598701</v>
      </c>
      <c r="U91" s="60"/>
      <c r="V91" s="60"/>
      <c r="W91" s="56"/>
      <c r="X91" s="56"/>
      <c r="Y91" s="56"/>
      <c r="Z91" s="56"/>
      <c r="AA91" s="56"/>
      <c r="AB91" s="56"/>
    </row>
    <row r="92" spans="1:28" hidden="1" x14ac:dyDescent="0.2">
      <c r="A92" s="19">
        <v>82</v>
      </c>
      <c r="B92" s="30" t="str">
        <f t="shared" si="17"/>
        <v>***</v>
      </c>
      <c r="C92" t="str">
        <f>VLOOKUP(A92,VK!$IE$3:$IG$294,3,FALSE)</f>
        <v>Isojoki</v>
      </c>
      <c r="D92" s="17">
        <f>VLOOKUP($C92,VK!$B$3:$CG$294,37,FALSE)</f>
        <v>0.66176470588235292</v>
      </c>
      <c r="E92" s="10">
        <f>VLOOKUP(C92,VK!$B$3:$CG$294,11,FALSE)</f>
        <v>143.80000000000001</v>
      </c>
      <c r="F92" s="31">
        <f>VLOOKUP($C92,VK!$B$3:$CG$294,59,FALSE)</f>
        <v>45</v>
      </c>
      <c r="G92" s="24">
        <f>VLOOKUP($C92,VK!$B$3:$CG$294,65,FALSE)</f>
        <v>24617.051282051281</v>
      </c>
      <c r="H92" s="17">
        <f>VLOOKUP($C92,VK!$B$3:$CG$294,55,FALSE)</f>
        <v>1</v>
      </c>
      <c r="I92" s="10">
        <f>VLOOKUP($C92,VK!$B$3:$CG$294,32,FALSE)</f>
        <v>1</v>
      </c>
      <c r="J92" s="10">
        <f>VLOOKUP($C92,VK!$B$3:$CG$294,18,FALSE)</f>
        <v>123</v>
      </c>
      <c r="K92" s="10"/>
      <c r="L92" s="66">
        <f t="shared" si="9"/>
        <v>10056.075569620252</v>
      </c>
      <c r="M92" s="58">
        <f>1-VLOOKUP(C92,VK!$B$3:$ID$294,237,FALSE)</f>
        <v>0.41522296834990413</v>
      </c>
      <c r="N92" s="57">
        <f t="shared" si="10"/>
        <v>45</v>
      </c>
      <c r="O92" s="57">
        <f t="shared" si="11"/>
        <v>0</v>
      </c>
      <c r="P92" s="57">
        <f t="shared" si="12"/>
        <v>0</v>
      </c>
      <c r="Q92" s="57">
        <f t="shared" si="13"/>
        <v>0</v>
      </c>
      <c r="R92" s="57">
        <f t="shared" si="14"/>
        <v>0</v>
      </c>
      <c r="S92" s="57">
        <f t="shared" si="15"/>
        <v>0</v>
      </c>
      <c r="T92" s="57">
        <f t="shared" si="16"/>
        <v>10715.062443598701</v>
      </c>
      <c r="U92" s="60"/>
      <c r="V92" s="60"/>
      <c r="W92" s="56"/>
      <c r="X92" s="56"/>
      <c r="Y92" s="56"/>
      <c r="Z92" s="56"/>
      <c r="AA92" s="56"/>
      <c r="AB92" s="56"/>
    </row>
    <row r="93" spans="1:28" hidden="1" x14ac:dyDescent="0.2">
      <c r="A93" s="19">
        <v>83</v>
      </c>
      <c r="B93" s="30" t="str">
        <f t="shared" si="17"/>
        <v>***</v>
      </c>
      <c r="C93" t="str">
        <f>VLOOKUP(A93,VK!$IE$3:$IG$294,3,FALSE)</f>
        <v>Alavieska</v>
      </c>
      <c r="D93" s="17">
        <f>VLOOKUP($C93,VK!$B$3:$CG$294,37,FALSE)</f>
        <v>0.67307692307692313</v>
      </c>
      <c r="E93" s="10">
        <f>VLOOKUP(C93,VK!$B$3:$CG$294,11,FALSE)</f>
        <v>165.8</v>
      </c>
      <c r="F93" s="31">
        <f>VLOOKUP($C93,VK!$B$3:$CG$294,59,FALSE)</f>
        <v>105</v>
      </c>
      <c r="G93" s="24">
        <f>VLOOKUP($C93,VK!$B$3:$CG$294,65,FALSE)</f>
        <v>23274.892946058091</v>
      </c>
      <c r="H93" s="17">
        <f>VLOOKUP($C93,VK!$B$3:$CG$294,55,FALSE)</f>
        <v>1</v>
      </c>
      <c r="I93" s="10">
        <f>VLOOKUP($C93,VK!$B$3:$CG$294,32,FALSE)</f>
        <v>0</v>
      </c>
      <c r="J93" s="10">
        <f>VLOOKUP($C93,VK!$B$3:$CG$294,18,FALSE)</f>
        <v>114</v>
      </c>
      <c r="K93" s="10"/>
      <c r="L93" s="66">
        <f t="shared" si="9"/>
        <v>8865.0497701149434</v>
      </c>
      <c r="M93" s="58">
        <f>1-VLOOKUP(C93,VK!$B$3:$ID$294,237,FALSE)</f>
        <v>0.41170326475323638</v>
      </c>
      <c r="N93" s="57">
        <f t="shared" si="10"/>
        <v>105</v>
      </c>
      <c r="O93" s="57">
        <f t="shared" si="11"/>
        <v>0</v>
      </c>
      <c r="P93" s="57">
        <f t="shared" si="12"/>
        <v>0</v>
      </c>
      <c r="Q93" s="57">
        <f t="shared" si="13"/>
        <v>0</v>
      </c>
      <c r="R93" s="57">
        <f t="shared" si="14"/>
        <v>2.5</v>
      </c>
      <c r="S93" s="57">
        <f t="shared" si="15"/>
        <v>0</v>
      </c>
      <c r="T93" s="57">
        <f t="shared" si="16"/>
        <v>10715.062443598701</v>
      </c>
      <c r="U93" s="60"/>
      <c r="V93" s="60"/>
      <c r="W93" s="56"/>
      <c r="X93" s="56"/>
      <c r="Y93" s="56"/>
      <c r="Z93" s="56"/>
      <c r="AA93" s="56"/>
      <c r="AB93" s="56"/>
    </row>
    <row r="94" spans="1:28" hidden="1" x14ac:dyDescent="0.2">
      <c r="A94" s="19">
        <v>84</v>
      </c>
      <c r="B94" s="30" t="str">
        <f t="shared" si="17"/>
        <v>***</v>
      </c>
      <c r="C94" t="str">
        <f>VLOOKUP(A94,VK!$IE$3:$IG$294,3,FALSE)</f>
        <v>Maalahti</v>
      </c>
      <c r="D94" s="17">
        <f>VLOOKUP($C94,VK!$B$3:$CG$294,37,FALSE)</f>
        <v>0.86746987951807231</v>
      </c>
      <c r="E94" s="10">
        <f>VLOOKUP(C94,VK!$B$3:$CG$294,11,FALSE)</f>
        <v>124.3</v>
      </c>
      <c r="F94" s="31">
        <f>VLOOKUP($C94,VK!$B$3:$CG$294,59,FALSE)</f>
        <v>288</v>
      </c>
      <c r="G94" s="24">
        <f>VLOOKUP($C94,VK!$B$3:$CG$294,65,FALSE)</f>
        <v>27366.148107109879</v>
      </c>
      <c r="H94" s="17">
        <f>VLOOKUP($C94,VK!$B$3:$CG$294,55,FALSE)</f>
        <v>1</v>
      </c>
      <c r="I94" s="10">
        <f>VLOOKUP($C94,VK!$B$3:$CG$294,32,FALSE)</f>
        <v>0</v>
      </c>
      <c r="J94" s="10">
        <f>VLOOKUP($C94,VK!$B$3:$CG$294,18,FALSE)</f>
        <v>170</v>
      </c>
      <c r="K94" s="10"/>
      <c r="L94" s="66">
        <f t="shared" si="9"/>
        <v>12654.07712</v>
      </c>
      <c r="M94" s="58">
        <f>1-VLOOKUP(C94,VK!$B$3:$ID$294,237,FALSE)</f>
        <v>0.40753793520590642</v>
      </c>
      <c r="N94" s="57">
        <f t="shared" si="10"/>
        <v>288</v>
      </c>
      <c r="O94" s="57">
        <f t="shared" si="11"/>
        <v>0</v>
      </c>
      <c r="P94" s="57">
        <f t="shared" si="12"/>
        <v>0</v>
      </c>
      <c r="Q94" s="57">
        <f t="shared" si="13"/>
        <v>0</v>
      </c>
      <c r="R94" s="57">
        <f t="shared" si="14"/>
        <v>0</v>
      </c>
      <c r="S94" s="57">
        <f t="shared" si="15"/>
        <v>0</v>
      </c>
      <c r="T94" s="57">
        <f t="shared" si="16"/>
        <v>10715.062443598701</v>
      </c>
      <c r="U94" s="60"/>
      <c r="V94" s="60"/>
      <c r="W94" s="56"/>
      <c r="X94" s="56"/>
      <c r="Y94" s="56"/>
      <c r="Z94" s="56"/>
      <c r="AA94" s="56"/>
      <c r="AB94" s="56"/>
    </row>
    <row r="95" spans="1:28" hidden="1" x14ac:dyDescent="0.2">
      <c r="A95" s="19">
        <v>85</v>
      </c>
      <c r="B95" s="30" t="str">
        <f t="shared" si="17"/>
        <v>***</v>
      </c>
      <c r="C95" t="str">
        <f>VLOOKUP(A95,VK!$IE$3:$IG$294,3,FALSE)</f>
        <v>Iitti</v>
      </c>
      <c r="D95" s="17">
        <f>VLOOKUP($C95,VK!$B$3:$CG$294,37,FALSE)</f>
        <v>0.79322033898305089</v>
      </c>
      <c r="E95" s="10">
        <f>VLOOKUP(C95,VK!$B$3:$CG$294,11,FALSE)</f>
        <v>169.2</v>
      </c>
      <c r="F95" s="31">
        <f>VLOOKUP($C95,VK!$B$3:$CG$294,59,FALSE)</f>
        <v>234</v>
      </c>
      <c r="G95" s="24">
        <f>VLOOKUP($C95,VK!$B$3:$CG$294,65,FALSE)</f>
        <v>26020.778159662554</v>
      </c>
      <c r="H95" s="17">
        <f>VLOOKUP($C95,VK!$B$3:$CG$294,55,FALSE)</f>
        <v>0.97435897435897434</v>
      </c>
      <c r="I95" s="10">
        <f>VLOOKUP($C95,VK!$B$3:$CG$294,32,FALSE)</f>
        <v>0</v>
      </c>
      <c r="J95" s="10">
        <f>VLOOKUP($C95,VK!$B$3:$CG$294,18,FALSE)</f>
        <v>239</v>
      </c>
      <c r="K95" s="10"/>
      <c r="L95" s="66">
        <f t="shared" si="9"/>
        <v>10203.345090361447</v>
      </c>
      <c r="M95" s="58">
        <f>1-VLOOKUP(C95,VK!$B$3:$ID$294,237,FALSE)</f>
        <v>0.40487670842583945</v>
      </c>
      <c r="N95" s="57">
        <f t="shared" si="10"/>
        <v>228</v>
      </c>
      <c r="O95" s="57">
        <f t="shared" si="11"/>
        <v>0</v>
      </c>
      <c r="P95" s="57">
        <f t="shared" si="12"/>
        <v>12</v>
      </c>
      <c r="Q95" s="57">
        <f t="shared" si="13"/>
        <v>0</v>
      </c>
      <c r="R95" s="57">
        <f t="shared" si="14"/>
        <v>0</v>
      </c>
      <c r="S95" s="57">
        <f t="shared" si="15"/>
        <v>0</v>
      </c>
      <c r="T95" s="57">
        <f t="shared" si="16"/>
        <v>10715.062443598701</v>
      </c>
      <c r="U95" s="60"/>
      <c r="V95" s="60"/>
      <c r="W95" s="56"/>
      <c r="X95" s="56"/>
      <c r="Y95" s="56"/>
      <c r="Z95" s="56"/>
      <c r="AA95" s="56"/>
      <c r="AB95" s="56"/>
    </row>
    <row r="96" spans="1:28" hidden="1" x14ac:dyDescent="0.2">
      <c r="A96" s="19">
        <v>86</v>
      </c>
      <c r="B96" s="30" t="str">
        <f t="shared" si="17"/>
        <v>***</v>
      </c>
      <c r="C96" t="str">
        <f>VLOOKUP(A96,VK!$IE$3:$IG$294,3,FALSE)</f>
        <v>Juva</v>
      </c>
      <c r="D96" s="17">
        <f>VLOOKUP($C96,VK!$B$3:$CG$294,37,FALSE)</f>
        <v>0.73529411764705888</v>
      </c>
      <c r="E96" s="10">
        <f>VLOOKUP(C96,VK!$B$3:$CG$294,11,FALSE)</f>
        <v>169.1</v>
      </c>
      <c r="F96" s="31">
        <f>VLOOKUP($C96,VK!$B$3:$CG$294,59,FALSE)</f>
        <v>150</v>
      </c>
      <c r="G96" s="24">
        <f>VLOOKUP($C96,VK!$B$3:$CG$294,65,FALSE)</f>
        <v>25017.116320056397</v>
      </c>
      <c r="H96" s="17">
        <f>VLOOKUP($C96,VK!$B$3:$CG$294,55,FALSE)</f>
        <v>1</v>
      </c>
      <c r="I96" s="10">
        <f>VLOOKUP($C96,VK!$B$3:$CG$294,32,FALSE)</f>
        <v>0</v>
      </c>
      <c r="J96" s="10">
        <f>VLOOKUP($C96,VK!$B$3:$CG$294,18,FALSE)</f>
        <v>405</v>
      </c>
      <c r="K96" s="10"/>
      <c r="L96" s="66">
        <f t="shared" si="9"/>
        <v>13302.326177777779</v>
      </c>
      <c r="M96" s="58">
        <f>1-VLOOKUP(C96,VK!$B$3:$ID$294,237,FALSE)</f>
        <v>0.40362970506047013</v>
      </c>
      <c r="N96" s="57">
        <f t="shared" si="10"/>
        <v>150</v>
      </c>
      <c r="O96" s="57">
        <f t="shared" si="11"/>
        <v>0</v>
      </c>
      <c r="P96" s="57">
        <f t="shared" si="12"/>
        <v>0</v>
      </c>
      <c r="Q96" s="57">
        <f t="shared" si="13"/>
        <v>0</v>
      </c>
      <c r="R96" s="57">
        <f t="shared" si="14"/>
        <v>0</v>
      </c>
      <c r="S96" s="57">
        <f t="shared" si="15"/>
        <v>0</v>
      </c>
      <c r="T96" s="57">
        <f t="shared" si="16"/>
        <v>10715.062443598701</v>
      </c>
      <c r="U96" s="60"/>
      <c r="V96" s="60"/>
      <c r="W96" s="56"/>
      <c r="X96" s="56"/>
      <c r="Y96" s="56"/>
      <c r="Z96" s="56"/>
      <c r="AA96" s="56"/>
      <c r="AB96" s="56"/>
    </row>
    <row r="97" spans="1:28" hidden="1" x14ac:dyDescent="0.2">
      <c r="A97" s="19">
        <v>87</v>
      </c>
      <c r="B97" s="30" t="str">
        <f t="shared" si="17"/>
        <v>***</v>
      </c>
      <c r="C97" t="str">
        <f>VLOOKUP(A97,VK!$IE$3:$IG$294,3,FALSE)</f>
        <v>Vieremä</v>
      </c>
      <c r="D97" s="17">
        <f>VLOOKUP($C97,VK!$B$3:$CG$294,37,FALSE)</f>
        <v>0.59124087591240881</v>
      </c>
      <c r="E97" s="10">
        <f>VLOOKUP(C97,VK!$B$3:$CG$294,11,FALSE)</f>
        <v>138</v>
      </c>
      <c r="F97" s="31">
        <f>VLOOKUP($C97,VK!$B$3:$CG$294,59,FALSE)</f>
        <v>81</v>
      </c>
      <c r="G97" s="24">
        <f>VLOOKUP($C97,VK!$B$3:$CG$294,65,FALSE)</f>
        <v>24754.5</v>
      </c>
      <c r="H97" s="17">
        <f>VLOOKUP($C97,VK!$B$3:$CG$294,55,FALSE)</f>
        <v>1</v>
      </c>
      <c r="I97" s="10">
        <f>VLOOKUP($C97,VK!$B$3:$CG$294,32,FALSE)</f>
        <v>0</v>
      </c>
      <c r="J97" s="10">
        <f>VLOOKUP($C97,VK!$B$3:$CG$294,18,FALSE)</f>
        <v>288</v>
      </c>
      <c r="K97" s="10"/>
      <c r="L97" s="66">
        <f t="shared" si="9"/>
        <v>11405.156474358975</v>
      </c>
      <c r="M97" s="58">
        <f>1-VLOOKUP(C97,VK!$B$3:$ID$294,237,FALSE)</f>
        <v>0.40130659072539177</v>
      </c>
      <c r="N97" s="57">
        <f t="shared" si="10"/>
        <v>81</v>
      </c>
      <c r="O97" s="57">
        <f t="shared" si="11"/>
        <v>0</v>
      </c>
      <c r="P97" s="57">
        <f t="shared" si="12"/>
        <v>0</v>
      </c>
      <c r="Q97" s="57">
        <f t="shared" si="13"/>
        <v>0</v>
      </c>
      <c r="R97" s="57">
        <f t="shared" si="14"/>
        <v>0</v>
      </c>
      <c r="S97" s="57">
        <f t="shared" si="15"/>
        <v>0</v>
      </c>
      <c r="T97" s="57">
        <f t="shared" si="16"/>
        <v>10715.062443598701</v>
      </c>
      <c r="U97" s="60"/>
      <c r="V97" s="60"/>
      <c r="W97" s="56"/>
      <c r="X97" s="56"/>
      <c r="Y97" s="56"/>
      <c r="Z97" s="56"/>
      <c r="AA97" s="56"/>
      <c r="AB97" s="56"/>
    </row>
    <row r="98" spans="1:28" hidden="1" x14ac:dyDescent="0.2">
      <c r="A98" s="19">
        <v>88</v>
      </c>
      <c r="B98" s="30" t="str">
        <f t="shared" si="17"/>
        <v>***</v>
      </c>
      <c r="C98" t="str">
        <f>VLOOKUP(A98,VK!$IE$3:$IG$294,3,FALSE)</f>
        <v>Loimaa</v>
      </c>
      <c r="D98" s="17">
        <f>VLOOKUP($C98,VK!$B$3:$CG$294,37,FALSE)</f>
        <v>0.84389489953632146</v>
      </c>
      <c r="E98" s="10">
        <f>VLOOKUP(C98,VK!$B$3:$CG$294,11,FALSE)</f>
        <v>164.8</v>
      </c>
      <c r="F98" s="31">
        <f>VLOOKUP($C98,VK!$B$3:$CG$294,59,FALSE)</f>
        <v>546</v>
      </c>
      <c r="G98" s="24">
        <f>VLOOKUP($C98,VK!$B$3:$CG$294,65,FALSE)</f>
        <v>25369.473488067997</v>
      </c>
      <c r="H98" s="17">
        <f>VLOOKUP($C98,VK!$B$3:$CG$294,55,FALSE)</f>
        <v>0.69230769230769229</v>
      </c>
      <c r="I98" s="10">
        <f>VLOOKUP($C98,VK!$B$3:$CG$294,32,FALSE)</f>
        <v>0</v>
      </c>
      <c r="J98" s="10">
        <f>VLOOKUP($C98,VK!$B$3:$CG$294,18,FALSE)</f>
        <v>426</v>
      </c>
      <c r="K98" s="10"/>
      <c r="L98" s="66">
        <f t="shared" si="9"/>
        <v>11548.557678812416</v>
      </c>
      <c r="M98" s="58">
        <f>1-VLOOKUP(C98,VK!$B$3:$ID$294,237,FALSE)</f>
        <v>0.39951266002626329</v>
      </c>
      <c r="N98" s="57">
        <f t="shared" si="10"/>
        <v>378</v>
      </c>
      <c r="O98" s="57">
        <f t="shared" si="11"/>
        <v>0</v>
      </c>
      <c r="P98" s="57">
        <f t="shared" si="12"/>
        <v>0</v>
      </c>
      <c r="Q98" s="57">
        <f t="shared" si="13"/>
        <v>171</v>
      </c>
      <c r="R98" s="57">
        <f t="shared" si="14"/>
        <v>0</v>
      </c>
      <c r="S98" s="57">
        <f t="shared" si="15"/>
        <v>0</v>
      </c>
      <c r="T98" s="57">
        <f t="shared" si="16"/>
        <v>10715.062443598701</v>
      </c>
      <c r="U98" s="60"/>
      <c r="V98" s="60"/>
      <c r="W98" s="56"/>
      <c r="X98" s="56"/>
      <c r="Y98" s="56"/>
      <c r="Z98" s="56"/>
      <c r="AA98" s="56"/>
      <c r="AB98" s="56"/>
    </row>
    <row r="99" spans="1:28" hidden="1" x14ac:dyDescent="0.2">
      <c r="A99" s="19">
        <v>89</v>
      </c>
      <c r="B99" s="30" t="str">
        <f t="shared" si="17"/>
        <v>***</v>
      </c>
      <c r="C99" t="str">
        <f>VLOOKUP(A99,VK!$IE$3:$IG$294,3,FALSE)</f>
        <v>Savukoski</v>
      </c>
      <c r="D99" s="17">
        <f>VLOOKUP($C99,VK!$B$3:$CG$294,37,FALSE)</f>
        <v>0.75</v>
      </c>
      <c r="E99" s="10">
        <f>VLOOKUP(C99,VK!$B$3:$CG$294,11,FALSE)</f>
        <v>161.5</v>
      </c>
      <c r="F99" s="31">
        <f>VLOOKUP($C99,VK!$B$3:$CG$294,59,FALSE)</f>
        <v>30</v>
      </c>
      <c r="G99" s="24">
        <f>VLOOKUP($C99,VK!$B$3:$CG$294,65,FALSE)</f>
        <v>25398.216804979253</v>
      </c>
      <c r="H99" s="17">
        <f>VLOOKUP($C99,VK!$B$3:$CG$294,55,FALSE)</f>
        <v>1</v>
      </c>
      <c r="I99" s="10">
        <f>VLOOKUP($C99,VK!$B$3:$CG$294,32,FALSE)</f>
        <v>0</v>
      </c>
      <c r="J99" s="10">
        <f>VLOOKUP($C99,VK!$B$3:$CG$294,18,FALSE)</f>
        <v>296</v>
      </c>
      <c r="K99" s="10"/>
      <c r="L99" s="66">
        <f t="shared" si="9"/>
        <v>0</v>
      </c>
      <c r="M99" s="58">
        <f>1-VLOOKUP(C99,VK!$B$3:$ID$294,237,FALSE)</f>
        <v>0.39893738794282907</v>
      </c>
      <c r="N99" s="57">
        <f t="shared" si="10"/>
        <v>30</v>
      </c>
      <c r="O99" s="57">
        <f t="shared" si="11"/>
        <v>0</v>
      </c>
      <c r="P99" s="57">
        <f t="shared" si="12"/>
        <v>0</v>
      </c>
      <c r="Q99" s="57">
        <f t="shared" si="13"/>
        <v>0</v>
      </c>
      <c r="R99" s="57">
        <f t="shared" si="14"/>
        <v>0</v>
      </c>
      <c r="S99" s="57">
        <f t="shared" si="15"/>
        <v>0</v>
      </c>
      <c r="T99" s="57">
        <f t="shared" si="16"/>
        <v>10715.062443598701</v>
      </c>
      <c r="U99" s="60"/>
      <c r="V99" s="60"/>
      <c r="W99" s="56"/>
      <c r="X99" s="56"/>
      <c r="Y99" s="56"/>
      <c r="Z99" s="56"/>
      <c r="AA99" s="56"/>
      <c r="AB99" s="56"/>
    </row>
    <row r="100" spans="1:28" hidden="1" x14ac:dyDescent="0.2">
      <c r="A100" s="19">
        <v>90</v>
      </c>
      <c r="B100" s="30" t="str">
        <f t="shared" si="17"/>
        <v>***</v>
      </c>
      <c r="C100" t="str">
        <f>VLOOKUP(A100,VK!$IE$3:$IG$294,3,FALSE)</f>
        <v>Joroinen</v>
      </c>
      <c r="D100" s="17">
        <f>VLOOKUP($C100,VK!$B$3:$CG$294,37,FALSE)</f>
        <v>0.8</v>
      </c>
      <c r="E100" s="10">
        <f>VLOOKUP(C100,VK!$B$3:$CG$294,11,FALSE)</f>
        <v>164.6</v>
      </c>
      <c r="F100" s="31">
        <f>VLOOKUP($C100,VK!$B$3:$CG$294,59,FALSE)</f>
        <v>156</v>
      </c>
      <c r="G100" s="24">
        <f>VLOOKUP($C100,VK!$B$3:$CG$294,65,FALSE)</f>
        <v>26485.121265377857</v>
      </c>
      <c r="H100" s="17">
        <f>VLOOKUP($C100,VK!$B$3:$CG$294,55,FALSE)</f>
        <v>1</v>
      </c>
      <c r="I100" s="10">
        <f>VLOOKUP($C100,VK!$B$3:$CG$294,32,FALSE)</f>
        <v>0</v>
      </c>
      <c r="J100" s="10">
        <f>VLOOKUP($C100,VK!$B$3:$CG$294,18,FALSE)</f>
        <v>219</v>
      </c>
      <c r="K100" s="10"/>
      <c r="L100" s="66">
        <f t="shared" si="9"/>
        <v>12195.002000000002</v>
      </c>
      <c r="M100" s="58">
        <f>1-VLOOKUP(C100,VK!$B$3:$ID$294,237,FALSE)</f>
        <v>0.39417214961934155</v>
      </c>
      <c r="N100" s="57">
        <f t="shared" si="10"/>
        <v>156</v>
      </c>
      <c r="O100" s="57">
        <f t="shared" si="11"/>
        <v>0</v>
      </c>
      <c r="P100" s="57">
        <f t="shared" si="12"/>
        <v>0</v>
      </c>
      <c r="Q100" s="57">
        <f t="shared" si="13"/>
        <v>0</v>
      </c>
      <c r="R100" s="57">
        <f t="shared" si="14"/>
        <v>0</v>
      </c>
      <c r="S100" s="57">
        <f t="shared" si="15"/>
        <v>0</v>
      </c>
      <c r="T100" s="57">
        <f t="shared" si="16"/>
        <v>10715.062443598701</v>
      </c>
      <c r="U100" s="60"/>
      <c r="V100" s="60"/>
      <c r="W100" s="56"/>
      <c r="X100" s="56"/>
      <c r="Y100" s="56"/>
      <c r="Z100" s="56"/>
      <c r="AA100" s="56"/>
      <c r="AB100" s="56"/>
    </row>
    <row r="101" spans="1:28" hidden="1" x14ac:dyDescent="0.2">
      <c r="A101" s="19">
        <v>91</v>
      </c>
      <c r="B101" s="30" t="str">
        <f t="shared" si="17"/>
        <v>***</v>
      </c>
      <c r="C101" t="str">
        <f>VLOOKUP(A101,VK!$IE$3:$IG$294,3,FALSE)</f>
        <v>Jämijärvi</v>
      </c>
      <c r="D101" s="17">
        <f>VLOOKUP($C101,VK!$B$3:$CG$294,37,FALSE)</f>
        <v>0.76056338028169013</v>
      </c>
      <c r="E101" s="10">
        <f>VLOOKUP(C101,VK!$B$3:$CG$294,11,FALSE)</f>
        <v>156.4</v>
      </c>
      <c r="F101" s="31">
        <f>VLOOKUP($C101,VK!$B$3:$CG$294,59,FALSE)</f>
        <v>54</v>
      </c>
      <c r="G101" s="24">
        <f>VLOOKUP($C101,VK!$B$3:$CG$294,65,FALSE)</f>
        <v>24441.049457177323</v>
      </c>
      <c r="H101" s="17">
        <f>VLOOKUP($C101,VK!$B$3:$CG$294,55,FALSE)</f>
        <v>1</v>
      </c>
      <c r="I101" s="10">
        <f>VLOOKUP($C101,VK!$B$3:$CG$294,32,FALSE)</f>
        <v>0</v>
      </c>
      <c r="J101" s="10">
        <f>VLOOKUP($C101,VK!$B$3:$CG$294,18,FALSE)</f>
        <v>94</v>
      </c>
      <c r="K101" s="10"/>
      <c r="L101" s="66">
        <f t="shared" si="9"/>
        <v>9244.2640476190463</v>
      </c>
      <c r="M101" s="58">
        <f>1-VLOOKUP(C101,VK!$B$3:$ID$294,237,FALSE)</f>
        <v>0.39036074704092516</v>
      </c>
      <c r="N101" s="57">
        <f t="shared" si="10"/>
        <v>54</v>
      </c>
      <c r="O101" s="57">
        <f t="shared" si="11"/>
        <v>0</v>
      </c>
      <c r="P101" s="57">
        <f t="shared" si="12"/>
        <v>2.5</v>
      </c>
      <c r="Q101" s="57">
        <f t="shared" si="13"/>
        <v>0</v>
      </c>
      <c r="R101" s="57">
        <f t="shared" si="14"/>
        <v>0</v>
      </c>
      <c r="S101" s="57">
        <f t="shared" si="15"/>
        <v>0</v>
      </c>
      <c r="T101" s="57">
        <f t="shared" si="16"/>
        <v>10715.062443598701</v>
      </c>
      <c r="U101" s="60"/>
      <c r="V101" s="60"/>
      <c r="W101" s="56"/>
      <c r="X101" s="56"/>
      <c r="Y101" s="56"/>
      <c r="Z101" s="56"/>
      <c r="AA101" s="56"/>
      <c r="AB101" s="56"/>
    </row>
    <row r="102" spans="1:28" hidden="1" x14ac:dyDescent="0.2">
      <c r="A102" s="19">
        <v>92</v>
      </c>
      <c r="B102" s="30" t="str">
        <f t="shared" si="17"/>
        <v>***</v>
      </c>
      <c r="C102" t="str">
        <f>VLOOKUP(A102,VK!$IE$3:$IG$294,3,FALSE)</f>
        <v>Pirkkala</v>
      </c>
      <c r="D102" s="17">
        <f>VLOOKUP($C102,VK!$B$3:$CG$294,37,FALSE)</f>
        <v>0.72569169960474311</v>
      </c>
      <c r="E102" s="10">
        <f>VLOOKUP(C102,VK!$B$3:$CG$294,11,FALSE)</f>
        <v>109</v>
      </c>
      <c r="F102" s="31">
        <f>VLOOKUP($C102,VK!$B$3:$CG$294,59,FALSE)</f>
        <v>918</v>
      </c>
      <c r="G102" s="24">
        <f>VLOOKUP($C102,VK!$B$3:$CG$294,65,FALSE)</f>
        <v>33000.167902290654</v>
      </c>
      <c r="H102" s="17">
        <f>VLOOKUP($C102,VK!$B$3:$CG$294,55,FALSE)</f>
        <v>0.77450980392156865</v>
      </c>
      <c r="I102" s="10">
        <f>VLOOKUP($C102,VK!$B$3:$CG$294,32,FALSE)</f>
        <v>0</v>
      </c>
      <c r="J102" s="10">
        <f>VLOOKUP($C102,VK!$B$3:$CG$294,18,FALSE)</f>
        <v>38</v>
      </c>
      <c r="K102" s="10"/>
      <c r="L102" s="66">
        <f t="shared" si="9"/>
        <v>11343.173492171545</v>
      </c>
      <c r="M102" s="58">
        <f>1-VLOOKUP(C102,VK!$B$3:$ID$294,237,FALSE)</f>
        <v>0.38873225539842737</v>
      </c>
      <c r="N102" s="57">
        <f t="shared" si="10"/>
        <v>711</v>
      </c>
      <c r="O102" s="57">
        <f t="shared" si="11"/>
        <v>0</v>
      </c>
      <c r="P102" s="57">
        <f t="shared" si="12"/>
        <v>6</v>
      </c>
      <c r="Q102" s="57">
        <f t="shared" si="13"/>
        <v>0</v>
      </c>
      <c r="R102" s="57">
        <f t="shared" si="14"/>
        <v>204</v>
      </c>
      <c r="S102" s="57">
        <f t="shared" si="15"/>
        <v>0</v>
      </c>
      <c r="T102" s="57">
        <f t="shared" si="16"/>
        <v>10715.062443598701</v>
      </c>
      <c r="U102" s="60"/>
      <c r="V102" s="60"/>
      <c r="W102" s="56"/>
      <c r="X102" s="56"/>
      <c r="Y102" s="56"/>
      <c r="Z102" s="56"/>
      <c r="AA102" s="56"/>
      <c r="AB102" s="56"/>
    </row>
    <row r="103" spans="1:28" hidden="1" x14ac:dyDescent="0.2">
      <c r="A103" s="19">
        <v>93</v>
      </c>
      <c r="B103" s="30" t="str">
        <f t="shared" si="17"/>
        <v>***</v>
      </c>
      <c r="C103" t="str">
        <f>VLOOKUP(A103,VK!$IE$3:$IG$294,3,FALSE)</f>
        <v>Sauvo</v>
      </c>
      <c r="D103" s="17">
        <f>VLOOKUP($C103,VK!$B$3:$CG$294,37,FALSE)</f>
        <v>0.78832116788321172</v>
      </c>
      <c r="E103" s="10">
        <f>VLOOKUP(C103,VK!$B$3:$CG$294,11,FALSE)</f>
        <v>133.6</v>
      </c>
      <c r="F103" s="31">
        <f>VLOOKUP($C103,VK!$B$3:$CG$294,59,FALSE)</f>
        <v>108</v>
      </c>
      <c r="G103" s="24">
        <f>VLOOKUP($C103,VK!$B$3:$CG$294,65,FALSE)</f>
        <v>28348.423271500844</v>
      </c>
      <c r="H103" s="17">
        <f>VLOOKUP($C103,VK!$B$3:$CG$294,55,FALSE)</f>
        <v>1</v>
      </c>
      <c r="I103" s="10">
        <f>VLOOKUP($C103,VK!$B$3:$CG$294,32,FALSE)</f>
        <v>1</v>
      </c>
      <c r="J103" s="10">
        <f>VLOOKUP($C103,VK!$B$3:$CG$294,18,FALSE)</f>
        <v>106</v>
      </c>
      <c r="K103" s="10"/>
      <c r="L103" s="66">
        <f t="shared" si="9"/>
        <v>11403.947341772151</v>
      </c>
      <c r="M103" s="58">
        <f>1-VLOOKUP(C103,VK!$B$3:$ID$294,237,FALSE)</f>
        <v>0.38518893629825313</v>
      </c>
      <c r="N103" s="57">
        <f t="shared" si="10"/>
        <v>108</v>
      </c>
      <c r="O103" s="57">
        <f t="shared" si="11"/>
        <v>0</v>
      </c>
      <c r="P103" s="57">
        <f t="shared" si="12"/>
        <v>0</v>
      </c>
      <c r="Q103" s="57">
        <f t="shared" si="13"/>
        <v>0</v>
      </c>
      <c r="R103" s="57">
        <f t="shared" si="14"/>
        <v>0</v>
      </c>
      <c r="S103" s="57">
        <f t="shared" si="15"/>
        <v>0</v>
      </c>
      <c r="T103" s="57">
        <f t="shared" si="16"/>
        <v>10715.062443598701</v>
      </c>
      <c r="U103" s="60"/>
      <c r="V103" s="60"/>
      <c r="W103" s="56"/>
      <c r="X103" s="56"/>
      <c r="Y103" s="56"/>
      <c r="Z103" s="56"/>
      <c r="AA103" s="56"/>
      <c r="AB103" s="56"/>
    </row>
    <row r="104" spans="1:28" hidden="1" x14ac:dyDescent="0.2">
      <c r="A104" s="19">
        <v>94</v>
      </c>
      <c r="B104" s="30" t="str">
        <f t="shared" si="17"/>
        <v>***</v>
      </c>
      <c r="C104" t="str">
        <f>VLOOKUP(A104,VK!$IE$3:$IG$294,3,FALSE)</f>
        <v>Hamina</v>
      </c>
      <c r="D104" s="17">
        <f>VLOOKUP($C104,VK!$B$3:$CG$294,37,FALSE)</f>
        <v>0.85359116022099446</v>
      </c>
      <c r="E104" s="10">
        <f>VLOOKUP(C104,VK!$B$3:$CG$294,11,FALSE)</f>
        <v>162.5</v>
      </c>
      <c r="F104" s="31">
        <f>VLOOKUP($C104,VK!$B$3:$CG$294,59,FALSE)</f>
        <v>618</v>
      </c>
      <c r="G104" s="24">
        <f>VLOOKUP($C104,VK!$B$3:$CG$294,65,FALSE)</f>
        <v>28502.978457873749</v>
      </c>
      <c r="H104" s="17">
        <f>VLOOKUP($C104,VK!$B$3:$CG$294,55,FALSE)</f>
        <v>0.82524271844660191</v>
      </c>
      <c r="I104" s="10">
        <f>VLOOKUP($C104,VK!$B$3:$CG$294,32,FALSE)</f>
        <v>1</v>
      </c>
      <c r="J104" s="10">
        <f>VLOOKUP($C104,VK!$B$3:$CG$294,18,FALSE)</f>
        <v>225</v>
      </c>
      <c r="K104" s="10"/>
      <c r="L104" s="66">
        <f t="shared" si="9"/>
        <v>12993.018557213931</v>
      </c>
      <c r="M104" s="58">
        <f>1-VLOOKUP(C104,VK!$B$3:$ID$294,237,FALSE)</f>
        <v>0.38458340236702593</v>
      </c>
      <c r="N104" s="57">
        <f t="shared" si="10"/>
        <v>510</v>
      </c>
      <c r="O104" s="57">
        <f t="shared" si="11"/>
        <v>0</v>
      </c>
      <c r="P104" s="57">
        <f t="shared" si="12"/>
        <v>0</v>
      </c>
      <c r="Q104" s="57">
        <f t="shared" si="13"/>
        <v>0</v>
      </c>
      <c r="R104" s="57">
        <f t="shared" si="14"/>
        <v>108</v>
      </c>
      <c r="S104" s="57">
        <f t="shared" si="15"/>
        <v>0</v>
      </c>
      <c r="T104" s="57">
        <f t="shared" si="16"/>
        <v>10715.062443598701</v>
      </c>
      <c r="U104" s="60"/>
      <c r="V104" s="60"/>
      <c r="W104" s="56"/>
      <c r="X104" s="56"/>
      <c r="Y104" s="56"/>
      <c r="Z104" s="56"/>
      <c r="AA104" s="56"/>
      <c r="AB104" s="56"/>
    </row>
    <row r="105" spans="1:28" hidden="1" x14ac:dyDescent="0.2">
      <c r="A105" s="19">
        <v>95</v>
      </c>
      <c r="B105" s="30" t="str">
        <f t="shared" si="17"/>
        <v>***</v>
      </c>
      <c r="C105" t="str">
        <f>VLOOKUP(A105,VK!$IE$3:$IG$294,3,FALSE)</f>
        <v>Oripää</v>
      </c>
      <c r="D105" s="17">
        <f>VLOOKUP($C105,VK!$B$3:$CG$294,37,FALSE)</f>
        <v>0.80952380952380953</v>
      </c>
      <c r="E105" s="10">
        <f>VLOOKUP(C105,VK!$B$3:$CG$294,11,FALSE)</f>
        <v>142.6</v>
      </c>
      <c r="F105" s="31">
        <f>VLOOKUP($C105,VK!$B$3:$CG$294,59,FALSE)</f>
        <v>51</v>
      </c>
      <c r="G105" s="24">
        <f>VLOOKUP($C105,VK!$B$3:$CG$294,65,FALSE)</f>
        <v>25014.484662576688</v>
      </c>
      <c r="H105" s="17">
        <f>VLOOKUP($C105,VK!$B$3:$CG$294,55,FALSE)</f>
        <v>1</v>
      </c>
      <c r="I105" s="10">
        <f>VLOOKUP($C105,VK!$B$3:$CG$294,32,FALSE)</f>
        <v>0</v>
      </c>
      <c r="J105" s="10">
        <f>VLOOKUP($C105,VK!$B$3:$CG$294,18,FALSE)</f>
        <v>69</v>
      </c>
      <c r="K105" s="10"/>
      <c r="L105" s="66">
        <f t="shared" si="9"/>
        <v>12292.49051948052</v>
      </c>
      <c r="M105" s="58">
        <f>1-VLOOKUP(C105,VK!$B$3:$ID$294,237,FALSE)</f>
        <v>0.37665409135051753</v>
      </c>
      <c r="N105" s="57">
        <f t="shared" si="10"/>
        <v>51</v>
      </c>
      <c r="O105" s="57">
        <f t="shared" si="11"/>
        <v>0</v>
      </c>
      <c r="P105" s="57">
        <f t="shared" si="12"/>
        <v>0</v>
      </c>
      <c r="Q105" s="57">
        <f t="shared" si="13"/>
        <v>0</v>
      </c>
      <c r="R105" s="57">
        <f t="shared" si="14"/>
        <v>0</v>
      </c>
      <c r="S105" s="57">
        <f t="shared" si="15"/>
        <v>0</v>
      </c>
      <c r="T105" s="57">
        <f t="shared" si="16"/>
        <v>10715.062443598701</v>
      </c>
      <c r="U105" s="60"/>
      <c r="V105" s="60"/>
      <c r="W105" s="56"/>
      <c r="X105" s="56"/>
      <c r="Y105" s="56"/>
      <c r="Z105" s="56"/>
      <c r="AA105" s="56"/>
      <c r="AB105" s="56"/>
    </row>
    <row r="106" spans="1:28" hidden="1" x14ac:dyDescent="0.2">
      <c r="A106" s="19">
        <v>96</v>
      </c>
      <c r="B106" s="30" t="str">
        <f t="shared" si="17"/>
        <v>***</v>
      </c>
      <c r="C106" t="str">
        <f>VLOOKUP(A106,VK!$IE$3:$IG$294,3,FALSE)</f>
        <v>Urjala</v>
      </c>
      <c r="D106" s="17">
        <f>VLOOKUP($C106,VK!$B$3:$CG$294,37,FALSE)</f>
        <v>0.75</v>
      </c>
      <c r="E106" s="10">
        <f>VLOOKUP(C106,VK!$B$3:$CG$294,11,FALSE)</f>
        <v>174.2</v>
      </c>
      <c r="F106" s="31">
        <f>VLOOKUP($C106,VK!$B$3:$CG$294,59,FALSE)</f>
        <v>129</v>
      </c>
      <c r="G106" s="24">
        <f>VLOOKUP($C106,VK!$B$3:$CG$294,65,FALSE)</f>
        <v>24885.535499666148</v>
      </c>
      <c r="H106" s="17">
        <f>VLOOKUP($C106,VK!$B$3:$CG$294,55,FALSE)</f>
        <v>1</v>
      </c>
      <c r="I106" s="10">
        <f>VLOOKUP($C106,VK!$B$3:$CG$294,32,FALSE)</f>
        <v>0</v>
      </c>
      <c r="J106" s="10">
        <f>VLOOKUP($C106,VK!$B$3:$CG$294,18,FALSE)</f>
        <v>207</v>
      </c>
      <c r="K106" s="10"/>
      <c r="L106" s="66">
        <f t="shared" si="9"/>
        <v>9970.0664974619285</v>
      </c>
      <c r="M106" s="58">
        <f>1-VLOOKUP(C106,VK!$B$3:$ID$294,237,FALSE)</f>
        <v>0.37477923040582684</v>
      </c>
      <c r="N106" s="57">
        <f t="shared" si="10"/>
        <v>129</v>
      </c>
      <c r="O106" s="57">
        <f t="shared" si="11"/>
        <v>0</v>
      </c>
      <c r="P106" s="57">
        <f t="shared" si="12"/>
        <v>0</v>
      </c>
      <c r="Q106" s="57">
        <f t="shared" si="13"/>
        <v>0</v>
      </c>
      <c r="R106" s="57">
        <f t="shared" si="14"/>
        <v>0</v>
      </c>
      <c r="S106" s="57">
        <f t="shared" si="15"/>
        <v>0</v>
      </c>
      <c r="T106" s="57">
        <f t="shared" si="16"/>
        <v>10715.062443598701</v>
      </c>
      <c r="U106" s="60"/>
      <c r="V106" s="60"/>
      <c r="W106" s="56"/>
      <c r="X106" s="56"/>
      <c r="Y106" s="56"/>
      <c r="Z106" s="56"/>
      <c r="AA106" s="56"/>
      <c r="AB106" s="56"/>
    </row>
    <row r="107" spans="1:28" hidden="1" x14ac:dyDescent="0.2">
      <c r="A107" s="19">
        <v>97</v>
      </c>
      <c r="B107" s="30" t="str">
        <f t="shared" si="17"/>
        <v>***</v>
      </c>
      <c r="C107" t="str">
        <f>VLOOKUP(A107,VK!$IE$3:$IG$294,3,FALSE)</f>
        <v>Lumijoki</v>
      </c>
      <c r="D107" s="17">
        <f>VLOOKUP($C107,VK!$B$3:$CG$294,37,FALSE)</f>
        <v>0.69536423841059603</v>
      </c>
      <c r="E107" s="10">
        <f>VLOOKUP(C107,VK!$B$3:$CG$294,11,FALSE)</f>
        <v>158.30000000000001</v>
      </c>
      <c r="F107" s="31">
        <f>VLOOKUP($C107,VK!$B$3:$CG$294,59,FALSE)</f>
        <v>105</v>
      </c>
      <c r="G107" s="24">
        <f>VLOOKUP($C107,VK!$B$3:$CG$294,65,FALSE)</f>
        <v>23514.731573705179</v>
      </c>
      <c r="H107" s="17">
        <f>VLOOKUP($C107,VK!$B$3:$CG$294,55,FALSE)</f>
        <v>1</v>
      </c>
      <c r="I107" s="10">
        <f>VLOOKUP($C107,VK!$B$3:$CG$294,32,FALSE)</f>
        <v>1</v>
      </c>
      <c r="J107" s="10">
        <f>VLOOKUP($C107,VK!$B$3:$CG$294,18,FALSE)</f>
        <v>47</v>
      </c>
      <c r="K107" s="10"/>
      <c r="L107" s="66">
        <f t="shared" si="9"/>
        <v>8902.944555555554</v>
      </c>
      <c r="M107" s="58">
        <f>1-VLOOKUP(C107,VK!$B$3:$ID$294,237,FALSE)</f>
        <v>0.3741127532043691</v>
      </c>
      <c r="N107" s="57">
        <f t="shared" si="10"/>
        <v>105</v>
      </c>
      <c r="O107" s="57">
        <f t="shared" si="11"/>
        <v>0</v>
      </c>
      <c r="P107" s="57">
        <f t="shared" si="12"/>
        <v>0</v>
      </c>
      <c r="Q107" s="57">
        <f t="shared" si="13"/>
        <v>0</v>
      </c>
      <c r="R107" s="57">
        <f t="shared" si="14"/>
        <v>0</v>
      </c>
      <c r="S107" s="57">
        <f t="shared" si="15"/>
        <v>0</v>
      </c>
      <c r="T107" s="57">
        <f t="shared" si="16"/>
        <v>10715.062443598701</v>
      </c>
      <c r="U107" s="60"/>
      <c r="V107" s="60"/>
      <c r="W107" s="56"/>
      <c r="X107" s="56"/>
      <c r="Y107" s="56"/>
      <c r="Z107" s="56"/>
      <c r="AA107" s="56"/>
      <c r="AB107" s="56"/>
    </row>
    <row r="108" spans="1:28" hidden="1" x14ac:dyDescent="0.2">
      <c r="A108" s="19">
        <v>98</v>
      </c>
      <c r="B108" s="30" t="str">
        <f t="shared" si="17"/>
        <v>***</v>
      </c>
      <c r="C108" t="str">
        <f>VLOOKUP(A108,VK!$IE$3:$IG$294,3,FALSE)</f>
        <v>Mäntsälä</v>
      </c>
      <c r="D108" s="17">
        <f>VLOOKUP($C108,VK!$B$3:$CG$294,37,FALSE)</f>
        <v>0.78117048346055984</v>
      </c>
      <c r="E108" s="10">
        <f>VLOOKUP(C108,VK!$B$3:$CG$294,11,FALSE)</f>
        <v>118</v>
      </c>
      <c r="F108" s="31">
        <f>VLOOKUP($C108,VK!$B$3:$CG$294,59,FALSE)</f>
        <v>921</v>
      </c>
      <c r="G108" s="24">
        <f>VLOOKUP($C108,VK!$B$3:$CG$294,65,FALSE)</f>
        <v>29394.458010891372</v>
      </c>
      <c r="H108" s="17">
        <f>VLOOKUP($C108,VK!$B$3:$CG$294,55,FALSE)</f>
        <v>0.82084690553745931</v>
      </c>
      <c r="I108" s="10">
        <f>VLOOKUP($C108,VK!$B$3:$CG$294,32,FALSE)</f>
        <v>1</v>
      </c>
      <c r="J108" s="10">
        <f>VLOOKUP($C108,VK!$B$3:$CG$294,18,FALSE)</f>
        <v>324</v>
      </c>
      <c r="K108" s="10"/>
      <c r="L108" s="66">
        <f t="shared" si="9"/>
        <v>11659.291756457565</v>
      </c>
      <c r="M108" s="58">
        <f>1-VLOOKUP(C108,VK!$B$3:$ID$294,237,FALSE)</f>
        <v>0.36258233288284736</v>
      </c>
      <c r="N108" s="57">
        <f t="shared" si="10"/>
        <v>756</v>
      </c>
      <c r="O108" s="57">
        <f t="shared" si="11"/>
        <v>0</v>
      </c>
      <c r="P108" s="57">
        <f t="shared" si="12"/>
        <v>168</v>
      </c>
      <c r="Q108" s="57">
        <f t="shared" si="13"/>
        <v>0</v>
      </c>
      <c r="R108" s="57">
        <f t="shared" si="14"/>
        <v>2.5</v>
      </c>
      <c r="S108" s="57">
        <f t="shared" si="15"/>
        <v>0</v>
      </c>
      <c r="T108" s="57">
        <f t="shared" si="16"/>
        <v>10715.062443598701</v>
      </c>
      <c r="U108" s="60"/>
      <c r="V108" s="60"/>
      <c r="W108" s="56"/>
      <c r="X108" s="56"/>
      <c r="Y108" s="56"/>
      <c r="Z108" s="56"/>
      <c r="AA108" s="56"/>
      <c r="AB108" s="56"/>
    </row>
    <row r="109" spans="1:28" hidden="1" x14ac:dyDescent="0.2">
      <c r="A109" s="19">
        <v>99</v>
      </c>
      <c r="B109" s="30" t="str">
        <f t="shared" si="17"/>
        <v>***</v>
      </c>
      <c r="C109" t="str">
        <f>VLOOKUP(A109,VK!$IE$3:$IG$294,3,FALSE)</f>
        <v>Aura</v>
      </c>
      <c r="D109" s="17">
        <f>VLOOKUP($C109,VK!$B$3:$CG$294,37,FALSE)</f>
        <v>0.80152671755725191</v>
      </c>
      <c r="E109" s="10">
        <f>VLOOKUP(C109,VK!$B$3:$CG$294,11,FALSE)</f>
        <v>121.4</v>
      </c>
      <c r="F109" s="31">
        <f>VLOOKUP($C109,VK!$B$3:$CG$294,59,FALSE)</f>
        <v>210</v>
      </c>
      <c r="G109" s="24">
        <f>VLOOKUP($C109,VK!$B$3:$CG$294,65,FALSE)</f>
        <v>27291.032022188603</v>
      </c>
      <c r="H109" s="17">
        <f>VLOOKUP($C109,VK!$B$3:$CG$294,55,FALSE)</f>
        <v>0.62857142857142856</v>
      </c>
      <c r="I109" s="10">
        <f>VLOOKUP($C109,VK!$B$3:$CG$294,32,FALSE)</f>
        <v>1</v>
      </c>
      <c r="J109" s="10">
        <f>VLOOKUP($C109,VK!$B$3:$CG$294,18,FALSE)</f>
        <v>57</v>
      </c>
      <c r="K109" s="10"/>
      <c r="L109" s="66">
        <f t="shared" si="9"/>
        <v>10836.207694915252</v>
      </c>
      <c r="M109" s="58">
        <f>1-VLOOKUP(C109,VK!$B$3:$ID$294,237,FALSE)</f>
        <v>0.35963036915751212</v>
      </c>
      <c r="N109" s="57">
        <f t="shared" si="10"/>
        <v>132</v>
      </c>
      <c r="O109" s="57">
        <f t="shared" si="11"/>
        <v>2.5</v>
      </c>
      <c r="P109" s="57">
        <f t="shared" si="12"/>
        <v>0</v>
      </c>
      <c r="Q109" s="57">
        <f t="shared" si="13"/>
        <v>0</v>
      </c>
      <c r="R109" s="57">
        <f t="shared" si="14"/>
        <v>99</v>
      </c>
      <c r="S109" s="57">
        <f t="shared" si="15"/>
        <v>0</v>
      </c>
      <c r="T109" s="57">
        <f t="shared" si="16"/>
        <v>10715.062443598701</v>
      </c>
      <c r="U109" s="60"/>
      <c r="V109" s="60"/>
      <c r="W109" s="56"/>
      <c r="X109" s="56"/>
      <c r="Y109" s="56"/>
      <c r="Z109" s="56"/>
      <c r="AA109" s="56"/>
      <c r="AB109" s="56"/>
    </row>
    <row r="110" spans="1:28" hidden="1" x14ac:dyDescent="0.2">
      <c r="A110" s="19">
        <v>100</v>
      </c>
      <c r="B110" s="30" t="str">
        <f t="shared" si="17"/>
        <v>***</v>
      </c>
      <c r="C110" t="str">
        <f>VLOOKUP(A110,VK!$IE$3:$IG$294,3,FALSE)</f>
        <v>Halsua</v>
      </c>
      <c r="D110" s="17">
        <f>VLOOKUP($C110,VK!$B$3:$CG$294,37,FALSE)</f>
        <v>0.71052631578947367</v>
      </c>
      <c r="E110" s="10">
        <f>VLOOKUP(C110,VK!$B$3:$CG$294,11,FALSE)</f>
        <v>174.5</v>
      </c>
      <c r="F110" s="31">
        <f>VLOOKUP($C110,VK!$B$3:$CG$294,59,FALSE)</f>
        <v>27</v>
      </c>
      <c r="G110" s="24">
        <f>VLOOKUP($C110,VK!$B$3:$CG$294,65,FALSE)</f>
        <v>23654.718781725889</v>
      </c>
      <c r="H110" s="17">
        <f>VLOOKUP($C110,VK!$B$3:$CG$294,55,FALSE)</f>
        <v>1</v>
      </c>
      <c r="I110" s="10">
        <f>VLOOKUP($C110,VK!$B$3:$CG$294,32,FALSE)</f>
        <v>0</v>
      </c>
      <c r="J110" s="10">
        <f>VLOOKUP($C110,VK!$B$3:$CG$294,18,FALSE)</f>
        <v>76</v>
      </c>
      <c r="K110" s="10"/>
      <c r="L110" s="66">
        <f t="shared" si="9"/>
        <v>9890.0984090909096</v>
      </c>
      <c r="M110" s="58">
        <f>1-VLOOKUP(C110,VK!$B$3:$ID$294,237,FALSE)</f>
        <v>0.35734206783721134</v>
      </c>
      <c r="N110" s="57">
        <f t="shared" si="10"/>
        <v>27</v>
      </c>
      <c r="O110" s="57">
        <f t="shared" si="11"/>
        <v>0</v>
      </c>
      <c r="P110" s="57">
        <f t="shared" si="12"/>
        <v>0</v>
      </c>
      <c r="Q110" s="57">
        <f t="shared" si="13"/>
        <v>0</v>
      </c>
      <c r="R110" s="57">
        <f t="shared" si="14"/>
        <v>0</v>
      </c>
      <c r="S110" s="57">
        <f t="shared" si="15"/>
        <v>0</v>
      </c>
      <c r="T110" s="57">
        <f t="shared" si="16"/>
        <v>10715.062443598701</v>
      </c>
      <c r="U110" s="60"/>
      <c r="V110" s="60"/>
      <c r="W110" s="56"/>
      <c r="X110" s="56"/>
      <c r="Y110" s="56"/>
      <c r="Z110" s="56"/>
      <c r="AA110" s="56"/>
      <c r="AB110" s="56"/>
    </row>
    <row r="111" spans="1:28" hidden="1" x14ac:dyDescent="0.2">
      <c r="A111" s="19">
        <v>101</v>
      </c>
      <c r="B111" s="30" t="str">
        <f t="shared" si="17"/>
        <v>***</v>
      </c>
      <c r="C111" t="str">
        <f>VLOOKUP(A111,VK!$IE$3:$IG$294,3,FALSE)</f>
        <v>Inari</v>
      </c>
      <c r="D111" s="17">
        <f>VLOOKUP($C111,VK!$B$3:$CG$294,37,FALSE)</f>
        <v>0.70707070707070707</v>
      </c>
      <c r="E111" s="10">
        <f>VLOOKUP(C111,VK!$B$3:$CG$294,11,FALSE)</f>
        <v>111.7</v>
      </c>
      <c r="F111" s="31">
        <f>VLOOKUP($C111,VK!$B$3:$CG$294,59,FALSE)</f>
        <v>210</v>
      </c>
      <c r="G111" s="24">
        <f>VLOOKUP($C111,VK!$B$3:$CG$294,65,FALSE)</f>
        <v>28931.903931339977</v>
      </c>
      <c r="H111" s="17">
        <f>VLOOKUP($C111,VK!$B$3:$CG$294,55,FALSE)</f>
        <v>1</v>
      </c>
      <c r="I111" s="10">
        <f>VLOOKUP($C111,VK!$B$3:$CG$294,32,FALSE)</f>
        <v>1</v>
      </c>
      <c r="J111" s="10">
        <f>VLOOKUP($C111,VK!$B$3:$CG$294,18,FALSE)</f>
        <v>728</v>
      </c>
      <c r="K111" s="10"/>
      <c r="L111" s="66">
        <f t="shared" si="9"/>
        <v>13215.052594752184</v>
      </c>
      <c r="M111" s="58">
        <f>1-VLOOKUP(C111,VK!$B$3:$ID$294,237,FALSE)</f>
        <v>0.3573345236218326</v>
      </c>
      <c r="N111" s="57">
        <f t="shared" si="10"/>
        <v>210</v>
      </c>
      <c r="O111" s="57">
        <f t="shared" si="11"/>
        <v>0</v>
      </c>
      <c r="P111" s="57">
        <f t="shared" si="12"/>
        <v>0</v>
      </c>
      <c r="Q111" s="57">
        <f t="shared" si="13"/>
        <v>0</v>
      </c>
      <c r="R111" s="57">
        <f t="shared" si="14"/>
        <v>0</v>
      </c>
      <c r="S111" s="57">
        <f t="shared" si="15"/>
        <v>0</v>
      </c>
      <c r="T111" s="57">
        <f t="shared" si="16"/>
        <v>10715.062443598701</v>
      </c>
      <c r="U111" s="60"/>
      <c r="V111" s="60"/>
      <c r="W111" s="56"/>
      <c r="X111" s="56"/>
      <c r="Y111" s="56"/>
      <c r="Z111" s="56"/>
      <c r="AA111" s="56"/>
      <c r="AB111" s="56"/>
    </row>
    <row r="112" spans="1:28" hidden="1" x14ac:dyDescent="0.2">
      <c r="A112" s="19">
        <v>102</v>
      </c>
      <c r="B112" s="30" t="str">
        <f t="shared" si="17"/>
        <v>***</v>
      </c>
      <c r="C112" t="str">
        <f>VLOOKUP(A112,VK!$IE$3:$IG$294,3,FALSE)</f>
        <v>Nivala</v>
      </c>
      <c r="D112" s="17">
        <f>VLOOKUP($C112,VK!$B$3:$CG$294,37,FALSE)</f>
        <v>0.61678321678321679</v>
      </c>
      <c r="E112" s="10">
        <f>VLOOKUP(C112,VK!$B$3:$CG$294,11,FALSE)</f>
        <v>164.4</v>
      </c>
      <c r="F112" s="31">
        <f>VLOOKUP($C112,VK!$B$3:$CG$294,59,FALSE)</f>
        <v>441</v>
      </c>
      <c r="G112" s="24">
        <f>VLOOKUP($C112,VK!$B$3:$CG$294,65,FALSE)</f>
        <v>23241.609462324148</v>
      </c>
      <c r="H112" s="17">
        <f>VLOOKUP($C112,VK!$B$3:$CG$294,55,FALSE)</f>
        <v>0.91836734693877553</v>
      </c>
      <c r="I112" s="10">
        <f>VLOOKUP($C112,VK!$B$3:$CG$294,32,FALSE)</f>
        <v>1</v>
      </c>
      <c r="J112" s="10">
        <f>VLOOKUP($C112,VK!$B$3:$CG$294,18,FALSE)</f>
        <v>229</v>
      </c>
      <c r="K112" s="10"/>
      <c r="L112" s="66">
        <f t="shared" si="9"/>
        <v>8449.3730493827152</v>
      </c>
      <c r="M112" s="58">
        <f>1-VLOOKUP(C112,VK!$B$3:$ID$294,237,FALSE)</f>
        <v>0.35666661741469596</v>
      </c>
      <c r="N112" s="57">
        <f t="shared" si="10"/>
        <v>405</v>
      </c>
      <c r="O112" s="57">
        <f t="shared" si="11"/>
        <v>0</v>
      </c>
      <c r="P112" s="57">
        <f t="shared" si="12"/>
        <v>0</v>
      </c>
      <c r="Q112" s="57">
        <f t="shared" si="13"/>
        <v>0</v>
      </c>
      <c r="R112" s="57">
        <f t="shared" si="14"/>
        <v>36</v>
      </c>
      <c r="S112" s="57">
        <f t="shared" si="15"/>
        <v>0</v>
      </c>
      <c r="T112" s="57">
        <f t="shared" si="16"/>
        <v>10715.062443598701</v>
      </c>
      <c r="U112" s="60"/>
      <c r="V112" s="60"/>
      <c r="W112" s="56"/>
      <c r="X112" s="56"/>
      <c r="Y112" s="56"/>
      <c r="Z112" s="56"/>
      <c r="AA112" s="56"/>
      <c r="AB112" s="56"/>
    </row>
    <row r="113" spans="1:28" hidden="1" x14ac:dyDescent="0.2">
      <c r="A113" s="19">
        <v>103</v>
      </c>
      <c r="B113" s="30" t="str">
        <f t="shared" si="17"/>
        <v>***</v>
      </c>
      <c r="C113" t="str">
        <f>VLOOKUP(A113,VK!$IE$3:$IG$294,3,FALSE)</f>
        <v>Kärkölä</v>
      </c>
      <c r="D113" s="17">
        <f>VLOOKUP($C113,VK!$B$3:$CG$294,37,FALSE)</f>
        <v>0.51315789473684215</v>
      </c>
      <c r="E113" s="10">
        <f>VLOOKUP(C113,VK!$B$3:$CG$294,11,FALSE)</f>
        <v>143</v>
      </c>
      <c r="F113" s="31">
        <f>VLOOKUP($C113,VK!$B$3:$CG$294,59,FALSE)</f>
        <v>78</v>
      </c>
      <c r="G113" s="24">
        <f>VLOOKUP($C113,VK!$B$3:$CG$294,65,FALSE)</f>
        <v>26506.719521133644</v>
      </c>
      <c r="H113" s="17">
        <f>VLOOKUP($C113,VK!$B$3:$CG$294,55,FALSE)</f>
        <v>0.92307692307692313</v>
      </c>
      <c r="I113" s="10">
        <f>VLOOKUP($C113,VK!$B$3:$CG$294,32,FALSE)</f>
        <v>0</v>
      </c>
      <c r="J113" s="10">
        <f>VLOOKUP($C113,VK!$B$3:$CG$294,18,FALSE)</f>
        <v>120</v>
      </c>
      <c r="K113" s="10"/>
      <c r="L113" s="66">
        <f t="shared" si="9"/>
        <v>12784.441005917159</v>
      </c>
      <c r="M113" s="58">
        <f>1-VLOOKUP(C113,VK!$B$3:$ID$294,237,FALSE)</f>
        <v>0.35640441369378106</v>
      </c>
      <c r="N113" s="57">
        <f t="shared" si="10"/>
        <v>72</v>
      </c>
      <c r="O113" s="57">
        <f t="shared" si="11"/>
        <v>0</v>
      </c>
      <c r="P113" s="57">
        <f t="shared" si="12"/>
        <v>2.5</v>
      </c>
      <c r="Q113" s="57">
        <f t="shared" si="13"/>
        <v>0</v>
      </c>
      <c r="R113" s="57">
        <f t="shared" si="14"/>
        <v>0</v>
      </c>
      <c r="S113" s="57">
        <f t="shared" si="15"/>
        <v>0</v>
      </c>
      <c r="T113" s="57">
        <f t="shared" si="16"/>
        <v>10715.062443598701</v>
      </c>
      <c r="U113" s="60"/>
      <c r="V113" s="60"/>
      <c r="W113" s="56"/>
      <c r="X113" s="56"/>
      <c r="Y113" s="56"/>
      <c r="Z113" s="56"/>
      <c r="AA113" s="56"/>
      <c r="AB113" s="56"/>
    </row>
    <row r="114" spans="1:28" hidden="1" x14ac:dyDescent="0.2">
      <c r="A114" s="19">
        <v>104</v>
      </c>
      <c r="B114" s="30" t="str">
        <f t="shared" si="17"/>
        <v>***</v>
      </c>
      <c r="C114" t="str">
        <f>VLOOKUP(A114,VK!$IE$3:$IG$294,3,FALSE)</f>
        <v>Nousiainen</v>
      </c>
      <c r="D114" s="17">
        <f>VLOOKUP($C114,VK!$B$3:$CG$294,37,FALSE)</f>
        <v>0.84805653710247353</v>
      </c>
      <c r="E114" s="10">
        <f>VLOOKUP(C114,VK!$B$3:$CG$294,11,FALSE)</f>
        <v>118</v>
      </c>
      <c r="F114" s="31">
        <f>VLOOKUP($C114,VK!$B$3:$CG$294,59,FALSE)</f>
        <v>240</v>
      </c>
      <c r="G114" s="24">
        <f>VLOOKUP($C114,VK!$B$3:$CG$294,65,FALSE)</f>
        <v>28712.883666022753</v>
      </c>
      <c r="H114" s="17">
        <f>VLOOKUP($C114,VK!$B$3:$CG$294,55,FALSE)</f>
        <v>0.97499999999999998</v>
      </c>
      <c r="I114" s="10">
        <f>VLOOKUP($C114,VK!$B$3:$CG$294,32,FALSE)</f>
        <v>0</v>
      </c>
      <c r="J114" s="10">
        <f>VLOOKUP($C114,VK!$B$3:$CG$294,18,FALSE)</f>
        <v>121</v>
      </c>
      <c r="K114" s="10"/>
      <c r="L114" s="66">
        <f t="shared" si="9"/>
        <v>11736.899783281733</v>
      </c>
      <c r="M114" s="58">
        <f>1-VLOOKUP(C114,VK!$B$3:$ID$294,237,FALSE)</f>
        <v>0.35500528733834424</v>
      </c>
      <c r="N114" s="57">
        <f t="shared" si="10"/>
        <v>234</v>
      </c>
      <c r="O114" s="57">
        <f t="shared" si="11"/>
        <v>0</v>
      </c>
      <c r="P114" s="57">
        <f t="shared" si="12"/>
        <v>0</v>
      </c>
      <c r="Q114" s="57">
        <f t="shared" si="13"/>
        <v>6</v>
      </c>
      <c r="R114" s="57">
        <f t="shared" si="14"/>
        <v>0</v>
      </c>
      <c r="S114" s="57">
        <f t="shared" si="15"/>
        <v>0</v>
      </c>
      <c r="T114" s="57">
        <f t="shared" si="16"/>
        <v>10715.062443598701</v>
      </c>
      <c r="U114" s="60"/>
      <c r="V114" s="60"/>
      <c r="W114" s="56"/>
      <c r="X114" s="56"/>
      <c r="Y114" s="56"/>
      <c r="Z114" s="56"/>
      <c r="AA114" s="56"/>
      <c r="AB114" s="56"/>
    </row>
    <row r="115" spans="1:28" hidden="1" x14ac:dyDescent="0.2">
      <c r="A115" s="19">
        <v>105</v>
      </c>
      <c r="B115" s="30" t="str">
        <f t="shared" si="17"/>
        <v>***</v>
      </c>
      <c r="C115" t="str">
        <f>VLOOKUP(A115,VK!$IE$3:$IG$294,3,FALSE)</f>
        <v>Kaustinen</v>
      </c>
      <c r="D115" s="17">
        <f>VLOOKUP($C115,VK!$B$3:$CG$294,37,FALSE)</f>
        <v>0.78504672897196259</v>
      </c>
      <c r="E115" s="10">
        <f>VLOOKUP(C115,VK!$B$3:$CG$294,11,FALSE)</f>
        <v>143.6</v>
      </c>
      <c r="F115" s="31">
        <f>VLOOKUP($C115,VK!$B$3:$CG$294,59,FALSE)</f>
        <v>168</v>
      </c>
      <c r="G115" s="24">
        <f>VLOOKUP($C115,VK!$B$3:$CG$294,65,FALSE)</f>
        <v>24551.28800388538</v>
      </c>
      <c r="H115" s="17">
        <f>VLOOKUP($C115,VK!$B$3:$CG$294,55,FALSE)</f>
        <v>1</v>
      </c>
      <c r="I115" s="10">
        <f>VLOOKUP($C115,VK!$B$3:$CG$294,32,FALSE)</f>
        <v>1</v>
      </c>
      <c r="J115" s="10">
        <f>VLOOKUP($C115,VK!$B$3:$CG$294,18,FALSE)</f>
        <v>94</v>
      </c>
      <c r="K115" s="10"/>
      <c r="L115" s="66">
        <f t="shared" si="9"/>
        <v>9923.6381526104433</v>
      </c>
      <c r="M115" s="58">
        <f>1-VLOOKUP(C115,VK!$B$3:$ID$294,237,FALSE)</f>
        <v>0.34323653543840438</v>
      </c>
      <c r="N115" s="57">
        <f t="shared" si="10"/>
        <v>168</v>
      </c>
      <c r="O115" s="57">
        <f t="shared" si="11"/>
        <v>0</v>
      </c>
      <c r="P115" s="57">
        <f t="shared" si="12"/>
        <v>0</v>
      </c>
      <c r="Q115" s="57">
        <f t="shared" si="13"/>
        <v>0</v>
      </c>
      <c r="R115" s="57">
        <f t="shared" si="14"/>
        <v>0</v>
      </c>
      <c r="S115" s="57">
        <f t="shared" si="15"/>
        <v>0</v>
      </c>
      <c r="T115" s="57">
        <f t="shared" si="16"/>
        <v>10715.062443598701</v>
      </c>
      <c r="U115" s="60"/>
      <c r="V115" s="60"/>
      <c r="W115" s="56"/>
      <c r="X115" s="56"/>
      <c r="Y115" s="56"/>
      <c r="Z115" s="56"/>
      <c r="AA115" s="56"/>
      <c r="AB115" s="56"/>
    </row>
    <row r="116" spans="1:28" hidden="1" x14ac:dyDescent="0.2">
      <c r="A116" s="19">
        <v>106</v>
      </c>
      <c r="B116" s="30" t="str">
        <f t="shared" si="17"/>
        <v>***</v>
      </c>
      <c r="C116" t="str">
        <f>VLOOKUP(A116,VK!$IE$3:$IG$294,3,FALSE)</f>
        <v>Varkaus</v>
      </c>
      <c r="D116" s="17">
        <f>VLOOKUP($C116,VK!$B$3:$CG$294,37,FALSE)</f>
        <v>0.87465940054495916</v>
      </c>
      <c r="E116" s="10">
        <f>VLOOKUP(C116,VK!$B$3:$CG$294,11,FALSE)</f>
        <v>180.4</v>
      </c>
      <c r="F116" s="31">
        <f>VLOOKUP($C116,VK!$B$3:$CG$294,59,FALSE)</f>
        <v>642</v>
      </c>
      <c r="G116" s="24">
        <f>VLOOKUP($C116,VK!$B$3:$CG$294,65,FALSE)</f>
        <v>27168.505160404697</v>
      </c>
      <c r="H116" s="17">
        <f>VLOOKUP($C116,VK!$B$3:$CG$294,55,FALSE)</f>
        <v>0.66822429906542058</v>
      </c>
      <c r="I116" s="10">
        <f>VLOOKUP($C116,VK!$B$3:$CG$294,32,FALSE)</f>
        <v>0</v>
      </c>
      <c r="J116" s="10">
        <f>VLOOKUP($C116,VK!$B$3:$CG$294,18,FALSE)</f>
        <v>131</v>
      </c>
      <c r="K116" s="10"/>
      <c r="L116" s="66">
        <f t="shared" si="9"/>
        <v>13275.602735961769</v>
      </c>
      <c r="M116" s="58">
        <f>1-VLOOKUP(C116,VK!$B$3:$ID$294,237,FALSE)</f>
        <v>0.34167301965332841</v>
      </c>
      <c r="N116" s="57">
        <f t="shared" si="10"/>
        <v>429</v>
      </c>
      <c r="O116" s="57">
        <f t="shared" si="11"/>
        <v>0</v>
      </c>
      <c r="P116" s="57">
        <f t="shared" si="12"/>
        <v>0</v>
      </c>
      <c r="Q116" s="57">
        <f t="shared" si="13"/>
        <v>0</v>
      </c>
      <c r="R116" s="57">
        <f t="shared" si="14"/>
        <v>222</v>
      </c>
      <c r="S116" s="57">
        <f t="shared" si="15"/>
        <v>0</v>
      </c>
      <c r="T116" s="57">
        <f t="shared" si="16"/>
        <v>10715.062443598701</v>
      </c>
      <c r="U116" s="60"/>
      <c r="V116" s="60"/>
      <c r="W116" s="56"/>
      <c r="X116" s="56"/>
      <c r="Y116" s="56"/>
      <c r="Z116" s="56"/>
      <c r="AA116" s="56"/>
      <c r="AB116" s="56"/>
    </row>
    <row r="117" spans="1:28" hidden="1" x14ac:dyDescent="0.2">
      <c r="A117" s="19">
        <v>107</v>
      </c>
      <c r="B117" s="30" t="str">
        <f t="shared" si="17"/>
        <v>***</v>
      </c>
      <c r="C117" t="str">
        <f>VLOOKUP(A117,VK!$IE$3:$IG$294,3,FALSE)</f>
        <v>Pieksämäki</v>
      </c>
      <c r="D117" s="17">
        <f>VLOOKUP($C117,VK!$B$3:$CG$294,37,FALSE)</f>
        <v>0.85781990521327012</v>
      </c>
      <c r="E117" s="10">
        <f>VLOOKUP(C117,VK!$B$3:$CG$294,11,FALSE)</f>
        <v>171.8</v>
      </c>
      <c r="F117" s="31">
        <f>VLOOKUP($C117,VK!$B$3:$CG$294,59,FALSE)</f>
        <v>543</v>
      </c>
      <c r="G117" s="24">
        <f>VLOOKUP($C117,VK!$B$3:$CG$294,65,FALSE)</f>
        <v>25870.300966352312</v>
      </c>
      <c r="H117" s="17">
        <f>VLOOKUP($C117,VK!$B$3:$CG$294,55,FALSE)</f>
        <v>0.7016574585635359</v>
      </c>
      <c r="I117" s="10">
        <f>VLOOKUP($C117,VK!$B$3:$CG$294,32,FALSE)</f>
        <v>0</v>
      </c>
      <c r="J117" s="10">
        <f>VLOOKUP($C117,VK!$B$3:$CG$294,18,FALSE)</f>
        <v>553</v>
      </c>
      <c r="K117" s="10"/>
      <c r="L117" s="66">
        <f t="shared" si="9"/>
        <v>12547.082489905786</v>
      </c>
      <c r="M117" s="58">
        <f>1-VLOOKUP(C117,VK!$B$3:$ID$294,237,FALSE)</f>
        <v>0.33751504779321351</v>
      </c>
      <c r="N117" s="57">
        <f t="shared" si="10"/>
        <v>381</v>
      </c>
      <c r="O117" s="57">
        <f t="shared" si="11"/>
        <v>0</v>
      </c>
      <c r="P117" s="57">
        <f t="shared" si="12"/>
        <v>0</v>
      </c>
      <c r="Q117" s="57">
        <f t="shared" si="13"/>
        <v>0</v>
      </c>
      <c r="R117" s="57">
        <f t="shared" si="14"/>
        <v>162</v>
      </c>
      <c r="S117" s="57">
        <f t="shared" si="15"/>
        <v>0</v>
      </c>
      <c r="T117" s="57">
        <f t="shared" si="16"/>
        <v>10715.062443598701</v>
      </c>
      <c r="U117" s="60"/>
      <c r="V117" s="60"/>
      <c r="W117" s="56"/>
      <c r="X117" s="56"/>
      <c r="Y117" s="56"/>
      <c r="Z117" s="56"/>
      <c r="AA117" s="56"/>
      <c r="AB117" s="56"/>
    </row>
    <row r="118" spans="1:28" hidden="1" x14ac:dyDescent="0.2">
      <c r="A118" s="19">
        <v>108</v>
      </c>
      <c r="B118" s="30" t="str">
        <f t="shared" si="17"/>
        <v>***</v>
      </c>
      <c r="C118" t="str">
        <f>VLOOKUP(A118,VK!$IE$3:$IG$294,3,FALSE)</f>
        <v>Valkeakoski</v>
      </c>
      <c r="D118" s="17">
        <f>VLOOKUP($C118,VK!$B$3:$CG$294,37,FALSE)</f>
        <v>0.84654994850669418</v>
      </c>
      <c r="E118" s="10">
        <f>VLOOKUP(C118,VK!$B$3:$CG$294,11,FALSE)</f>
        <v>151.80000000000001</v>
      </c>
      <c r="F118" s="31">
        <f>VLOOKUP($C118,VK!$B$3:$CG$294,59,FALSE)</f>
        <v>822</v>
      </c>
      <c r="G118" s="24">
        <f>VLOOKUP($C118,VK!$B$3:$CG$294,65,FALSE)</f>
        <v>28002.184103228283</v>
      </c>
      <c r="H118" s="17">
        <f>VLOOKUP($C118,VK!$B$3:$CG$294,55,FALSE)</f>
        <v>0.98540145985401462</v>
      </c>
      <c r="I118" s="10">
        <f>VLOOKUP($C118,VK!$B$3:$CG$294,32,FALSE)</f>
        <v>1</v>
      </c>
      <c r="J118" s="10">
        <f>VLOOKUP($C118,VK!$B$3:$CG$294,18,FALSE)</f>
        <v>146</v>
      </c>
      <c r="K118" s="10"/>
      <c r="L118" s="66">
        <f t="shared" si="9"/>
        <v>12339.011752293578</v>
      </c>
      <c r="M118" s="58">
        <f>1-VLOOKUP(C118,VK!$B$3:$ID$294,237,FALSE)</f>
        <v>0.33548382189024506</v>
      </c>
      <c r="N118" s="57">
        <f t="shared" si="10"/>
        <v>810</v>
      </c>
      <c r="O118" s="57">
        <f t="shared" si="11"/>
        <v>0</v>
      </c>
      <c r="P118" s="57">
        <f t="shared" si="12"/>
        <v>15</v>
      </c>
      <c r="Q118" s="57">
        <f t="shared" si="13"/>
        <v>0</v>
      </c>
      <c r="R118" s="57">
        <f t="shared" si="14"/>
        <v>0</v>
      </c>
      <c r="S118" s="57">
        <f t="shared" si="15"/>
        <v>0</v>
      </c>
      <c r="T118" s="57">
        <f t="shared" si="16"/>
        <v>10715.062443598701</v>
      </c>
      <c r="U118" s="60"/>
      <c r="V118" s="60"/>
      <c r="W118" s="56"/>
      <c r="X118" s="56"/>
      <c r="Y118" s="56"/>
      <c r="Z118" s="56"/>
      <c r="AA118" s="56"/>
      <c r="AB118" s="56"/>
    </row>
    <row r="119" spans="1:28" hidden="1" x14ac:dyDescent="0.2">
      <c r="A119" s="19">
        <v>109</v>
      </c>
      <c r="B119" s="30" t="str">
        <f t="shared" si="17"/>
        <v>***</v>
      </c>
      <c r="C119" t="str">
        <f>VLOOKUP(A119,VK!$IE$3:$IG$294,3,FALSE)</f>
        <v>Hankasalmi</v>
      </c>
      <c r="D119" s="17">
        <f>VLOOKUP($C119,VK!$B$3:$CG$294,37,FALSE)</f>
        <v>0.73469387755102045</v>
      </c>
      <c r="E119" s="10">
        <f>VLOOKUP(C119,VK!$B$3:$CG$294,11,FALSE)</f>
        <v>182</v>
      </c>
      <c r="F119" s="31">
        <f>VLOOKUP($C119,VK!$B$3:$CG$294,59,FALSE)</f>
        <v>108</v>
      </c>
      <c r="G119" s="24">
        <f>VLOOKUP($C119,VK!$B$3:$CG$294,65,FALSE)</f>
        <v>24396.935240629853</v>
      </c>
      <c r="H119" s="17">
        <f>VLOOKUP($C119,VK!$B$3:$CG$294,55,FALSE)</f>
        <v>1</v>
      </c>
      <c r="I119" s="10">
        <f>VLOOKUP($C119,VK!$B$3:$CG$294,32,FALSE)</f>
        <v>0</v>
      </c>
      <c r="J119" s="10">
        <f>VLOOKUP($C119,VK!$B$3:$CG$294,18,FALSE)</f>
        <v>233</v>
      </c>
      <c r="K119" s="10"/>
      <c r="L119" s="66">
        <f t="shared" si="9"/>
        <v>11185.388736263736</v>
      </c>
      <c r="M119" s="58">
        <f>1-VLOOKUP(C119,VK!$B$3:$ID$294,237,FALSE)</f>
        <v>0.33521051914324307</v>
      </c>
      <c r="N119" s="57">
        <f t="shared" si="10"/>
        <v>108</v>
      </c>
      <c r="O119" s="57">
        <f t="shared" si="11"/>
        <v>0</v>
      </c>
      <c r="P119" s="57">
        <f t="shared" si="12"/>
        <v>0</v>
      </c>
      <c r="Q119" s="57">
        <f t="shared" si="13"/>
        <v>0</v>
      </c>
      <c r="R119" s="57">
        <f t="shared" si="14"/>
        <v>0</v>
      </c>
      <c r="S119" s="57">
        <f t="shared" si="15"/>
        <v>0</v>
      </c>
      <c r="T119" s="57">
        <f t="shared" si="16"/>
        <v>10715.062443598701</v>
      </c>
      <c r="U119" s="60"/>
      <c r="V119" s="60"/>
      <c r="W119" s="56"/>
      <c r="X119" s="56"/>
      <c r="Y119" s="56"/>
      <c r="Z119" s="56"/>
      <c r="AA119" s="56"/>
      <c r="AB119" s="56"/>
    </row>
    <row r="120" spans="1:28" hidden="1" x14ac:dyDescent="0.2">
      <c r="A120" s="19">
        <v>110</v>
      </c>
      <c r="B120" s="30" t="str">
        <f t="shared" si="17"/>
        <v>***</v>
      </c>
      <c r="C120" t="str">
        <f>VLOOKUP(A120,VK!$IE$3:$IG$294,3,FALSE)</f>
        <v>Marttila</v>
      </c>
      <c r="D120" s="17">
        <f>VLOOKUP($C120,VK!$B$3:$CG$294,37,FALSE)</f>
        <v>0.88043478260869568</v>
      </c>
      <c r="E120" s="10">
        <f>VLOOKUP(C120,VK!$B$3:$CG$294,11,FALSE)</f>
        <v>137.1</v>
      </c>
      <c r="F120" s="31">
        <f>VLOOKUP($C120,VK!$B$3:$CG$294,59,FALSE)</f>
        <v>81</v>
      </c>
      <c r="G120" s="24">
        <f>VLOOKUP($C120,VK!$B$3:$CG$294,65,FALSE)</f>
        <v>26181.181675392669</v>
      </c>
      <c r="H120" s="17">
        <f>VLOOKUP($C120,VK!$B$3:$CG$294,55,FALSE)</f>
        <v>0.92592592592592593</v>
      </c>
      <c r="I120" s="10">
        <f>VLOOKUP($C120,VK!$B$3:$CG$294,32,FALSE)</f>
        <v>0</v>
      </c>
      <c r="J120" s="10">
        <f>VLOOKUP($C120,VK!$B$3:$CG$294,18,FALSE)</f>
        <v>74</v>
      </c>
      <c r="K120" s="10"/>
      <c r="L120" s="66">
        <f t="shared" si="9"/>
        <v>11229.456796116505</v>
      </c>
      <c r="M120" s="58">
        <f>1-VLOOKUP(C120,VK!$B$3:$ID$294,237,FALSE)</f>
        <v>0.33231293071653645</v>
      </c>
      <c r="N120" s="57">
        <f t="shared" si="10"/>
        <v>75</v>
      </c>
      <c r="O120" s="57">
        <f t="shared" si="11"/>
        <v>0</v>
      </c>
      <c r="P120" s="57">
        <f t="shared" si="12"/>
        <v>2.5</v>
      </c>
      <c r="Q120" s="57">
        <f t="shared" si="13"/>
        <v>0</v>
      </c>
      <c r="R120" s="57">
        <f t="shared" si="14"/>
        <v>0</v>
      </c>
      <c r="S120" s="57">
        <f t="shared" si="15"/>
        <v>0</v>
      </c>
      <c r="T120" s="57">
        <f t="shared" si="16"/>
        <v>10715.062443598701</v>
      </c>
      <c r="U120" s="60"/>
      <c r="V120" s="60"/>
      <c r="W120" s="56"/>
      <c r="X120" s="56"/>
      <c r="Y120" s="56"/>
      <c r="Z120" s="56"/>
      <c r="AA120" s="56"/>
      <c r="AB120" s="56"/>
    </row>
    <row r="121" spans="1:28" hidden="1" x14ac:dyDescent="0.2">
      <c r="A121" s="19">
        <v>111</v>
      </c>
      <c r="B121" s="30" t="str">
        <f t="shared" si="17"/>
        <v>***</v>
      </c>
      <c r="C121" t="str">
        <f>VLOOKUP(A121,VK!$IE$3:$IG$294,3,FALSE)</f>
        <v>Harjavalta</v>
      </c>
      <c r="D121" s="17">
        <f>VLOOKUP($C121,VK!$B$3:$CG$294,37,FALSE)</f>
        <v>0.84668989547038331</v>
      </c>
      <c r="E121" s="10">
        <f>VLOOKUP(C121,VK!$B$3:$CG$294,11,FALSE)</f>
        <v>170.7</v>
      </c>
      <c r="F121" s="31">
        <f>VLOOKUP($C121,VK!$B$3:$CG$294,59,FALSE)</f>
        <v>243</v>
      </c>
      <c r="G121" s="24">
        <f>VLOOKUP($C121,VK!$B$3:$CG$294,65,FALSE)</f>
        <v>27643.269896193771</v>
      </c>
      <c r="H121" s="17">
        <f>VLOOKUP($C121,VK!$B$3:$CG$294,55,FALSE)</f>
        <v>1</v>
      </c>
      <c r="I121" s="10">
        <f>VLOOKUP($C121,VK!$B$3:$CG$294,32,FALSE)</f>
        <v>0</v>
      </c>
      <c r="J121" s="10">
        <f>VLOOKUP($C121,VK!$B$3:$CG$294,18,FALSE)</f>
        <v>55</v>
      </c>
      <c r="K121" s="10"/>
      <c r="L121" s="66">
        <f t="shared" si="9"/>
        <v>13069.018068535828</v>
      </c>
      <c r="M121" s="58">
        <f>1-VLOOKUP(C121,VK!$B$3:$ID$294,237,FALSE)</f>
        <v>0.33077355916652917</v>
      </c>
      <c r="N121" s="57">
        <f t="shared" si="10"/>
        <v>243</v>
      </c>
      <c r="O121" s="57">
        <f t="shared" si="11"/>
        <v>0</v>
      </c>
      <c r="P121" s="57">
        <f t="shared" si="12"/>
        <v>0</v>
      </c>
      <c r="Q121" s="57">
        <f t="shared" si="13"/>
        <v>2.5</v>
      </c>
      <c r="R121" s="57">
        <f t="shared" si="14"/>
        <v>0</v>
      </c>
      <c r="S121" s="57">
        <f t="shared" si="15"/>
        <v>0</v>
      </c>
      <c r="T121" s="57">
        <f t="shared" si="16"/>
        <v>10715.062443598701</v>
      </c>
      <c r="U121" s="60"/>
      <c r="V121" s="60"/>
      <c r="W121" s="56"/>
      <c r="X121" s="56"/>
      <c r="Y121" s="56"/>
      <c r="Z121" s="56"/>
      <c r="AA121" s="56"/>
      <c r="AB121" s="56"/>
    </row>
    <row r="122" spans="1:28" hidden="1" x14ac:dyDescent="0.2">
      <c r="A122" s="19">
        <v>112</v>
      </c>
      <c r="B122" s="30" t="str">
        <f t="shared" si="17"/>
        <v>***</v>
      </c>
      <c r="C122" t="str">
        <f>VLOOKUP(A122,VK!$IE$3:$IG$294,3,FALSE)</f>
        <v>Lempäälä</v>
      </c>
      <c r="D122" s="17">
        <f>VLOOKUP($C122,VK!$B$3:$CG$294,37,FALSE)</f>
        <v>0.64459930313588854</v>
      </c>
      <c r="E122" s="10">
        <f>VLOOKUP(C122,VK!$B$3:$CG$294,11,FALSE)</f>
        <v>115.4</v>
      </c>
      <c r="F122" s="31">
        <f>VLOOKUP($C122,VK!$B$3:$CG$294,59,FALSE)</f>
        <v>1110</v>
      </c>
      <c r="G122" s="24">
        <f>VLOOKUP($C122,VK!$B$3:$CG$294,65,FALSE)</f>
        <v>30327.728304164153</v>
      </c>
      <c r="H122" s="17">
        <f>VLOOKUP($C122,VK!$B$3:$CG$294,55,FALSE)</f>
        <v>0.78648648648648645</v>
      </c>
      <c r="I122" s="10">
        <f>VLOOKUP($C122,VK!$B$3:$CG$294,32,FALSE)</f>
        <v>1</v>
      </c>
      <c r="J122" s="10">
        <f>VLOOKUP($C122,VK!$B$3:$CG$294,18,FALSE)</f>
        <v>141</v>
      </c>
      <c r="K122" s="10"/>
      <c r="L122" s="66">
        <f t="shared" si="9"/>
        <v>10173.38205027107</v>
      </c>
      <c r="M122" s="58">
        <f>1-VLOOKUP(C122,VK!$B$3:$ID$294,237,FALSE)</f>
        <v>0.32758691608334078</v>
      </c>
      <c r="N122" s="57">
        <f t="shared" si="10"/>
        <v>873</v>
      </c>
      <c r="O122" s="57">
        <f t="shared" si="11"/>
        <v>0</v>
      </c>
      <c r="P122" s="57">
        <f t="shared" si="12"/>
        <v>42</v>
      </c>
      <c r="Q122" s="57">
        <f t="shared" si="13"/>
        <v>0</v>
      </c>
      <c r="R122" s="57">
        <f t="shared" si="14"/>
        <v>192</v>
      </c>
      <c r="S122" s="57">
        <f t="shared" si="15"/>
        <v>0</v>
      </c>
      <c r="T122" s="57">
        <f t="shared" si="16"/>
        <v>10715.062443598701</v>
      </c>
      <c r="U122" s="60"/>
      <c r="V122" s="60"/>
      <c r="W122" s="56"/>
      <c r="X122" s="56"/>
      <c r="Y122" s="56"/>
      <c r="Z122" s="56"/>
      <c r="AA122" s="56"/>
      <c r="AB122" s="56"/>
    </row>
    <row r="123" spans="1:28" hidden="1" x14ac:dyDescent="0.2">
      <c r="A123" s="19">
        <v>113</v>
      </c>
      <c r="B123" s="30" t="str">
        <f t="shared" si="17"/>
        <v>***</v>
      </c>
      <c r="C123" t="str">
        <f>VLOOKUP(A123,VK!$IE$3:$IG$294,3,FALSE)</f>
        <v>Sievi</v>
      </c>
      <c r="D123" s="17">
        <f>VLOOKUP($C123,VK!$B$3:$CG$294,37,FALSE)</f>
        <v>0.64217252396166136</v>
      </c>
      <c r="E123" s="10">
        <f>VLOOKUP(C123,VK!$B$3:$CG$294,11,FALSE)</f>
        <v>171</v>
      </c>
      <c r="F123" s="31">
        <f>VLOOKUP($C123,VK!$B$3:$CG$294,59,FALSE)</f>
        <v>201</v>
      </c>
      <c r="G123" s="24">
        <f>VLOOKUP($C123,VK!$B$3:$CG$294,65,FALSE)</f>
        <v>22168.154681729306</v>
      </c>
      <c r="H123" s="17">
        <f>VLOOKUP($C123,VK!$B$3:$CG$294,55,FALSE)</f>
        <v>1</v>
      </c>
      <c r="I123" s="10">
        <f>VLOOKUP($C123,VK!$B$3:$CG$294,32,FALSE)</f>
        <v>0</v>
      </c>
      <c r="J123" s="10">
        <f>VLOOKUP($C123,VK!$B$3:$CG$294,18,FALSE)</f>
        <v>158</v>
      </c>
      <c r="K123" s="10"/>
      <c r="L123" s="66">
        <f t="shared" si="9"/>
        <v>7862.4162702702688</v>
      </c>
      <c r="M123" s="58">
        <f>1-VLOOKUP(C123,VK!$B$3:$ID$294,237,FALSE)</f>
        <v>0.32706773971018954</v>
      </c>
      <c r="N123" s="57">
        <f t="shared" si="10"/>
        <v>201</v>
      </c>
      <c r="O123" s="57">
        <f t="shared" si="11"/>
        <v>0</v>
      </c>
      <c r="P123" s="57">
        <f t="shared" si="12"/>
        <v>0</v>
      </c>
      <c r="Q123" s="57">
        <f t="shared" si="13"/>
        <v>0</v>
      </c>
      <c r="R123" s="57">
        <f t="shared" si="14"/>
        <v>0</v>
      </c>
      <c r="S123" s="57">
        <f t="shared" si="15"/>
        <v>0</v>
      </c>
      <c r="T123" s="57">
        <f t="shared" si="16"/>
        <v>10715.062443598701</v>
      </c>
      <c r="U123" s="60"/>
      <c r="V123" s="60"/>
      <c r="W123" s="56"/>
      <c r="X123" s="56"/>
      <c r="Y123" s="56"/>
      <c r="Z123" s="56"/>
      <c r="AA123" s="56"/>
      <c r="AB123" s="56"/>
    </row>
    <row r="124" spans="1:28" hidden="1" x14ac:dyDescent="0.2">
      <c r="A124" s="19">
        <v>114</v>
      </c>
      <c r="B124" s="30" t="str">
        <f t="shared" si="17"/>
        <v>***</v>
      </c>
      <c r="C124" t="str">
        <f>VLOOKUP(A124,VK!$IE$3:$IG$294,3,FALSE)</f>
        <v>Pornainen</v>
      </c>
      <c r="D124" s="17">
        <f>VLOOKUP($C124,VK!$B$3:$CG$294,37,FALSE)</f>
        <v>0.80769230769230771</v>
      </c>
      <c r="E124" s="10">
        <f>VLOOKUP(C124,VK!$B$3:$CG$294,11,FALSE)</f>
        <v>105.3</v>
      </c>
      <c r="F124" s="31">
        <f>VLOOKUP($C124,VK!$B$3:$CG$294,59,FALSE)</f>
        <v>231</v>
      </c>
      <c r="G124" s="24">
        <f>VLOOKUP($C124,VK!$B$3:$CG$294,65,FALSE)</f>
        <v>30943.679096956257</v>
      </c>
      <c r="H124" s="17">
        <f>VLOOKUP($C124,VK!$B$3:$CG$294,55,FALSE)</f>
        <v>0.80519480519480524</v>
      </c>
      <c r="I124" s="10">
        <f>VLOOKUP($C124,VK!$B$3:$CG$294,32,FALSE)</f>
        <v>0</v>
      </c>
      <c r="J124" s="10">
        <f>VLOOKUP($C124,VK!$B$3:$CG$294,18,FALSE)</f>
        <v>59</v>
      </c>
      <c r="K124" s="10"/>
      <c r="L124" s="66">
        <f t="shared" si="9"/>
        <v>10606.470462962963</v>
      </c>
      <c r="M124" s="58">
        <f>1-VLOOKUP(C124,VK!$B$3:$ID$294,237,FALSE)</f>
        <v>0.32660857339290328</v>
      </c>
      <c r="N124" s="57">
        <f t="shared" si="10"/>
        <v>186</v>
      </c>
      <c r="O124" s="57">
        <f t="shared" si="11"/>
        <v>0</v>
      </c>
      <c r="P124" s="57">
        <f t="shared" si="12"/>
        <v>12</v>
      </c>
      <c r="Q124" s="57">
        <f t="shared" si="13"/>
        <v>0</v>
      </c>
      <c r="R124" s="57">
        <f t="shared" si="14"/>
        <v>42</v>
      </c>
      <c r="S124" s="57">
        <f t="shared" si="15"/>
        <v>0</v>
      </c>
      <c r="T124" s="57">
        <f t="shared" si="16"/>
        <v>10715.062443598701</v>
      </c>
      <c r="U124" s="60"/>
      <c r="V124" s="60"/>
      <c r="W124" s="56"/>
      <c r="X124" s="56"/>
      <c r="Y124" s="56"/>
      <c r="Z124" s="56"/>
      <c r="AA124" s="56"/>
      <c r="AB124" s="56"/>
    </row>
    <row r="125" spans="1:28" hidden="1" x14ac:dyDescent="0.2">
      <c r="A125" s="19">
        <v>115</v>
      </c>
      <c r="B125" s="30" t="str">
        <f t="shared" si="17"/>
        <v>***</v>
      </c>
      <c r="C125" t="str">
        <f>VLOOKUP(A125,VK!$IE$3:$IG$294,3,FALSE)</f>
        <v>Enontekiö</v>
      </c>
      <c r="D125" s="17">
        <f>VLOOKUP($C125,VK!$B$3:$CG$294,37,FALSE)</f>
        <v>0.61016949152542377</v>
      </c>
      <c r="E125" s="10">
        <f>VLOOKUP(C125,VK!$B$3:$CG$294,11,FALSE)</f>
        <v>131.19999999999999</v>
      </c>
      <c r="F125" s="31">
        <f>VLOOKUP($C125,VK!$B$3:$CG$294,59,FALSE)</f>
        <v>36</v>
      </c>
      <c r="G125" s="24">
        <f>VLOOKUP($C125,VK!$B$3:$CG$294,65,FALSE)</f>
        <v>26349.322360953462</v>
      </c>
      <c r="H125" s="17">
        <f>VLOOKUP($C125,VK!$B$3:$CG$294,55,FALSE)</f>
        <v>1</v>
      </c>
      <c r="I125" s="10">
        <f>VLOOKUP($C125,VK!$B$3:$CG$294,32,FALSE)</f>
        <v>1</v>
      </c>
      <c r="J125" s="10">
        <f>VLOOKUP($C125,VK!$B$3:$CG$294,18,FALSE)</f>
        <v>380</v>
      </c>
      <c r="K125" s="10"/>
      <c r="L125" s="66">
        <f t="shared" si="9"/>
        <v>14152.753134328357</v>
      </c>
      <c r="M125" s="58">
        <f>1-VLOOKUP(C125,VK!$B$3:$ID$294,237,FALSE)</f>
        <v>0.32455420644324373</v>
      </c>
      <c r="N125" s="57">
        <f t="shared" si="10"/>
        <v>36</v>
      </c>
      <c r="O125" s="57">
        <f t="shared" si="11"/>
        <v>0</v>
      </c>
      <c r="P125" s="57">
        <f t="shared" si="12"/>
        <v>0</v>
      </c>
      <c r="Q125" s="57">
        <f t="shared" si="13"/>
        <v>0</v>
      </c>
      <c r="R125" s="57">
        <f t="shared" si="14"/>
        <v>0</v>
      </c>
      <c r="S125" s="57">
        <f t="shared" si="15"/>
        <v>0</v>
      </c>
      <c r="T125" s="57">
        <f t="shared" si="16"/>
        <v>10715.062443598701</v>
      </c>
      <c r="U125" s="60"/>
      <c r="V125" s="60"/>
      <c r="W125" s="56"/>
      <c r="X125" s="56"/>
      <c r="Y125" s="56"/>
      <c r="Z125" s="56"/>
      <c r="AA125" s="56"/>
      <c r="AB125" s="56"/>
    </row>
    <row r="126" spans="1:28" hidden="1" x14ac:dyDescent="0.2">
      <c r="A126" s="19">
        <v>116</v>
      </c>
      <c r="B126" s="30" t="str">
        <f t="shared" si="17"/>
        <v>***</v>
      </c>
      <c r="C126" t="str">
        <f>VLOOKUP(A126,VK!$IE$3:$IG$294,3,FALSE)</f>
        <v>Parkano</v>
      </c>
      <c r="D126" s="17">
        <f>VLOOKUP($C126,VK!$B$3:$CG$294,37,FALSE)</f>
        <v>0.78113207547169816</v>
      </c>
      <c r="E126" s="10">
        <f>VLOOKUP(C126,VK!$B$3:$CG$294,11,FALSE)</f>
        <v>175.2</v>
      </c>
      <c r="F126" s="31">
        <f>VLOOKUP($C126,VK!$B$3:$CG$294,59,FALSE)</f>
        <v>207</v>
      </c>
      <c r="G126" s="24">
        <f>VLOOKUP($C126,VK!$B$3:$CG$294,65,FALSE)</f>
        <v>24694.934420827154</v>
      </c>
      <c r="H126" s="17">
        <f>VLOOKUP($C126,VK!$B$3:$CG$294,55,FALSE)</f>
        <v>1</v>
      </c>
      <c r="I126" s="10">
        <f>VLOOKUP($C126,VK!$B$3:$CG$294,32,FALSE)</f>
        <v>0</v>
      </c>
      <c r="J126" s="10">
        <f>VLOOKUP($C126,VK!$B$3:$CG$294,18,FALSE)</f>
        <v>256</v>
      </c>
      <c r="K126" s="10"/>
      <c r="L126" s="66">
        <f t="shared" si="9"/>
        <v>9802.1677926421398</v>
      </c>
      <c r="M126" s="58">
        <f>1-VLOOKUP(C126,VK!$B$3:$ID$294,237,FALSE)</f>
        <v>0.32330735058849935</v>
      </c>
      <c r="N126" s="57">
        <f t="shared" si="10"/>
        <v>207</v>
      </c>
      <c r="O126" s="57">
        <f t="shared" si="11"/>
        <v>0</v>
      </c>
      <c r="P126" s="57">
        <f t="shared" si="12"/>
        <v>0</v>
      </c>
      <c r="Q126" s="57">
        <f t="shared" si="13"/>
        <v>0</v>
      </c>
      <c r="R126" s="57">
        <f t="shared" si="14"/>
        <v>0</v>
      </c>
      <c r="S126" s="57">
        <f t="shared" si="15"/>
        <v>0</v>
      </c>
      <c r="T126" s="57">
        <f t="shared" si="16"/>
        <v>10715.062443598701</v>
      </c>
      <c r="U126" s="60"/>
      <c r="V126" s="60"/>
      <c r="W126" s="56"/>
      <c r="X126" s="56"/>
      <c r="Y126" s="56"/>
      <c r="Z126" s="56"/>
      <c r="AA126" s="56"/>
      <c r="AB126" s="56"/>
    </row>
    <row r="127" spans="1:28" hidden="1" x14ac:dyDescent="0.2">
      <c r="A127" s="19">
        <v>117</v>
      </c>
      <c r="B127" s="30" t="str">
        <f t="shared" si="17"/>
        <v>***</v>
      </c>
      <c r="C127" t="str">
        <f>VLOOKUP(A127,VK!$IE$3:$IG$294,3,FALSE)</f>
        <v>Kihniö</v>
      </c>
      <c r="D127" s="17">
        <f>VLOOKUP($C127,VK!$B$3:$CG$294,37,FALSE)</f>
        <v>0.63157894736842102</v>
      </c>
      <c r="E127" s="10">
        <f>VLOOKUP(C127,VK!$B$3:$CG$294,11,FALSE)</f>
        <v>168.3</v>
      </c>
      <c r="F127" s="31">
        <f>VLOOKUP($C127,VK!$B$3:$CG$294,59,FALSE)</f>
        <v>36</v>
      </c>
      <c r="G127" s="24">
        <f>VLOOKUP($C127,VK!$B$3:$CG$294,65,FALSE)</f>
        <v>23871.96535525543</v>
      </c>
      <c r="H127" s="17">
        <f>VLOOKUP($C127,VK!$B$3:$CG$294,55,FALSE)</f>
        <v>1</v>
      </c>
      <c r="I127" s="10">
        <f>VLOOKUP($C127,VK!$B$3:$CG$294,32,FALSE)</f>
        <v>0</v>
      </c>
      <c r="J127" s="10">
        <f>VLOOKUP($C127,VK!$B$3:$CG$294,18,FALSE)</f>
        <v>124</v>
      </c>
      <c r="K127" s="10"/>
      <c r="L127" s="66">
        <f t="shared" si="9"/>
        <v>9767.3337313432839</v>
      </c>
      <c r="M127" s="58">
        <f>1-VLOOKUP(C127,VK!$B$3:$ID$294,237,FALSE)</f>
        <v>0.31687772329687769</v>
      </c>
      <c r="N127" s="57">
        <f t="shared" si="10"/>
        <v>36</v>
      </c>
      <c r="O127" s="57">
        <f t="shared" si="11"/>
        <v>0</v>
      </c>
      <c r="P127" s="57">
        <f t="shared" si="12"/>
        <v>0</v>
      </c>
      <c r="Q127" s="57">
        <f t="shared" si="13"/>
        <v>0</v>
      </c>
      <c r="R127" s="57">
        <f t="shared" si="14"/>
        <v>0</v>
      </c>
      <c r="S127" s="57">
        <f t="shared" si="15"/>
        <v>0</v>
      </c>
      <c r="T127" s="57">
        <f t="shared" si="16"/>
        <v>10715.062443598701</v>
      </c>
      <c r="U127" s="60"/>
      <c r="V127" s="60"/>
      <c r="W127" s="56"/>
      <c r="X127" s="56"/>
      <c r="Y127" s="56"/>
      <c r="Z127" s="56"/>
      <c r="AA127" s="56"/>
      <c r="AB127" s="56"/>
    </row>
    <row r="128" spans="1:28" hidden="1" x14ac:dyDescent="0.2">
      <c r="A128" s="19">
        <v>118</v>
      </c>
      <c r="B128" s="30" t="str">
        <f t="shared" si="17"/>
        <v>***</v>
      </c>
      <c r="C128" t="str">
        <f>VLOOKUP(A128,VK!$IE$3:$IG$294,3,FALSE)</f>
        <v>Kristiinankaupunki</v>
      </c>
      <c r="D128" s="17">
        <f>VLOOKUP($C128,VK!$B$3:$CG$294,37,FALSE)</f>
        <v>0.8844621513944223</v>
      </c>
      <c r="E128" s="10">
        <f>VLOOKUP(C128,VK!$B$3:$CG$294,11,FALSE)</f>
        <v>156.80000000000001</v>
      </c>
      <c r="F128" s="31">
        <f>VLOOKUP($C128,VK!$B$3:$CG$294,59,FALSE)</f>
        <v>222</v>
      </c>
      <c r="G128" s="24">
        <f>VLOOKUP($C128,VK!$B$3:$CG$294,65,FALSE)</f>
        <v>27131.395033491259</v>
      </c>
      <c r="H128" s="17">
        <f>VLOOKUP($C128,VK!$B$3:$CG$294,55,FALSE)</f>
        <v>1</v>
      </c>
      <c r="I128" s="10">
        <f>VLOOKUP($C128,VK!$B$3:$CG$294,32,FALSE)</f>
        <v>0</v>
      </c>
      <c r="J128" s="10">
        <f>VLOOKUP($C128,VK!$B$3:$CG$294,18,FALSE)</f>
        <v>229</v>
      </c>
      <c r="K128" s="10"/>
      <c r="L128" s="66">
        <f t="shared" si="9"/>
        <v>13547.126986301368</v>
      </c>
      <c r="M128" s="58">
        <f>1-VLOOKUP(C128,VK!$B$3:$ID$294,237,FALSE)</f>
        <v>0.31580186519735221</v>
      </c>
      <c r="N128" s="57">
        <f t="shared" si="10"/>
        <v>222</v>
      </c>
      <c r="O128" s="57">
        <f t="shared" si="11"/>
        <v>0</v>
      </c>
      <c r="P128" s="57">
        <f t="shared" si="12"/>
        <v>0</v>
      </c>
      <c r="Q128" s="57">
        <f t="shared" si="13"/>
        <v>0</v>
      </c>
      <c r="R128" s="57">
        <f t="shared" si="14"/>
        <v>0</v>
      </c>
      <c r="S128" s="57">
        <f t="shared" si="15"/>
        <v>0</v>
      </c>
      <c r="T128" s="57">
        <f t="shared" si="16"/>
        <v>10715.062443598701</v>
      </c>
      <c r="U128" s="60"/>
      <c r="V128" s="60"/>
      <c r="W128" s="56"/>
      <c r="X128" s="56"/>
      <c r="Y128" s="56"/>
      <c r="Z128" s="56"/>
      <c r="AA128" s="56"/>
      <c r="AB128" s="56"/>
    </row>
    <row r="129" spans="1:28" hidden="1" x14ac:dyDescent="0.2">
      <c r="A129" s="19">
        <v>119</v>
      </c>
      <c r="B129" s="30" t="str">
        <f t="shared" si="17"/>
        <v>***</v>
      </c>
      <c r="C129" t="str">
        <f>VLOOKUP(A129,VK!$IE$3:$IG$294,3,FALSE)</f>
        <v>Pyhäjoki</v>
      </c>
      <c r="D129" s="17">
        <f>VLOOKUP($C129,VK!$B$3:$CG$294,37,FALSE)</f>
        <v>0.64429530201342278</v>
      </c>
      <c r="E129" s="10">
        <f>VLOOKUP(C129,VK!$B$3:$CG$294,11,FALSE)</f>
        <v>178.5</v>
      </c>
      <c r="F129" s="31">
        <f>VLOOKUP($C129,VK!$B$3:$CG$294,59,FALSE)</f>
        <v>96</v>
      </c>
      <c r="G129" s="24">
        <f>VLOOKUP($C129,VK!$B$3:$CG$294,65,FALSE)</f>
        <v>26487.748991935485</v>
      </c>
      <c r="H129" s="17">
        <f>VLOOKUP($C129,VK!$B$3:$CG$294,55,FALSE)</f>
        <v>1</v>
      </c>
      <c r="I129" s="10">
        <f>VLOOKUP($C129,VK!$B$3:$CG$294,32,FALSE)</f>
        <v>1</v>
      </c>
      <c r="J129" s="10">
        <f>VLOOKUP($C129,VK!$B$3:$CG$294,18,FALSE)</f>
        <v>119</v>
      </c>
      <c r="K129" s="10"/>
      <c r="L129" s="66">
        <f t="shared" si="9"/>
        <v>11618.378620689653</v>
      </c>
      <c r="M129" s="58">
        <f>1-VLOOKUP(C129,VK!$B$3:$ID$294,237,FALSE)</f>
        <v>0.31050607585585432</v>
      </c>
      <c r="N129" s="57">
        <f t="shared" si="10"/>
        <v>96</v>
      </c>
      <c r="O129" s="57">
        <f t="shared" si="11"/>
        <v>0</v>
      </c>
      <c r="P129" s="57">
        <f t="shared" si="12"/>
        <v>0</v>
      </c>
      <c r="Q129" s="57">
        <f t="shared" si="13"/>
        <v>0</v>
      </c>
      <c r="R129" s="57">
        <f t="shared" si="14"/>
        <v>0</v>
      </c>
      <c r="S129" s="57">
        <f t="shared" si="15"/>
        <v>0</v>
      </c>
      <c r="T129" s="57">
        <f t="shared" si="16"/>
        <v>10715.062443598701</v>
      </c>
      <c r="U129" s="60"/>
      <c r="V129" s="60"/>
      <c r="W129" s="56"/>
      <c r="X129" s="56"/>
      <c r="Y129" s="56"/>
      <c r="Z129" s="56"/>
      <c r="AA129" s="56"/>
      <c r="AB129" s="56"/>
    </row>
    <row r="130" spans="1:28" hidden="1" x14ac:dyDescent="0.2">
      <c r="A130" s="19">
        <v>120</v>
      </c>
      <c r="B130" s="30" t="str">
        <f t="shared" si="17"/>
        <v>***</v>
      </c>
      <c r="C130" t="str">
        <f>VLOOKUP(A130,VK!$IE$3:$IG$294,3,FALSE)</f>
        <v>Keuruu</v>
      </c>
      <c r="D130" s="17">
        <f>VLOOKUP($C130,VK!$B$3:$CG$294,37,FALSE)</f>
        <v>0.80487804878048785</v>
      </c>
      <c r="E130" s="10">
        <f>VLOOKUP(C130,VK!$B$3:$CG$294,11,FALSE)</f>
        <v>186.8</v>
      </c>
      <c r="F130" s="31">
        <f>VLOOKUP($C130,VK!$B$3:$CG$294,59,FALSE)</f>
        <v>264</v>
      </c>
      <c r="G130" s="24">
        <f>VLOOKUP($C130,VK!$B$3:$CG$294,65,FALSE)</f>
        <v>25236.282756354074</v>
      </c>
      <c r="H130" s="17">
        <f>VLOOKUP($C130,VK!$B$3:$CG$294,55,FALSE)</f>
        <v>0.79545454545454541</v>
      </c>
      <c r="I130" s="10">
        <f>VLOOKUP($C130,VK!$B$3:$CG$294,32,FALSE)</f>
        <v>0</v>
      </c>
      <c r="J130" s="10">
        <f>VLOOKUP($C130,VK!$B$3:$CG$294,18,FALSE)</f>
        <v>362</v>
      </c>
      <c r="K130" s="10"/>
      <c r="L130" s="66">
        <f t="shared" si="9"/>
        <v>12043.047354497354</v>
      </c>
      <c r="M130" s="58">
        <f>1-VLOOKUP(C130,VK!$B$3:$ID$294,237,FALSE)</f>
        <v>0.30853667091745896</v>
      </c>
      <c r="N130" s="57">
        <f t="shared" si="10"/>
        <v>210</v>
      </c>
      <c r="O130" s="57">
        <f t="shared" si="11"/>
        <v>0</v>
      </c>
      <c r="P130" s="57">
        <f t="shared" si="12"/>
        <v>0</v>
      </c>
      <c r="Q130" s="57">
        <f t="shared" si="13"/>
        <v>0</v>
      </c>
      <c r="R130" s="57">
        <f t="shared" si="14"/>
        <v>54</v>
      </c>
      <c r="S130" s="57">
        <f t="shared" si="15"/>
        <v>0</v>
      </c>
      <c r="T130" s="57">
        <f t="shared" si="16"/>
        <v>10715.062443598701</v>
      </c>
      <c r="U130" s="60"/>
      <c r="V130" s="60"/>
      <c r="W130" s="56"/>
      <c r="X130" s="56"/>
      <c r="Y130" s="56"/>
      <c r="Z130" s="56"/>
      <c r="AA130" s="56"/>
      <c r="AB130" s="56"/>
    </row>
    <row r="131" spans="1:28" hidden="1" x14ac:dyDescent="0.2">
      <c r="A131" s="19">
        <v>121</v>
      </c>
      <c r="B131" s="30" t="str">
        <f t="shared" si="17"/>
        <v>***</v>
      </c>
      <c r="C131" t="str">
        <f>VLOOKUP(A131,VK!$IE$3:$IG$294,3,FALSE)</f>
        <v>Laukaa</v>
      </c>
      <c r="D131" s="17">
        <f>VLOOKUP($C131,VK!$B$3:$CG$294,37,FALSE)</f>
        <v>0.83293556085918852</v>
      </c>
      <c r="E131" s="10">
        <f>VLOOKUP(C131,VK!$B$3:$CG$294,11,FALSE)</f>
        <v>148.69999999999999</v>
      </c>
      <c r="F131" s="31">
        <f>VLOOKUP($C131,VK!$B$3:$CG$294,59,FALSE)</f>
        <v>1047</v>
      </c>
      <c r="G131" s="24">
        <f>VLOOKUP($C131,VK!$B$3:$CG$294,65,FALSE)</f>
        <v>25728.328795423244</v>
      </c>
      <c r="H131" s="17">
        <f>VLOOKUP($C131,VK!$B$3:$CG$294,55,FALSE)</f>
        <v>0.59885386819484243</v>
      </c>
      <c r="I131" s="10">
        <f>VLOOKUP($C131,VK!$B$3:$CG$294,32,FALSE)</f>
        <v>0</v>
      </c>
      <c r="J131" s="10">
        <f>VLOOKUP($C131,VK!$B$3:$CG$294,18,FALSE)</f>
        <v>280</v>
      </c>
      <c r="K131" s="10"/>
      <c r="L131" s="66">
        <f t="shared" si="9"/>
        <v>10296.091587743733</v>
      </c>
      <c r="M131" s="58">
        <f>1-VLOOKUP(C131,VK!$B$3:$ID$294,237,FALSE)</f>
        <v>0.30690134099861066</v>
      </c>
      <c r="N131" s="57">
        <f t="shared" si="10"/>
        <v>627</v>
      </c>
      <c r="O131" s="57">
        <f t="shared" si="11"/>
        <v>0</v>
      </c>
      <c r="P131" s="57">
        <f t="shared" si="12"/>
        <v>2.5</v>
      </c>
      <c r="Q131" s="57">
        <f t="shared" si="13"/>
        <v>36</v>
      </c>
      <c r="R131" s="57">
        <f t="shared" si="14"/>
        <v>384</v>
      </c>
      <c r="S131" s="57">
        <f t="shared" si="15"/>
        <v>0</v>
      </c>
      <c r="T131" s="57">
        <f t="shared" si="16"/>
        <v>10715.062443598701</v>
      </c>
      <c r="U131" s="60"/>
      <c r="V131" s="60"/>
      <c r="W131" s="56"/>
      <c r="X131" s="56"/>
      <c r="Y131" s="56"/>
      <c r="Z131" s="56"/>
      <c r="AA131" s="56"/>
      <c r="AB131" s="56"/>
    </row>
    <row r="132" spans="1:28" hidden="1" x14ac:dyDescent="0.2">
      <c r="A132" s="19">
        <v>122</v>
      </c>
      <c r="B132" s="30" t="str">
        <f t="shared" si="17"/>
        <v>***</v>
      </c>
      <c r="C132" t="str">
        <f>VLOOKUP(A132,VK!$IE$3:$IG$294,3,FALSE)</f>
        <v>Siuntio</v>
      </c>
      <c r="D132" s="17">
        <f>VLOOKUP($C132,VK!$B$3:$CG$294,37,FALSE)</f>
        <v>0.76948051948051943</v>
      </c>
      <c r="E132" s="10">
        <f>VLOOKUP(C132,VK!$B$3:$CG$294,11,FALSE)</f>
        <v>108.6</v>
      </c>
      <c r="F132" s="31">
        <f>VLOOKUP($C132,VK!$B$3:$CG$294,59,FALSE)</f>
        <v>237</v>
      </c>
      <c r="G132" s="24">
        <f>VLOOKUP($C132,VK!$B$3:$CG$294,65,FALSE)</f>
        <v>33449.582982853448</v>
      </c>
      <c r="H132" s="17">
        <f>VLOOKUP($C132,VK!$B$3:$CG$294,55,FALSE)</f>
        <v>0.89873417721518989</v>
      </c>
      <c r="I132" s="10">
        <f>VLOOKUP($C132,VK!$B$3:$CG$294,32,FALSE)</f>
        <v>0</v>
      </c>
      <c r="J132" s="10">
        <f>VLOOKUP($C132,VK!$B$3:$CG$294,18,FALSE)</f>
        <v>113</v>
      </c>
      <c r="K132" s="10"/>
      <c r="L132" s="66">
        <f t="shared" si="9"/>
        <v>10546.375770308123</v>
      </c>
      <c r="M132" s="58">
        <f>1-VLOOKUP(C132,VK!$B$3:$ID$294,237,FALSE)</f>
        <v>0.30494943203038627</v>
      </c>
      <c r="N132" s="57">
        <f t="shared" si="10"/>
        <v>213</v>
      </c>
      <c r="O132" s="57">
        <f t="shared" si="11"/>
        <v>0</v>
      </c>
      <c r="P132" s="57">
        <f t="shared" si="12"/>
        <v>0</v>
      </c>
      <c r="Q132" s="57">
        <f t="shared" si="13"/>
        <v>0</v>
      </c>
      <c r="R132" s="57">
        <f t="shared" si="14"/>
        <v>24</v>
      </c>
      <c r="S132" s="57">
        <f t="shared" si="15"/>
        <v>0</v>
      </c>
      <c r="T132" s="57">
        <f t="shared" si="16"/>
        <v>10715.062443598701</v>
      </c>
      <c r="U132" s="60"/>
      <c r="V132" s="60"/>
      <c r="W132" s="56"/>
      <c r="X132" s="56"/>
      <c r="Y132" s="56"/>
      <c r="Z132" s="56"/>
      <c r="AA132" s="56"/>
      <c r="AB132" s="56"/>
    </row>
    <row r="133" spans="1:28" hidden="1" x14ac:dyDescent="0.2">
      <c r="A133" s="19">
        <v>123</v>
      </c>
      <c r="B133" s="30" t="str">
        <f t="shared" si="17"/>
        <v>***</v>
      </c>
      <c r="C133" t="str">
        <f>VLOOKUP(A133,VK!$IE$3:$IG$294,3,FALSE)</f>
        <v>Vesilahti</v>
      </c>
      <c r="D133" s="17">
        <f>VLOOKUP($C133,VK!$B$3:$CG$294,37,FALSE)</f>
        <v>0.8571428571428571</v>
      </c>
      <c r="E133" s="10">
        <f>VLOOKUP(C133,VK!$B$3:$CG$294,11,FALSE)</f>
        <v>117</v>
      </c>
      <c r="F133" s="31">
        <f>VLOOKUP($C133,VK!$B$3:$CG$294,59,FALSE)</f>
        <v>240</v>
      </c>
      <c r="G133" s="24">
        <f>VLOOKUP($C133,VK!$B$3:$CG$294,65,FALSE)</f>
        <v>29193.831744624251</v>
      </c>
      <c r="H133" s="17">
        <f>VLOOKUP($C133,VK!$B$3:$CG$294,55,FALSE)</f>
        <v>1</v>
      </c>
      <c r="I133" s="10">
        <f>VLOOKUP($C133,VK!$B$3:$CG$294,32,FALSE)</f>
        <v>0</v>
      </c>
      <c r="J133" s="10">
        <f>VLOOKUP($C133,VK!$B$3:$CG$294,18,FALSE)</f>
        <v>115</v>
      </c>
      <c r="K133" s="10"/>
      <c r="L133" s="66">
        <f t="shared" si="9"/>
        <v>13564.550382165606</v>
      </c>
      <c r="M133" s="58">
        <f>1-VLOOKUP(C133,VK!$B$3:$ID$294,237,FALSE)</f>
        <v>0.302188465604046</v>
      </c>
      <c r="N133" s="57">
        <f t="shared" si="10"/>
        <v>240</v>
      </c>
      <c r="O133" s="57">
        <f t="shared" si="11"/>
        <v>0</v>
      </c>
      <c r="P133" s="57">
        <f t="shared" si="12"/>
        <v>0</v>
      </c>
      <c r="Q133" s="57">
        <f t="shared" si="13"/>
        <v>0</v>
      </c>
      <c r="R133" s="57">
        <f t="shared" si="14"/>
        <v>0</v>
      </c>
      <c r="S133" s="57">
        <f t="shared" si="15"/>
        <v>0</v>
      </c>
      <c r="T133" s="57">
        <f t="shared" si="16"/>
        <v>10715.062443598701</v>
      </c>
      <c r="U133" s="60"/>
      <c r="V133" s="60"/>
      <c r="W133" s="56"/>
      <c r="X133" s="56"/>
      <c r="Y133" s="56"/>
      <c r="Z133" s="56"/>
      <c r="AA133" s="56"/>
      <c r="AB133" s="56"/>
    </row>
    <row r="134" spans="1:28" hidden="1" x14ac:dyDescent="0.2">
      <c r="A134" s="19">
        <v>124</v>
      </c>
      <c r="B134" s="30" t="str">
        <f t="shared" si="17"/>
        <v>***</v>
      </c>
      <c r="C134" t="str">
        <f>VLOOKUP(A134,VK!$IE$3:$IG$294,3,FALSE)</f>
        <v>Rantasalmi</v>
      </c>
      <c r="D134" s="17">
        <f>VLOOKUP($C134,VK!$B$3:$CG$294,37,FALSE)</f>
        <v>0.67289719626168221</v>
      </c>
      <c r="E134" s="10">
        <f>VLOOKUP(C134,VK!$B$3:$CG$294,11,FALSE)</f>
        <v>171.6</v>
      </c>
      <c r="F134" s="31">
        <f>VLOOKUP($C134,VK!$B$3:$CG$294,59,FALSE)</f>
        <v>72</v>
      </c>
      <c r="G134" s="24">
        <f>VLOOKUP($C134,VK!$B$3:$CG$294,65,FALSE)</f>
        <v>24301.971965495995</v>
      </c>
      <c r="H134" s="17">
        <f>VLOOKUP($C134,VK!$B$3:$CG$294,55,FALSE)</f>
        <v>1</v>
      </c>
      <c r="I134" s="10">
        <f>VLOOKUP($C134,VK!$B$3:$CG$294,32,FALSE)</f>
        <v>1</v>
      </c>
      <c r="J134" s="10">
        <f>VLOOKUP($C134,VK!$B$3:$CG$294,18,FALSE)</f>
        <v>219</v>
      </c>
      <c r="K134" s="10"/>
      <c r="L134" s="66">
        <f t="shared" si="9"/>
        <v>13191.661570247932</v>
      </c>
      <c r="M134" s="58">
        <f>1-VLOOKUP(C134,VK!$B$3:$ID$294,237,FALSE)</f>
        <v>0.29656386200806562</v>
      </c>
      <c r="N134" s="57">
        <f t="shared" si="10"/>
        <v>72</v>
      </c>
      <c r="O134" s="57">
        <f t="shared" si="11"/>
        <v>0</v>
      </c>
      <c r="P134" s="57">
        <f t="shared" si="12"/>
        <v>0</v>
      </c>
      <c r="Q134" s="57">
        <f t="shared" si="13"/>
        <v>0</v>
      </c>
      <c r="R134" s="57">
        <f t="shared" si="14"/>
        <v>0</v>
      </c>
      <c r="S134" s="57">
        <f t="shared" si="15"/>
        <v>0</v>
      </c>
      <c r="T134" s="57">
        <f t="shared" si="16"/>
        <v>10715.062443598701</v>
      </c>
      <c r="U134" s="60"/>
      <c r="V134" s="60"/>
      <c r="W134" s="56"/>
      <c r="X134" s="56"/>
      <c r="Y134" s="56"/>
      <c r="Z134" s="56"/>
      <c r="AA134" s="56"/>
      <c r="AB134" s="56"/>
    </row>
    <row r="135" spans="1:28" hidden="1" x14ac:dyDescent="0.2">
      <c r="A135" s="19">
        <v>125</v>
      </c>
      <c r="B135" s="30" t="str">
        <f t="shared" si="17"/>
        <v>***</v>
      </c>
      <c r="C135" t="str">
        <f>VLOOKUP(A135,VK!$IE$3:$IG$294,3,FALSE)</f>
        <v>Pyhäranta</v>
      </c>
      <c r="D135" s="17">
        <f>VLOOKUP($C135,VK!$B$3:$CG$294,37,FALSE)</f>
        <v>0.8936170212765957</v>
      </c>
      <c r="E135" s="10">
        <f>VLOOKUP(C135,VK!$B$3:$CG$294,11,FALSE)</f>
        <v>137.69999999999999</v>
      </c>
      <c r="F135" s="31">
        <f>VLOOKUP($C135,VK!$B$3:$CG$294,59,FALSE)</f>
        <v>84</v>
      </c>
      <c r="G135" s="24">
        <f>VLOOKUP($C135,VK!$B$3:$CG$294,65,FALSE)</f>
        <v>28198.252214695152</v>
      </c>
      <c r="H135" s="17">
        <f>VLOOKUP($C135,VK!$B$3:$CG$294,55,FALSE)</f>
        <v>1</v>
      </c>
      <c r="I135" s="10">
        <f>VLOOKUP($C135,VK!$B$3:$CG$294,32,FALSE)</f>
        <v>0</v>
      </c>
      <c r="J135" s="10">
        <f>VLOOKUP($C135,VK!$B$3:$CG$294,18,FALSE)</f>
        <v>56</v>
      </c>
      <c r="K135" s="10"/>
      <c r="L135" s="66">
        <f t="shared" si="9"/>
        <v>11965.838584905658</v>
      </c>
      <c r="M135" s="58">
        <f>1-VLOOKUP(C135,VK!$B$3:$ID$294,237,FALSE)</f>
        <v>0.29503751031599235</v>
      </c>
      <c r="N135" s="57">
        <f t="shared" si="10"/>
        <v>84</v>
      </c>
      <c r="O135" s="57">
        <f t="shared" si="11"/>
        <v>0</v>
      </c>
      <c r="P135" s="57">
        <f t="shared" si="12"/>
        <v>0</v>
      </c>
      <c r="Q135" s="57">
        <f t="shared" si="13"/>
        <v>0</v>
      </c>
      <c r="R135" s="57">
        <f t="shared" si="14"/>
        <v>0</v>
      </c>
      <c r="S135" s="57">
        <f t="shared" si="15"/>
        <v>0</v>
      </c>
      <c r="T135" s="57">
        <f t="shared" si="16"/>
        <v>10715.062443598701</v>
      </c>
      <c r="U135" s="60"/>
      <c r="V135" s="60"/>
      <c r="W135" s="56"/>
      <c r="X135" s="56"/>
      <c r="Y135" s="56"/>
      <c r="Z135" s="56"/>
      <c r="AA135" s="56"/>
      <c r="AB135" s="56"/>
    </row>
    <row r="136" spans="1:28" hidden="1" x14ac:dyDescent="0.2">
      <c r="A136" s="19">
        <v>126</v>
      </c>
      <c r="B136" s="30" t="str">
        <f t="shared" si="17"/>
        <v>***</v>
      </c>
      <c r="C136" t="str">
        <f>VLOOKUP(A136,VK!$IE$3:$IG$294,3,FALSE)</f>
        <v>Luoto</v>
      </c>
      <c r="D136" s="17">
        <f>VLOOKUP($C136,VK!$B$3:$CG$294,37,FALSE)</f>
        <v>0.51299589603283169</v>
      </c>
      <c r="E136" s="10">
        <f>VLOOKUP(C136,VK!$B$3:$CG$294,11,FALSE)</f>
        <v>128.9</v>
      </c>
      <c r="F136" s="31">
        <f>VLOOKUP($C136,VK!$B$3:$CG$294,59,FALSE)</f>
        <v>375</v>
      </c>
      <c r="G136" s="24">
        <f>VLOOKUP($C136,VK!$B$3:$CG$294,65,FALSE)</f>
        <v>23913.062542488104</v>
      </c>
      <c r="H136" s="17">
        <f>VLOOKUP($C136,VK!$B$3:$CG$294,55,FALSE)</f>
        <v>1</v>
      </c>
      <c r="I136" s="10">
        <f>VLOOKUP($C136,VK!$B$3:$CG$294,32,FALSE)</f>
        <v>0</v>
      </c>
      <c r="J136" s="10">
        <f>VLOOKUP($C136,VK!$B$3:$CG$294,18,FALSE)</f>
        <v>45</v>
      </c>
      <c r="K136" s="10"/>
      <c r="L136" s="66">
        <f t="shared" si="9"/>
        <v>7234.8258362573097</v>
      </c>
      <c r="M136" s="58">
        <f>1-VLOOKUP(C136,VK!$B$3:$ID$294,237,FALSE)</f>
        <v>0.29421031986902357</v>
      </c>
      <c r="N136" s="57">
        <f t="shared" si="10"/>
        <v>375</v>
      </c>
      <c r="O136" s="57">
        <f t="shared" si="11"/>
        <v>0</v>
      </c>
      <c r="P136" s="57">
        <f t="shared" si="12"/>
        <v>0</v>
      </c>
      <c r="Q136" s="57">
        <f t="shared" si="13"/>
        <v>0</v>
      </c>
      <c r="R136" s="57">
        <f t="shared" si="14"/>
        <v>0</v>
      </c>
      <c r="S136" s="57">
        <f t="shared" si="15"/>
        <v>0</v>
      </c>
      <c r="T136" s="57">
        <f t="shared" si="16"/>
        <v>10715.062443598701</v>
      </c>
      <c r="U136" s="60"/>
      <c r="V136" s="60"/>
      <c r="W136" s="56"/>
      <c r="X136" s="56"/>
      <c r="Y136" s="56"/>
      <c r="Z136" s="56"/>
      <c r="AA136" s="56"/>
      <c r="AB136" s="56"/>
    </row>
    <row r="137" spans="1:28" hidden="1" x14ac:dyDescent="0.2">
      <c r="A137" s="19">
        <v>127</v>
      </c>
      <c r="B137" s="30" t="str">
        <f t="shared" si="17"/>
        <v>***</v>
      </c>
      <c r="C137" t="str">
        <f>VLOOKUP(A137,VK!$IE$3:$IG$294,3,FALSE)</f>
        <v>Toholampi</v>
      </c>
      <c r="D137" s="17">
        <f>VLOOKUP($C137,VK!$B$3:$CG$294,37,FALSE)</f>
        <v>0.61643835616438358</v>
      </c>
      <c r="E137" s="10">
        <f>VLOOKUP(C137,VK!$B$3:$CG$294,11,FALSE)</f>
        <v>169.8</v>
      </c>
      <c r="F137" s="31">
        <f>VLOOKUP($C137,VK!$B$3:$CG$294,59,FALSE)</f>
        <v>90</v>
      </c>
      <c r="G137" s="24">
        <f>VLOOKUP($C137,VK!$B$3:$CG$294,65,FALSE)</f>
        <v>23510.248302965345</v>
      </c>
      <c r="H137" s="17">
        <f>VLOOKUP($C137,VK!$B$3:$CG$294,55,FALSE)</f>
        <v>1</v>
      </c>
      <c r="I137" s="10">
        <f>VLOOKUP($C137,VK!$B$3:$CG$294,32,FALSE)</f>
        <v>0</v>
      </c>
      <c r="J137" s="10">
        <f>VLOOKUP($C137,VK!$B$3:$CG$294,18,FALSE)</f>
        <v>143</v>
      </c>
      <c r="K137" s="10"/>
      <c r="L137" s="66">
        <f t="shared" si="9"/>
        <v>10654.727030303031</v>
      </c>
      <c r="M137" s="58">
        <f>1-VLOOKUP(C137,VK!$B$3:$ID$294,237,FALSE)</f>
        <v>0.29090825565511746</v>
      </c>
      <c r="N137" s="57">
        <f t="shared" si="10"/>
        <v>90</v>
      </c>
      <c r="O137" s="57">
        <f t="shared" si="11"/>
        <v>0</v>
      </c>
      <c r="P137" s="57">
        <f t="shared" si="12"/>
        <v>0</v>
      </c>
      <c r="Q137" s="57">
        <f t="shared" si="13"/>
        <v>0</v>
      </c>
      <c r="R137" s="57">
        <f t="shared" si="14"/>
        <v>0</v>
      </c>
      <c r="S137" s="57">
        <f t="shared" si="15"/>
        <v>0</v>
      </c>
      <c r="T137" s="57">
        <f t="shared" si="16"/>
        <v>10715.062443598701</v>
      </c>
      <c r="U137" s="60"/>
      <c r="V137" s="60"/>
      <c r="W137" s="56"/>
      <c r="X137" s="56"/>
      <c r="Y137" s="56"/>
      <c r="Z137" s="56"/>
      <c r="AA137" s="56"/>
      <c r="AB137" s="56"/>
    </row>
    <row r="138" spans="1:28" hidden="1" x14ac:dyDescent="0.2">
      <c r="A138" s="19">
        <v>128</v>
      </c>
      <c r="B138" s="30" t="str">
        <f t="shared" si="17"/>
        <v>***</v>
      </c>
      <c r="C138" t="str">
        <f>VLOOKUP(A138,VK!$IE$3:$IG$294,3,FALSE)</f>
        <v>Pyhäntä</v>
      </c>
      <c r="D138" s="17">
        <f>VLOOKUP($C138,VK!$B$3:$CG$294,37,FALSE)</f>
        <v>0.69230769230769229</v>
      </c>
      <c r="E138" s="10">
        <f>VLOOKUP(C138,VK!$B$3:$CG$294,11,FALSE)</f>
        <v>191.3</v>
      </c>
      <c r="F138" s="31">
        <f>VLOOKUP($C138,VK!$B$3:$CG$294,59,FALSE)</f>
        <v>90</v>
      </c>
      <c r="G138" s="24">
        <f>VLOOKUP($C138,VK!$B$3:$CG$294,65,FALSE)</f>
        <v>22317.446069469835</v>
      </c>
      <c r="H138" s="17">
        <f>VLOOKUP($C138,VK!$B$3:$CG$294,55,FALSE)</f>
        <v>1</v>
      </c>
      <c r="I138" s="10">
        <f>VLOOKUP($C138,VK!$B$3:$CG$294,32,FALSE)</f>
        <v>0</v>
      </c>
      <c r="J138" s="10">
        <f>VLOOKUP($C138,VK!$B$3:$CG$294,18,FALSE)</f>
        <v>171</v>
      </c>
      <c r="K138" s="10"/>
      <c r="L138" s="66">
        <f t="shared" si="9"/>
        <v>7310.8430967741933</v>
      </c>
      <c r="M138" s="58">
        <f>1-VLOOKUP(C138,VK!$B$3:$ID$294,237,FALSE)</f>
        <v>0.28846829159211762</v>
      </c>
      <c r="N138" s="57">
        <f t="shared" si="10"/>
        <v>90</v>
      </c>
      <c r="O138" s="57">
        <f t="shared" si="11"/>
        <v>0</v>
      </c>
      <c r="P138" s="57">
        <f t="shared" si="12"/>
        <v>0</v>
      </c>
      <c r="Q138" s="57">
        <f t="shared" si="13"/>
        <v>0</v>
      </c>
      <c r="R138" s="57">
        <f t="shared" si="14"/>
        <v>0</v>
      </c>
      <c r="S138" s="57">
        <f t="shared" si="15"/>
        <v>0</v>
      </c>
      <c r="T138" s="57">
        <f t="shared" si="16"/>
        <v>10715.062443598701</v>
      </c>
      <c r="U138" s="60"/>
      <c r="V138" s="60"/>
      <c r="W138" s="56"/>
      <c r="X138" s="56"/>
      <c r="Y138" s="56"/>
      <c r="Z138" s="56"/>
      <c r="AA138" s="56"/>
      <c r="AB138" s="56"/>
    </row>
    <row r="139" spans="1:28" hidden="1" x14ac:dyDescent="0.2">
      <c r="A139" s="19">
        <v>129</v>
      </c>
      <c r="B139" s="30" t="str">
        <f t="shared" si="17"/>
        <v>***</v>
      </c>
      <c r="C139" t="str">
        <f>VLOOKUP(A139,VK!$IE$3:$IG$294,3,FALSE)</f>
        <v>Taivalkoski</v>
      </c>
      <c r="D139" s="17">
        <f>VLOOKUP($C139,VK!$B$3:$CG$294,37,FALSE)</f>
        <v>0.68354430379746833</v>
      </c>
      <c r="E139" s="10">
        <f>VLOOKUP(C139,VK!$B$3:$CG$294,11,FALSE)</f>
        <v>194.7</v>
      </c>
      <c r="F139" s="31">
        <f>VLOOKUP($C139,VK!$B$3:$CG$294,59,FALSE)</f>
        <v>108</v>
      </c>
      <c r="G139" s="24">
        <f>VLOOKUP($C139,VK!$B$3:$CG$294,65,FALSE)</f>
        <v>23681.564670494939</v>
      </c>
      <c r="H139" s="17">
        <f>VLOOKUP($C139,VK!$B$3:$CG$294,55,FALSE)</f>
        <v>1</v>
      </c>
      <c r="I139" s="10">
        <f>VLOOKUP($C139,VK!$B$3:$CG$294,32,FALSE)</f>
        <v>0</v>
      </c>
      <c r="J139" s="10">
        <f>VLOOKUP($C139,VK!$B$3:$CG$294,18,FALSE)</f>
        <v>320</v>
      </c>
      <c r="K139" s="10"/>
      <c r="L139" s="66">
        <f t="shared" ref="L139:L202" si="18">VLOOKUP($C139,vertailutiedot,3,FALSE)</f>
        <v>13362.585639534884</v>
      </c>
      <c r="M139" s="58">
        <f>1-VLOOKUP(C139,VK!$B$3:$ID$294,237,FALSE)</f>
        <v>0.28812583609766862</v>
      </c>
      <c r="N139" s="57">
        <f t="shared" ref="N139:N202" si="19">VLOOKUP($C139,vertailutiedot,4,FALSE)</f>
        <v>108</v>
      </c>
      <c r="O139" s="57">
        <f t="shared" ref="O139:O202" si="20">VLOOKUP($C139,vertailutiedot,5,FALSE)</f>
        <v>0</v>
      </c>
      <c r="P139" s="57">
        <f t="shared" ref="P139:P202" si="21">VLOOKUP($C139,vertailutiedot,6,FALSE)</f>
        <v>0</v>
      </c>
      <c r="Q139" s="57">
        <f t="shared" ref="Q139:Q202" si="22">VLOOKUP($C139,vertailutiedot,7,FALSE)</f>
        <v>0</v>
      </c>
      <c r="R139" s="57">
        <f t="shared" ref="R139:R202" si="23">VLOOKUP($C139,vertailutiedot,8,FALSE)</f>
        <v>0</v>
      </c>
      <c r="S139" s="57">
        <f t="shared" ref="S139:S202" si="24">VLOOKUP($C139,vertailutiedot,9,FALSE)</f>
        <v>0</v>
      </c>
      <c r="T139" s="57">
        <f t="shared" ref="T139:T202" si="25">$M$8</f>
        <v>10715.062443598701</v>
      </c>
      <c r="U139" s="60"/>
      <c r="V139" s="60"/>
      <c r="W139" s="56"/>
      <c r="X139" s="56"/>
      <c r="Y139" s="56"/>
      <c r="Z139" s="56"/>
      <c r="AA139" s="56"/>
      <c r="AB139" s="56"/>
    </row>
    <row r="140" spans="1:28" hidden="1" x14ac:dyDescent="0.2">
      <c r="A140" s="19">
        <v>130</v>
      </c>
      <c r="B140" s="30" t="str">
        <f t="shared" ref="B140:B203" si="26">IF(M140&lt;0,"*",IF(M140&lt;0.25,"**",IF(M140&lt;0.5,"***",IF(M140&lt;0.75,"****","*****"))))</f>
        <v>***</v>
      </c>
      <c r="C140" t="str">
        <f>VLOOKUP(A140,VK!$IE$3:$IG$294,3,FALSE)</f>
        <v>Soini</v>
      </c>
      <c r="D140" s="17">
        <f>VLOOKUP($C140,VK!$B$3:$CG$294,37,FALSE)</f>
        <v>0.66666666666666663</v>
      </c>
      <c r="E140" s="10">
        <f>VLOOKUP(C140,VK!$B$3:$CG$294,11,FALSE)</f>
        <v>183.8</v>
      </c>
      <c r="F140" s="31">
        <f>VLOOKUP($C140,VK!$B$3:$CG$294,59,FALSE)</f>
        <v>54</v>
      </c>
      <c r="G140" s="24">
        <f>VLOOKUP($C140,VK!$B$3:$CG$294,65,FALSE)</f>
        <v>22924.593888888889</v>
      </c>
      <c r="H140" s="17">
        <f>VLOOKUP($C140,VK!$B$3:$CG$294,55,FALSE)</f>
        <v>1</v>
      </c>
      <c r="I140" s="10">
        <f>VLOOKUP($C140,VK!$B$3:$CG$294,32,FALSE)</f>
        <v>0</v>
      </c>
      <c r="J140" s="10">
        <f>VLOOKUP($C140,VK!$B$3:$CG$294,18,FALSE)</f>
        <v>174</v>
      </c>
      <c r="K140" s="10"/>
      <c r="L140" s="66">
        <f t="shared" si="18"/>
        <v>10111.385604395602</v>
      </c>
      <c r="M140" s="58">
        <f>1-VLOOKUP(C140,VK!$B$3:$ID$294,237,FALSE)</f>
        <v>0.2829705457976559</v>
      </c>
      <c r="N140" s="57">
        <f t="shared" si="19"/>
        <v>54</v>
      </c>
      <c r="O140" s="57">
        <f t="shared" si="20"/>
        <v>0</v>
      </c>
      <c r="P140" s="57">
        <f t="shared" si="21"/>
        <v>0</v>
      </c>
      <c r="Q140" s="57">
        <f t="shared" si="22"/>
        <v>2.5</v>
      </c>
      <c r="R140" s="57">
        <f t="shared" si="23"/>
        <v>0</v>
      </c>
      <c r="S140" s="57">
        <f t="shared" si="24"/>
        <v>0</v>
      </c>
      <c r="T140" s="57">
        <f t="shared" si="25"/>
        <v>10715.062443598701</v>
      </c>
      <c r="U140" s="60"/>
      <c r="V140" s="60"/>
      <c r="W140" s="56"/>
      <c r="X140" s="56"/>
      <c r="Y140" s="56"/>
      <c r="Z140" s="56"/>
      <c r="AA140" s="56"/>
      <c r="AB140" s="56"/>
    </row>
    <row r="141" spans="1:28" hidden="1" x14ac:dyDescent="0.2">
      <c r="A141" s="19">
        <v>131</v>
      </c>
      <c r="B141" s="30" t="str">
        <f t="shared" si="26"/>
        <v>***</v>
      </c>
      <c r="C141" t="str">
        <f>VLOOKUP(A141,VK!$IE$3:$IG$294,3,FALSE)</f>
        <v>Kuortane</v>
      </c>
      <c r="D141" s="17">
        <f>VLOOKUP($C141,VK!$B$3:$CG$294,37,FALSE)</f>
        <v>0.8571428571428571</v>
      </c>
      <c r="E141" s="10">
        <f>VLOOKUP(C141,VK!$B$3:$CG$294,11,FALSE)</f>
        <v>151.69999999999999</v>
      </c>
      <c r="F141" s="31">
        <f>VLOOKUP($C141,VK!$B$3:$CG$294,59,FALSE)</f>
        <v>108</v>
      </c>
      <c r="G141" s="24">
        <f>VLOOKUP($C141,VK!$B$3:$CG$294,65,FALSE)</f>
        <v>25152.867766116942</v>
      </c>
      <c r="H141" s="17">
        <f>VLOOKUP($C141,VK!$B$3:$CG$294,55,FALSE)</f>
        <v>1</v>
      </c>
      <c r="I141" s="10">
        <f>VLOOKUP($C141,VK!$B$3:$CG$294,32,FALSE)</f>
        <v>0</v>
      </c>
      <c r="J141" s="10">
        <f>VLOOKUP($C141,VK!$B$3:$CG$294,18,FALSE)</f>
        <v>160</v>
      </c>
      <c r="K141" s="10"/>
      <c r="L141" s="66">
        <f t="shared" si="18"/>
        <v>11622.340402684564</v>
      </c>
      <c r="M141" s="58">
        <f>1-VLOOKUP(C141,VK!$B$3:$ID$294,237,FALSE)</f>
        <v>0.28285225902125744</v>
      </c>
      <c r="N141" s="57">
        <f t="shared" si="19"/>
        <v>108</v>
      </c>
      <c r="O141" s="57">
        <f t="shared" si="20"/>
        <v>0</v>
      </c>
      <c r="P141" s="57">
        <f t="shared" si="21"/>
        <v>0</v>
      </c>
      <c r="Q141" s="57">
        <f t="shared" si="22"/>
        <v>0</v>
      </c>
      <c r="R141" s="57">
        <f t="shared" si="23"/>
        <v>0</v>
      </c>
      <c r="S141" s="57">
        <f t="shared" si="24"/>
        <v>0</v>
      </c>
      <c r="T141" s="57">
        <f t="shared" si="25"/>
        <v>10715.062443598701</v>
      </c>
      <c r="U141" s="60"/>
      <c r="V141" s="60"/>
      <c r="W141" s="56"/>
      <c r="X141" s="56"/>
      <c r="Y141" s="56"/>
      <c r="Z141" s="56"/>
      <c r="AA141" s="56"/>
      <c r="AB141" s="56"/>
    </row>
    <row r="142" spans="1:28" hidden="1" x14ac:dyDescent="0.2">
      <c r="A142" s="19">
        <v>132</v>
      </c>
      <c r="B142" s="30" t="str">
        <f t="shared" si="26"/>
        <v>***</v>
      </c>
      <c r="C142" t="str">
        <f>VLOOKUP(A142,VK!$IE$3:$IG$294,3,FALSE)</f>
        <v>Iisalmi</v>
      </c>
      <c r="D142" s="17">
        <f>VLOOKUP($C142,VK!$B$3:$CG$294,37,FALSE)</f>
        <v>0.86104783599088841</v>
      </c>
      <c r="E142" s="10">
        <f>VLOOKUP(C142,VK!$B$3:$CG$294,11,FALSE)</f>
        <v>161.19999999999999</v>
      </c>
      <c r="F142" s="31">
        <f>VLOOKUP($C142,VK!$B$3:$CG$294,59,FALSE)</f>
        <v>756</v>
      </c>
      <c r="G142" s="24">
        <f>VLOOKUP($C142,VK!$B$3:$CG$294,65,FALSE)</f>
        <v>25826.638664907394</v>
      </c>
      <c r="H142" s="17">
        <f>VLOOKUP($C142,VK!$B$3:$CG$294,55,FALSE)</f>
        <v>0.56746031746031744</v>
      </c>
      <c r="I142" s="10">
        <f>VLOOKUP($C142,VK!$B$3:$CG$294,32,FALSE)</f>
        <v>0</v>
      </c>
      <c r="J142" s="10">
        <f>VLOOKUP($C142,VK!$B$3:$CG$294,18,FALSE)</f>
        <v>372</v>
      </c>
      <c r="K142" s="10"/>
      <c r="L142" s="66">
        <f t="shared" si="18"/>
        <v>12055.065791583167</v>
      </c>
      <c r="M142" s="58">
        <f>1-VLOOKUP(C142,VK!$B$3:$ID$294,237,FALSE)</f>
        <v>0.2820536052999062</v>
      </c>
      <c r="N142" s="57">
        <f t="shared" si="19"/>
        <v>429</v>
      </c>
      <c r="O142" s="57">
        <f t="shared" si="20"/>
        <v>0</v>
      </c>
      <c r="P142" s="57">
        <f t="shared" si="21"/>
        <v>0</v>
      </c>
      <c r="Q142" s="57">
        <f t="shared" si="22"/>
        <v>0</v>
      </c>
      <c r="R142" s="57">
        <f t="shared" si="23"/>
        <v>330</v>
      </c>
      <c r="S142" s="57">
        <f t="shared" si="24"/>
        <v>0</v>
      </c>
      <c r="T142" s="57">
        <f t="shared" si="25"/>
        <v>10715.062443598701</v>
      </c>
      <c r="U142" s="60"/>
      <c r="V142" s="60"/>
      <c r="W142" s="56"/>
      <c r="X142" s="56"/>
      <c r="Y142" s="56"/>
      <c r="Z142" s="56"/>
      <c r="AA142" s="56"/>
      <c r="AB142" s="56"/>
    </row>
    <row r="143" spans="1:28" hidden="1" x14ac:dyDescent="0.2">
      <c r="A143" s="19">
        <v>133</v>
      </c>
      <c r="B143" s="30" t="str">
        <f t="shared" si="26"/>
        <v>***</v>
      </c>
      <c r="C143" t="str">
        <f>VLOOKUP(A143,VK!$IE$3:$IG$294,3,FALSE)</f>
        <v>Saarijärvi</v>
      </c>
      <c r="D143" s="17">
        <f>VLOOKUP($C143,VK!$B$3:$CG$294,37,FALSE)</f>
        <v>0.75433526011560692</v>
      </c>
      <c r="E143" s="10">
        <f>VLOOKUP(C143,VK!$B$3:$CG$294,11,FALSE)</f>
        <v>201.3</v>
      </c>
      <c r="F143" s="31">
        <f>VLOOKUP($C143,VK!$B$3:$CG$294,59,FALSE)</f>
        <v>261</v>
      </c>
      <c r="G143" s="24">
        <f>VLOOKUP($C143,VK!$B$3:$CG$294,65,FALSE)</f>
        <v>24019.649130729285</v>
      </c>
      <c r="H143" s="17">
        <f>VLOOKUP($C143,VK!$B$3:$CG$294,55,FALSE)</f>
        <v>0.7931034482758621</v>
      </c>
      <c r="I143" s="10">
        <f>VLOOKUP($C143,VK!$B$3:$CG$294,32,FALSE)</f>
        <v>0</v>
      </c>
      <c r="J143" s="10">
        <f>VLOOKUP($C143,VK!$B$3:$CG$294,18,FALSE)</f>
        <v>406</v>
      </c>
      <c r="K143" s="10"/>
      <c r="L143" s="66">
        <f t="shared" si="18"/>
        <v>9196.0063846153844</v>
      </c>
      <c r="M143" s="58">
        <f>1-VLOOKUP(C143,VK!$B$3:$ID$294,237,FALSE)</f>
        <v>0.28014057845351248</v>
      </c>
      <c r="N143" s="57">
        <f t="shared" si="19"/>
        <v>207</v>
      </c>
      <c r="O143" s="57">
        <f t="shared" si="20"/>
        <v>0</v>
      </c>
      <c r="P143" s="57">
        <f t="shared" si="21"/>
        <v>0</v>
      </c>
      <c r="Q143" s="57">
        <f t="shared" si="22"/>
        <v>0</v>
      </c>
      <c r="R143" s="57">
        <f t="shared" si="23"/>
        <v>51</v>
      </c>
      <c r="S143" s="57">
        <f t="shared" si="24"/>
        <v>0</v>
      </c>
      <c r="T143" s="57">
        <f t="shared" si="25"/>
        <v>10715.062443598701</v>
      </c>
      <c r="U143" s="60"/>
      <c r="V143" s="60"/>
      <c r="W143" s="56"/>
      <c r="X143" s="56"/>
      <c r="Y143" s="56"/>
      <c r="Z143" s="56"/>
      <c r="AA143" s="56"/>
      <c r="AB143" s="56"/>
    </row>
    <row r="144" spans="1:28" hidden="1" x14ac:dyDescent="0.2">
      <c r="A144" s="19">
        <v>134</v>
      </c>
      <c r="B144" s="30" t="str">
        <f t="shared" si="26"/>
        <v>***</v>
      </c>
      <c r="C144" t="str">
        <f>VLOOKUP(A144,VK!$IE$3:$IG$294,3,FALSE)</f>
        <v>Alavus</v>
      </c>
      <c r="D144" s="17">
        <f>VLOOKUP($C144,VK!$B$3:$CG$294,37,FALSE)</f>
        <v>0.82105263157894737</v>
      </c>
      <c r="E144" s="10">
        <f>VLOOKUP(C144,VK!$B$3:$CG$294,11,FALSE)</f>
        <v>171.2</v>
      </c>
      <c r="F144" s="31">
        <f>VLOOKUP($C144,VK!$B$3:$CG$294,59,FALSE)</f>
        <v>468</v>
      </c>
      <c r="G144" s="24">
        <f>VLOOKUP($C144,VK!$B$3:$CG$294,65,FALSE)</f>
        <v>23101.403153988867</v>
      </c>
      <c r="H144" s="17">
        <f>VLOOKUP($C144,VK!$B$3:$CG$294,55,FALSE)</f>
        <v>1</v>
      </c>
      <c r="I144" s="10">
        <f>VLOOKUP($C144,VK!$B$3:$CG$294,32,FALSE)</f>
        <v>0</v>
      </c>
      <c r="J144" s="10">
        <f>VLOOKUP($C144,VK!$B$3:$CG$294,18,FALSE)</f>
        <v>400</v>
      </c>
      <c r="K144" s="10"/>
      <c r="L144" s="66">
        <f t="shared" si="18"/>
        <v>10225.050062597809</v>
      </c>
      <c r="M144" s="58">
        <f>1-VLOOKUP(C144,VK!$B$3:$ID$294,237,FALSE)</f>
        <v>0.27739942932859174</v>
      </c>
      <c r="N144" s="57">
        <f t="shared" si="19"/>
        <v>468</v>
      </c>
      <c r="O144" s="57">
        <f t="shared" si="20"/>
        <v>0</v>
      </c>
      <c r="P144" s="57">
        <f t="shared" si="21"/>
        <v>0</v>
      </c>
      <c r="Q144" s="57">
        <f t="shared" si="22"/>
        <v>0</v>
      </c>
      <c r="R144" s="57">
        <f t="shared" si="23"/>
        <v>0</v>
      </c>
      <c r="S144" s="57">
        <f t="shared" si="24"/>
        <v>0</v>
      </c>
      <c r="T144" s="57">
        <f t="shared" si="25"/>
        <v>10715.062443598701</v>
      </c>
      <c r="U144" s="60"/>
      <c r="V144" s="60"/>
      <c r="W144" s="56"/>
      <c r="X144" s="56"/>
      <c r="Y144" s="56"/>
      <c r="Z144" s="56"/>
      <c r="AA144" s="56"/>
      <c r="AB144" s="56"/>
    </row>
    <row r="145" spans="1:28" hidden="1" x14ac:dyDescent="0.2">
      <c r="A145" s="19">
        <v>135</v>
      </c>
      <c r="B145" s="30" t="str">
        <f t="shared" si="26"/>
        <v>***</v>
      </c>
      <c r="C145" t="str">
        <f>VLOOKUP(A145,VK!$IE$3:$IG$294,3,FALSE)</f>
        <v>Rauma</v>
      </c>
      <c r="D145" s="17">
        <f>VLOOKUP($C145,VK!$B$3:$CG$294,37,FALSE)</f>
        <v>0.81214528944381381</v>
      </c>
      <c r="E145" s="10">
        <f>VLOOKUP(C145,VK!$B$3:$CG$294,11,FALSE)</f>
        <v>136.69999999999999</v>
      </c>
      <c r="F145" s="31">
        <f>VLOOKUP($C145,VK!$B$3:$CG$294,59,FALSE)</f>
        <v>1431</v>
      </c>
      <c r="G145" s="24">
        <f>VLOOKUP($C145,VK!$B$3:$CG$294,65,FALSE)</f>
        <v>30236.597310613837</v>
      </c>
      <c r="H145" s="17">
        <f>VLOOKUP($C145,VK!$B$3:$CG$294,55,FALSE)</f>
        <v>0.85324947589098532</v>
      </c>
      <c r="I145" s="10">
        <f>VLOOKUP($C145,VK!$B$3:$CG$294,32,FALSE)</f>
        <v>0</v>
      </c>
      <c r="J145" s="10">
        <f>VLOOKUP($C145,VK!$B$3:$CG$294,18,FALSE)</f>
        <v>199</v>
      </c>
      <c r="K145" s="10"/>
      <c r="L145" s="66">
        <f t="shared" si="18"/>
        <v>12114.031158841159</v>
      </c>
      <c r="M145" s="58">
        <f>1-VLOOKUP(C145,VK!$B$3:$ID$294,237,FALSE)</f>
        <v>0.27460522763642203</v>
      </c>
      <c r="N145" s="57">
        <f t="shared" si="19"/>
        <v>1221</v>
      </c>
      <c r="O145" s="57">
        <f t="shared" si="20"/>
        <v>0</v>
      </c>
      <c r="P145" s="57">
        <f t="shared" si="21"/>
        <v>9</v>
      </c>
      <c r="Q145" s="57">
        <f t="shared" si="22"/>
        <v>0</v>
      </c>
      <c r="R145" s="57">
        <f t="shared" si="23"/>
        <v>198</v>
      </c>
      <c r="S145" s="57">
        <f t="shared" si="24"/>
        <v>0</v>
      </c>
      <c r="T145" s="57">
        <f t="shared" si="25"/>
        <v>10715.062443598701</v>
      </c>
      <c r="U145" s="60"/>
      <c r="V145" s="60"/>
      <c r="W145" s="56"/>
      <c r="X145" s="56"/>
      <c r="Y145" s="56"/>
      <c r="Z145" s="56"/>
      <c r="AA145" s="56"/>
      <c r="AB145" s="56"/>
    </row>
    <row r="146" spans="1:28" hidden="1" x14ac:dyDescent="0.2">
      <c r="A146" s="19">
        <v>136</v>
      </c>
      <c r="B146" s="30" t="str">
        <f t="shared" si="26"/>
        <v>***</v>
      </c>
      <c r="C146" t="str">
        <f>VLOOKUP(A146,VK!$IE$3:$IG$294,3,FALSE)</f>
        <v>Simo</v>
      </c>
      <c r="D146" s="17">
        <f>VLOOKUP($C146,VK!$B$3:$CG$294,37,FALSE)</f>
        <v>0.71875</v>
      </c>
      <c r="E146" s="10">
        <f>VLOOKUP(C146,VK!$B$3:$CG$294,11,FALSE)</f>
        <v>188.6</v>
      </c>
      <c r="F146" s="31">
        <f>VLOOKUP($C146,VK!$B$3:$CG$294,59,FALSE)</f>
        <v>69</v>
      </c>
      <c r="G146" s="24">
        <f>VLOOKUP($C146,VK!$B$3:$CG$294,65,FALSE)</f>
        <v>28729.660907127429</v>
      </c>
      <c r="H146" s="17">
        <f>VLOOKUP($C146,VK!$B$3:$CG$294,55,FALSE)</f>
        <v>1</v>
      </c>
      <c r="I146" s="10">
        <f>VLOOKUP($C146,VK!$B$3:$CG$294,32,FALSE)</f>
        <v>1</v>
      </c>
      <c r="J146" s="10">
        <f>VLOOKUP($C146,VK!$B$3:$CG$294,18,FALSE)</f>
        <v>253</v>
      </c>
      <c r="K146" s="10"/>
      <c r="L146" s="66">
        <f t="shared" si="18"/>
        <v>11622.829528301887</v>
      </c>
      <c r="M146" s="58">
        <f>1-VLOOKUP(C146,VK!$B$3:$ID$294,237,FALSE)</f>
        <v>0.27402564693566966</v>
      </c>
      <c r="N146" s="57">
        <f t="shared" si="19"/>
        <v>69</v>
      </c>
      <c r="O146" s="57">
        <f t="shared" si="20"/>
        <v>0</v>
      </c>
      <c r="P146" s="57">
        <f t="shared" si="21"/>
        <v>0</v>
      </c>
      <c r="Q146" s="57">
        <f t="shared" si="22"/>
        <v>0</v>
      </c>
      <c r="R146" s="57">
        <f t="shared" si="23"/>
        <v>0</v>
      </c>
      <c r="S146" s="57">
        <f t="shared" si="24"/>
        <v>0</v>
      </c>
      <c r="T146" s="57">
        <f t="shared" si="25"/>
        <v>10715.062443598701</v>
      </c>
      <c r="U146" s="60"/>
      <c r="V146" s="60"/>
      <c r="W146" s="56"/>
      <c r="X146" s="56"/>
      <c r="Y146" s="56"/>
      <c r="Z146" s="56"/>
      <c r="AA146" s="56"/>
      <c r="AB146" s="56"/>
    </row>
    <row r="147" spans="1:28" hidden="1" x14ac:dyDescent="0.2">
      <c r="A147" s="19">
        <v>137</v>
      </c>
      <c r="B147" s="30" t="str">
        <f t="shared" si="26"/>
        <v>***</v>
      </c>
      <c r="C147" t="str">
        <f>VLOOKUP(A147,VK!$IE$3:$IG$294,3,FALSE)</f>
        <v>Luhanka</v>
      </c>
      <c r="D147" s="17">
        <f>VLOOKUP($C147,VK!$B$3:$CG$294,37,FALSE)</f>
        <v>0.6</v>
      </c>
      <c r="E147" s="10">
        <f>VLOOKUP(C147,VK!$B$3:$CG$294,11,FALSE)</f>
        <v>188.9</v>
      </c>
      <c r="F147" s="31">
        <f>VLOOKUP($C147,VK!$B$3:$CG$294,59,FALSE)</f>
        <v>9</v>
      </c>
      <c r="G147" s="24">
        <f>VLOOKUP($C147,VK!$B$3:$CG$294,65,FALSE)</f>
        <v>27440.686357243318</v>
      </c>
      <c r="H147" s="17">
        <f>VLOOKUP($C147,VK!$B$3:$CG$294,55,FALSE)</f>
        <v>1</v>
      </c>
      <c r="I147" s="10">
        <f>VLOOKUP($C147,VK!$B$3:$CG$294,32,FALSE)</f>
        <v>0</v>
      </c>
      <c r="J147" s="10">
        <f>VLOOKUP($C147,VK!$B$3:$CG$294,18,FALSE)</f>
        <v>57</v>
      </c>
      <c r="K147" s="10"/>
      <c r="L147" s="66">
        <f t="shared" si="18"/>
        <v>7542.2855</v>
      </c>
      <c r="M147" s="58">
        <f>1-VLOOKUP(C147,VK!$B$3:$ID$294,237,FALSE)</f>
        <v>0.27362374123233835</v>
      </c>
      <c r="N147" s="57">
        <f t="shared" si="19"/>
        <v>9</v>
      </c>
      <c r="O147" s="57">
        <f t="shared" si="20"/>
        <v>0</v>
      </c>
      <c r="P147" s="57">
        <f t="shared" si="21"/>
        <v>0</v>
      </c>
      <c r="Q147" s="57">
        <f t="shared" si="22"/>
        <v>0</v>
      </c>
      <c r="R147" s="57">
        <f t="shared" si="23"/>
        <v>0</v>
      </c>
      <c r="S147" s="57">
        <f t="shared" si="24"/>
        <v>0</v>
      </c>
      <c r="T147" s="57">
        <f t="shared" si="25"/>
        <v>10715.062443598701</v>
      </c>
      <c r="U147" s="60"/>
      <c r="V147" s="60"/>
      <c r="W147" s="56"/>
      <c r="X147" s="56"/>
      <c r="Y147" s="56"/>
      <c r="Z147" s="56"/>
      <c r="AA147" s="56"/>
      <c r="AB147" s="56"/>
    </row>
    <row r="148" spans="1:28" hidden="1" x14ac:dyDescent="0.2">
      <c r="A148" s="19">
        <v>138</v>
      </c>
      <c r="B148" s="30" t="str">
        <f t="shared" si="26"/>
        <v>***</v>
      </c>
      <c r="C148" t="str">
        <f>VLOOKUP(A148,VK!$IE$3:$IG$294,3,FALSE)</f>
        <v>Kurikka</v>
      </c>
      <c r="D148" s="17">
        <f>VLOOKUP($C148,VK!$B$3:$CG$294,37,FALSE)</f>
        <v>0.82613768961493583</v>
      </c>
      <c r="E148" s="10">
        <f>VLOOKUP(C148,VK!$B$3:$CG$294,11,FALSE)</f>
        <v>156.9</v>
      </c>
      <c r="F148" s="31">
        <f>VLOOKUP($C148,VK!$B$3:$CG$294,59,FALSE)</f>
        <v>708</v>
      </c>
      <c r="G148" s="24">
        <f>VLOOKUP($C148,VK!$B$3:$CG$294,65,FALSE)</f>
        <v>25223.677789738071</v>
      </c>
      <c r="H148" s="17">
        <f>VLOOKUP($C148,VK!$B$3:$CG$294,55,FALSE)</f>
        <v>0.92372881355932202</v>
      </c>
      <c r="I148" s="10">
        <f>VLOOKUP($C148,VK!$B$3:$CG$294,32,FALSE)</f>
        <v>1</v>
      </c>
      <c r="J148" s="10">
        <f>VLOOKUP($C148,VK!$B$3:$CG$294,18,FALSE)</f>
        <v>606</v>
      </c>
      <c r="K148" s="10"/>
      <c r="L148" s="66">
        <f t="shared" si="18"/>
        <v>12440.519049586776</v>
      </c>
      <c r="M148" s="58">
        <f>1-VLOOKUP(C148,VK!$B$3:$ID$294,237,FALSE)</f>
        <v>0.27296095479815563</v>
      </c>
      <c r="N148" s="57">
        <f t="shared" si="19"/>
        <v>654</v>
      </c>
      <c r="O148" s="57">
        <f t="shared" si="20"/>
        <v>0</v>
      </c>
      <c r="P148" s="57">
        <f t="shared" si="21"/>
        <v>0</v>
      </c>
      <c r="Q148" s="57">
        <f t="shared" si="22"/>
        <v>0</v>
      </c>
      <c r="R148" s="57">
        <f t="shared" si="23"/>
        <v>54</v>
      </c>
      <c r="S148" s="57">
        <f t="shared" si="24"/>
        <v>0</v>
      </c>
      <c r="T148" s="57">
        <f t="shared" si="25"/>
        <v>10715.062443598701</v>
      </c>
      <c r="U148" s="60"/>
      <c r="V148" s="60"/>
      <c r="W148" s="56"/>
      <c r="X148" s="56"/>
      <c r="Y148" s="56"/>
      <c r="Z148" s="56"/>
      <c r="AA148" s="56"/>
      <c r="AB148" s="56"/>
    </row>
    <row r="149" spans="1:28" hidden="1" x14ac:dyDescent="0.2">
      <c r="A149" s="19">
        <v>139</v>
      </c>
      <c r="B149" s="30" t="str">
        <f t="shared" si="26"/>
        <v>***</v>
      </c>
      <c r="C149" t="str">
        <f>VLOOKUP(A149,VK!$IE$3:$IG$294,3,FALSE)</f>
        <v>Oulainen</v>
      </c>
      <c r="D149" s="17">
        <f>VLOOKUP($C149,VK!$B$3:$CG$294,37,FALSE)</f>
        <v>0.62831858407079644</v>
      </c>
      <c r="E149" s="10">
        <f>VLOOKUP(C149,VK!$B$3:$CG$294,11,FALSE)</f>
        <v>176.1</v>
      </c>
      <c r="F149" s="31">
        <f>VLOOKUP($C149,VK!$B$3:$CG$294,59,FALSE)</f>
        <v>213</v>
      </c>
      <c r="G149" s="24">
        <f>VLOOKUP($C149,VK!$B$3:$CG$294,65,FALSE)</f>
        <v>24677.394097222223</v>
      </c>
      <c r="H149" s="17">
        <f>VLOOKUP($C149,VK!$B$3:$CG$294,55,FALSE)</f>
        <v>0.9859154929577465</v>
      </c>
      <c r="I149" s="10">
        <f>VLOOKUP($C149,VK!$B$3:$CG$294,32,FALSE)</f>
        <v>1</v>
      </c>
      <c r="J149" s="10">
        <f>VLOOKUP($C149,VK!$B$3:$CG$294,18,FALSE)</f>
        <v>199</v>
      </c>
      <c r="K149" s="10"/>
      <c r="L149" s="66">
        <f t="shared" si="18"/>
        <v>11064.809773869347</v>
      </c>
      <c r="M149" s="58">
        <f>1-VLOOKUP(C149,VK!$B$3:$ID$294,237,FALSE)</f>
        <v>0.26847442063546723</v>
      </c>
      <c r="N149" s="57">
        <f t="shared" si="19"/>
        <v>210</v>
      </c>
      <c r="O149" s="57">
        <f t="shared" si="20"/>
        <v>0</v>
      </c>
      <c r="P149" s="57">
        <f t="shared" si="21"/>
        <v>0</v>
      </c>
      <c r="Q149" s="57">
        <f t="shared" si="22"/>
        <v>0</v>
      </c>
      <c r="R149" s="57">
        <f t="shared" si="23"/>
        <v>2.5</v>
      </c>
      <c r="S149" s="57">
        <f t="shared" si="24"/>
        <v>0</v>
      </c>
      <c r="T149" s="57">
        <f t="shared" si="25"/>
        <v>10715.062443598701</v>
      </c>
      <c r="U149" s="60"/>
      <c r="V149" s="60"/>
      <c r="W149" s="56"/>
      <c r="X149" s="56"/>
      <c r="Y149" s="56"/>
      <c r="Z149" s="56"/>
      <c r="AA149" s="56"/>
      <c r="AB149" s="56"/>
    </row>
    <row r="150" spans="1:28" hidden="1" x14ac:dyDescent="0.2">
      <c r="A150" s="19">
        <v>140</v>
      </c>
      <c r="B150" s="30" t="str">
        <f t="shared" si="26"/>
        <v>***</v>
      </c>
      <c r="C150" t="str">
        <f>VLOOKUP(A150,VK!$IE$3:$IG$294,3,FALSE)</f>
        <v>Masku</v>
      </c>
      <c r="D150" s="17">
        <f>VLOOKUP($C150,VK!$B$3:$CG$294,37,FALSE)</f>
        <v>0.87096774193548387</v>
      </c>
      <c r="E150" s="10">
        <f>VLOOKUP(C150,VK!$B$3:$CG$294,11,FALSE)</f>
        <v>106.6</v>
      </c>
      <c r="F150" s="31">
        <f>VLOOKUP($C150,VK!$B$3:$CG$294,59,FALSE)</f>
        <v>513</v>
      </c>
      <c r="G150" s="24">
        <f>VLOOKUP($C150,VK!$B$3:$CG$294,65,FALSE)</f>
        <v>31470.769286905754</v>
      </c>
      <c r="H150" s="17">
        <f>VLOOKUP($C150,VK!$B$3:$CG$294,55,FALSE)</f>
        <v>0.69590643274853803</v>
      </c>
      <c r="I150" s="10">
        <f>VLOOKUP($C150,VK!$B$3:$CG$294,32,FALSE)</f>
        <v>0</v>
      </c>
      <c r="J150" s="10">
        <f>VLOOKUP($C150,VK!$B$3:$CG$294,18,FALSE)</f>
        <v>114</v>
      </c>
      <c r="K150" s="10"/>
      <c r="L150" s="66">
        <f t="shared" si="18"/>
        <v>11229.059609022555</v>
      </c>
      <c r="M150" s="58">
        <f>1-VLOOKUP(C150,VK!$B$3:$ID$294,237,FALSE)</f>
        <v>0.26621458201595771</v>
      </c>
      <c r="N150" s="57">
        <f t="shared" si="19"/>
        <v>357</v>
      </c>
      <c r="O150" s="57">
        <f t="shared" si="20"/>
        <v>0</v>
      </c>
      <c r="P150" s="57">
        <f t="shared" si="21"/>
        <v>21</v>
      </c>
      <c r="Q150" s="57">
        <f t="shared" si="22"/>
        <v>0</v>
      </c>
      <c r="R150" s="57">
        <f t="shared" si="23"/>
        <v>138</v>
      </c>
      <c r="S150" s="57">
        <f t="shared" si="24"/>
        <v>0</v>
      </c>
      <c r="T150" s="57">
        <f t="shared" si="25"/>
        <v>10715.062443598701</v>
      </c>
      <c r="U150" s="60"/>
      <c r="V150" s="60"/>
      <c r="W150" s="56"/>
      <c r="X150" s="56"/>
      <c r="Y150" s="56"/>
      <c r="Z150" s="56"/>
      <c r="AA150" s="56"/>
      <c r="AB150" s="56"/>
    </row>
    <row r="151" spans="1:28" hidden="1" x14ac:dyDescent="0.2">
      <c r="A151" s="19">
        <v>141</v>
      </c>
      <c r="B151" s="30" t="str">
        <f t="shared" si="26"/>
        <v>***</v>
      </c>
      <c r="C151" t="str">
        <f>VLOOKUP(A151,VK!$IE$3:$IG$294,3,FALSE)</f>
        <v>Korsnäs</v>
      </c>
      <c r="D151" s="17">
        <f>VLOOKUP($C151,VK!$B$3:$CG$294,37,FALSE)</f>
        <v>0.86250000000000004</v>
      </c>
      <c r="E151" s="10">
        <f>VLOOKUP(C151,VK!$B$3:$CG$294,11,FALSE)</f>
        <v>132.69999999999999</v>
      </c>
      <c r="F151" s="31">
        <f>VLOOKUP($C151,VK!$B$3:$CG$294,59,FALSE)</f>
        <v>69</v>
      </c>
      <c r="G151" s="24">
        <f>VLOOKUP($C151,VK!$B$3:$CG$294,65,FALSE)</f>
        <v>24913.657099697884</v>
      </c>
      <c r="H151" s="17">
        <f>VLOOKUP($C151,VK!$B$3:$CG$294,55,FALSE)</f>
        <v>1</v>
      </c>
      <c r="I151" s="10">
        <f>VLOOKUP($C151,VK!$B$3:$CG$294,32,FALSE)</f>
        <v>0</v>
      </c>
      <c r="J151" s="10">
        <f>VLOOKUP($C151,VK!$B$3:$CG$294,18,FALSE)</f>
        <v>83</v>
      </c>
      <c r="K151" s="10"/>
      <c r="L151" s="66">
        <f t="shared" si="18"/>
        <v>19161.762359550561</v>
      </c>
      <c r="M151" s="58">
        <f>1-VLOOKUP(C151,VK!$B$3:$ID$294,237,FALSE)</f>
        <v>0.2632797331998481</v>
      </c>
      <c r="N151" s="57">
        <f t="shared" si="19"/>
        <v>69</v>
      </c>
      <c r="O151" s="57">
        <f t="shared" si="20"/>
        <v>0</v>
      </c>
      <c r="P151" s="57">
        <f t="shared" si="21"/>
        <v>0</v>
      </c>
      <c r="Q151" s="57">
        <f t="shared" si="22"/>
        <v>0</v>
      </c>
      <c r="R151" s="57">
        <f t="shared" si="23"/>
        <v>0</v>
      </c>
      <c r="S151" s="57">
        <f t="shared" si="24"/>
        <v>0</v>
      </c>
      <c r="T151" s="57">
        <f t="shared" si="25"/>
        <v>10715.062443598701</v>
      </c>
      <c r="U151" s="60"/>
      <c r="V151" s="60"/>
      <c r="W151" s="56"/>
      <c r="X151" s="56"/>
      <c r="Y151" s="56"/>
      <c r="Z151" s="56"/>
      <c r="AA151" s="56"/>
      <c r="AB151" s="56"/>
    </row>
    <row r="152" spans="1:28" hidden="1" x14ac:dyDescent="0.2">
      <c r="A152" s="19">
        <v>142</v>
      </c>
      <c r="B152" s="30" t="str">
        <f t="shared" si="26"/>
        <v>***</v>
      </c>
      <c r="C152" t="str">
        <f>VLOOKUP(A152,VK!$IE$3:$IG$294,3,FALSE)</f>
        <v>Multia</v>
      </c>
      <c r="D152" s="17">
        <f>VLOOKUP($C152,VK!$B$3:$CG$294,37,FALSE)</f>
        <v>0.67924528301886788</v>
      </c>
      <c r="E152" s="10">
        <f>VLOOKUP(C152,VK!$B$3:$CG$294,11,FALSE)</f>
        <v>201.1</v>
      </c>
      <c r="F152" s="31">
        <f>VLOOKUP($C152,VK!$B$3:$CG$294,59,FALSE)</f>
        <v>36</v>
      </c>
      <c r="G152" s="24">
        <f>VLOOKUP($C152,VK!$B$3:$CG$294,65,FALSE)</f>
        <v>24054.136396267051</v>
      </c>
      <c r="H152" s="17">
        <f>VLOOKUP($C152,VK!$B$3:$CG$294,55,FALSE)</f>
        <v>1</v>
      </c>
      <c r="I152" s="10">
        <f>VLOOKUP($C152,VK!$B$3:$CG$294,32,FALSE)</f>
        <v>0</v>
      </c>
      <c r="J152" s="10">
        <f>VLOOKUP($C152,VK!$B$3:$CG$294,18,FALSE)</f>
        <v>176</v>
      </c>
      <c r="K152" s="10"/>
      <c r="L152" s="66">
        <f t="shared" si="18"/>
        <v>11155.165862068967</v>
      </c>
      <c r="M152" s="58">
        <f>1-VLOOKUP(C152,VK!$B$3:$ID$294,237,FALSE)</f>
        <v>0.26293661136989377</v>
      </c>
      <c r="N152" s="57">
        <f t="shared" si="19"/>
        <v>36</v>
      </c>
      <c r="O152" s="57">
        <f t="shared" si="20"/>
        <v>0</v>
      </c>
      <c r="P152" s="57">
        <f t="shared" si="21"/>
        <v>0</v>
      </c>
      <c r="Q152" s="57">
        <f t="shared" si="22"/>
        <v>0</v>
      </c>
      <c r="R152" s="57">
        <f t="shared" si="23"/>
        <v>0</v>
      </c>
      <c r="S152" s="57">
        <f t="shared" si="24"/>
        <v>0</v>
      </c>
      <c r="T152" s="57">
        <f t="shared" si="25"/>
        <v>10715.062443598701</v>
      </c>
      <c r="U152" s="60"/>
      <c r="V152" s="60"/>
      <c r="W152" s="56"/>
      <c r="X152" s="56"/>
      <c r="Y152" s="56"/>
      <c r="Z152" s="56"/>
      <c r="AA152" s="56"/>
      <c r="AB152" s="56"/>
    </row>
    <row r="153" spans="1:28" hidden="1" x14ac:dyDescent="0.2">
      <c r="A153" s="19">
        <v>143</v>
      </c>
      <c r="B153" s="30" t="str">
        <f t="shared" si="26"/>
        <v>***</v>
      </c>
      <c r="C153" t="str">
        <f>VLOOKUP(A153,VK!$IE$3:$IG$294,3,FALSE)</f>
        <v>Somero</v>
      </c>
      <c r="D153" s="17">
        <f>VLOOKUP($C153,VK!$B$3:$CG$294,37,FALSE)</f>
        <v>0.81325301204819278</v>
      </c>
      <c r="E153" s="10">
        <f>VLOOKUP(C153,VK!$B$3:$CG$294,11,FALSE)</f>
        <v>164.6</v>
      </c>
      <c r="F153" s="31">
        <f>VLOOKUP($C153,VK!$B$3:$CG$294,59,FALSE)</f>
        <v>270</v>
      </c>
      <c r="G153" s="24">
        <f>VLOOKUP($C153,VK!$B$3:$CG$294,65,FALSE)</f>
        <v>25700.412148534819</v>
      </c>
      <c r="H153" s="17">
        <f>VLOOKUP($C153,VK!$B$3:$CG$294,55,FALSE)</f>
        <v>1</v>
      </c>
      <c r="I153" s="10">
        <f>VLOOKUP($C153,VK!$B$3:$CG$294,32,FALSE)</f>
        <v>1</v>
      </c>
      <c r="J153" s="10">
        <f>VLOOKUP($C153,VK!$B$3:$CG$294,18,FALSE)</f>
        <v>279</v>
      </c>
      <c r="K153" s="10"/>
      <c r="L153" s="66">
        <f t="shared" si="18"/>
        <v>14077.789621621618</v>
      </c>
      <c r="M153" s="58">
        <f>1-VLOOKUP(C153,VK!$B$3:$ID$294,237,FALSE)</f>
        <v>0.26166850622805193</v>
      </c>
      <c r="N153" s="57">
        <f t="shared" si="19"/>
        <v>270</v>
      </c>
      <c r="O153" s="57">
        <f t="shared" si="20"/>
        <v>2.5</v>
      </c>
      <c r="P153" s="57">
        <f t="shared" si="21"/>
        <v>2.5</v>
      </c>
      <c r="Q153" s="57">
        <f t="shared" si="22"/>
        <v>0</v>
      </c>
      <c r="R153" s="57">
        <f t="shared" si="23"/>
        <v>0</v>
      </c>
      <c r="S153" s="57">
        <f t="shared" si="24"/>
        <v>0</v>
      </c>
      <c r="T153" s="57">
        <f t="shared" si="25"/>
        <v>10715.062443598701</v>
      </c>
      <c r="U153" s="60"/>
      <c r="V153" s="60"/>
      <c r="W153" s="56"/>
      <c r="X153" s="56"/>
      <c r="Y153" s="56"/>
      <c r="Z153" s="56"/>
      <c r="AA153" s="56"/>
      <c r="AB153" s="56"/>
    </row>
    <row r="154" spans="1:28" hidden="1" x14ac:dyDescent="0.2">
      <c r="A154" s="19">
        <v>144</v>
      </c>
      <c r="B154" s="30" t="str">
        <f t="shared" si="26"/>
        <v>***</v>
      </c>
      <c r="C154" t="str">
        <f>VLOOKUP(A154,VK!$IE$3:$IG$294,3,FALSE)</f>
        <v>Tohmajärvi</v>
      </c>
      <c r="D154" s="17">
        <f>VLOOKUP($C154,VK!$B$3:$CG$294,37,FALSE)</f>
        <v>0.70833333333333337</v>
      </c>
      <c r="E154" s="10">
        <f>VLOOKUP(C154,VK!$B$3:$CG$294,11,FALSE)</f>
        <v>198.5</v>
      </c>
      <c r="F154" s="31">
        <f>VLOOKUP($C154,VK!$B$3:$CG$294,59,FALSE)</f>
        <v>102</v>
      </c>
      <c r="G154" s="24">
        <f>VLOOKUP($C154,VK!$B$3:$CG$294,65,FALSE)</f>
        <v>23702.369718309859</v>
      </c>
      <c r="H154" s="17">
        <f>VLOOKUP($C154,VK!$B$3:$CG$294,55,FALSE)</f>
        <v>1</v>
      </c>
      <c r="I154" s="10">
        <f>VLOOKUP($C154,VK!$B$3:$CG$294,32,FALSE)</f>
        <v>0</v>
      </c>
      <c r="J154" s="10">
        <f>VLOOKUP($C154,VK!$B$3:$CG$294,18,FALSE)</f>
        <v>325</v>
      </c>
      <c r="K154" s="10"/>
      <c r="L154" s="66">
        <f t="shared" si="18"/>
        <v>9568.4031055900632</v>
      </c>
      <c r="M154" s="58">
        <f>1-VLOOKUP(C154,VK!$B$3:$ID$294,237,FALSE)</f>
        <v>0.26139491208656385</v>
      </c>
      <c r="N154" s="57">
        <f t="shared" si="19"/>
        <v>102</v>
      </c>
      <c r="O154" s="57">
        <f t="shared" si="20"/>
        <v>0</v>
      </c>
      <c r="P154" s="57">
        <f t="shared" si="21"/>
        <v>0</v>
      </c>
      <c r="Q154" s="57">
        <f t="shared" si="22"/>
        <v>0</v>
      </c>
      <c r="R154" s="57">
        <f t="shared" si="23"/>
        <v>0</v>
      </c>
      <c r="S154" s="57">
        <f t="shared" si="24"/>
        <v>0</v>
      </c>
      <c r="T154" s="57">
        <f t="shared" si="25"/>
        <v>10715.062443598701</v>
      </c>
      <c r="U154" s="60"/>
      <c r="V154" s="60"/>
      <c r="W154" s="56"/>
      <c r="X154" s="56"/>
      <c r="Y154" s="56"/>
      <c r="Z154" s="56"/>
      <c r="AA154" s="56"/>
      <c r="AB154" s="56"/>
    </row>
    <row r="155" spans="1:28" hidden="1" x14ac:dyDescent="0.2">
      <c r="A155" s="19">
        <v>145</v>
      </c>
      <c r="B155" s="30" t="str">
        <f t="shared" si="26"/>
        <v>***</v>
      </c>
      <c r="C155" t="str">
        <f>VLOOKUP(A155,VK!$IE$3:$IG$294,3,FALSE)</f>
        <v>Teuva</v>
      </c>
      <c r="D155" s="17">
        <f>VLOOKUP($C155,VK!$B$3:$CG$294,37,FALSE)</f>
        <v>0.81081081081081086</v>
      </c>
      <c r="E155" s="10">
        <f>VLOOKUP(C155,VK!$B$3:$CG$294,11,FALSE)</f>
        <v>173.9</v>
      </c>
      <c r="F155" s="31">
        <f>VLOOKUP($C155,VK!$B$3:$CG$294,59,FALSE)</f>
        <v>150</v>
      </c>
      <c r="G155" s="24">
        <f>VLOOKUP($C155,VK!$B$3:$CG$294,65,FALSE)</f>
        <v>24680.392964392966</v>
      </c>
      <c r="H155" s="17">
        <f>VLOOKUP($C155,VK!$B$3:$CG$294,55,FALSE)</f>
        <v>1</v>
      </c>
      <c r="I155" s="10">
        <f>VLOOKUP($C155,VK!$B$3:$CG$294,32,FALSE)</f>
        <v>0</v>
      </c>
      <c r="J155" s="10">
        <f>VLOOKUP($C155,VK!$B$3:$CG$294,18,FALSE)</f>
        <v>199</v>
      </c>
      <c r="K155" s="10"/>
      <c r="L155" s="66">
        <f t="shared" si="18"/>
        <v>13285.947971698115</v>
      </c>
      <c r="M155" s="58">
        <f>1-VLOOKUP(C155,VK!$B$3:$ID$294,237,FALSE)</f>
        <v>0.25903436467034535</v>
      </c>
      <c r="N155" s="57">
        <f t="shared" si="19"/>
        <v>150</v>
      </c>
      <c r="O155" s="57">
        <f t="shared" si="20"/>
        <v>0</v>
      </c>
      <c r="P155" s="57">
        <f t="shared" si="21"/>
        <v>0</v>
      </c>
      <c r="Q155" s="57">
        <f t="shared" si="22"/>
        <v>0</v>
      </c>
      <c r="R155" s="57">
        <f t="shared" si="23"/>
        <v>0</v>
      </c>
      <c r="S155" s="57">
        <f t="shared" si="24"/>
        <v>0</v>
      </c>
      <c r="T155" s="57">
        <f t="shared" si="25"/>
        <v>10715.062443598701</v>
      </c>
      <c r="U155" s="60"/>
      <c r="V155" s="60"/>
      <c r="W155" s="56"/>
      <c r="X155" s="56"/>
      <c r="Y155" s="56"/>
      <c r="Z155" s="56"/>
      <c r="AA155" s="56"/>
      <c r="AB155" s="56"/>
    </row>
    <row r="156" spans="1:28" hidden="1" x14ac:dyDescent="0.2">
      <c r="A156" s="19">
        <v>146</v>
      </c>
      <c r="B156" s="30" t="str">
        <f t="shared" si="26"/>
        <v>***</v>
      </c>
      <c r="C156" t="str">
        <f>VLOOKUP(A156,VK!$IE$3:$IG$294,3,FALSE)</f>
        <v>Forssa</v>
      </c>
      <c r="D156" s="17">
        <f>VLOOKUP($C156,VK!$B$3:$CG$294,37,FALSE)</f>
        <v>0.8523274478330658</v>
      </c>
      <c r="E156" s="10">
        <f>VLOOKUP(C156,VK!$B$3:$CG$294,11,FALSE)</f>
        <v>175.2</v>
      </c>
      <c r="F156" s="31">
        <f>VLOOKUP($C156,VK!$B$3:$CG$294,59,FALSE)</f>
        <v>531</v>
      </c>
      <c r="G156" s="24">
        <f>VLOOKUP($C156,VK!$B$3:$CG$294,65,FALSE)</f>
        <v>25782.876805437554</v>
      </c>
      <c r="H156" s="17">
        <f>VLOOKUP($C156,VK!$B$3:$CG$294,55,FALSE)</f>
        <v>1</v>
      </c>
      <c r="I156" s="10">
        <f>VLOOKUP($C156,VK!$B$3:$CG$294,32,FALSE)</f>
        <v>1</v>
      </c>
      <c r="J156" s="10">
        <f>VLOOKUP($C156,VK!$B$3:$CG$294,18,FALSE)</f>
        <v>112</v>
      </c>
      <c r="K156" s="10"/>
      <c r="L156" s="66">
        <f t="shared" si="18"/>
        <v>11607.263236994222</v>
      </c>
      <c r="M156" s="58">
        <f>1-VLOOKUP(C156,VK!$B$3:$ID$294,237,FALSE)</f>
        <v>0.25853776054203781</v>
      </c>
      <c r="N156" s="57">
        <f t="shared" si="19"/>
        <v>531</v>
      </c>
      <c r="O156" s="57">
        <f t="shared" si="20"/>
        <v>0</v>
      </c>
      <c r="P156" s="57">
        <f t="shared" si="21"/>
        <v>0</v>
      </c>
      <c r="Q156" s="57">
        <f t="shared" si="22"/>
        <v>0</v>
      </c>
      <c r="R156" s="57">
        <f t="shared" si="23"/>
        <v>0</v>
      </c>
      <c r="S156" s="57">
        <f t="shared" si="24"/>
        <v>0</v>
      </c>
      <c r="T156" s="57">
        <f t="shared" si="25"/>
        <v>10715.062443598701</v>
      </c>
      <c r="U156" s="60"/>
      <c r="V156" s="60"/>
      <c r="W156" s="56"/>
      <c r="X156" s="56"/>
      <c r="Y156" s="56"/>
      <c r="Z156" s="56"/>
      <c r="AA156" s="56"/>
      <c r="AB156" s="56"/>
    </row>
    <row r="157" spans="1:28" hidden="1" x14ac:dyDescent="0.2">
      <c r="A157" s="19">
        <v>147</v>
      </c>
      <c r="B157" s="30" t="str">
        <f t="shared" si="26"/>
        <v>***</v>
      </c>
      <c r="C157" t="str">
        <f>VLOOKUP(A157,VK!$IE$3:$IG$294,3,FALSE)</f>
        <v>Siilinjärvi</v>
      </c>
      <c r="D157" s="17">
        <f>VLOOKUP($C157,VK!$B$3:$CG$294,37,FALSE)</f>
        <v>0.90047021943573669</v>
      </c>
      <c r="E157" s="10">
        <f>VLOOKUP(C157,VK!$B$3:$CG$294,11,FALSE)</f>
        <v>133.80000000000001</v>
      </c>
      <c r="F157" s="31">
        <f>VLOOKUP($C157,VK!$B$3:$CG$294,59,FALSE)</f>
        <v>1149</v>
      </c>
      <c r="G157" s="24">
        <f>VLOOKUP($C157,VK!$B$3:$CG$294,65,FALSE)</f>
        <v>28067.589308383092</v>
      </c>
      <c r="H157" s="17">
        <f>VLOOKUP($C157,VK!$B$3:$CG$294,55,FALSE)</f>
        <v>0.71018276762402088</v>
      </c>
      <c r="I157" s="10">
        <f>VLOOKUP($C157,VK!$B$3:$CG$294,32,FALSE)</f>
        <v>0</v>
      </c>
      <c r="J157" s="10">
        <f>VLOOKUP($C157,VK!$B$3:$CG$294,18,FALSE)</f>
        <v>188</v>
      </c>
      <c r="K157" s="10"/>
      <c r="L157" s="66">
        <f t="shared" si="18"/>
        <v>11855.182105997208</v>
      </c>
      <c r="M157" s="58">
        <f>1-VLOOKUP(C157,VK!$B$3:$ID$294,237,FALSE)</f>
        <v>0.25649025485438348</v>
      </c>
      <c r="N157" s="57">
        <f t="shared" si="19"/>
        <v>816</v>
      </c>
      <c r="O157" s="57">
        <f t="shared" si="20"/>
        <v>0</v>
      </c>
      <c r="P157" s="57">
        <f t="shared" si="21"/>
        <v>9</v>
      </c>
      <c r="Q157" s="57">
        <f t="shared" si="22"/>
        <v>0</v>
      </c>
      <c r="R157" s="57">
        <f t="shared" si="23"/>
        <v>375</v>
      </c>
      <c r="S157" s="57">
        <f t="shared" si="24"/>
        <v>0</v>
      </c>
      <c r="T157" s="57">
        <f t="shared" si="25"/>
        <v>10715.062443598701</v>
      </c>
      <c r="U157" s="60"/>
      <c r="V157" s="60"/>
      <c r="W157" s="56"/>
      <c r="X157" s="56"/>
      <c r="Y157" s="56"/>
      <c r="Z157" s="56"/>
      <c r="AA157" s="56"/>
      <c r="AB157" s="56"/>
    </row>
    <row r="158" spans="1:28" hidden="1" x14ac:dyDescent="0.2">
      <c r="A158" s="19">
        <v>148</v>
      </c>
      <c r="B158" s="30" t="str">
        <f t="shared" si="26"/>
        <v>**</v>
      </c>
      <c r="C158" t="str">
        <f>VLOOKUP(A158,VK!$IE$3:$IG$294,3,FALSE)</f>
        <v>Ikaalinen</v>
      </c>
      <c r="D158" s="17">
        <f>VLOOKUP($C158,VK!$B$3:$CG$294,37,FALSE)</f>
        <v>0.8091286307053942</v>
      </c>
      <c r="E158" s="10">
        <f>VLOOKUP(C158,VK!$B$3:$CG$294,11,FALSE)</f>
        <v>181.1</v>
      </c>
      <c r="F158" s="31">
        <f>VLOOKUP($C158,VK!$B$3:$CG$294,59,FALSE)</f>
        <v>195</v>
      </c>
      <c r="G158" s="24">
        <f>VLOOKUP($C158,VK!$B$3:$CG$294,65,FALSE)</f>
        <v>24675.777892867711</v>
      </c>
      <c r="H158" s="17">
        <f>VLOOKUP($C158,VK!$B$3:$CG$294,55,FALSE)</f>
        <v>1</v>
      </c>
      <c r="I158" s="10">
        <f>VLOOKUP($C158,VK!$B$3:$CG$294,32,FALSE)</f>
        <v>0</v>
      </c>
      <c r="J158" s="10">
        <f>VLOOKUP($C158,VK!$B$3:$CG$294,18,FALSE)</f>
        <v>237</v>
      </c>
      <c r="K158" s="10"/>
      <c r="L158" s="66">
        <f t="shared" si="18"/>
        <v>10981.477106227108</v>
      </c>
      <c r="M158" s="58">
        <f>1-VLOOKUP(C158,VK!$B$3:$ID$294,237,FALSE)</f>
        <v>0.23874908009212847</v>
      </c>
      <c r="N158" s="57">
        <f t="shared" si="19"/>
        <v>195</v>
      </c>
      <c r="O158" s="57">
        <f t="shared" si="20"/>
        <v>2.5</v>
      </c>
      <c r="P158" s="57">
        <f t="shared" si="21"/>
        <v>2.5</v>
      </c>
      <c r="Q158" s="57">
        <f t="shared" si="22"/>
        <v>0</v>
      </c>
      <c r="R158" s="57">
        <f t="shared" si="23"/>
        <v>0</v>
      </c>
      <c r="S158" s="57">
        <f t="shared" si="24"/>
        <v>0</v>
      </c>
      <c r="T158" s="57">
        <f t="shared" si="25"/>
        <v>10715.062443598701</v>
      </c>
      <c r="U158" s="60"/>
      <c r="V158" s="60"/>
      <c r="W158" s="56"/>
      <c r="X158" s="56"/>
      <c r="Y158" s="56"/>
      <c r="Z158" s="56"/>
      <c r="AA158" s="56"/>
      <c r="AB158" s="56"/>
    </row>
    <row r="159" spans="1:28" hidden="1" x14ac:dyDescent="0.2">
      <c r="A159" s="19">
        <v>149</v>
      </c>
      <c r="B159" s="30" t="str">
        <f t="shared" si="26"/>
        <v>**</v>
      </c>
      <c r="C159" t="str">
        <f>VLOOKUP(A159,VK!$IE$3:$IG$294,3,FALSE)</f>
        <v>Enonkoski</v>
      </c>
      <c r="D159" s="17">
        <f>VLOOKUP($C159,VK!$B$3:$CG$294,37,FALSE)</f>
        <v>0.72</v>
      </c>
      <c r="E159" s="10">
        <f>VLOOKUP(C159,VK!$B$3:$CG$294,11,FALSE)</f>
        <v>202.8</v>
      </c>
      <c r="F159" s="31">
        <f>VLOOKUP($C159,VK!$B$3:$CG$294,59,FALSE)</f>
        <v>36</v>
      </c>
      <c r="G159" s="24">
        <f>VLOOKUP($C159,VK!$B$3:$CG$294,65,FALSE)</f>
        <v>24296.312888198758</v>
      </c>
      <c r="H159" s="17">
        <f>VLOOKUP($C159,VK!$B$3:$CG$294,55,FALSE)</f>
        <v>1</v>
      </c>
      <c r="I159" s="10">
        <f>VLOOKUP($C159,VK!$B$3:$CG$294,32,FALSE)</f>
        <v>0</v>
      </c>
      <c r="J159" s="10">
        <f>VLOOKUP($C159,VK!$B$3:$CG$294,18,FALSE)</f>
        <v>101</v>
      </c>
      <c r="K159" s="10"/>
      <c r="L159" s="66">
        <f t="shared" si="18"/>
        <v>12032.547413793101</v>
      </c>
      <c r="M159" s="58">
        <f>1-VLOOKUP(C159,VK!$B$3:$ID$294,237,FALSE)</f>
        <v>0.23870132464284699</v>
      </c>
      <c r="N159" s="57">
        <f t="shared" si="19"/>
        <v>36</v>
      </c>
      <c r="O159" s="57">
        <f t="shared" si="20"/>
        <v>0</v>
      </c>
      <c r="P159" s="57">
        <f t="shared" si="21"/>
        <v>0</v>
      </c>
      <c r="Q159" s="57">
        <f t="shared" si="22"/>
        <v>0</v>
      </c>
      <c r="R159" s="57">
        <f t="shared" si="23"/>
        <v>0</v>
      </c>
      <c r="S159" s="57">
        <f t="shared" si="24"/>
        <v>0</v>
      </c>
      <c r="T159" s="57">
        <f t="shared" si="25"/>
        <v>10715.062443598701</v>
      </c>
      <c r="U159" s="60"/>
      <c r="V159" s="60"/>
      <c r="W159" s="56"/>
      <c r="X159" s="56"/>
      <c r="Y159" s="56"/>
      <c r="Z159" s="56"/>
      <c r="AA159" s="56"/>
      <c r="AB159" s="56"/>
    </row>
    <row r="160" spans="1:28" hidden="1" x14ac:dyDescent="0.2">
      <c r="A160" s="19">
        <v>150</v>
      </c>
      <c r="B160" s="30" t="str">
        <f t="shared" si="26"/>
        <v>**</v>
      </c>
      <c r="C160" t="str">
        <f>VLOOKUP(A160,VK!$IE$3:$IG$294,3,FALSE)</f>
        <v>Konnevesi</v>
      </c>
      <c r="D160" s="17">
        <f>VLOOKUP($C160,VK!$B$3:$CG$294,37,FALSE)</f>
        <v>0.77419354838709675</v>
      </c>
      <c r="E160" s="10">
        <f>VLOOKUP(C160,VK!$B$3:$CG$294,11,FALSE)</f>
        <v>187.6</v>
      </c>
      <c r="F160" s="31">
        <f>VLOOKUP($C160,VK!$B$3:$CG$294,59,FALSE)</f>
        <v>72</v>
      </c>
      <c r="G160" s="24">
        <f>VLOOKUP($C160,VK!$B$3:$CG$294,65,FALSE)</f>
        <v>24453.347808275295</v>
      </c>
      <c r="H160" s="17">
        <f>VLOOKUP($C160,VK!$B$3:$CG$294,55,FALSE)</f>
        <v>1</v>
      </c>
      <c r="I160" s="10">
        <f>VLOOKUP($C160,VK!$B$3:$CG$294,32,FALSE)</f>
        <v>0</v>
      </c>
      <c r="J160" s="10">
        <f>VLOOKUP($C160,VK!$B$3:$CG$294,18,FALSE)</f>
        <v>151</v>
      </c>
      <c r="K160" s="10"/>
      <c r="L160" s="66">
        <f t="shared" si="18"/>
        <v>12302.188073394496</v>
      </c>
      <c r="M160" s="58">
        <f>1-VLOOKUP(C160,VK!$B$3:$ID$294,237,FALSE)</f>
        <v>0.23461549098500045</v>
      </c>
      <c r="N160" s="57">
        <f t="shared" si="19"/>
        <v>72</v>
      </c>
      <c r="O160" s="57">
        <f t="shared" si="20"/>
        <v>0</v>
      </c>
      <c r="P160" s="57">
        <f t="shared" si="21"/>
        <v>0</v>
      </c>
      <c r="Q160" s="57">
        <f t="shared" si="22"/>
        <v>0</v>
      </c>
      <c r="R160" s="57">
        <f t="shared" si="23"/>
        <v>0</v>
      </c>
      <c r="S160" s="57">
        <f t="shared" si="24"/>
        <v>0</v>
      </c>
      <c r="T160" s="57">
        <f t="shared" si="25"/>
        <v>10715.062443598701</v>
      </c>
      <c r="U160" s="60"/>
      <c r="V160" s="60"/>
      <c r="W160" s="56"/>
      <c r="X160" s="56"/>
      <c r="Y160" s="56"/>
      <c r="Z160" s="56"/>
      <c r="AA160" s="56"/>
      <c r="AB160" s="56"/>
    </row>
    <row r="161" spans="1:28" hidden="1" x14ac:dyDescent="0.2">
      <c r="A161" s="19">
        <v>151</v>
      </c>
      <c r="B161" s="30" t="str">
        <f t="shared" si="26"/>
        <v>**</v>
      </c>
      <c r="C161" t="str">
        <f>VLOOKUP(A161,VK!$IE$3:$IG$294,3,FALSE)</f>
        <v>Taivassalo</v>
      </c>
      <c r="D161" s="17">
        <f>VLOOKUP($C161,VK!$B$3:$CG$294,37,FALSE)</f>
        <v>0.85135135135135132</v>
      </c>
      <c r="E161" s="10">
        <f>VLOOKUP(C161,VK!$B$3:$CG$294,11,FALSE)</f>
        <v>173.2</v>
      </c>
      <c r="F161" s="31">
        <f>VLOOKUP($C161,VK!$B$3:$CG$294,59,FALSE)</f>
        <v>63</v>
      </c>
      <c r="G161" s="24">
        <f>VLOOKUP($C161,VK!$B$3:$CG$294,65,FALSE)</f>
        <v>27022.055555555555</v>
      </c>
      <c r="H161" s="17">
        <f>VLOOKUP($C161,VK!$B$3:$CG$294,55,FALSE)</f>
        <v>1</v>
      </c>
      <c r="I161" s="10">
        <f>VLOOKUP($C161,VK!$B$3:$CG$294,32,FALSE)</f>
        <v>0</v>
      </c>
      <c r="J161" s="10">
        <f>VLOOKUP($C161,VK!$B$3:$CG$294,18,FALSE)</f>
        <v>69</v>
      </c>
      <c r="K161" s="10"/>
      <c r="L161" s="66">
        <f t="shared" si="18"/>
        <v>13498.777831325302</v>
      </c>
      <c r="M161" s="58">
        <f>1-VLOOKUP(C161,VK!$B$3:$ID$294,237,FALSE)</f>
        <v>0.23439236757647819</v>
      </c>
      <c r="N161" s="57">
        <f t="shared" si="19"/>
        <v>63</v>
      </c>
      <c r="O161" s="57">
        <f t="shared" si="20"/>
        <v>0</v>
      </c>
      <c r="P161" s="57">
        <f t="shared" si="21"/>
        <v>0</v>
      </c>
      <c r="Q161" s="57">
        <f t="shared" si="22"/>
        <v>0</v>
      </c>
      <c r="R161" s="57">
        <f t="shared" si="23"/>
        <v>0</v>
      </c>
      <c r="S161" s="57">
        <f t="shared" si="24"/>
        <v>0</v>
      </c>
      <c r="T161" s="57">
        <f t="shared" si="25"/>
        <v>10715.062443598701</v>
      </c>
      <c r="U161" s="60"/>
      <c r="V161" s="60"/>
      <c r="W161" s="56"/>
      <c r="X161" s="56"/>
      <c r="Y161" s="56"/>
      <c r="Z161" s="56"/>
      <c r="AA161" s="56"/>
      <c r="AB161" s="56"/>
    </row>
    <row r="162" spans="1:28" hidden="1" x14ac:dyDescent="0.2">
      <c r="A162" s="19">
        <v>152</v>
      </c>
      <c r="B162" s="30" t="str">
        <f t="shared" si="26"/>
        <v>**</v>
      </c>
      <c r="C162" t="str">
        <f>VLOOKUP(A162,VK!$IE$3:$IG$294,3,FALSE)</f>
        <v>Hailuoto</v>
      </c>
      <c r="D162" s="17">
        <f>VLOOKUP($C162,VK!$B$3:$CG$294,37,FALSE)</f>
        <v>0.8</v>
      </c>
      <c r="E162" s="10">
        <f>VLOOKUP(C162,VK!$B$3:$CG$294,11,FALSE)</f>
        <v>192.6</v>
      </c>
      <c r="F162" s="31">
        <f>VLOOKUP($C162,VK!$B$3:$CG$294,59,FALSE)</f>
        <v>24</v>
      </c>
      <c r="G162" s="24">
        <f>VLOOKUP($C162,VK!$B$3:$CG$294,65,FALSE)</f>
        <v>27495.437971952535</v>
      </c>
      <c r="H162" s="17">
        <f>VLOOKUP($C162,VK!$B$3:$CG$294,55,FALSE)</f>
        <v>1</v>
      </c>
      <c r="I162" s="10">
        <f>VLOOKUP($C162,VK!$B$3:$CG$294,32,FALSE)</f>
        <v>0</v>
      </c>
      <c r="J162" s="10">
        <f>VLOOKUP($C162,VK!$B$3:$CG$294,18,FALSE)</f>
        <v>39</v>
      </c>
      <c r="K162" s="10"/>
      <c r="L162" s="66">
        <f t="shared" si="18"/>
        <v>14719.092903225805</v>
      </c>
      <c r="M162" s="58">
        <f>1-VLOOKUP(C162,VK!$B$3:$ID$294,237,FALSE)</f>
        <v>0.23436517215882202</v>
      </c>
      <c r="N162" s="57">
        <f t="shared" si="19"/>
        <v>24</v>
      </c>
      <c r="O162" s="57">
        <f t="shared" si="20"/>
        <v>0</v>
      </c>
      <c r="P162" s="57">
        <f t="shared" si="21"/>
        <v>0</v>
      </c>
      <c r="Q162" s="57">
        <f t="shared" si="22"/>
        <v>0</v>
      </c>
      <c r="R162" s="57">
        <f t="shared" si="23"/>
        <v>0</v>
      </c>
      <c r="S162" s="57">
        <f t="shared" si="24"/>
        <v>0</v>
      </c>
      <c r="T162" s="57">
        <f t="shared" si="25"/>
        <v>10715.062443598701</v>
      </c>
      <c r="U162" s="60"/>
      <c r="V162" s="60"/>
      <c r="W162" s="56"/>
      <c r="X162" s="56"/>
      <c r="Y162" s="56"/>
      <c r="Z162" s="56"/>
      <c r="AA162" s="56"/>
      <c r="AB162" s="56"/>
    </row>
    <row r="163" spans="1:28" hidden="1" x14ac:dyDescent="0.2">
      <c r="A163" s="19">
        <v>153</v>
      </c>
      <c r="B163" s="30" t="str">
        <f t="shared" si="26"/>
        <v>**</v>
      </c>
      <c r="C163" t="str">
        <f>VLOOKUP(A163,VK!$IE$3:$IG$294,3,FALSE)</f>
        <v>Pomarkku</v>
      </c>
      <c r="D163" s="17">
        <f>VLOOKUP($C163,VK!$B$3:$CG$294,37,FALSE)</f>
        <v>0.8</v>
      </c>
      <c r="E163" s="10">
        <f>VLOOKUP(C163,VK!$B$3:$CG$294,11,FALSE)</f>
        <v>176.4</v>
      </c>
      <c r="F163" s="31">
        <f>VLOOKUP($C163,VK!$B$3:$CG$294,59,FALSE)</f>
        <v>72</v>
      </c>
      <c r="G163" s="24">
        <f>VLOOKUP($C163,VK!$B$3:$CG$294,65,FALSE)</f>
        <v>24632.812014500258</v>
      </c>
      <c r="H163" s="17">
        <f>VLOOKUP($C163,VK!$B$3:$CG$294,55,FALSE)</f>
        <v>1</v>
      </c>
      <c r="I163" s="10">
        <f>VLOOKUP($C163,VK!$B$3:$CG$294,32,FALSE)</f>
        <v>0</v>
      </c>
      <c r="J163" s="10">
        <f>VLOOKUP($C163,VK!$B$3:$CG$294,18,FALSE)</f>
        <v>99</v>
      </c>
      <c r="K163" s="10"/>
      <c r="L163" s="66">
        <f t="shared" si="18"/>
        <v>9547.7308411214963</v>
      </c>
      <c r="M163" s="58">
        <f>1-VLOOKUP(C163,VK!$B$3:$ID$294,237,FALSE)</f>
        <v>0.23435954123275782</v>
      </c>
      <c r="N163" s="57">
        <f t="shared" si="19"/>
        <v>72</v>
      </c>
      <c r="O163" s="57">
        <f t="shared" si="20"/>
        <v>0</v>
      </c>
      <c r="P163" s="57">
        <f t="shared" si="21"/>
        <v>0</v>
      </c>
      <c r="Q163" s="57">
        <f t="shared" si="22"/>
        <v>0</v>
      </c>
      <c r="R163" s="57">
        <f t="shared" si="23"/>
        <v>0</v>
      </c>
      <c r="S163" s="57">
        <f t="shared" si="24"/>
        <v>0</v>
      </c>
      <c r="T163" s="57">
        <f t="shared" si="25"/>
        <v>10715.062443598701</v>
      </c>
      <c r="U163" s="60"/>
      <c r="V163" s="60"/>
      <c r="W163" s="56"/>
      <c r="X163" s="56"/>
      <c r="Y163" s="56"/>
      <c r="Z163" s="56"/>
      <c r="AA163" s="56"/>
      <c r="AB163" s="56"/>
    </row>
    <row r="164" spans="1:28" hidden="1" x14ac:dyDescent="0.2">
      <c r="A164" s="19">
        <v>154</v>
      </c>
      <c r="B164" s="30" t="str">
        <f t="shared" si="26"/>
        <v>**</v>
      </c>
      <c r="C164" t="str">
        <f>VLOOKUP(A164,VK!$IE$3:$IG$294,3,FALSE)</f>
        <v>Ruovesi</v>
      </c>
      <c r="D164" s="17">
        <f>VLOOKUP($C164,VK!$B$3:$CG$294,37,FALSE)</f>
        <v>0.78169014084507038</v>
      </c>
      <c r="E164" s="10">
        <f>VLOOKUP(C164,VK!$B$3:$CG$294,11,FALSE)</f>
        <v>191.7</v>
      </c>
      <c r="F164" s="31">
        <f>VLOOKUP($C164,VK!$B$3:$CG$294,59,FALSE)</f>
        <v>111</v>
      </c>
      <c r="G164" s="24">
        <f>VLOOKUP($C164,VK!$B$3:$CG$294,65,FALSE)</f>
        <v>25314.977222084675</v>
      </c>
      <c r="H164" s="17">
        <f>VLOOKUP($C164,VK!$B$3:$CG$294,55,FALSE)</f>
        <v>1</v>
      </c>
      <c r="I164" s="10">
        <f>VLOOKUP($C164,VK!$B$3:$CG$294,32,FALSE)</f>
        <v>0</v>
      </c>
      <c r="J164" s="10">
        <f>VLOOKUP($C164,VK!$B$3:$CG$294,18,FALSE)</f>
        <v>241</v>
      </c>
      <c r="K164" s="10"/>
      <c r="L164" s="66">
        <f t="shared" si="18"/>
        <v>12651.506709677422</v>
      </c>
      <c r="M164" s="58">
        <f>1-VLOOKUP(C164,VK!$B$3:$ID$294,237,FALSE)</f>
        <v>0.23346163954892352</v>
      </c>
      <c r="N164" s="57">
        <f t="shared" si="19"/>
        <v>111</v>
      </c>
      <c r="O164" s="57">
        <f t="shared" si="20"/>
        <v>0</v>
      </c>
      <c r="P164" s="57">
        <f t="shared" si="21"/>
        <v>0</v>
      </c>
      <c r="Q164" s="57">
        <f t="shared" si="22"/>
        <v>0</v>
      </c>
      <c r="R164" s="57">
        <f t="shared" si="23"/>
        <v>0</v>
      </c>
      <c r="S164" s="57">
        <f t="shared" si="24"/>
        <v>0</v>
      </c>
      <c r="T164" s="57">
        <f t="shared" si="25"/>
        <v>10715.062443598701</v>
      </c>
      <c r="U164" s="60"/>
      <c r="V164" s="60"/>
      <c r="W164" s="56"/>
      <c r="X164" s="56"/>
      <c r="Y164" s="56"/>
      <c r="Z164" s="56"/>
      <c r="AA164" s="56"/>
      <c r="AB164" s="56"/>
    </row>
    <row r="165" spans="1:28" hidden="1" x14ac:dyDescent="0.2">
      <c r="A165" s="19">
        <v>155</v>
      </c>
      <c r="B165" s="30" t="str">
        <f t="shared" si="26"/>
        <v>**</v>
      </c>
      <c r="C165" t="str">
        <f>VLOOKUP(A165,VK!$IE$3:$IG$294,3,FALSE)</f>
        <v>Puumala</v>
      </c>
      <c r="D165" s="17">
        <f>VLOOKUP($C165,VK!$B$3:$CG$294,37,FALSE)</f>
        <v>0.75</v>
      </c>
      <c r="E165" s="10">
        <f>VLOOKUP(C165,VK!$B$3:$CG$294,11,FALSE)</f>
        <v>192.8</v>
      </c>
      <c r="F165" s="31">
        <f>VLOOKUP($C165,VK!$B$3:$CG$294,59,FALSE)</f>
        <v>39</v>
      </c>
      <c r="G165" s="24">
        <f>VLOOKUP($C165,VK!$B$3:$CG$294,65,FALSE)</f>
        <v>27529.964302712993</v>
      </c>
      <c r="H165" s="17">
        <f>VLOOKUP($C165,VK!$B$3:$CG$294,55,FALSE)</f>
        <v>1</v>
      </c>
      <c r="I165" s="10">
        <f>VLOOKUP($C165,VK!$B$3:$CG$294,32,FALSE)</f>
        <v>1</v>
      </c>
      <c r="J165" s="10">
        <f>VLOOKUP($C165,VK!$B$3:$CG$294,18,FALSE)</f>
        <v>248</v>
      </c>
      <c r="K165" s="10"/>
      <c r="L165" s="66">
        <f t="shared" si="18"/>
        <v>15821.449999999999</v>
      </c>
      <c r="M165" s="58">
        <f>1-VLOOKUP(C165,VK!$B$3:$ID$294,237,FALSE)</f>
        <v>0.22958625643866371</v>
      </c>
      <c r="N165" s="57">
        <f t="shared" si="19"/>
        <v>39</v>
      </c>
      <c r="O165" s="57">
        <f t="shared" si="20"/>
        <v>0</v>
      </c>
      <c r="P165" s="57">
        <f t="shared" si="21"/>
        <v>0</v>
      </c>
      <c r="Q165" s="57">
        <f t="shared" si="22"/>
        <v>0</v>
      </c>
      <c r="R165" s="57">
        <f t="shared" si="23"/>
        <v>0</v>
      </c>
      <c r="S165" s="57">
        <f t="shared" si="24"/>
        <v>0</v>
      </c>
      <c r="T165" s="57">
        <f t="shared" si="25"/>
        <v>10715.062443598701</v>
      </c>
      <c r="U165" s="60"/>
      <c r="V165" s="60"/>
      <c r="W165" s="56"/>
      <c r="X165" s="56"/>
      <c r="Y165" s="56"/>
      <c r="Z165" s="56"/>
      <c r="AA165" s="56"/>
      <c r="AB165" s="56"/>
    </row>
    <row r="166" spans="1:28" hidden="1" x14ac:dyDescent="0.2">
      <c r="A166" s="19">
        <v>156</v>
      </c>
      <c r="B166" s="30" t="str">
        <f t="shared" si="26"/>
        <v>**</v>
      </c>
      <c r="C166" t="str">
        <f>VLOOKUP(A166,VK!$IE$3:$IG$294,3,FALSE)</f>
        <v>Hirvensalmi</v>
      </c>
      <c r="D166" s="17">
        <f>VLOOKUP($C166,VK!$B$3:$CG$294,37,FALSE)</f>
        <v>0.64864864864864868</v>
      </c>
      <c r="E166" s="10">
        <f>VLOOKUP(C166,VK!$B$3:$CG$294,11,FALSE)</f>
        <v>186.4</v>
      </c>
      <c r="F166" s="31">
        <f>VLOOKUP($C166,VK!$B$3:$CG$294,59,FALSE)</f>
        <v>48</v>
      </c>
      <c r="G166" s="24">
        <f>VLOOKUP($C166,VK!$B$3:$CG$294,65,FALSE)</f>
        <v>25554.74939290918</v>
      </c>
      <c r="H166" s="17">
        <f>VLOOKUP($C166,VK!$B$3:$CG$294,55,FALSE)</f>
        <v>1</v>
      </c>
      <c r="I166" s="10">
        <f>VLOOKUP($C166,VK!$B$3:$CG$294,32,FALSE)</f>
        <v>1</v>
      </c>
      <c r="J166" s="10">
        <f>VLOOKUP($C166,VK!$B$3:$CG$294,18,FALSE)</f>
        <v>182</v>
      </c>
      <c r="K166" s="10"/>
      <c r="L166" s="66">
        <f t="shared" si="18"/>
        <v>11400.62551724138</v>
      </c>
      <c r="M166" s="58">
        <f>1-VLOOKUP(C166,VK!$B$3:$ID$294,237,FALSE)</f>
        <v>0.22624167706482723</v>
      </c>
      <c r="N166" s="57">
        <f t="shared" si="19"/>
        <v>48</v>
      </c>
      <c r="O166" s="57">
        <f t="shared" si="20"/>
        <v>0</v>
      </c>
      <c r="P166" s="57">
        <f t="shared" si="21"/>
        <v>0</v>
      </c>
      <c r="Q166" s="57">
        <f t="shared" si="22"/>
        <v>0</v>
      </c>
      <c r="R166" s="57">
        <f t="shared" si="23"/>
        <v>0</v>
      </c>
      <c r="S166" s="57">
        <f t="shared" si="24"/>
        <v>0</v>
      </c>
      <c r="T166" s="57">
        <f t="shared" si="25"/>
        <v>10715.062443598701</v>
      </c>
      <c r="U166" s="60"/>
      <c r="V166" s="60"/>
      <c r="W166" s="56"/>
      <c r="X166" s="56"/>
      <c r="Y166" s="56"/>
      <c r="Z166" s="56"/>
      <c r="AA166" s="56"/>
      <c r="AB166" s="56"/>
    </row>
    <row r="167" spans="1:28" hidden="1" x14ac:dyDescent="0.2">
      <c r="A167" s="19">
        <v>157</v>
      </c>
      <c r="B167" s="30" t="str">
        <f t="shared" si="26"/>
        <v>**</v>
      </c>
      <c r="C167" t="str">
        <f>VLOOKUP(A167,VK!$IE$3:$IG$294,3,FALSE)</f>
        <v>Vesanto</v>
      </c>
      <c r="D167" s="17">
        <f>VLOOKUP($C167,VK!$B$3:$CG$294,37,FALSE)</f>
        <v>0.7021276595744681</v>
      </c>
      <c r="E167" s="10">
        <f>VLOOKUP(C167,VK!$B$3:$CG$294,11,FALSE)</f>
        <v>210.1</v>
      </c>
      <c r="F167" s="31">
        <f>VLOOKUP($C167,VK!$B$3:$CG$294,59,FALSE)</f>
        <v>33</v>
      </c>
      <c r="G167" s="24">
        <f>VLOOKUP($C167,VK!$B$3:$CG$294,65,FALSE)</f>
        <v>23715.626688276607</v>
      </c>
      <c r="H167" s="17">
        <f>VLOOKUP($C167,VK!$B$3:$CG$294,55,FALSE)</f>
        <v>1</v>
      </c>
      <c r="I167" s="10">
        <f>VLOOKUP($C167,VK!$B$3:$CG$294,32,FALSE)</f>
        <v>0</v>
      </c>
      <c r="J167" s="10">
        <f>VLOOKUP($C167,VK!$B$3:$CG$294,18,FALSE)</f>
        <v>172</v>
      </c>
      <c r="K167" s="10"/>
      <c r="L167" s="66">
        <f t="shared" si="18"/>
        <v>12437.899433962264</v>
      </c>
      <c r="M167" s="58">
        <f>1-VLOOKUP(C167,VK!$B$3:$ID$294,237,FALSE)</f>
        <v>0.22083082705752854</v>
      </c>
      <c r="N167" s="57">
        <f t="shared" si="19"/>
        <v>33</v>
      </c>
      <c r="O167" s="57">
        <f t="shared" si="20"/>
        <v>0</v>
      </c>
      <c r="P167" s="57">
        <f t="shared" si="21"/>
        <v>0</v>
      </c>
      <c r="Q167" s="57">
        <f t="shared" si="22"/>
        <v>0</v>
      </c>
      <c r="R167" s="57">
        <f t="shared" si="23"/>
        <v>0</v>
      </c>
      <c r="S167" s="57">
        <f t="shared" si="24"/>
        <v>0</v>
      </c>
      <c r="T167" s="57">
        <f t="shared" si="25"/>
        <v>10715.062443598701</v>
      </c>
      <c r="U167" s="60"/>
      <c r="V167" s="60"/>
      <c r="W167" s="56"/>
      <c r="X167" s="56"/>
      <c r="Y167" s="56"/>
      <c r="Z167" s="56"/>
      <c r="AA167" s="56"/>
      <c r="AB167" s="56"/>
    </row>
    <row r="168" spans="1:28" hidden="1" x14ac:dyDescent="0.2">
      <c r="A168" s="19">
        <v>158</v>
      </c>
      <c r="B168" s="30" t="str">
        <f t="shared" si="26"/>
        <v>**</v>
      </c>
      <c r="C168" t="str">
        <f>VLOOKUP(A168,VK!$IE$3:$IG$294,3,FALSE)</f>
        <v>Raisio</v>
      </c>
      <c r="D168" s="17">
        <f>VLOOKUP($C168,VK!$B$3:$CG$294,37,FALSE)</f>
        <v>0.85505226480836238</v>
      </c>
      <c r="E168" s="10">
        <f>VLOOKUP(C168,VK!$B$3:$CG$294,11,FALSE)</f>
        <v>120.4</v>
      </c>
      <c r="F168" s="31">
        <f>VLOOKUP($C168,VK!$B$3:$CG$294,59,FALSE)</f>
        <v>1227</v>
      </c>
      <c r="G168" s="24">
        <f>VLOOKUP($C168,VK!$B$3:$CG$294,65,FALSE)</f>
        <v>29644.566205610383</v>
      </c>
      <c r="H168" s="17">
        <f>VLOOKUP($C168,VK!$B$3:$CG$294,55,FALSE)</f>
        <v>0.82151589242053791</v>
      </c>
      <c r="I168" s="10">
        <f>VLOOKUP($C168,VK!$B$3:$CG$294,32,FALSE)</f>
        <v>0</v>
      </c>
      <c r="J168" s="10">
        <f>VLOOKUP($C168,VK!$B$3:$CG$294,18,FALSE)</f>
        <v>34</v>
      </c>
      <c r="K168" s="10"/>
      <c r="L168" s="66">
        <f t="shared" si="18"/>
        <v>12113.031614268442</v>
      </c>
      <c r="M168" s="58">
        <f>1-VLOOKUP(C168,VK!$B$3:$ID$294,237,FALSE)</f>
        <v>0.21746745569756831</v>
      </c>
      <c r="N168" s="57">
        <f t="shared" si="19"/>
        <v>1008</v>
      </c>
      <c r="O168" s="57">
        <f t="shared" si="20"/>
        <v>2.5</v>
      </c>
      <c r="P168" s="57">
        <f t="shared" si="21"/>
        <v>33</v>
      </c>
      <c r="Q168" s="57">
        <f t="shared" si="22"/>
        <v>0</v>
      </c>
      <c r="R168" s="57">
        <f t="shared" si="23"/>
        <v>201</v>
      </c>
      <c r="S168" s="57">
        <f t="shared" si="24"/>
        <v>0</v>
      </c>
      <c r="T168" s="57">
        <f t="shared" si="25"/>
        <v>10715.062443598701</v>
      </c>
      <c r="U168" s="60"/>
      <c r="V168" s="60"/>
      <c r="W168" s="56"/>
      <c r="X168" s="56"/>
      <c r="Y168" s="56"/>
      <c r="Z168" s="56"/>
      <c r="AA168" s="56"/>
      <c r="AB168" s="56"/>
    </row>
    <row r="169" spans="1:28" hidden="1" x14ac:dyDescent="0.2">
      <c r="A169" s="19">
        <v>159</v>
      </c>
      <c r="B169" s="30" t="str">
        <f t="shared" si="26"/>
        <v>**</v>
      </c>
      <c r="C169" t="str">
        <f>VLOOKUP(A169,VK!$IE$3:$IG$294,3,FALSE)</f>
        <v>Humppila</v>
      </c>
      <c r="D169" s="17">
        <f>VLOOKUP($C169,VK!$B$3:$CG$294,37,FALSE)</f>
        <v>0.82105263157894737</v>
      </c>
      <c r="E169" s="10">
        <f>VLOOKUP(C169,VK!$B$3:$CG$294,11,FALSE)</f>
        <v>158.80000000000001</v>
      </c>
      <c r="F169" s="31">
        <f>VLOOKUP($C169,VK!$B$3:$CG$294,59,FALSE)</f>
        <v>78</v>
      </c>
      <c r="G169" s="24">
        <f>VLOOKUP($C169,VK!$B$3:$CG$294,65,FALSE)</f>
        <v>25886.519579751672</v>
      </c>
      <c r="H169" s="17">
        <f>VLOOKUP($C169,VK!$B$3:$CG$294,55,FALSE)</f>
        <v>1</v>
      </c>
      <c r="I169" s="10">
        <f>VLOOKUP($C169,VK!$B$3:$CG$294,32,FALSE)</f>
        <v>1</v>
      </c>
      <c r="J169" s="10">
        <f>VLOOKUP($C169,VK!$B$3:$CG$294,18,FALSE)</f>
        <v>71</v>
      </c>
      <c r="K169" s="10"/>
      <c r="L169" s="66">
        <f t="shared" si="18"/>
        <v>12135.261214953271</v>
      </c>
      <c r="M169" s="58">
        <f>1-VLOOKUP(C169,VK!$B$3:$ID$294,237,FALSE)</f>
        <v>0.21371023983930093</v>
      </c>
      <c r="N169" s="57">
        <f t="shared" si="19"/>
        <v>78</v>
      </c>
      <c r="O169" s="57">
        <f t="shared" si="20"/>
        <v>0</v>
      </c>
      <c r="P169" s="57">
        <f t="shared" si="21"/>
        <v>0</v>
      </c>
      <c r="Q169" s="57">
        <f t="shared" si="22"/>
        <v>0</v>
      </c>
      <c r="R169" s="57">
        <f t="shared" si="23"/>
        <v>0</v>
      </c>
      <c r="S169" s="57">
        <f t="shared" si="24"/>
        <v>0</v>
      </c>
      <c r="T169" s="57">
        <f t="shared" si="25"/>
        <v>10715.062443598701</v>
      </c>
      <c r="U169" s="60"/>
      <c r="V169" s="60"/>
      <c r="W169" s="56"/>
      <c r="X169" s="56"/>
      <c r="Y169" s="56"/>
      <c r="Z169" s="56"/>
      <c r="AA169" s="56"/>
      <c r="AB169" s="56"/>
    </row>
    <row r="170" spans="1:28" hidden="1" x14ac:dyDescent="0.2">
      <c r="A170" s="19">
        <v>160</v>
      </c>
      <c r="B170" s="30" t="str">
        <f t="shared" si="26"/>
        <v>**</v>
      </c>
      <c r="C170" t="str">
        <f>VLOOKUP(A170,VK!$IE$3:$IG$294,3,FALSE)</f>
        <v>Luumäki</v>
      </c>
      <c r="D170" s="17">
        <f>VLOOKUP($C170,VK!$B$3:$CG$294,37,FALSE)</f>
        <v>0.86842105263157898</v>
      </c>
      <c r="E170" s="10">
        <f>VLOOKUP(C170,VK!$B$3:$CG$294,11,FALSE)</f>
        <v>169.2</v>
      </c>
      <c r="F170" s="31">
        <f>VLOOKUP($C170,VK!$B$3:$CG$294,59,FALSE)</f>
        <v>132</v>
      </c>
      <c r="G170" s="24">
        <f>VLOOKUP($C170,VK!$B$3:$CG$294,65,FALSE)</f>
        <v>26173.408444240478</v>
      </c>
      <c r="H170" s="17">
        <f>VLOOKUP($C170,VK!$B$3:$CG$294,55,FALSE)</f>
        <v>1</v>
      </c>
      <c r="I170" s="10">
        <f>VLOOKUP($C170,VK!$B$3:$CG$294,32,FALSE)</f>
        <v>0</v>
      </c>
      <c r="J170" s="10">
        <f>VLOOKUP($C170,VK!$B$3:$CG$294,18,FALSE)</f>
        <v>261</v>
      </c>
      <c r="K170" s="10"/>
      <c r="L170" s="66">
        <f t="shared" si="18"/>
        <v>13664.096666666666</v>
      </c>
      <c r="M170" s="58">
        <f>1-VLOOKUP(C170,VK!$B$3:$ID$294,237,FALSE)</f>
        <v>0.20880463012915895</v>
      </c>
      <c r="N170" s="57">
        <f t="shared" si="19"/>
        <v>132</v>
      </c>
      <c r="O170" s="57">
        <f t="shared" si="20"/>
        <v>0</v>
      </c>
      <c r="P170" s="57">
        <f t="shared" si="21"/>
        <v>0</v>
      </c>
      <c r="Q170" s="57">
        <f t="shared" si="22"/>
        <v>0</v>
      </c>
      <c r="R170" s="57">
        <f t="shared" si="23"/>
        <v>0</v>
      </c>
      <c r="S170" s="57">
        <f t="shared" si="24"/>
        <v>0</v>
      </c>
      <c r="T170" s="57">
        <f t="shared" si="25"/>
        <v>10715.062443598701</v>
      </c>
      <c r="U170" s="60"/>
      <c r="V170" s="60"/>
      <c r="W170" s="56"/>
      <c r="X170" s="56"/>
      <c r="Y170" s="56"/>
      <c r="Z170" s="56"/>
      <c r="AA170" s="56"/>
      <c r="AB170" s="56"/>
    </row>
    <row r="171" spans="1:28" hidden="1" x14ac:dyDescent="0.2">
      <c r="A171" s="19">
        <v>161</v>
      </c>
      <c r="B171" s="30" t="str">
        <f t="shared" si="26"/>
        <v>**</v>
      </c>
      <c r="C171" t="str">
        <f>VLOOKUP(A171,VK!$IE$3:$IG$294,3,FALSE)</f>
        <v>Rautjärvi</v>
      </c>
      <c r="D171" s="17">
        <f>VLOOKUP($C171,VK!$B$3:$CG$294,37,FALSE)</f>
        <v>0.72413793103448276</v>
      </c>
      <c r="E171" s="10">
        <f>VLOOKUP(C171,VK!$B$3:$CG$294,11,FALSE)</f>
        <v>233.2</v>
      </c>
      <c r="F171" s="31">
        <f>VLOOKUP($C171,VK!$B$3:$CG$294,59,FALSE)</f>
        <v>63</v>
      </c>
      <c r="G171" s="24">
        <f>VLOOKUP($C171,VK!$B$3:$CG$294,65,FALSE)</f>
        <v>26868.826795212764</v>
      </c>
      <c r="H171" s="17">
        <f>VLOOKUP($C171,VK!$B$3:$CG$294,55,FALSE)</f>
        <v>1</v>
      </c>
      <c r="I171" s="10">
        <f>VLOOKUP($C171,VK!$B$3:$CG$294,32,FALSE)</f>
        <v>0</v>
      </c>
      <c r="J171" s="10">
        <f>VLOOKUP($C171,VK!$B$3:$CG$294,18,FALSE)</f>
        <v>186</v>
      </c>
      <c r="K171" s="10"/>
      <c r="L171" s="66">
        <f t="shared" si="18"/>
        <v>12213.190594059406</v>
      </c>
      <c r="M171" s="58">
        <f>1-VLOOKUP(C171,VK!$B$3:$ID$294,237,FALSE)</f>
        <v>0.20261930625899482</v>
      </c>
      <c r="N171" s="57">
        <f t="shared" si="19"/>
        <v>63</v>
      </c>
      <c r="O171" s="57">
        <f t="shared" si="20"/>
        <v>0</v>
      </c>
      <c r="P171" s="57">
        <f t="shared" si="21"/>
        <v>0</v>
      </c>
      <c r="Q171" s="57">
        <f t="shared" si="22"/>
        <v>0</v>
      </c>
      <c r="R171" s="57">
        <f t="shared" si="23"/>
        <v>0</v>
      </c>
      <c r="S171" s="57">
        <f t="shared" si="24"/>
        <v>0</v>
      </c>
      <c r="T171" s="57">
        <f t="shared" si="25"/>
        <v>10715.062443598701</v>
      </c>
      <c r="U171" s="60"/>
      <c r="V171" s="60"/>
      <c r="W171" s="56"/>
      <c r="X171" s="56"/>
      <c r="Y171" s="56"/>
      <c r="Z171" s="56"/>
      <c r="AA171" s="56"/>
      <c r="AB171" s="56"/>
    </row>
    <row r="172" spans="1:28" hidden="1" x14ac:dyDescent="0.2">
      <c r="A172" s="19">
        <v>162</v>
      </c>
      <c r="B172" s="30" t="str">
        <f t="shared" si="26"/>
        <v>**</v>
      </c>
      <c r="C172" t="str">
        <f>VLOOKUP(A172,VK!$IE$3:$IG$294,3,FALSE)</f>
        <v>Merikarvia</v>
      </c>
      <c r="D172" s="17">
        <f>VLOOKUP($C172,VK!$B$3:$CG$294,37,FALSE)</f>
        <v>0.73880597014925375</v>
      </c>
      <c r="E172" s="10">
        <f>VLOOKUP(C172,VK!$B$3:$CG$294,11,FALSE)</f>
        <v>191.9</v>
      </c>
      <c r="F172" s="31">
        <f>VLOOKUP($C172,VK!$B$3:$CG$294,59,FALSE)</f>
        <v>99</v>
      </c>
      <c r="G172" s="24">
        <f>VLOOKUP($C172,VK!$B$3:$CG$294,65,FALSE)</f>
        <v>24952.926652892562</v>
      </c>
      <c r="H172" s="17">
        <f>VLOOKUP($C172,VK!$B$3:$CG$294,55,FALSE)</f>
        <v>1</v>
      </c>
      <c r="I172" s="10">
        <f>VLOOKUP($C172,VK!$B$3:$CG$294,32,FALSE)</f>
        <v>1</v>
      </c>
      <c r="J172" s="10">
        <f>VLOOKUP($C172,VK!$B$3:$CG$294,18,FALSE)</f>
        <v>166</v>
      </c>
      <c r="K172" s="10"/>
      <c r="L172" s="66">
        <f t="shared" si="18"/>
        <v>9386.8904605263142</v>
      </c>
      <c r="M172" s="58">
        <f>1-VLOOKUP(C172,VK!$B$3:$ID$294,237,FALSE)</f>
        <v>0.20209028534034146</v>
      </c>
      <c r="N172" s="57">
        <f t="shared" si="19"/>
        <v>99</v>
      </c>
      <c r="O172" s="57">
        <f t="shared" si="20"/>
        <v>0</v>
      </c>
      <c r="P172" s="57">
        <f t="shared" si="21"/>
        <v>0</v>
      </c>
      <c r="Q172" s="57">
        <f t="shared" si="22"/>
        <v>0</v>
      </c>
      <c r="R172" s="57">
        <f t="shared" si="23"/>
        <v>0</v>
      </c>
      <c r="S172" s="57">
        <f t="shared" si="24"/>
        <v>0</v>
      </c>
      <c r="T172" s="57">
        <f t="shared" si="25"/>
        <v>10715.062443598701</v>
      </c>
      <c r="U172" s="60"/>
      <c r="V172" s="60"/>
      <c r="W172" s="56"/>
      <c r="X172" s="56"/>
      <c r="Y172" s="56"/>
      <c r="Z172" s="56"/>
      <c r="AA172" s="56"/>
      <c r="AB172" s="56"/>
    </row>
    <row r="173" spans="1:28" hidden="1" x14ac:dyDescent="0.2">
      <c r="A173" s="19">
        <v>163</v>
      </c>
      <c r="B173" s="30" t="str">
        <f t="shared" si="26"/>
        <v>**</v>
      </c>
      <c r="C173" t="str">
        <f>VLOOKUP(A173,VK!$IE$3:$IG$294,3,FALSE)</f>
        <v>Ypäjä</v>
      </c>
      <c r="D173" s="17">
        <f>VLOOKUP($C173,VK!$B$3:$CG$294,37,FALSE)</f>
        <v>0.92957746478873238</v>
      </c>
      <c r="E173" s="10">
        <f>VLOOKUP(C173,VK!$B$3:$CG$294,11,FALSE)</f>
        <v>136.30000000000001</v>
      </c>
      <c r="F173" s="31">
        <f>VLOOKUP($C173,VK!$B$3:$CG$294,59,FALSE)</f>
        <v>66</v>
      </c>
      <c r="G173" s="24">
        <f>VLOOKUP($C173,VK!$B$3:$CG$294,65,FALSE)</f>
        <v>26207.719562243503</v>
      </c>
      <c r="H173" s="17">
        <f>VLOOKUP($C173,VK!$B$3:$CG$294,55,FALSE)</f>
        <v>1</v>
      </c>
      <c r="I173" s="10">
        <f>VLOOKUP($C173,VK!$B$3:$CG$294,32,FALSE)</f>
        <v>0</v>
      </c>
      <c r="J173" s="10">
        <f>VLOOKUP($C173,VK!$B$3:$CG$294,18,FALSE)</f>
        <v>94</v>
      </c>
      <c r="K173" s="10"/>
      <c r="L173" s="66">
        <f t="shared" si="18"/>
        <v>10576.469268292683</v>
      </c>
      <c r="M173" s="58">
        <f>1-VLOOKUP(C173,VK!$B$3:$ID$294,237,FALSE)</f>
        <v>0.20126839747905079</v>
      </c>
      <c r="N173" s="57">
        <f t="shared" si="19"/>
        <v>66</v>
      </c>
      <c r="O173" s="57">
        <f t="shared" si="20"/>
        <v>0</v>
      </c>
      <c r="P173" s="57">
        <f t="shared" si="21"/>
        <v>0</v>
      </c>
      <c r="Q173" s="57">
        <f t="shared" si="22"/>
        <v>0</v>
      </c>
      <c r="R173" s="57">
        <f t="shared" si="23"/>
        <v>0</v>
      </c>
      <c r="S173" s="57">
        <f t="shared" si="24"/>
        <v>0</v>
      </c>
      <c r="T173" s="57">
        <f t="shared" si="25"/>
        <v>10715.062443598701</v>
      </c>
      <c r="U173" s="60"/>
      <c r="V173" s="60"/>
      <c r="W173" s="56"/>
      <c r="X173" s="56"/>
      <c r="Y173" s="56"/>
      <c r="Z173" s="56"/>
      <c r="AA173" s="56"/>
      <c r="AB173" s="56"/>
    </row>
    <row r="174" spans="1:28" hidden="1" x14ac:dyDescent="0.2">
      <c r="A174" s="19">
        <v>164</v>
      </c>
      <c r="B174" s="30" t="str">
        <f t="shared" si="26"/>
        <v>**</v>
      </c>
      <c r="C174" t="str">
        <f>VLOOKUP(A174,VK!$IE$3:$IG$294,3,FALSE)</f>
        <v>Savonlinna</v>
      </c>
      <c r="D174" s="17">
        <f>VLOOKUP($C174,VK!$B$3:$CG$294,37,FALSE)</f>
        <v>0.86108273748723185</v>
      </c>
      <c r="E174" s="10">
        <f>VLOOKUP(C174,VK!$B$3:$CG$294,11,FALSE)</f>
        <v>175</v>
      </c>
      <c r="F174" s="31">
        <f>VLOOKUP($C174,VK!$B$3:$CG$294,59,FALSE)</f>
        <v>843</v>
      </c>
      <c r="G174" s="24">
        <f>VLOOKUP($C174,VK!$B$3:$CG$294,65,FALSE)</f>
        <v>26601.64876033058</v>
      </c>
      <c r="H174" s="17">
        <f>VLOOKUP($C174,VK!$B$3:$CG$294,55,FALSE)</f>
        <v>0.70462633451957291</v>
      </c>
      <c r="I174" s="10">
        <f>VLOOKUP($C174,VK!$B$3:$CG$294,32,FALSE)</f>
        <v>0</v>
      </c>
      <c r="J174" s="10">
        <f>VLOOKUP($C174,VK!$B$3:$CG$294,18,FALSE)</f>
        <v>735</v>
      </c>
      <c r="K174" s="10"/>
      <c r="L174" s="66">
        <f t="shared" si="18"/>
        <v>13139.391189387008</v>
      </c>
      <c r="M174" s="58">
        <f>1-VLOOKUP(C174,VK!$B$3:$ID$294,237,FALSE)</f>
        <v>0.19966201800376726</v>
      </c>
      <c r="N174" s="57">
        <f t="shared" si="19"/>
        <v>594</v>
      </c>
      <c r="O174" s="57">
        <f t="shared" si="20"/>
        <v>0</v>
      </c>
      <c r="P174" s="57">
        <f t="shared" si="21"/>
        <v>27</v>
      </c>
      <c r="Q174" s="57">
        <f t="shared" si="22"/>
        <v>2.5</v>
      </c>
      <c r="R174" s="57">
        <f t="shared" si="23"/>
        <v>237</v>
      </c>
      <c r="S174" s="57">
        <f t="shared" si="24"/>
        <v>0</v>
      </c>
      <c r="T174" s="57">
        <f t="shared" si="25"/>
        <v>10715.062443598701</v>
      </c>
      <c r="U174" s="60"/>
      <c r="V174" s="60"/>
      <c r="W174" s="56"/>
      <c r="X174" s="56"/>
      <c r="Y174" s="56"/>
      <c r="Z174" s="56"/>
      <c r="AA174" s="56"/>
      <c r="AB174" s="56"/>
    </row>
    <row r="175" spans="1:28" hidden="1" x14ac:dyDescent="0.2">
      <c r="A175" s="19">
        <v>165</v>
      </c>
      <c r="B175" s="30" t="str">
        <f t="shared" si="26"/>
        <v>**</v>
      </c>
      <c r="C175" t="str">
        <f>VLOOKUP(A175,VK!$IE$3:$IG$294,3,FALSE)</f>
        <v>Ruokolahti</v>
      </c>
      <c r="D175" s="17">
        <f>VLOOKUP($C175,VK!$B$3:$CG$294,37,FALSE)</f>
        <v>0.83211678832116787</v>
      </c>
      <c r="E175" s="10">
        <f>VLOOKUP(C175,VK!$B$3:$CG$294,11,FALSE)</f>
        <v>187.5</v>
      </c>
      <c r="F175" s="31">
        <f>VLOOKUP($C175,VK!$B$3:$CG$294,59,FALSE)</f>
        <v>114</v>
      </c>
      <c r="G175" s="24">
        <f>VLOOKUP($C175,VK!$B$3:$CG$294,65,FALSE)</f>
        <v>28224.648214663004</v>
      </c>
      <c r="H175" s="17">
        <f>VLOOKUP($C175,VK!$B$3:$CG$294,55,FALSE)</f>
        <v>1</v>
      </c>
      <c r="I175" s="10">
        <f>VLOOKUP($C175,VK!$B$3:$CG$294,32,FALSE)</f>
        <v>0</v>
      </c>
      <c r="J175" s="10">
        <f>VLOOKUP($C175,VK!$B$3:$CG$294,18,FALSE)</f>
        <v>292</v>
      </c>
      <c r="K175" s="10"/>
      <c r="L175" s="66">
        <f t="shared" si="18"/>
        <v>12271.014904458598</v>
      </c>
      <c r="M175" s="58">
        <f>1-VLOOKUP(C175,VK!$B$3:$ID$294,237,FALSE)</f>
        <v>0.19743407652908262</v>
      </c>
      <c r="N175" s="57">
        <f t="shared" si="19"/>
        <v>114</v>
      </c>
      <c r="O175" s="57">
        <f t="shared" si="20"/>
        <v>0</v>
      </c>
      <c r="P175" s="57">
        <f t="shared" si="21"/>
        <v>0</v>
      </c>
      <c r="Q175" s="57">
        <f t="shared" si="22"/>
        <v>0</v>
      </c>
      <c r="R175" s="57">
        <f t="shared" si="23"/>
        <v>0</v>
      </c>
      <c r="S175" s="57">
        <f t="shared" si="24"/>
        <v>0</v>
      </c>
      <c r="T175" s="57">
        <f t="shared" si="25"/>
        <v>10715.062443598701</v>
      </c>
      <c r="U175" s="60"/>
      <c r="V175" s="60"/>
      <c r="W175" s="56"/>
      <c r="X175" s="56"/>
      <c r="Y175" s="56"/>
      <c r="Z175" s="56"/>
      <c r="AA175" s="56"/>
      <c r="AB175" s="56"/>
    </row>
    <row r="176" spans="1:28" hidden="1" x14ac:dyDescent="0.2">
      <c r="A176" s="19">
        <v>166</v>
      </c>
      <c r="B176" s="30" t="str">
        <f t="shared" si="26"/>
        <v>**</v>
      </c>
      <c r="C176" t="str">
        <f>VLOOKUP(A176,VK!$IE$3:$IG$294,3,FALSE)</f>
        <v>Uurainen</v>
      </c>
      <c r="D176" s="17">
        <f>VLOOKUP($C176,VK!$B$3:$CG$294,37,FALSE)</f>
        <v>0.58803986710963452</v>
      </c>
      <c r="E176" s="10">
        <f>VLOOKUP(C176,VK!$B$3:$CG$294,11,FALSE)</f>
        <v>158.80000000000001</v>
      </c>
      <c r="F176" s="31">
        <f>VLOOKUP($C176,VK!$B$3:$CG$294,59,FALSE)</f>
        <v>177</v>
      </c>
      <c r="G176" s="24">
        <f>VLOOKUP($C176,VK!$B$3:$CG$294,65,FALSE)</f>
        <v>23164.074377905388</v>
      </c>
      <c r="H176" s="17">
        <f>VLOOKUP($C176,VK!$B$3:$CG$294,55,FALSE)</f>
        <v>1</v>
      </c>
      <c r="I176" s="10">
        <f>VLOOKUP($C176,VK!$B$3:$CG$294,32,FALSE)</f>
        <v>1</v>
      </c>
      <c r="J176" s="10">
        <f>VLOOKUP($C176,VK!$B$3:$CG$294,18,FALSE)</f>
        <v>120</v>
      </c>
      <c r="K176" s="10"/>
      <c r="L176" s="66">
        <f t="shared" si="18"/>
        <v>8150.0318888888887</v>
      </c>
      <c r="M176" s="58">
        <f>1-VLOOKUP(C176,VK!$B$3:$ID$294,237,FALSE)</f>
        <v>0.1944679683624535</v>
      </c>
      <c r="N176" s="57">
        <f t="shared" si="19"/>
        <v>177</v>
      </c>
      <c r="O176" s="57">
        <f t="shared" si="20"/>
        <v>0</v>
      </c>
      <c r="P176" s="57">
        <f t="shared" si="21"/>
        <v>0</v>
      </c>
      <c r="Q176" s="57">
        <f t="shared" si="22"/>
        <v>0</v>
      </c>
      <c r="R176" s="57">
        <f t="shared" si="23"/>
        <v>0</v>
      </c>
      <c r="S176" s="57">
        <f t="shared" si="24"/>
        <v>0</v>
      </c>
      <c r="T176" s="57">
        <f t="shared" si="25"/>
        <v>10715.062443598701</v>
      </c>
      <c r="U176" s="60"/>
      <c r="V176" s="60"/>
      <c r="W176" s="56"/>
      <c r="X176" s="56"/>
      <c r="Y176" s="56"/>
      <c r="Z176" s="56"/>
      <c r="AA176" s="56"/>
      <c r="AB176" s="56"/>
    </row>
    <row r="177" spans="1:28" hidden="1" x14ac:dyDescent="0.2">
      <c r="A177" s="19">
        <v>167</v>
      </c>
      <c r="B177" s="30" t="str">
        <f t="shared" si="26"/>
        <v>**</v>
      </c>
      <c r="C177" t="str">
        <f>VLOOKUP(A177,VK!$IE$3:$IG$294,3,FALSE)</f>
        <v>Savitaipale</v>
      </c>
      <c r="D177" s="17">
        <f>VLOOKUP($C177,VK!$B$3:$CG$294,37,FALSE)</f>
        <v>0.77064220183486243</v>
      </c>
      <c r="E177" s="10">
        <f>VLOOKUP(C177,VK!$B$3:$CG$294,11,FALSE)</f>
        <v>202.3</v>
      </c>
      <c r="F177" s="31">
        <f>VLOOKUP($C177,VK!$B$3:$CG$294,59,FALSE)</f>
        <v>84</v>
      </c>
      <c r="G177" s="24">
        <f>VLOOKUP($C177,VK!$B$3:$CG$294,65,FALSE)</f>
        <v>25110.111355081557</v>
      </c>
      <c r="H177" s="17">
        <f>VLOOKUP($C177,VK!$B$3:$CG$294,55,FALSE)</f>
        <v>1</v>
      </c>
      <c r="I177" s="10">
        <f>VLOOKUP($C177,VK!$B$3:$CG$294,32,FALSE)</f>
        <v>0</v>
      </c>
      <c r="J177" s="10">
        <f>VLOOKUP($C177,VK!$B$3:$CG$294,18,FALSE)</f>
        <v>205</v>
      </c>
      <c r="K177" s="10"/>
      <c r="L177" s="66">
        <f t="shared" si="18"/>
        <v>15648.803070866139</v>
      </c>
      <c r="M177" s="58">
        <f>1-VLOOKUP(C177,VK!$B$3:$ID$294,237,FALSE)</f>
        <v>0.1929376936392585</v>
      </c>
      <c r="N177" s="57">
        <f t="shared" si="19"/>
        <v>84</v>
      </c>
      <c r="O177" s="57">
        <f t="shared" si="20"/>
        <v>0</v>
      </c>
      <c r="P177" s="57">
        <f t="shared" si="21"/>
        <v>0</v>
      </c>
      <c r="Q177" s="57">
        <f t="shared" si="22"/>
        <v>0</v>
      </c>
      <c r="R177" s="57">
        <f t="shared" si="23"/>
        <v>0</v>
      </c>
      <c r="S177" s="57">
        <f t="shared" si="24"/>
        <v>0</v>
      </c>
      <c r="T177" s="57">
        <f t="shared" si="25"/>
        <v>10715.062443598701</v>
      </c>
      <c r="U177" s="60"/>
      <c r="V177" s="60"/>
      <c r="W177" s="56"/>
      <c r="X177" s="56"/>
      <c r="Y177" s="56"/>
      <c r="Z177" s="56"/>
      <c r="AA177" s="56"/>
      <c r="AB177" s="56"/>
    </row>
    <row r="178" spans="1:28" hidden="1" x14ac:dyDescent="0.2">
      <c r="A178" s="19">
        <v>168</v>
      </c>
      <c r="B178" s="30" t="str">
        <f t="shared" si="26"/>
        <v>**</v>
      </c>
      <c r="C178" t="str">
        <f>VLOOKUP(A178,VK!$IE$3:$IG$294,3,FALSE)</f>
        <v>Kärsämäki</v>
      </c>
      <c r="D178" s="17">
        <f>VLOOKUP($C178,VK!$B$3:$CG$294,37,FALSE)</f>
        <v>0.7615384615384615</v>
      </c>
      <c r="E178" s="10">
        <f>VLOOKUP(C178,VK!$B$3:$CG$294,11,FALSE)</f>
        <v>184.7</v>
      </c>
      <c r="F178" s="31">
        <f>VLOOKUP($C178,VK!$B$3:$CG$294,59,FALSE)</f>
        <v>99</v>
      </c>
      <c r="G178" s="24">
        <f>VLOOKUP($C178,VK!$B$3:$CG$294,65,FALSE)</f>
        <v>22409.053518752633</v>
      </c>
      <c r="H178" s="17">
        <f>VLOOKUP($C178,VK!$B$3:$CG$294,55,FALSE)</f>
        <v>1</v>
      </c>
      <c r="I178" s="10">
        <f>VLOOKUP($C178,VK!$B$3:$CG$294,32,FALSE)</f>
        <v>0</v>
      </c>
      <c r="J178" s="10">
        <f>VLOOKUP($C178,VK!$B$3:$CG$294,18,FALSE)</f>
        <v>212</v>
      </c>
      <c r="K178" s="10"/>
      <c r="L178" s="66">
        <f t="shared" si="18"/>
        <v>14336.295410958905</v>
      </c>
      <c r="M178" s="58">
        <f>1-VLOOKUP(C178,VK!$B$3:$ID$294,237,FALSE)</f>
        <v>0.19168321983441838</v>
      </c>
      <c r="N178" s="57">
        <f t="shared" si="19"/>
        <v>99</v>
      </c>
      <c r="O178" s="57">
        <f t="shared" si="20"/>
        <v>0</v>
      </c>
      <c r="P178" s="57">
        <f t="shared" si="21"/>
        <v>0</v>
      </c>
      <c r="Q178" s="57">
        <f t="shared" si="22"/>
        <v>0</v>
      </c>
      <c r="R178" s="57">
        <f t="shared" si="23"/>
        <v>0</v>
      </c>
      <c r="S178" s="57">
        <f t="shared" si="24"/>
        <v>0</v>
      </c>
      <c r="T178" s="57">
        <f t="shared" si="25"/>
        <v>10715.062443598701</v>
      </c>
      <c r="U178" s="60"/>
      <c r="V178" s="60"/>
      <c r="W178" s="56"/>
      <c r="X178" s="56"/>
      <c r="Y178" s="56"/>
      <c r="Z178" s="56"/>
      <c r="AA178" s="56"/>
      <c r="AB178" s="56"/>
    </row>
    <row r="179" spans="1:28" hidden="1" x14ac:dyDescent="0.2">
      <c r="A179" s="19">
        <v>169</v>
      </c>
      <c r="B179" s="30" t="str">
        <f t="shared" si="26"/>
        <v>**</v>
      </c>
      <c r="C179" t="str">
        <f>VLOOKUP(A179,VK!$IE$3:$IG$294,3,FALSE)</f>
        <v>Kustavi</v>
      </c>
      <c r="D179" s="17">
        <f>VLOOKUP($C179,VK!$B$3:$CG$294,37,FALSE)</f>
        <v>0.81818181818181823</v>
      </c>
      <c r="E179" s="10">
        <f>VLOOKUP(C179,VK!$B$3:$CG$294,11,FALSE)</f>
        <v>161.4</v>
      </c>
      <c r="F179" s="31">
        <f>VLOOKUP($C179,VK!$B$3:$CG$294,59,FALSE)</f>
        <v>18</v>
      </c>
      <c r="G179" s="24">
        <f>VLOOKUP($C179,VK!$B$3:$CG$294,65,FALSE)</f>
        <v>31549.271134020619</v>
      </c>
      <c r="H179" s="17">
        <f>VLOOKUP($C179,VK!$B$3:$CG$294,55,FALSE)</f>
        <v>1</v>
      </c>
      <c r="I179" s="10">
        <f>VLOOKUP($C179,VK!$B$3:$CG$294,32,FALSE)</f>
        <v>0</v>
      </c>
      <c r="J179" s="10">
        <f>VLOOKUP($C179,VK!$B$3:$CG$294,18,FALSE)</f>
        <v>78</v>
      </c>
      <c r="K179" s="10"/>
      <c r="L179" s="66">
        <f t="shared" si="18"/>
        <v>15604.652500000002</v>
      </c>
      <c r="M179" s="58">
        <f>1-VLOOKUP(C179,VK!$B$3:$ID$294,237,FALSE)</f>
        <v>0.19092008415802197</v>
      </c>
      <c r="N179" s="57">
        <f t="shared" si="19"/>
        <v>18</v>
      </c>
      <c r="O179" s="57">
        <f t="shared" si="20"/>
        <v>0</v>
      </c>
      <c r="P179" s="57">
        <f t="shared" si="21"/>
        <v>0</v>
      </c>
      <c r="Q179" s="57">
        <f t="shared" si="22"/>
        <v>0</v>
      </c>
      <c r="R179" s="57">
        <f t="shared" si="23"/>
        <v>0</v>
      </c>
      <c r="S179" s="57">
        <f t="shared" si="24"/>
        <v>0</v>
      </c>
      <c r="T179" s="57">
        <f t="shared" si="25"/>
        <v>10715.062443598701</v>
      </c>
      <c r="U179" s="60"/>
      <c r="V179" s="60"/>
      <c r="W179" s="56"/>
      <c r="X179" s="56"/>
      <c r="Y179" s="56"/>
      <c r="Z179" s="56"/>
      <c r="AA179" s="56"/>
      <c r="AB179" s="56"/>
    </row>
    <row r="180" spans="1:28" hidden="1" x14ac:dyDescent="0.2">
      <c r="A180" s="19">
        <v>170</v>
      </c>
      <c r="B180" s="30" t="str">
        <f t="shared" si="26"/>
        <v>**</v>
      </c>
      <c r="C180" t="str">
        <f>VLOOKUP(A180,VK!$IE$3:$IG$294,3,FALSE)</f>
        <v>Viitasaari</v>
      </c>
      <c r="D180" s="17">
        <f>VLOOKUP($C180,VK!$B$3:$CG$294,37,FALSE)</f>
        <v>0.65502183406113534</v>
      </c>
      <c r="E180" s="10">
        <f>VLOOKUP(C180,VK!$B$3:$CG$294,11,FALSE)</f>
        <v>190.9</v>
      </c>
      <c r="F180" s="31">
        <f>VLOOKUP($C180,VK!$B$3:$CG$294,59,FALSE)</f>
        <v>150</v>
      </c>
      <c r="G180" s="24">
        <f>VLOOKUP($C180,VK!$B$3:$CG$294,65,FALSE)</f>
        <v>24797.764052741153</v>
      </c>
      <c r="H180" s="17">
        <f>VLOOKUP($C180,VK!$B$3:$CG$294,55,FALSE)</f>
        <v>1</v>
      </c>
      <c r="I180" s="10">
        <f>VLOOKUP($C180,VK!$B$3:$CG$294,32,FALSE)</f>
        <v>1</v>
      </c>
      <c r="J180" s="10">
        <f>VLOOKUP($C180,VK!$B$3:$CG$294,18,FALSE)</f>
        <v>388</v>
      </c>
      <c r="K180" s="10"/>
      <c r="L180" s="66">
        <f t="shared" si="18"/>
        <v>12022.857224334601</v>
      </c>
      <c r="M180" s="58">
        <f>1-VLOOKUP(C180,VK!$B$3:$ID$294,237,FALSE)</f>
        <v>0.18887305908876173</v>
      </c>
      <c r="N180" s="57">
        <f t="shared" si="19"/>
        <v>150</v>
      </c>
      <c r="O180" s="57">
        <f t="shared" si="20"/>
        <v>0</v>
      </c>
      <c r="P180" s="57">
        <f t="shared" si="21"/>
        <v>0</v>
      </c>
      <c r="Q180" s="57">
        <f t="shared" si="22"/>
        <v>0</v>
      </c>
      <c r="R180" s="57">
        <f t="shared" si="23"/>
        <v>0</v>
      </c>
      <c r="S180" s="57">
        <f t="shared" si="24"/>
        <v>0</v>
      </c>
      <c r="T180" s="57">
        <f t="shared" si="25"/>
        <v>10715.062443598701</v>
      </c>
      <c r="U180" s="60"/>
      <c r="V180" s="60"/>
      <c r="W180" s="56"/>
      <c r="X180" s="56"/>
      <c r="Y180" s="56"/>
      <c r="Z180" s="56"/>
      <c r="AA180" s="56"/>
      <c r="AB180" s="56"/>
    </row>
    <row r="181" spans="1:28" hidden="1" x14ac:dyDescent="0.2">
      <c r="A181" s="19">
        <v>171</v>
      </c>
      <c r="B181" s="30" t="str">
        <f t="shared" si="26"/>
        <v>**</v>
      </c>
      <c r="C181" t="str">
        <f>VLOOKUP(A181,VK!$IE$3:$IG$294,3,FALSE)</f>
        <v>Naantali</v>
      </c>
      <c r="D181" s="17">
        <f>VLOOKUP($C181,VK!$B$3:$CG$294,37,FALSE)</f>
        <v>0.83198380566801622</v>
      </c>
      <c r="E181" s="10">
        <f>VLOOKUP(C181,VK!$B$3:$CG$294,11,FALSE)</f>
        <v>130.30000000000001</v>
      </c>
      <c r="F181" s="31">
        <f>VLOOKUP($C181,VK!$B$3:$CG$294,59,FALSE)</f>
        <v>822</v>
      </c>
      <c r="G181" s="24">
        <f>VLOOKUP($C181,VK!$B$3:$CG$294,65,FALSE)</f>
        <v>32831.499577723684</v>
      </c>
      <c r="H181" s="17">
        <f>VLOOKUP($C181,VK!$B$3:$CG$294,55,FALSE)</f>
        <v>0.9963503649635036</v>
      </c>
      <c r="I181" s="10">
        <f>VLOOKUP($C181,VK!$B$3:$CG$294,32,FALSE)</f>
        <v>1</v>
      </c>
      <c r="J181" s="10">
        <f>VLOOKUP($C181,VK!$B$3:$CG$294,18,FALSE)</f>
        <v>102</v>
      </c>
      <c r="K181" s="10"/>
      <c r="L181" s="66">
        <f t="shared" si="18"/>
        <v>11014.161740644035</v>
      </c>
      <c r="M181" s="58">
        <f>1-VLOOKUP(C181,VK!$B$3:$ID$294,237,FALSE)</f>
        <v>0.17657305205253293</v>
      </c>
      <c r="N181" s="57">
        <f t="shared" si="19"/>
        <v>819</v>
      </c>
      <c r="O181" s="57">
        <f t="shared" si="20"/>
        <v>0</v>
      </c>
      <c r="P181" s="57">
        <f t="shared" si="21"/>
        <v>2.5</v>
      </c>
      <c r="Q181" s="57">
        <f t="shared" si="22"/>
        <v>0</v>
      </c>
      <c r="R181" s="57">
        <f t="shared" si="23"/>
        <v>0</v>
      </c>
      <c r="S181" s="57">
        <f t="shared" si="24"/>
        <v>0</v>
      </c>
      <c r="T181" s="57">
        <f t="shared" si="25"/>
        <v>10715.062443598701</v>
      </c>
      <c r="U181" s="60"/>
      <c r="V181" s="60"/>
      <c r="W181" s="56"/>
      <c r="X181" s="56"/>
      <c r="Y181" s="56"/>
      <c r="Z181" s="56"/>
      <c r="AA181" s="56"/>
      <c r="AB181" s="56"/>
    </row>
    <row r="182" spans="1:28" hidden="1" x14ac:dyDescent="0.2">
      <c r="A182" s="19">
        <v>172</v>
      </c>
      <c r="B182" s="30" t="str">
        <f t="shared" si="26"/>
        <v>**</v>
      </c>
      <c r="C182" t="str">
        <f>VLOOKUP(A182,VK!$IE$3:$IG$294,3,FALSE)</f>
        <v>Karijoki</v>
      </c>
      <c r="D182" s="17">
        <f>VLOOKUP($C182,VK!$B$3:$CG$294,37,FALSE)</f>
        <v>0.8571428571428571</v>
      </c>
      <c r="E182" s="10">
        <f>VLOOKUP(C182,VK!$B$3:$CG$294,11,FALSE)</f>
        <v>162.80000000000001</v>
      </c>
      <c r="F182" s="31">
        <f>VLOOKUP($C182,VK!$B$3:$CG$294,59,FALSE)</f>
        <v>30</v>
      </c>
      <c r="G182" s="24">
        <f>VLOOKUP($C182,VK!$B$3:$CG$294,65,FALSE)</f>
        <v>24747.785159620362</v>
      </c>
      <c r="H182" s="17">
        <f>VLOOKUP($C182,VK!$B$3:$CG$294,55,FALSE)</f>
        <v>1</v>
      </c>
      <c r="I182" s="10">
        <f>VLOOKUP($C182,VK!$B$3:$CG$294,32,FALSE)</f>
        <v>0</v>
      </c>
      <c r="J182" s="10">
        <f>VLOOKUP($C182,VK!$B$3:$CG$294,18,FALSE)</f>
        <v>69</v>
      </c>
      <c r="K182" s="10"/>
      <c r="L182" s="66">
        <f t="shared" si="18"/>
        <v>18714.172894736843</v>
      </c>
      <c r="M182" s="58">
        <f>1-VLOOKUP(C182,VK!$B$3:$ID$294,237,FALSE)</f>
        <v>0.16912922631826499</v>
      </c>
      <c r="N182" s="57">
        <f t="shared" si="19"/>
        <v>30</v>
      </c>
      <c r="O182" s="57">
        <f t="shared" si="20"/>
        <v>0</v>
      </c>
      <c r="P182" s="57">
        <f t="shared" si="21"/>
        <v>0</v>
      </c>
      <c r="Q182" s="57">
        <f t="shared" si="22"/>
        <v>0</v>
      </c>
      <c r="R182" s="57">
        <f t="shared" si="23"/>
        <v>0</v>
      </c>
      <c r="S182" s="57">
        <f t="shared" si="24"/>
        <v>0</v>
      </c>
      <c r="T182" s="57">
        <f t="shared" si="25"/>
        <v>10715.062443598701</v>
      </c>
      <c r="U182" s="60"/>
      <c r="V182" s="60"/>
      <c r="W182" s="56"/>
      <c r="X182" s="56"/>
      <c r="Y182" s="56"/>
      <c r="Z182" s="56"/>
      <c r="AA182" s="56"/>
      <c r="AB182" s="56"/>
    </row>
    <row r="183" spans="1:28" hidden="1" x14ac:dyDescent="0.2">
      <c r="A183" s="19">
        <v>173</v>
      </c>
      <c r="B183" s="30" t="str">
        <f t="shared" si="26"/>
        <v>**</v>
      </c>
      <c r="C183" t="str">
        <f>VLOOKUP(A183,VK!$IE$3:$IG$294,3,FALSE)</f>
        <v>Sipoo</v>
      </c>
      <c r="D183" s="17">
        <f>VLOOKUP($C183,VK!$B$3:$CG$294,37,FALSE)</f>
        <v>0.74326347305389218</v>
      </c>
      <c r="E183" s="10">
        <f>VLOOKUP(C183,VK!$B$3:$CG$294,11,FALSE)</f>
        <v>103</v>
      </c>
      <c r="F183" s="31">
        <f>VLOOKUP($C183,VK!$B$3:$CG$294,59,FALSE)</f>
        <v>993</v>
      </c>
      <c r="G183" s="24">
        <f>VLOOKUP($C183,VK!$B$3:$CG$294,65,FALSE)</f>
        <v>33932.490799964951</v>
      </c>
      <c r="H183" s="17">
        <f>VLOOKUP($C183,VK!$B$3:$CG$294,55,FALSE)</f>
        <v>0.85498489425981872</v>
      </c>
      <c r="I183" s="10">
        <f>VLOOKUP($C183,VK!$B$3:$CG$294,32,FALSE)</f>
        <v>1</v>
      </c>
      <c r="J183" s="10">
        <f>VLOOKUP($C183,VK!$B$3:$CG$294,18,FALSE)</f>
        <v>191</v>
      </c>
      <c r="K183" s="10"/>
      <c r="L183" s="66">
        <f t="shared" si="18"/>
        <v>12814.5158762215</v>
      </c>
      <c r="M183" s="58">
        <f>1-VLOOKUP(C183,VK!$B$3:$ID$294,237,FALSE)</f>
        <v>0.16893594205789197</v>
      </c>
      <c r="N183" s="57">
        <f t="shared" si="19"/>
        <v>849</v>
      </c>
      <c r="O183" s="57">
        <f t="shared" si="20"/>
        <v>0</v>
      </c>
      <c r="P183" s="57">
        <f t="shared" si="21"/>
        <v>81</v>
      </c>
      <c r="Q183" s="57">
        <f t="shared" si="22"/>
        <v>0</v>
      </c>
      <c r="R183" s="57">
        <f t="shared" si="23"/>
        <v>93</v>
      </c>
      <c r="S183" s="57">
        <f t="shared" si="24"/>
        <v>0</v>
      </c>
      <c r="T183" s="57">
        <f t="shared" si="25"/>
        <v>10715.062443598701</v>
      </c>
      <c r="U183" s="60"/>
      <c r="V183" s="60"/>
      <c r="W183" s="56"/>
      <c r="X183" s="56"/>
      <c r="Y183" s="56"/>
      <c r="Z183" s="56"/>
      <c r="AA183" s="56"/>
      <c r="AB183" s="56"/>
    </row>
    <row r="184" spans="1:28" hidden="1" x14ac:dyDescent="0.2">
      <c r="A184" s="19">
        <v>174</v>
      </c>
      <c r="B184" s="30" t="str">
        <f t="shared" si="26"/>
        <v>**</v>
      </c>
      <c r="C184" t="str">
        <f>VLOOKUP(A184,VK!$IE$3:$IG$294,3,FALSE)</f>
        <v>Parainen</v>
      </c>
      <c r="D184" s="17">
        <f>VLOOKUP($C184,VK!$B$3:$CG$294,37,FALSE)</f>
        <v>1</v>
      </c>
      <c r="E184" s="10">
        <f>VLOOKUP(C184,VK!$B$3:$CG$294,11,FALSE)</f>
        <v>135.80000000000001</v>
      </c>
      <c r="F184" s="31">
        <f>VLOOKUP($C184,VK!$B$3:$CG$294,59,FALSE)</f>
        <v>681</v>
      </c>
      <c r="G184" s="24">
        <f>VLOOKUP($C184,VK!$B$3:$CG$294,65,FALSE)</f>
        <v>30872.843220338982</v>
      </c>
      <c r="H184" s="17">
        <f>VLOOKUP($C184,VK!$B$3:$CG$294,55,FALSE)</f>
        <v>0.81497797356828194</v>
      </c>
      <c r="I184" s="10">
        <f>VLOOKUP($C184,VK!$B$3:$CG$294,32,FALSE)</f>
        <v>0</v>
      </c>
      <c r="J184" s="10">
        <f>VLOOKUP($C184,VK!$B$3:$CG$294,18,FALSE)</f>
        <v>293</v>
      </c>
      <c r="K184" s="10"/>
      <c r="L184" s="66">
        <f t="shared" si="18"/>
        <v>15325.392093023254</v>
      </c>
      <c r="M184" s="58">
        <f>1-VLOOKUP(C184,VK!$B$3:$ID$294,237,FALSE)</f>
        <v>0.1687327700246829</v>
      </c>
      <c r="N184" s="57">
        <f t="shared" si="19"/>
        <v>555</v>
      </c>
      <c r="O184" s="57">
        <f t="shared" si="20"/>
        <v>0</v>
      </c>
      <c r="P184" s="57">
        <f t="shared" si="21"/>
        <v>0</v>
      </c>
      <c r="Q184" s="57">
        <f t="shared" si="22"/>
        <v>129</v>
      </c>
      <c r="R184" s="57">
        <f t="shared" si="23"/>
        <v>0</v>
      </c>
      <c r="S184" s="57">
        <f t="shared" si="24"/>
        <v>0</v>
      </c>
      <c r="T184" s="57">
        <f t="shared" si="25"/>
        <v>10715.062443598701</v>
      </c>
      <c r="U184" s="60"/>
      <c r="V184" s="60"/>
      <c r="W184" s="56"/>
      <c r="X184" s="56"/>
      <c r="Y184" s="56"/>
      <c r="Z184" s="56"/>
      <c r="AA184" s="56"/>
      <c r="AB184" s="56"/>
    </row>
    <row r="185" spans="1:28" hidden="1" x14ac:dyDescent="0.2">
      <c r="A185" s="19">
        <v>175</v>
      </c>
      <c r="B185" s="30" t="str">
        <f t="shared" si="26"/>
        <v>**</v>
      </c>
      <c r="C185" t="str">
        <f>VLOOKUP(A185,VK!$IE$3:$IG$294,3,FALSE)</f>
        <v>Outokumpu</v>
      </c>
      <c r="D185" s="17">
        <f>VLOOKUP($C185,VK!$B$3:$CG$294,37,FALSE)</f>
        <v>0.77333333333333332</v>
      </c>
      <c r="E185" s="10">
        <f>VLOOKUP(C185,VK!$B$3:$CG$294,11,FALSE)</f>
        <v>203.6</v>
      </c>
      <c r="F185" s="31">
        <f>VLOOKUP($C185,VK!$B$3:$CG$294,59,FALSE)</f>
        <v>174</v>
      </c>
      <c r="G185" s="24">
        <f>VLOOKUP($C185,VK!$B$3:$CG$294,65,FALSE)</f>
        <v>23486.03522656735</v>
      </c>
      <c r="H185" s="17">
        <f>VLOOKUP($C185,VK!$B$3:$CG$294,55,FALSE)</f>
        <v>1</v>
      </c>
      <c r="I185" s="10">
        <f>VLOOKUP($C185,VK!$B$3:$CG$294,32,FALSE)</f>
        <v>0</v>
      </c>
      <c r="J185" s="10">
        <f>VLOOKUP($C185,VK!$B$3:$CG$294,18,FALSE)</f>
        <v>177</v>
      </c>
      <c r="K185" s="10"/>
      <c r="L185" s="66">
        <f t="shared" si="18"/>
        <v>11723.480772200772</v>
      </c>
      <c r="M185" s="58">
        <f>1-VLOOKUP(C185,VK!$B$3:$ID$294,237,FALSE)</f>
        <v>0.15829059647692634</v>
      </c>
      <c r="N185" s="57">
        <f t="shared" si="19"/>
        <v>174</v>
      </c>
      <c r="O185" s="57">
        <f t="shared" si="20"/>
        <v>0</v>
      </c>
      <c r="P185" s="57">
        <f t="shared" si="21"/>
        <v>0</v>
      </c>
      <c r="Q185" s="57">
        <f t="shared" si="22"/>
        <v>0</v>
      </c>
      <c r="R185" s="57">
        <f t="shared" si="23"/>
        <v>0</v>
      </c>
      <c r="S185" s="57">
        <f t="shared" si="24"/>
        <v>0</v>
      </c>
      <c r="T185" s="57">
        <f t="shared" si="25"/>
        <v>10715.062443598701</v>
      </c>
      <c r="U185" s="60"/>
      <c r="V185" s="60"/>
      <c r="W185" s="56"/>
      <c r="X185" s="56"/>
      <c r="Y185" s="56"/>
      <c r="Z185" s="56"/>
      <c r="AA185" s="56"/>
      <c r="AB185" s="56"/>
    </row>
    <row r="186" spans="1:28" hidden="1" x14ac:dyDescent="0.2">
      <c r="A186" s="19">
        <v>176</v>
      </c>
      <c r="B186" s="30" t="str">
        <f t="shared" si="26"/>
        <v>**</v>
      </c>
      <c r="C186" t="str">
        <f>VLOOKUP(A186,VK!$IE$3:$IG$294,3,FALSE)</f>
        <v>Kolari</v>
      </c>
      <c r="D186" s="17">
        <f>VLOOKUP($C186,VK!$B$3:$CG$294,37,FALSE)</f>
        <v>0.88235294117647056</v>
      </c>
      <c r="E186" s="10">
        <f>VLOOKUP(C186,VK!$B$3:$CG$294,11,FALSE)</f>
        <v>124.8</v>
      </c>
      <c r="F186" s="31">
        <f>VLOOKUP($C186,VK!$B$3:$CG$294,59,FALSE)</f>
        <v>165</v>
      </c>
      <c r="G186" s="24">
        <f>VLOOKUP($C186,VK!$B$3:$CG$294,65,FALSE)</f>
        <v>26824.234261349386</v>
      </c>
      <c r="H186" s="17">
        <f>VLOOKUP($C186,VK!$B$3:$CG$294,55,FALSE)</f>
        <v>1</v>
      </c>
      <c r="I186" s="10">
        <f>VLOOKUP($C186,VK!$B$3:$CG$294,32,FALSE)</f>
        <v>1</v>
      </c>
      <c r="J186" s="10">
        <f>VLOOKUP($C186,VK!$B$3:$CG$294,18,FALSE)</f>
        <v>419</v>
      </c>
      <c r="K186" s="10"/>
      <c r="L186" s="66">
        <f t="shared" si="18"/>
        <v>11635.408243243242</v>
      </c>
      <c r="M186" s="58">
        <f>1-VLOOKUP(C186,VK!$B$3:$ID$294,237,FALSE)</f>
        <v>0.15386661969882665</v>
      </c>
      <c r="N186" s="57">
        <f t="shared" si="19"/>
        <v>165</v>
      </c>
      <c r="O186" s="57">
        <f t="shared" si="20"/>
        <v>0</v>
      </c>
      <c r="P186" s="57">
        <f t="shared" si="21"/>
        <v>0</v>
      </c>
      <c r="Q186" s="57">
        <f t="shared" si="22"/>
        <v>0</v>
      </c>
      <c r="R186" s="57">
        <f t="shared" si="23"/>
        <v>0</v>
      </c>
      <c r="S186" s="57">
        <f t="shared" si="24"/>
        <v>0</v>
      </c>
      <c r="T186" s="57">
        <f t="shared" si="25"/>
        <v>10715.062443598701</v>
      </c>
      <c r="U186" s="60"/>
      <c r="V186" s="60"/>
      <c r="W186" s="56"/>
      <c r="X186" s="56"/>
      <c r="Y186" s="56"/>
      <c r="Z186" s="56"/>
      <c r="AA186" s="56"/>
      <c r="AB186" s="56"/>
    </row>
    <row r="187" spans="1:28" hidden="1" x14ac:dyDescent="0.2">
      <c r="A187" s="19">
        <v>177</v>
      </c>
      <c r="B187" s="30" t="str">
        <f t="shared" si="26"/>
        <v>**</v>
      </c>
      <c r="C187" t="str">
        <f>VLOOKUP(A187,VK!$IE$3:$IG$294,3,FALSE)</f>
        <v>Joutsa</v>
      </c>
      <c r="D187" s="17">
        <f>VLOOKUP($C187,VK!$B$3:$CG$294,37,FALSE)</f>
        <v>0.78358208955223885</v>
      </c>
      <c r="E187" s="10">
        <f>VLOOKUP(C187,VK!$B$3:$CG$294,11,FALSE)</f>
        <v>198</v>
      </c>
      <c r="F187" s="31">
        <f>VLOOKUP($C187,VK!$B$3:$CG$294,59,FALSE)</f>
        <v>105</v>
      </c>
      <c r="G187" s="24">
        <f>VLOOKUP($C187,VK!$B$3:$CG$294,65,FALSE)</f>
        <v>24320.854842644549</v>
      </c>
      <c r="H187" s="17">
        <f>VLOOKUP($C187,VK!$B$3:$CG$294,55,FALSE)</f>
        <v>1</v>
      </c>
      <c r="I187" s="10">
        <f>VLOOKUP($C187,VK!$B$3:$CG$294,32,FALSE)</f>
        <v>0</v>
      </c>
      <c r="J187" s="10">
        <f>VLOOKUP($C187,VK!$B$3:$CG$294,18,FALSE)</f>
        <v>266</v>
      </c>
      <c r="K187" s="10"/>
      <c r="L187" s="66">
        <f t="shared" si="18"/>
        <v>10816.90751724138</v>
      </c>
      <c r="M187" s="58">
        <f>1-VLOOKUP(C187,VK!$B$3:$ID$294,237,FALSE)</f>
        <v>0.15349612875199181</v>
      </c>
      <c r="N187" s="57">
        <f t="shared" si="19"/>
        <v>105</v>
      </c>
      <c r="O187" s="57">
        <f t="shared" si="20"/>
        <v>0</v>
      </c>
      <c r="P187" s="57">
        <f t="shared" si="21"/>
        <v>0</v>
      </c>
      <c r="Q187" s="57">
        <f t="shared" si="22"/>
        <v>0</v>
      </c>
      <c r="R187" s="57">
        <f t="shared" si="23"/>
        <v>0</v>
      </c>
      <c r="S187" s="57">
        <f t="shared" si="24"/>
        <v>0</v>
      </c>
      <c r="T187" s="57">
        <f t="shared" si="25"/>
        <v>10715.062443598701</v>
      </c>
      <c r="U187" s="60"/>
      <c r="V187" s="60"/>
      <c r="W187" s="56"/>
      <c r="X187" s="56"/>
      <c r="Y187" s="56"/>
      <c r="Z187" s="56"/>
      <c r="AA187" s="56"/>
      <c r="AB187" s="56"/>
    </row>
    <row r="188" spans="1:28" hidden="1" x14ac:dyDescent="0.2">
      <c r="A188" s="19">
        <v>178</v>
      </c>
      <c r="B188" s="30" t="str">
        <f t="shared" si="26"/>
        <v>**</v>
      </c>
      <c r="C188" t="str">
        <f>VLOOKUP(A188,VK!$IE$3:$IG$294,3,FALSE)</f>
        <v>Hanko</v>
      </c>
      <c r="D188" s="17">
        <f>VLOOKUP($C188,VK!$B$3:$CG$294,37,FALSE)</f>
        <v>0.92307692307692313</v>
      </c>
      <c r="E188" s="10">
        <f>VLOOKUP(C188,VK!$B$3:$CG$294,11,FALSE)</f>
        <v>152</v>
      </c>
      <c r="F188" s="31">
        <f>VLOOKUP($C188,VK!$B$3:$CG$294,59,FALSE)</f>
        <v>228</v>
      </c>
      <c r="G188" s="24">
        <f>VLOOKUP($C188,VK!$B$3:$CG$294,65,FALSE)</f>
        <v>30570.782653856142</v>
      </c>
      <c r="H188" s="17">
        <f>VLOOKUP($C188,VK!$B$3:$CG$294,55,FALSE)</f>
        <v>1</v>
      </c>
      <c r="I188" s="10">
        <f>VLOOKUP($C188,VK!$B$3:$CG$294,32,FALSE)</f>
        <v>0</v>
      </c>
      <c r="J188" s="10">
        <f>VLOOKUP($C188,VK!$B$3:$CG$294,18,FALSE)</f>
        <v>52</v>
      </c>
      <c r="K188" s="10"/>
      <c r="L188" s="66">
        <f t="shared" si="18"/>
        <v>12996.03085185185</v>
      </c>
      <c r="M188" s="58">
        <f>1-VLOOKUP(C188,VK!$B$3:$ID$294,237,FALSE)</f>
        <v>0.14745124333909831</v>
      </c>
      <c r="N188" s="57">
        <f t="shared" si="19"/>
        <v>228</v>
      </c>
      <c r="O188" s="57">
        <f t="shared" si="20"/>
        <v>0</v>
      </c>
      <c r="P188" s="57">
        <f t="shared" si="21"/>
        <v>0</v>
      </c>
      <c r="Q188" s="57">
        <f t="shared" si="22"/>
        <v>2.5</v>
      </c>
      <c r="R188" s="57">
        <f t="shared" si="23"/>
        <v>0</v>
      </c>
      <c r="S188" s="57">
        <f t="shared" si="24"/>
        <v>0</v>
      </c>
      <c r="T188" s="57">
        <f t="shared" si="25"/>
        <v>10715.062443598701</v>
      </c>
      <c r="U188" s="60"/>
      <c r="V188" s="60"/>
      <c r="W188" s="56"/>
      <c r="X188" s="56"/>
      <c r="Y188" s="56"/>
      <c r="Z188" s="56"/>
      <c r="AA188" s="56"/>
      <c r="AB188" s="56"/>
    </row>
    <row r="189" spans="1:28" hidden="1" x14ac:dyDescent="0.2">
      <c r="A189" s="19">
        <v>179</v>
      </c>
      <c r="B189" s="30" t="str">
        <f t="shared" si="26"/>
        <v>**</v>
      </c>
      <c r="C189" t="str">
        <f>VLOOKUP(A189,VK!$IE$3:$IG$294,3,FALSE)</f>
        <v>Mustasaari</v>
      </c>
      <c r="D189" s="17">
        <f>VLOOKUP($C189,VK!$B$3:$CG$294,37,FALSE)</f>
        <v>0.8534684333593141</v>
      </c>
      <c r="E189" s="10">
        <f>VLOOKUP(C189,VK!$B$3:$CG$294,11,FALSE)</f>
        <v>111.7</v>
      </c>
      <c r="F189" s="31">
        <f>VLOOKUP($C189,VK!$B$3:$CG$294,59,FALSE)</f>
        <v>1095</v>
      </c>
      <c r="G189" s="24">
        <f>VLOOKUP($C189,VK!$B$3:$CG$294,65,FALSE)</f>
        <v>29649.827692775358</v>
      </c>
      <c r="H189" s="17">
        <f>VLOOKUP($C189,VK!$B$3:$CG$294,55,FALSE)</f>
        <v>1</v>
      </c>
      <c r="I189" s="10">
        <f>VLOOKUP($C189,VK!$B$3:$CG$294,32,FALSE)</f>
        <v>0</v>
      </c>
      <c r="J189" s="10">
        <f>VLOOKUP($C189,VK!$B$3:$CG$294,18,FALSE)</f>
        <v>345</v>
      </c>
      <c r="K189" s="10"/>
      <c r="L189" s="66">
        <f t="shared" si="18"/>
        <v>12223.319155709343</v>
      </c>
      <c r="M189" s="58">
        <f>1-VLOOKUP(C189,VK!$B$3:$ID$294,237,FALSE)</f>
        <v>0.14494862773663353</v>
      </c>
      <c r="N189" s="57">
        <f t="shared" si="19"/>
        <v>1095</v>
      </c>
      <c r="O189" s="57">
        <f t="shared" si="20"/>
        <v>0</v>
      </c>
      <c r="P189" s="57">
        <f t="shared" si="21"/>
        <v>0</v>
      </c>
      <c r="Q189" s="57">
        <f t="shared" si="22"/>
        <v>0</v>
      </c>
      <c r="R189" s="57">
        <f t="shared" si="23"/>
        <v>0</v>
      </c>
      <c r="S189" s="57">
        <f t="shared" si="24"/>
        <v>0</v>
      </c>
      <c r="T189" s="57">
        <f t="shared" si="25"/>
        <v>10715.062443598701</v>
      </c>
      <c r="U189" s="60"/>
      <c r="V189" s="60"/>
      <c r="W189" s="56"/>
      <c r="X189" s="56"/>
      <c r="Y189" s="56"/>
      <c r="Z189" s="56"/>
      <c r="AA189" s="56"/>
      <c r="AB189" s="56"/>
    </row>
    <row r="190" spans="1:28" hidden="1" x14ac:dyDescent="0.2">
      <c r="A190" s="19">
        <v>180</v>
      </c>
      <c r="B190" s="30" t="str">
        <f t="shared" si="26"/>
        <v>**</v>
      </c>
      <c r="C190" t="str">
        <f>VLOOKUP(A190,VK!$IE$3:$IG$294,3,FALSE)</f>
        <v>Juupajoki</v>
      </c>
      <c r="D190" s="17">
        <f>VLOOKUP($C190,VK!$B$3:$CG$294,37,FALSE)</f>
        <v>0.93103448275862066</v>
      </c>
      <c r="E190" s="10">
        <f>VLOOKUP(C190,VK!$B$3:$CG$294,11,FALSE)</f>
        <v>153.80000000000001</v>
      </c>
      <c r="F190" s="31">
        <f>VLOOKUP($C190,VK!$B$3:$CG$294,59,FALSE)</f>
        <v>54</v>
      </c>
      <c r="G190" s="24">
        <f>VLOOKUP($C190,VK!$B$3:$CG$294,65,FALSE)</f>
        <v>26108.817745803357</v>
      </c>
      <c r="H190" s="17">
        <f>VLOOKUP($C190,VK!$B$3:$CG$294,55,FALSE)</f>
        <v>1</v>
      </c>
      <c r="I190" s="10">
        <f>VLOOKUP($C190,VK!$B$3:$CG$294,32,FALSE)</f>
        <v>0</v>
      </c>
      <c r="J190" s="10">
        <f>VLOOKUP($C190,VK!$B$3:$CG$294,18,FALSE)</f>
        <v>113</v>
      </c>
      <c r="K190" s="10"/>
      <c r="L190" s="66">
        <f t="shared" si="18"/>
        <v>11477.235454545455</v>
      </c>
      <c r="M190" s="58">
        <f>1-VLOOKUP(C190,VK!$B$3:$ID$294,237,FALSE)</f>
        <v>0.13896259533858679</v>
      </c>
      <c r="N190" s="57">
        <f t="shared" si="19"/>
        <v>54</v>
      </c>
      <c r="O190" s="57">
        <f t="shared" si="20"/>
        <v>0</v>
      </c>
      <c r="P190" s="57">
        <f t="shared" si="21"/>
        <v>0</v>
      </c>
      <c r="Q190" s="57">
        <f t="shared" si="22"/>
        <v>0</v>
      </c>
      <c r="R190" s="57">
        <f t="shared" si="23"/>
        <v>0</v>
      </c>
      <c r="S190" s="57">
        <f t="shared" si="24"/>
        <v>0</v>
      </c>
      <c r="T190" s="57">
        <f t="shared" si="25"/>
        <v>10715.062443598701</v>
      </c>
      <c r="U190" s="60"/>
      <c r="V190" s="60"/>
      <c r="W190" s="56"/>
      <c r="X190" s="56"/>
      <c r="Y190" s="56"/>
      <c r="Z190" s="56"/>
      <c r="AA190" s="56"/>
      <c r="AB190" s="56"/>
    </row>
    <row r="191" spans="1:28" hidden="1" x14ac:dyDescent="0.2">
      <c r="A191" s="19">
        <v>181</v>
      </c>
      <c r="B191" s="30" t="str">
        <f t="shared" si="26"/>
        <v>**</v>
      </c>
      <c r="C191" t="str">
        <f>VLOOKUP(A191,VK!$IE$3:$IG$294,3,FALSE)</f>
        <v>Pihtipudas</v>
      </c>
      <c r="D191" s="17">
        <f>VLOOKUP($C191,VK!$B$3:$CG$294,37,FALSE)</f>
        <v>0.5957446808510638</v>
      </c>
      <c r="E191" s="10">
        <f>VLOOKUP(C191,VK!$B$3:$CG$294,11,FALSE)</f>
        <v>188.1</v>
      </c>
      <c r="F191" s="31">
        <f>VLOOKUP($C191,VK!$B$3:$CG$294,59,FALSE)</f>
        <v>84</v>
      </c>
      <c r="G191" s="24">
        <f>VLOOKUP($C191,VK!$B$3:$CG$294,65,FALSE)</f>
        <v>23402.127031419284</v>
      </c>
      <c r="H191" s="17">
        <f>VLOOKUP($C191,VK!$B$3:$CG$294,55,FALSE)</f>
        <v>1</v>
      </c>
      <c r="I191" s="10">
        <f>VLOOKUP($C191,VK!$B$3:$CG$294,32,FALSE)</f>
        <v>0</v>
      </c>
      <c r="J191" s="10">
        <f>VLOOKUP($C191,VK!$B$3:$CG$294,18,FALSE)</f>
        <v>264</v>
      </c>
      <c r="K191" s="10"/>
      <c r="L191" s="66">
        <f t="shared" si="18"/>
        <v>10497.391736526946</v>
      </c>
      <c r="M191" s="58">
        <f>1-VLOOKUP(C191,VK!$B$3:$ID$294,237,FALSE)</f>
        <v>0.13770382561223693</v>
      </c>
      <c r="N191" s="57">
        <f t="shared" si="19"/>
        <v>84</v>
      </c>
      <c r="O191" s="57">
        <f t="shared" si="20"/>
        <v>0</v>
      </c>
      <c r="P191" s="57">
        <f t="shared" si="21"/>
        <v>0</v>
      </c>
      <c r="Q191" s="57">
        <f t="shared" si="22"/>
        <v>0</v>
      </c>
      <c r="R191" s="57">
        <f t="shared" si="23"/>
        <v>0</v>
      </c>
      <c r="S191" s="57">
        <f t="shared" si="24"/>
        <v>0</v>
      </c>
      <c r="T191" s="57">
        <f t="shared" si="25"/>
        <v>10715.062443598701</v>
      </c>
      <c r="U191" s="60"/>
      <c r="V191" s="60"/>
      <c r="W191" s="56"/>
      <c r="X191" s="56"/>
      <c r="Y191" s="56"/>
      <c r="Z191" s="56"/>
      <c r="AA191" s="56"/>
      <c r="AB191" s="56"/>
    </row>
    <row r="192" spans="1:28" hidden="1" x14ac:dyDescent="0.2">
      <c r="A192" s="19">
        <v>182</v>
      </c>
      <c r="B192" s="30" t="str">
        <f t="shared" si="26"/>
        <v>**</v>
      </c>
      <c r="C192" t="str">
        <f>VLOOKUP(A192,VK!$IE$3:$IG$294,3,FALSE)</f>
        <v>Punkalaidun</v>
      </c>
      <c r="D192" s="17">
        <f>VLOOKUP($C192,VK!$B$3:$CG$294,37,FALSE)</f>
        <v>0.5730337078651685</v>
      </c>
      <c r="E192" s="10">
        <f>VLOOKUP(C192,VK!$B$3:$CG$294,11,FALSE)</f>
        <v>183.7</v>
      </c>
      <c r="F192" s="31">
        <f>VLOOKUP($C192,VK!$B$3:$CG$294,59,FALSE)</f>
        <v>51</v>
      </c>
      <c r="G192" s="24">
        <f>VLOOKUP($C192,VK!$B$3:$CG$294,65,FALSE)</f>
        <v>23769.705792098197</v>
      </c>
      <c r="H192" s="17">
        <f>VLOOKUP($C192,VK!$B$3:$CG$294,55,FALSE)</f>
        <v>1</v>
      </c>
      <c r="I192" s="10">
        <f>VLOOKUP($C192,VK!$B$3:$CG$294,32,FALSE)</f>
        <v>0</v>
      </c>
      <c r="J192" s="10">
        <f>VLOOKUP($C192,VK!$B$3:$CG$294,18,FALSE)</f>
        <v>154</v>
      </c>
      <c r="K192" s="10"/>
      <c r="L192" s="66">
        <f t="shared" si="18"/>
        <v>9443.4927358490568</v>
      </c>
      <c r="M192" s="58">
        <f>1-VLOOKUP(C192,VK!$B$3:$ID$294,237,FALSE)</f>
        <v>0.13642333265246886</v>
      </c>
      <c r="N192" s="57">
        <f t="shared" si="19"/>
        <v>51</v>
      </c>
      <c r="O192" s="57">
        <f t="shared" si="20"/>
        <v>0</v>
      </c>
      <c r="P192" s="57">
        <f t="shared" si="21"/>
        <v>0</v>
      </c>
      <c r="Q192" s="57">
        <f t="shared" si="22"/>
        <v>0</v>
      </c>
      <c r="R192" s="57">
        <f t="shared" si="23"/>
        <v>0</v>
      </c>
      <c r="S192" s="57">
        <f t="shared" si="24"/>
        <v>0</v>
      </c>
      <c r="T192" s="57">
        <f t="shared" si="25"/>
        <v>10715.062443598701</v>
      </c>
      <c r="U192" s="60"/>
      <c r="V192" s="60"/>
      <c r="W192" s="56"/>
      <c r="X192" s="56"/>
      <c r="Y192" s="56"/>
      <c r="Z192" s="56"/>
      <c r="AA192" s="56"/>
      <c r="AB192" s="56"/>
    </row>
    <row r="193" spans="1:28" hidden="1" x14ac:dyDescent="0.2">
      <c r="A193" s="19">
        <v>183</v>
      </c>
      <c r="B193" s="30" t="str">
        <f t="shared" si="26"/>
        <v>**</v>
      </c>
      <c r="C193" t="str">
        <f>VLOOKUP(A193,VK!$IE$3:$IG$294,3,FALSE)</f>
        <v>Kempele</v>
      </c>
      <c r="D193" s="17">
        <f>VLOOKUP($C193,VK!$B$3:$CG$294,37,FALSE)</f>
        <v>0.86296056884292183</v>
      </c>
      <c r="E193" s="10">
        <f>VLOOKUP(C193,VK!$B$3:$CG$294,11,FALSE)</f>
        <v>128.4</v>
      </c>
      <c r="F193" s="31">
        <f>VLOOKUP($C193,VK!$B$3:$CG$294,59,FALSE)</f>
        <v>1335</v>
      </c>
      <c r="G193" s="24">
        <f>VLOOKUP($C193,VK!$B$3:$CG$294,65,FALSE)</f>
        <v>28392.186447575928</v>
      </c>
      <c r="H193" s="17">
        <f>VLOOKUP($C193,VK!$B$3:$CG$294,55,FALSE)</f>
        <v>0.78202247191011232</v>
      </c>
      <c r="I193" s="10">
        <f>VLOOKUP($C193,VK!$B$3:$CG$294,32,FALSE)</f>
        <v>1</v>
      </c>
      <c r="J193" s="10">
        <f>VLOOKUP($C193,VK!$B$3:$CG$294,18,FALSE)</f>
        <v>46</v>
      </c>
      <c r="K193" s="10"/>
      <c r="L193" s="66">
        <f t="shared" si="18"/>
        <v>10505.645612758814</v>
      </c>
      <c r="M193" s="58">
        <f>1-VLOOKUP(C193,VK!$B$3:$ID$294,237,FALSE)</f>
        <v>0.12406692907954808</v>
      </c>
      <c r="N193" s="57">
        <f t="shared" si="19"/>
        <v>1044</v>
      </c>
      <c r="O193" s="57">
        <f t="shared" si="20"/>
        <v>0</v>
      </c>
      <c r="P193" s="57">
        <f t="shared" si="21"/>
        <v>9</v>
      </c>
      <c r="Q193" s="57">
        <f t="shared" si="22"/>
        <v>0</v>
      </c>
      <c r="R193" s="57">
        <f t="shared" si="23"/>
        <v>360</v>
      </c>
      <c r="S193" s="57">
        <f t="shared" si="24"/>
        <v>0</v>
      </c>
      <c r="T193" s="57">
        <f t="shared" si="25"/>
        <v>10715.062443598701</v>
      </c>
      <c r="U193" s="60"/>
      <c r="V193" s="60"/>
      <c r="W193" s="56"/>
      <c r="X193" s="56"/>
      <c r="Y193" s="56"/>
      <c r="Z193" s="56"/>
      <c r="AA193" s="56"/>
      <c r="AB193" s="56"/>
    </row>
    <row r="194" spans="1:28" hidden="1" x14ac:dyDescent="0.2">
      <c r="A194" s="19">
        <v>184</v>
      </c>
      <c r="B194" s="30" t="str">
        <f t="shared" si="26"/>
        <v>**</v>
      </c>
      <c r="C194" t="str">
        <f>VLOOKUP(A194,VK!$IE$3:$IG$294,3,FALSE)</f>
        <v>Kivijärvi</v>
      </c>
      <c r="D194" s="17">
        <f>VLOOKUP($C194,VK!$B$3:$CG$294,37,FALSE)</f>
        <v>0.66</v>
      </c>
      <c r="E194" s="10">
        <f>VLOOKUP(C194,VK!$B$3:$CG$294,11,FALSE)</f>
        <v>209</v>
      </c>
      <c r="F194" s="31">
        <f>VLOOKUP($C194,VK!$B$3:$CG$294,59,FALSE)</f>
        <v>33</v>
      </c>
      <c r="G194" s="24">
        <f>VLOOKUP($C194,VK!$B$3:$CG$294,65,FALSE)</f>
        <v>22353.380811078139</v>
      </c>
      <c r="H194" s="17">
        <f>VLOOKUP($C194,VK!$B$3:$CG$294,55,FALSE)</f>
        <v>1</v>
      </c>
      <c r="I194" s="10">
        <f>VLOOKUP($C194,VK!$B$3:$CG$294,32,FALSE)</f>
        <v>0</v>
      </c>
      <c r="J194" s="10">
        <f>VLOOKUP($C194,VK!$B$3:$CG$294,18,FALSE)</f>
        <v>106</v>
      </c>
      <c r="K194" s="10"/>
      <c r="L194" s="66">
        <f t="shared" si="18"/>
        <v>8197.2484905660367</v>
      </c>
      <c r="M194" s="58">
        <f>1-VLOOKUP(C194,VK!$B$3:$ID$294,237,FALSE)</f>
        <v>0.11526586304747533</v>
      </c>
      <c r="N194" s="57">
        <f t="shared" si="19"/>
        <v>33</v>
      </c>
      <c r="O194" s="57">
        <f t="shared" si="20"/>
        <v>0</v>
      </c>
      <c r="P194" s="57">
        <f t="shared" si="21"/>
        <v>0</v>
      </c>
      <c r="Q194" s="57">
        <f t="shared" si="22"/>
        <v>0</v>
      </c>
      <c r="R194" s="57">
        <f t="shared" si="23"/>
        <v>0</v>
      </c>
      <c r="S194" s="57">
        <f t="shared" si="24"/>
        <v>0</v>
      </c>
      <c r="T194" s="57">
        <f t="shared" si="25"/>
        <v>10715.062443598701</v>
      </c>
      <c r="U194" s="60"/>
      <c r="V194" s="60"/>
      <c r="W194" s="56"/>
      <c r="X194" s="56"/>
      <c r="Y194" s="56"/>
      <c r="Z194" s="56"/>
      <c r="AA194" s="56"/>
      <c r="AB194" s="56"/>
    </row>
    <row r="195" spans="1:28" hidden="1" x14ac:dyDescent="0.2">
      <c r="A195" s="19">
        <v>185</v>
      </c>
      <c r="B195" s="30" t="str">
        <f t="shared" si="26"/>
        <v>**</v>
      </c>
      <c r="C195" t="str">
        <f>VLOOKUP(A195,VK!$IE$3:$IG$294,3,FALSE)</f>
        <v>Virrat</v>
      </c>
      <c r="D195" s="17">
        <f>VLOOKUP($C195,VK!$B$3:$CG$294,37,FALSE)</f>
        <v>0.80769230769230771</v>
      </c>
      <c r="E195" s="10">
        <f>VLOOKUP(C195,VK!$B$3:$CG$294,11,FALSE)</f>
        <v>181.6</v>
      </c>
      <c r="F195" s="31">
        <f>VLOOKUP($C195,VK!$B$3:$CG$294,59,FALSE)</f>
        <v>189</v>
      </c>
      <c r="G195" s="24">
        <f>VLOOKUP($C195,VK!$B$3:$CG$294,65,FALSE)</f>
        <v>24848.299838449111</v>
      </c>
      <c r="H195" s="17">
        <f>VLOOKUP($C195,VK!$B$3:$CG$294,55,FALSE)</f>
        <v>1</v>
      </c>
      <c r="I195" s="10">
        <f>VLOOKUP($C195,VK!$B$3:$CG$294,32,FALSE)</f>
        <v>1</v>
      </c>
      <c r="J195" s="10">
        <f>VLOOKUP($C195,VK!$B$3:$CG$294,18,FALSE)</f>
        <v>367</v>
      </c>
      <c r="K195" s="10"/>
      <c r="L195" s="66">
        <f t="shared" si="18"/>
        <v>14447.045317460317</v>
      </c>
      <c r="M195" s="58">
        <f>1-VLOOKUP(C195,VK!$B$3:$ID$294,237,FALSE)</f>
        <v>0.1095656186044901</v>
      </c>
      <c r="N195" s="57">
        <f t="shared" si="19"/>
        <v>189</v>
      </c>
      <c r="O195" s="57">
        <f t="shared" si="20"/>
        <v>0</v>
      </c>
      <c r="P195" s="57">
        <f t="shared" si="21"/>
        <v>0</v>
      </c>
      <c r="Q195" s="57">
        <f t="shared" si="22"/>
        <v>0</v>
      </c>
      <c r="R195" s="57">
        <f t="shared" si="23"/>
        <v>0</v>
      </c>
      <c r="S195" s="57">
        <f t="shared" si="24"/>
        <v>0</v>
      </c>
      <c r="T195" s="57">
        <f t="shared" si="25"/>
        <v>10715.062443598701</v>
      </c>
      <c r="U195" s="60"/>
      <c r="V195" s="60"/>
      <c r="W195" s="56"/>
      <c r="X195" s="56"/>
      <c r="Y195" s="56"/>
      <c r="Z195" s="56"/>
      <c r="AA195" s="56"/>
      <c r="AB195" s="56"/>
    </row>
    <row r="196" spans="1:28" hidden="1" x14ac:dyDescent="0.2">
      <c r="A196" s="19">
        <v>186</v>
      </c>
      <c r="B196" s="30" t="str">
        <f t="shared" si="26"/>
        <v>**</v>
      </c>
      <c r="C196" t="str">
        <f>VLOOKUP(A196,VK!$IE$3:$IG$294,3,FALSE)</f>
        <v>Lieto</v>
      </c>
      <c r="D196" s="17">
        <f>VLOOKUP($C196,VK!$B$3:$CG$294,37,FALSE)</f>
        <v>0.87895142636854284</v>
      </c>
      <c r="E196" s="10">
        <f>VLOOKUP(C196,VK!$B$3:$CG$294,11,FALSE)</f>
        <v>112</v>
      </c>
      <c r="F196" s="31">
        <f>VLOOKUP($C196,VK!$B$3:$CG$294,59,FALSE)</f>
        <v>1140</v>
      </c>
      <c r="G196" s="24">
        <f>VLOOKUP($C196,VK!$B$3:$CG$294,65,FALSE)</f>
        <v>30624.157214748862</v>
      </c>
      <c r="H196" s="17">
        <f>VLOOKUP($C196,VK!$B$3:$CG$294,55,FALSE)</f>
        <v>0.73947368421052628</v>
      </c>
      <c r="I196" s="10">
        <f>VLOOKUP($C196,VK!$B$3:$CG$294,32,FALSE)</f>
        <v>0</v>
      </c>
      <c r="J196" s="10">
        <f>VLOOKUP($C196,VK!$B$3:$CG$294,18,FALSE)</f>
        <v>193</v>
      </c>
      <c r="K196" s="10"/>
      <c r="L196" s="66">
        <f t="shared" si="18"/>
        <v>11248.665437881873</v>
      </c>
      <c r="M196" s="58">
        <f>1-VLOOKUP(C196,VK!$B$3:$ID$294,237,FALSE)</f>
        <v>0.10879484158262809</v>
      </c>
      <c r="N196" s="57">
        <f t="shared" si="19"/>
        <v>843</v>
      </c>
      <c r="O196" s="57">
        <f t="shared" si="20"/>
        <v>0</v>
      </c>
      <c r="P196" s="57">
        <f t="shared" si="21"/>
        <v>0</v>
      </c>
      <c r="Q196" s="57">
        <f t="shared" si="22"/>
        <v>30</v>
      </c>
      <c r="R196" s="57">
        <f t="shared" si="23"/>
        <v>270</v>
      </c>
      <c r="S196" s="57">
        <f t="shared" si="24"/>
        <v>0</v>
      </c>
      <c r="T196" s="57">
        <f t="shared" si="25"/>
        <v>10715.062443598701</v>
      </c>
      <c r="U196" s="60"/>
      <c r="V196" s="60"/>
      <c r="W196" s="56"/>
      <c r="X196" s="56"/>
      <c r="Y196" s="56"/>
      <c r="Z196" s="56"/>
      <c r="AA196" s="56"/>
      <c r="AB196" s="56"/>
    </row>
    <row r="197" spans="1:28" hidden="1" x14ac:dyDescent="0.2">
      <c r="A197" s="19">
        <v>187</v>
      </c>
      <c r="B197" s="30" t="str">
        <f t="shared" si="26"/>
        <v>**</v>
      </c>
      <c r="C197" t="str">
        <f>VLOOKUP(A197,VK!$IE$3:$IG$294,3,FALSE)</f>
        <v>Padasjoki</v>
      </c>
      <c r="D197" s="17">
        <f>VLOOKUP($C197,VK!$B$3:$CG$294,37,FALSE)</f>
        <v>0.6</v>
      </c>
      <c r="E197" s="10">
        <f>VLOOKUP(C197,VK!$B$3:$CG$294,11,FALSE)</f>
        <v>209.8</v>
      </c>
      <c r="F197" s="31">
        <f>VLOOKUP($C197,VK!$B$3:$CG$294,59,FALSE)</f>
        <v>51</v>
      </c>
      <c r="G197" s="24">
        <f>VLOOKUP($C197,VK!$B$3:$CG$294,65,FALSE)</f>
        <v>25040.834454409567</v>
      </c>
      <c r="H197" s="17">
        <f>VLOOKUP($C197,VK!$B$3:$CG$294,55,FALSE)</f>
        <v>1</v>
      </c>
      <c r="I197" s="10">
        <f>VLOOKUP($C197,VK!$B$3:$CG$294,32,FALSE)</f>
        <v>0</v>
      </c>
      <c r="J197" s="10">
        <f>VLOOKUP($C197,VK!$B$3:$CG$294,18,FALSE)</f>
        <v>195</v>
      </c>
      <c r="K197" s="10"/>
      <c r="L197" s="66">
        <f t="shared" si="18"/>
        <v>10375.780000000001</v>
      </c>
      <c r="M197" s="58">
        <f>1-VLOOKUP(C197,VK!$B$3:$ID$294,237,FALSE)</f>
        <v>0.10825722171271968</v>
      </c>
      <c r="N197" s="57">
        <f t="shared" si="19"/>
        <v>51</v>
      </c>
      <c r="O197" s="57">
        <f t="shared" si="20"/>
        <v>0</v>
      </c>
      <c r="P197" s="57">
        <f t="shared" si="21"/>
        <v>0</v>
      </c>
      <c r="Q197" s="57">
        <f t="shared" si="22"/>
        <v>0</v>
      </c>
      <c r="R197" s="57">
        <f t="shared" si="23"/>
        <v>0</v>
      </c>
      <c r="S197" s="57">
        <f t="shared" si="24"/>
        <v>0</v>
      </c>
      <c r="T197" s="57">
        <f t="shared" si="25"/>
        <v>10715.062443598701</v>
      </c>
      <c r="U197" s="60"/>
      <c r="V197" s="60"/>
      <c r="W197" s="56"/>
      <c r="X197" s="56"/>
      <c r="Y197" s="56"/>
      <c r="Z197" s="56"/>
      <c r="AA197" s="56"/>
      <c r="AB197" s="56"/>
    </row>
    <row r="198" spans="1:28" hidden="1" x14ac:dyDescent="0.2">
      <c r="A198" s="19">
        <v>188</v>
      </c>
      <c r="B198" s="30" t="str">
        <f t="shared" si="26"/>
        <v>**</v>
      </c>
      <c r="C198" t="str">
        <f>VLOOKUP(A198,VK!$IE$3:$IG$294,3,FALSE)</f>
        <v>Heinävesi</v>
      </c>
      <c r="D198" s="17">
        <f>VLOOKUP($C198,VK!$B$3:$CG$294,37,FALSE)</f>
        <v>0.76271186440677963</v>
      </c>
      <c r="E198" s="10">
        <f>VLOOKUP(C198,VK!$B$3:$CG$294,11,FALSE)</f>
        <v>210.3</v>
      </c>
      <c r="F198" s="31">
        <f>VLOOKUP($C198,VK!$B$3:$CG$294,59,FALSE)</f>
        <v>45</v>
      </c>
      <c r="G198" s="24">
        <f>VLOOKUP($C198,VK!$B$3:$CG$294,65,FALSE)</f>
        <v>24499.13349265961</v>
      </c>
      <c r="H198" s="17">
        <f>VLOOKUP($C198,VK!$B$3:$CG$294,55,FALSE)</f>
        <v>1</v>
      </c>
      <c r="I198" s="10">
        <f>VLOOKUP($C198,VK!$B$3:$CG$294,32,FALSE)</f>
        <v>0</v>
      </c>
      <c r="J198" s="10">
        <f>VLOOKUP($C198,VK!$B$3:$CG$294,18,FALSE)</f>
        <v>325</v>
      </c>
      <c r="K198" s="10"/>
      <c r="L198" s="66">
        <f t="shared" si="18"/>
        <v>14328.377297297297</v>
      </c>
      <c r="M198" s="58">
        <f>1-VLOOKUP(C198,VK!$B$3:$ID$294,237,FALSE)</f>
        <v>0.10817687235875928</v>
      </c>
      <c r="N198" s="57">
        <f t="shared" si="19"/>
        <v>45</v>
      </c>
      <c r="O198" s="57">
        <f t="shared" si="20"/>
        <v>0</v>
      </c>
      <c r="P198" s="57">
        <f t="shared" si="21"/>
        <v>0</v>
      </c>
      <c r="Q198" s="57">
        <f t="shared" si="22"/>
        <v>0</v>
      </c>
      <c r="R198" s="57">
        <f t="shared" si="23"/>
        <v>0</v>
      </c>
      <c r="S198" s="57">
        <f t="shared" si="24"/>
        <v>0</v>
      </c>
      <c r="T198" s="57">
        <f t="shared" si="25"/>
        <v>10715.062443598701</v>
      </c>
      <c r="U198" s="60"/>
      <c r="V198" s="60"/>
      <c r="W198" s="56"/>
      <c r="X198" s="56"/>
      <c r="Y198" s="56"/>
      <c r="Z198" s="56"/>
      <c r="AA198" s="56"/>
      <c r="AB198" s="56"/>
    </row>
    <row r="199" spans="1:28" hidden="1" x14ac:dyDescent="0.2">
      <c r="A199" s="19">
        <v>189</v>
      </c>
      <c r="B199" s="30" t="str">
        <f t="shared" si="26"/>
        <v>**</v>
      </c>
      <c r="C199" t="str">
        <f>VLOOKUP(A199,VK!$IE$3:$IG$294,3,FALSE)</f>
        <v>Kemijärvi</v>
      </c>
      <c r="D199" s="17">
        <f>VLOOKUP($C199,VK!$B$3:$CG$294,37,FALSE)</f>
        <v>0.85152838427947597</v>
      </c>
      <c r="E199" s="10">
        <f>VLOOKUP(C199,VK!$B$3:$CG$294,11,FALSE)</f>
        <v>207.1</v>
      </c>
      <c r="F199" s="31">
        <f>VLOOKUP($C199,VK!$B$3:$CG$294,59,FALSE)</f>
        <v>195</v>
      </c>
      <c r="G199" s="24">
        <f>VLOOKUP($C199,VK!$B$3:$CG$294,65,FALSE)</f>
        <v>26366.411849295371</v>
      </c>
      <c r="H199" s="17">
        <f>VLOOKUP($C199,VK!$B$3:$CG$294,55,FALSE)</f>
        <v>0.7846153846153846</v>
      </c>
      <c r="I199" s="10">
        <f>VLOOKUP($C199,VK!$B$3:$CG$294,32,FALSE)</f>
        <v>0</v>
      </c>
      <c r="J199" s="10">
        <f>VLOOKUP($C199,VK!$B$3:$CG$294,18,FALSE)</f>
        <v>511</v>
      </c>
      <c r="K199" s="10"/>
      <c r="L199" s="66">
        <f t="shared" si="18"/>
        <v>0</v>
      </c>
      <c r="M199" s="58">
        <f>1-VLOOKUP(C199,VK!$B$3:$ID$294,237,FALSE)</f>
        <v>0.10599456329524071</v>
      </c>
      <c r="N199" s="57">
        <f t="shared" si="19"/>
        <v>153</v>
      </c>
      <c r="O199" s="57">
        <f t="shared" si="20"/>
        <v>0</v>
      </c>
      <c r="P199" s="57">
        <f t="shared" si="21"/>
        <v>0</v>
      </c>
      <c r="Q199" s="57">
        <f t="shared" si="22"/>
        <v>0</v>
      </c>
      <c r="R199" s="57">
        <f t="shared" si="23"/>
        <v>39</v>
      </c>
      <c r="S199" s="57">
        <f t="shared" si="24"/>
        <v>0</v>
      </c>
      <c r="T199" s="57">
        <f t="shared" si="25"/>
        <v>10715.062443598701</v>
      </c>
      <c r="U199" s="60"/>
      <c r="V199" s="60"/>
      <c r="W199" s="56"/>
      <c r="X199" s="56"/>
      <c r="Y199" s="56"/>
      <c r="Z199" s="56"/>
      <c r="AA199" s="56"/>
      <c r="AB199" s="56"/>
    </row>
    <row r="200" spans="1:28" hidden="1" x14ac:dyDescent="0.2">
      <c r="A200" s="19">
        <v>190</v>
      </c>
      <c r="B200" s="30" t="str">
        <f t="shared" si="26"/>
        <v>**</v>
      </c>
      <c r="C200" t="str">
        <f>VLOOKUP(A200,VK!$IE$3:$IG$294,3,FALSE)</f>
        <v>Karstula</v>
      </c>
      <c r="D200" s="17">
        <f>VLOOKUP($C200,VK!$B$3:$CG$294,37,FALSE)</f>
        <v>0.76923076923076927</v>
      </c>
      <c r="E200" s="10">
        <f>VLOOKUP(C200,VK!$B$3:$CG$294,11,FALSE)</f>
        <v>186.8</v>
      </c>
      <c r="F200" s="31">
        <f>VLOOKUP($C200,VK!$B$3:$CG$294,59,FALSE)</f>
        <v>90</v>
      </c>
      <c r="G200" s="24">
        <f>VLOOKUP($C200,VK!$B$3:$CG$294,65,FALSE)</f>
        <v>23930.662748390707</v>
      </c>
      <c r="H200" s="17">
        <f>VLOOKUP($C200,VK!$B$3:$CG$294,55,FALSE)</f>
        <v>1</v>
      </c>
      <c r="I200" s="10">
        <f>VLOOKUP($C200,VK!$B$3:$CG$294,32,FALSE)</f>
        <v>1</v>
      </c>
      <c r="J200" s="10">
        <f>VLOOKUP($C200,VK!$B$3:$CG$294,18,FALSE)</f>
        <v>260</v>
      </c>
      <c r="K200" s="10"/>
      <c r="L200" s="66">
        <f t="shared" si="18"/>
        <v>15047.750681818181</v>
      </c>
      <c r="M200" s="58">
        <f>1-VLOOKUP(C200,VK!$B$3:$ID$294,237,FALSE)</f>
        <v>0.1048500960375317</v>
      </c>
      <c r="N200" s="57">
        <f t="shared" si="19"/>
        <v>90</v>
      </c>
      <c r="O200" s="57">
        <f t="shared" si="20"/>
        <v>0</v>
      </c>
      <c r="P200" s="57">
        <f t="shared" si="21"/>
        <v>0</v>
      </c>
      <c r="Q200" s="57">
        <f t="shared" si="22"/>
        <v>0</v>
      </c>
      <c r="R200" s="57">
        <f t="shared" si="23"/>
        <v>0</v>
      </c>
      <c r="S200" s="57">
        <f t="shared" si="24"/>
        <v>0</v>
      </c>
      <c r="T200" s="57">
        <f t="shared" si="25"/>
        <v>10715.062443598701</v>
      </c>
      <c r="U200" s="60"/>
      <c r="V200" s="60"/>
      <c r="W200" s="56"/>
      <c r="X200" s="56"/>
      <c r="Y200" s="56"/>
      <c r="Z200" s="56"/>
      <c r="AA200" s="56"/>
      <c r="AB200" s="56"/>
    </row>
    <row r="201" spans="1:28" hidden="1" x14ac:dyDescent="0.2">
      <c r="A201" s="19">
        <v>191</v>
      </c>
      <c r="B201" s="30" t="str">
        <f t="shared" si="26"/>
        <v>**</v>
      </c>
      <c r="C201" t="str">
        <f>VLOOKUP(A201,VK!$IE$3:$IG$294,3,FALSE)</f>
        <v>Kiuruvesi</v>
      </c>
      <c r="D201" s="17">
        <f>VLOOKUP($C201,VK!$B$3:$CG$294,37,FALSE)</f>
        <v>0.87096774193548387</v>
      </c>
      <c r="E201" s="10">
        <f>VLOOKUP(C201,VK!$B$3:$CG$294,11,FALSE)</f>
        <v>175.9</v>
      </c>
      <c r="F201" s="31">
        <f>VLOOKUP($C201,VK!$B$3:$CG$294,59,FALSE)</f>
        <v>324</v>
      </c>
      <c r="G201" s="24">
        <f>VLOOKUP($C201,VK!$B$3:$CG$294,65,FALSE)</f>
        <v>23470.584851781343</v>
      </c>
      <c r="H201" s="17">
        <f>VLOOKUP($C201,VK!$B$3:$CG$294,55,FALSE)</f>
        <v>0.63888888888888884</v>
      </c>
      <c r="I201" s="10">
        <f>VLOOKUP($C201,VK!$B$3:$CG$294,32,FALSE)</f>
        <v>0</v>
      </c>
      <c r="J201" s="10">
        <f>VLOOKUP($C201,VK!$B$3:$CG$294,18,FALSE)</f>
        <v>466</v>
      </c>
      <c r="K201" s="10"/>
      <c r="L201" s="66">
        <f t="shared" si="18"/>
        <v>13115.137917675545</v>
      </c>
      <c r="M201" s="58">
        <f>1-VLOOKUP(C201,VK!$B$3:$ID$294,237,FALSE)</f>
        <v>0.10151542772134847</v>
      </c>
      <c r="N201" s="57">
        <f t="shared" si="19"/>
        <v>207</v>
      </c>
      <c r="O201" s="57">
        <f t="shared" si="20"/>
        <v>0</v>
      </c>
      <c r="P201" s="57">
        <f t="shared" si="21"/>
        <v>0</v>
      </c>
      <c r="Q201" s="57">
        <f t="shared" si="22"/>
        <v>0</v>
      </c>
      <c r="R201" s="57">
        <f t="shared" si="23"/>
        <v>120</v>
      </c>
      <c r="S201" s="57">
        <f t="shared" si="24"/>
        <v>0</v>
      </c>
      <c r="T201" s="57">
        <f t="shared" si="25"/>
        <v>10715.062443598701</v>
      </c>
      <c r="U201" s="60"/>
      <c r="V201" s="60"/>
      <c r="W201" s="56"/>
      <c r="X201" s="56"/>
      <c r="Y201" s="56"/>
      <c r="Z201" s="56"/>
      <c r="AA201" s="56"/>
      <c r="AB201" s="56"/>
    </row>
    <row r="202" spans="1:28" hidden="1" x14ac:dyDescent="0.2">
      <c r="A202" s="19">
        <v>192</v>
      </c>
      <c r="B202" s="30" t="str">
        <f t="shared" si="26"/>
        <v>**</v>
      </c>
      <c r="C202" t="str">
        <f>VLOOKUP(A202,VK!$IE$3:$IG$294,3,FALSE)</f>
        <v>Juuka</v>
      </c>
      <c r="D202" s="17">
        <f>VLOOKUP($C202,VK!$B$3:$CG$294,37,FALSE)</f>
        <v>0.75</v>
      </c>
      <c r="E202" s="10">
        <f>VLOOKUP(C202,VK!$B$3:$CG$294,11,FALSE)</f>
        <v>212</v>
      </c>
      <c r="F202" s="31">
        <f>VLOOKUP($C202,VK!$B$3:$CG$294,59,FALSE)</f>
        <v>84</v>
      </c>
      <c r="G202" s="24">
        <f>VLOOKUP($C202,VK!$B$3:$CG$294,65,FALSE)</f>
        <v>23678.288942307692</v>
      </c>
      <c r="H202" s="17">
        <f>VLOOKUP($C202,VK!$B$3:$CG$294,55,FALSE)</f>
        <v>1</v>
      </c>
      <c r="I202" s="10">
        <f>VLOOKUP($C202,VK!$B$3:$CG$294,32,FALSE)</f>
        <v>0</v>
      </c>
      <c r="J202" s="10">
        <f>VLOOKUP($C202,VK!$B$3:$CG$294,18,FALSE)</f>
        <v>366</v>
      </c>
      <c r="K202" s="10"/>
      <c r="L202" s="66">
        <f t="shared" si="18"/>
        <v>12176.718114754098</v>
      </c>
      <c r="M202" s="58">
        <f>1-VLOOKUP(C202,VK!$B$3:$ID$294,237,FALSE)</f>
        <v>0.10020760733655543</v>
      </c>
      <c r="N202" s="57">
        <f t="shared" si="19"/>
        <v>84</v>
      </c>
      <c r="O202" s="57">
        <f t="shared" si="20"/>
        <v>0</v>
      </c>
      <c r="P202" s="57">
        <f t="shared" si="21"/>
        <v>0</v>
      </c>
      <c r="Q202" s="57">
        <f t="shared" si="22"/>
        <v>0</v>
      </c>
      <c r="R202" s="57">
        <f t="shared" si="23"/>
        <v>0</v>
      </c>
      <c r="S202" s="57">
        <f t="shared" si="24"/>
        <v>0</v>
      </c>
      <c r="T202" s="57">
        <f t="shared" si="25"/>
        <v>10715.062443598701</v>
      </c>
      <c r="U202" s="60"/>
      <c r="V202" s="60"/>
      <c r="W202" s="56"/>
      <c r="X202" s="56"/>
      <c r="Y202" s="56"/>
      <c r="Z202" s="56"/>
      <c r="AA202" s="56"/>
      <c r="AB202" s="56"/>
    </row>
    <row r="203" spans="1:28" hidden="1" x14ac:dyDescent="0.2">
      <c r="A203" s="19">
        <v>193</v>
      </c>
      <c r="B203" s="30" t="str">
        <f t="shared" si="26"/>
        <v>**</v>
      </c>
      <c r="C203" t="str">
        <f>VLOOKUP(A203,VK!$IE$3:$IG$294,3,FALSE)</f>
        <v>Raasepori</v>
      </c>
      <c r="D203" s="17">
        <f>VLOOKUP($C203,VK!$B$3:$CG$294,37,FALSE)</f>
        <v>0.88421052631578945</v>
      </c>
      <c r="E203" s="10">
        <f>VLOOKUP(C203,VK!$B$3:$CG$294,11,FALSE)</f>
        <v>137.30000000000001</v>
      </c>
      <c r="F203" s="31">
        <f>VLOOKUP($C203,VK!$B$3:$CG$294,59,FALSE)</f>
        <v>1176</v>
      </c>
      <c r="G203" s="24">
        <f>VLOOKUP($C203,VK!$B$3:$CG$294,65,FALSE)</f>
        <v>28279.882157123833</v>
      </c>
      <c r="H203" s="17">
        <f>VLOOKUP($C203,VK!$B$3:$CG$294,55,FALSE)</f>
        <v>0.9821428571428571</v>
      </c>
      <c r="I203" s="10">
        <f>VLOOKUP($C203,VK!$B$3:$CG$294,32,FALSE)</f>
        <v>1</v>
      </c>
      <c r="J203" s="10">
        <f>VLOOKUP($C203,VK!$B$3:$CG$294,18,FALSE)</f>
        <v>483</v>
      </c>
      <c r="K203" s="10"/>
      <c r="L203" s="66">
        <f t="shared" ref="L203:L266" si="27">VLOOKUP($C203,vertailutiedot,3,FALSE)</f>
        <v>13630.134478609625</v>
      </c>
      <c r="M203" s="58">
        <f>1-VLOOKUP(C203,VK!$B$3:$ID$294,237,FALSE)</f>
        <v>9.962257631022009E-2</v>
      </c>
      <c r="N203" s="57">
        <f t="shared" ref="N203:N266" si="28">VLOOKUP($C203,vertailutiedot,4,FALSE)</f>
        <v>1155</v>
      </c>
      <c r="O203" s="57">
        <f t="shared" ref="O203:O266" si="29">VLOOKUP($C203,vertailutiedot,5,FALSE)</f>
        <v>0</v>
      </c>
      <c r="P203" s="57">
        <f t="shared" ref="P203:P266" si="30">VLOOKUP($C203,vertailutiedot,6,FALSE)</f>
        <v>21</v>
      </c>
      <c r="Q203" s="57">
        <f t="shared" ref="Q203:Q266" si="31">VLOOKUP($C203,vertailutiedot,7,FALSE)</f>
        <v>0</v>
      </c>
      <c r="R203" s="57">
        <f t="shared" ref="R203:R266" si="32">VLOOKUP($C203,vertailutiedot,8,FALSE)</f>
        <v>0</v>
      </c>
      <c r="S203" s="57">
        <f t="shared" ref="S203:S266" si="33">VLOOKUP($C203,vertailutiedot,9,FALSE)</f>
        <v>0</v>
      </c>
      <c r="T203" s="57">
        <f t="shared" ref="T203:T266" si="34">$M$8</f>
        <v>10715.062443598701</v>
      </c>
      <c r="U203" s="60"/>
      <c r="V203" s="60"/>
      <c r="W203" s="56"/>
      <c r="X203" s="56"/>
      <c r="Y203" s="56"/>
      <c r="Z203" s="56"/>
      <c r="AA203" s="56"/>
      <c r="AB203" s="56"/>
    </row>
    <row r="204" spans="1:28" hidden="1" x14ac:dyDescent="0.2">
      <c r="A204" s="19">
        <v>194</v>
      </c>
      <c r="B204" s="30" t="str">
        <f t="shared" ref="B204:B267" si="35">IF(M204&lt;0,"*",IF(M204&lt;0.25,"**",IF(M204&lt;0.5,"***",IF(M204&lt;0.75,"****","*****"))))</f>
        <v>**</v>
      </c>
      <c r="C204" t="str">
        <f>VLOOKUP(A204,VK!$IE$3:$IG$294,3,FALSE)</f>
        <v>Reisjärvi</v>
      </c>
      <c r="D204" s="17">
        <f>VLOOKUP($C204,VK!$B$3:$CG$294,37,FALSE)</f>
        <v>0.51479289940828399</v>
      </c>
      <c r="E204" s="10">
        <f>VLOOKUP(C204,VK!$B$3:$CG$294,11,FALSE)</f>
        <v>166.7</v>
      </c>
      <c r="F204" s="31">
        <f>VLOOKUP($C204,VK!$B$3:$CG$294,59,FALSE)</f>
        <v>87</v>
      </c>
      <c r="G204" s="24">
        <f>VLOOKUP($C204,VK!$B$3:$CG$294,65,FALSE)</f>
        <v>23405.10641627543</v>
      </c>
      <c r="H204" s="17">
        <f>VLOOKUP($C204,VK!$B$3:$CG$294,55,FALSE)</f>
        <v>1</v>
      </c>
      <c r="I204" s="10">
        <f>VLOOKUP($C204,VK!$B$3:$CG$294,32,FALSE)</f>
        <v>0</v>
      </c>
      <c r="J204" s="10">
        <f>VLOOKUP($C204,VK!$B$3:$CG$294,18,FALSE)</f>
        <v>133</v>
      </c>
      <c r="K204" s="10"/>
      <c r="L204" s="66">
        <f t="shared" si="27"/>
        <v>8929.2751052631575</v>
      </c>
      <c r="M204" s="58">
        <f>1-VLOOKUP(C204,VK!$B$3:$ID$294,237,FALSE)</f>
        <v>9.9577502523917283E-2</v>
      </c>
      <c r="N204" s="57">
        <f t="shared" si="28"/>
        <v>87</v>
      </c>
      <c r="O204" s="57">
        <f t="shared" si="29"/>
        <v>0</v>
      </c>
      <c r="P204" s="57">
        <f t="shared" si="30"/>
        <v>0</v>
      </c>
      <c r="Q204" s="57">
        <f t="shared" si="31"/>
        <v>0</v>
      </c>
      <c r="R204" s="57">
        <f t="shared" si="32"/>
        <v>0</v>
      </c>
      <c r="S204" s="57">
        <f t="shared" si="33"/>
        <v>0</v>
      </c>
      <c r="T204" s="57">
        <f t="shared" si="34"/>
        <v>10715.062443598701</v>
      </c>
      <c r="U204" s="60"/>
      <c r="V204" s="60"/>
      <c r="W204" s="56"/>
      <c r="X204" s="56"/>
      <c r="Y204" s="56"/>
      <c r="Z204" s="56"/>
      <c r="AA204" s="56"/>
      <c r="AB204" s="56"/>
    </row>
    <row r="205" spans="1:28" hidden="1" x14ac:dyDescent="0.2">
      <c r="A205" s="19">
        <v>195</v>
      </c>
      <c r="B205" s="30" t="str">
        <f t="shared" si="35"/>
        <v>**</v>
      </c>
      <c r="C205" t="str">
        <f>VLOOKUP(A205,VK!$IE$3:$IG$294,3,FALSE)</f>
        <v>Ähtäri</v>
      </c>
      <c r="D205" s="17">
        <f>VLOOKUP($C205,VK!$B$3:$CG$294,37,FALSE)</f>
        <v>0.86567164179104472</v>
      </c>
      <c r="E205" s="10">
        <f>VLOOKUP(C205,VK!$B$3:$CG$294,11,FALSE)</f>
        <v>187.5</v>
      </c>
      <c r="F205" s="31">
        <f>VLOOKUP($C205,VK!$B$3:$CG$294,59,FALSE)</f>
        <v>174</v>
      </c>
      <c r="G205" s="24">
        <f>VLOOKUP($C205,VK!$B$3:$CG$294,65,FALSE)</f>
        <v>24875.473754789273</v>
      </c>
      <c r="H205" s="17">
        <f>VLOOKUP($C205,VK!$B$3:$CG$294,55,FALSE)</f>
        <v>1</v>
      </c>
      <c r="I205" s="10">
        <f>VLOOKUP($C205,VK!$B$3:$CG$294,32,FALSE)</f>
        <v>0</v>
      </c>
      <c r="J205" s="10">
        <f>VLOOKUP($C205,VK!$B$3:$CG$294,18,FALSE)</f>
        <v>242</v>
      </c>
      <c r="K205" s="10"/>
      <c r="L205" s="66">
        <f t="shared" si="27"/>
        <v>12828.307142857146</v>
      </c>
      <c r="M205" s="58">
        <f>1-VLOOKUP(C205,VK!$B$3:$ID$294,237,FALSE)</f>
        <v>9.6547022320695342E-2</v>
      </c>
      <c r="N205" s="57">
        <f t="shared" si="28"/>
        <v>174</v>
      </c>
      <c r="O205" s="57">
        <f t="shared" si="29"/>
        <v>0</v>
      </c>
      <c r="P205" s="57">
        <f t="shared" si="30"/>
        <v>0</v>
      </c>
      <c r="Q205" s="57">
        <f t="shared" si="31"/>
        <v>0</v>
      </c>
      <c r="R205" s="57">
        <f t="shared" si="32"/>
        <v>0</v>
      </c>
      <c r="S205" s="57">
        <f t="shared" si="33"/>
        <v>0</v>
      </c>
      <c r="T205" s="57">
        <f t="shared" si="34"/>
        <v>10715.062443598701</v>
      </c>
      <c r="U205" s="60"/>
      <c r="V205" s="60"/>
      <c r="W205" s="56"/>
      <c r="X205" s="56"/>
      <c r="Y205" s="56"/>
      <c r="Z205" s="56"/>
      <c r="AA205" s="56"/>
      <c r="AB205" s="56"/>
    </row>
    <row r="206" spans="1:28" hidden="1" x14ac:dyDescent="0.2">
      <c r="A206" s="19">
        <v>196</v>
      </c>
      <c r="B206" s="30" t="str">
        <f t="shared" si="35"/>
        <v>**</v>
      </c>
      <c r="C206" t="str">
        <f>VLOOKUP(A206,VK!$IE$3:$IG$294,3,FALSE)</f>
        <v>Koski Tl</v>
      </c>
      <c r="D206" s="17">
        <f>VLOOKUP($C206,VK!$B$3:$CG$294,37,FALSE)</f>
        <v>0.8764044943820225</v>
      </c>
      <c r="E206" s="10">
        <f>VLOOKUP(C206,VK!$B$3:$CG$294,11,FALSE)</f>
        <v>156.6</v>
      </c>
      <c r="F206" s="31">
        <f>VLOOKUP($C206,VK!$B$3:$CG$294,59,FALSE)</f>
        <v>78</v>
      </c>
      <c r="G206" s="24">
        <f>VLOOKUP($C206,VK!$B$3:$CG$294,65,FALSE)</f>
        <v>25278.137236962488</v>
      </c>
      <c r="H206" s="17">
        <f>VLOOKUP($C206,VK!$B$3:$CG$294,55,FALSE)</f>
        <v>1</v>
      </c>
      <c r="I206" s="10">
        <f>VLOOKUP($C206,VK!$B$3:$CG$294,32,FALSE)</f>
        <v>1</v>
      </c>
      <c r="J206" s="10">
        <f>VLOOKUP($C206,VK!$B$3:$CG$294,18,FALSE)</f>
        <v>84</v>
      </c>
      <c r="K206" s="10"/>
      <c r="L206" s="66">
        <f t="shared" si="27"/>
        <v>10219.638918918918</v>
      </c>
      <c r="M206" s="58">
        <f>1-VLOOKUP(C206,VK!$B$3:$ID$294,237,FALSE)</f>
        <v>9.4274134594469428E-2</v>
      </c>
      <c r="N206" s="57">
        <f t="shared" si="28"/>
        <v>78</v>
      </c>
      <c r="O206" s="57">
        <f t="shared" si="29"/>
        <v>0</v>
      </c>
      <c r="P206" s="57">
        <f t="shared" si="30"/>
        <v>0</v>
      </c>
      <c r="Q206" s="57">
        <f t="shared" si="31"/>
        <v>0</v>
      </c>
      <c r="R206" s="57">
        <f t="shared" si="32"/>
        <v>0</v>
      </c>
      <c r="S206" s="57">
        <f t="shared" si="33"/>
        <v>0</v>
      </c>
      <c r="T206" s="57">
        <f t="shared" si="34"/>
        <v>10715.062443598701</v>
      </c>
      <c r="U206" s="60"/>
      <c r="V206" s="60"/>
      <c r="W206" s="56"/>
      <c r="X206" s="56"/>
      <c r="Y206" s="56"/>
      <c r="Z206" s="56"/>
      <c r="AA206" s="56"/>
      <c r="AB206" s="56"/>
    </row>
    <row r="207" spans="1:28" hidden="1" x14ac:dyDescent="0.2">
      <c r="A207" s="19">
        <v>197</v>
      </c>
      <c r="B207" s="30" t="str">
        <f t="shared" si="35"/>
        <v>**</v>
      </c>
      <c r="C207" t="str">
        <f>VLOOKUP(A207,VK!$IE$3:$IG$294,3,FALSE)</f>
        <v>Polvijärvi</v>
      </c>
      <c r="D207" s="17">
        <f>VLOOKUP($C207,VK!$B$3:$CG$294,37,FALSE)</f>
        <v>0.81034482758620685</v>
      </c>
      <c r="E207" s="10">
        <f>VLOOKUP(C207,VK!$B$3:$CG$294,11,FALSE)</f>
        <v>191.1</v>
      </c>
      <c r="F207" s="31">
        <f>VLOOKUP($C207,VK!$B$3:$CG$294,59,FALSE)</f>
        <v>141</v>
      </c>
      <c r="G207" s="24">
        <f>VLOOKUP($C207,VK!$B$3:$CG$294,65,FALSE)</f>
        <v>22902.94223555889</v>
      </c>
      <c r="H207" s="17">
        <f>VLOOKUP($C207,VK!$B$3:$CG$294,55,FALSE)</f>
        <v>1</v>
      </c>
      <c r="I207" s="10">
        <f>VLOOKUP($C207,VK!$B$3:$CG$294,32,FALSE)</f>
        <v>0</v>
      </c>
      <c r="J207" s="10">
        <f>VLOOKUP($C207,VK!$B$3:$CG$294,18,FALSE)</f>
        <v>261</v>
      </c>
      <c r="K207" s="10"/>
      <c r="L207" s="66">
        <f t="shared" si="27"/>
        <v>10374.42689119171</v>
      </c>
      <c r="M207" s="58">
        <f>1-VLOOKUP(C207,VK!$B$3:$ID$294,237,FALSE)</f>
        <v>9.2917513626604276E-2</v>
      </c>
      <c r="N207" s="57">
        <f t="shared" si="28"/>
        <v>141</v>
      </c>
      <c r="O207" s="57">
        <f t="shared" si="29"/>
        <v>0</v>
      </c>
      <c r="P207" s="57">
        <f t="shared" si="30"/>
        <v>0</v>
      </c>
      <c r="Q207" s="57">
        <f t="shared" si="31"/>
        <v>0</v>
      </c>
      <c r="R207" s="57">
        <f t="shared" si="32"/>
        <v>0</v>
      </c>
      <c r="S207" s="57">
        <f t="shared" si="33"/>
        <v>0</v>
      </c>
      <c r="T207" s="57">
        <f t="shared" si="34"/>
        <v>10715.062443598701</v>
      </c>
      <c r="U207" s="60"/>
      <c r="V207" s="60"/>
      <c r="W207" s="56"/>
      <c r="X207" s="56"/>
      <c r="Y207" s="56"/>
      <c r="Z207" s="56"/>
      <c r="AA207" s="56"/>
      <c r="AB207" s="56"/>
    </row>
    <row r="208" spans="1:28" hidden="1" x14ac:dyDescent="0.2">
      <c r="A208" s="19">
        <v>198</v>
      </c>
      <c r="B208" s="30" t="str">
        <f t="shared" si="35"/>
        <v>**</v>
      </c>
      <c r="C208" t="str">
        <f>VLOOKUP(A208,VK!$IE$3:$IG$294,3,FALSE)</f>
        <v>Kannonkoski</v>
      </c>
      <c r="D208" s="17">
        <f>VLOOKUP($C208,VK!$B$3:$CG$294,37,FALSE)</f>
        <v>0.78260869565217395</v>
      </c>
      <c r="E208" s="10">
        <f>VLOOKUP(C208,VK!$B$3:$CG$294,11,FALSE)</f>
        <v>202</v>
      </c>
      <c r="F208" s="31">
        <f>VLOOKUP($C208,VK!$B$3:$CG$294,59,FALSE)</f>
        <v>36</v>
      </c>
      <c r="G208" s="24">
        <f>VLOOKUP($C208,VK!$B$3:$CG$294,65,FALSE)</f>
        <v>23424.345699831367</v>
      </c>
      <c r="H208" s="17">
        <f>VLOOKUP($C208,VK!$B$3:$CG$294,55,FALSE)</f>
        <v>1</v>
      </c>
      <c r="I208" s="10">
        <f>VLOOKUP($C208,VK!$B$3:$CG$294,32,FALSE)</f>
        <v>0</v>
      </c>
      <c r="J208" s="10">
        <f>VLOOKUP($C208,VK!$B$3:$CG$294,18,FALSE)</f>
        <v>135</v>
      </c>
      <c r="K208" s="10"/>
      <c r="L208" s="66">
        <f t="shared" si="27"/>
        <v>9891.7988461538444</v>
      </c>
      <c r="M208" s="58">
        <f>1-VLOOKUP(C208,VK!$B$3:$ID$294,237,FALSE)</f>
        <v>9.2007208363448778E-2</v>
      </c>
      <c r="N208" s="57">
        <f t="shared" si="28"/>
        <v>36</v>
      </c>
      <c r="O208" s="57">
        <f t="shared" si="29"/>
        <v>0</v>
      </c>
      <c r="P208" s="57">
        <f t="shared" si="30"/>
        <v>0</v>
      </c>
      <c r="Q208" s="57">
        <f t="shared" si="31"/>
        <v>0</v>
      </c>
      <c r="R208" s="57">
        <f t="shared" si="32"/>
        <v>0</v>
      </c>
      <c r="S208" s="57">
        <f t="shared" si="33"/>
        <v>0</v>
      </c>
      <c r="T208" s="57">
        <f t="shared" si="34"/>
        <v>10715.062443598701</v>
      </c>
      <c r="U208" s="60"/>
      <c r="V208" s="60"/>
      <c r="W208" s="56"/>
      <c r="X208" s="56"/>
      <c r="Y208" s="56"/>
      <c r="Z208" s="56"/>
      <c r="AA208" s="56"/>
      <c r="AB208" s="56"/>
    </row>
    <row r="209" spans="1:28" hidden="1" x14ac:dyDescent="0.2">
      <c r="A209" s="19">
        <v>199</v>
      </c>
      <c r="B209" s="30" t="str">
        <f t="shared" si="35"/>
        <v>**</v>
      </c>
      <c r="C209" t="str">
        <f>VLOOKUP(A209,VK!$IE$3:$IG$294,3,FALSE)</f>
        <v>Miehikkälä</v>
      </c>
      <c r="D209" s="17">
        <f>VLOOKUP($C209,VK!$B$3:$CG$294,37,FALSE)</f>
        <v>0.8571428571428571</v>
      </c>
      <c r="E209" s="10">
        <f>VLOOKUP(C209,VK!$B$3:$CG$294,11,FALSE)</f>
        <v>184</v>
      </c>
      <c r="F209" s="31">
        <f>VLOOKUP($C209,VK!$B$3:$CG$294,59,FALSE)</f>
        <v>42</v>
      </c>
      <c r="G209" s="24">
        <f>VLOOKUP($C209,VK!$B$3:$CG$294,65,FALSE)</f>
        <v>24681.416324133883</v>
      </c>
      <c r="H209" s="17">
        <f>VLOOKUP($C209,VK!$B$3:$CG$294,55,FALSE)</f>
        <v>1</v>
      </c>
      <c r="I209" s="10">
        <f>VLOOKUP($C209,VK!$B$3:$CG$294,32,FALSE)</f>
        <v>0</v>
      </c>
      <c r="J209" s="10">
        <f>VLOOKUP($C209,VK!$B$3:$CG$294,18,FALSE)</f>
        <v>133</v>
      </c>
      <c r="K209" s="10"/>
      <c r="L209" s="66">
        <f t="shared" si="27"/>
        <v>13931.32192982456</v>
      </c>
      <c r="M209" s="58">
        <f>1-VLOOKUP(C209,VK!$B$3:$ID$294,237,FALSE)</f>
        <v>8.3155707150838643E-2</v>
      </c>
      <c r="N209" s="57">
        <f t="shared" si="28"/>
        <v>42</v>
      </c>
      <c r="O209" s="57">
        <f t="shared" si="29"/>
        <v>0</v>
      </c>
      <c r="P209" s="57">
        <f t="shared" si="30"/>
        <v>0</v>
      </c>
      <c r="Q209" s="57">
        <f t="shared" si="31"/>
        <v>0</v>
      </c>
      <c r="R209" s="57">
        <f t="shared" si="32"/>
        <v>0</v>
      </c>
      <c r="S209" s="57">
        <f t="shared" si="33"/>
        <v>0</v>
      </c>
      <c r="T209" s="57">
        <f t="shared" si="34"/>
        <v>10715.062443598701</v>
      </c>
      <c r="U209" s="60"/>
      <c r="V209" s="60"/>
      <c r="W209" s="56"/>
      <c r="X209" s="56"/>
      <c r="Y209" s="56"/>
      <c r="Z209" s="56"/>
      <c r="AA209" s="56"/>
      <c r="AB209" s="56"/>
    </row>
    <row r="210" spans="1:28" hidden="1" x14ac:dyDescent="0.2">
      <c r="A210" s="19">
        <v>200</v>
      </c>
      <c r="B210" s="30" t="str">
        <f t="shared" si="35"/>
        <v>**</v>
      </c>
      <c r="C210" t="str">
        <f>VLOOKUP(A210,VK!$IE$3:$IG$294,3,FALSE)</f>
        <v>Pelkosenniemi</v>
      </c>
      <c r="D210" s="17">
        <f>VLOOKUP($C210,VK!$B$3:$CG$294,37,FALSE)</f>
        <v>1</v>
      </c>
      <c r="E210" s="10">
        <f>VLOOKUP(C210,VK!$B$3:$CG$294,11,FALSE)</f>
        <v>145.19999999999999</v>
      </c>
      <c r="F210" s="31">
        <f>VLOOKUP($C210,VK!$B$3:$CG$294,59,FALSE)</f>
        <v>33</v>
      </c>
      <c r="G210" s="24">
        <f>VLOOKUP($C210,VK!$B$3:$CG$294,65,FALSE)</f>
        <v>27766.165934065935</v>
      </c>
      <c r="H210" s="17">
        <f>VLOOKUP($C210,VK!$B$3:$CG$294,55,FALSE)</f>
        <v>1</v>
      </c>
      <c r="I210" s="10">
        <f>VLOOKUP($C210,VK!$B$3:$CG$294,32,FALSE)</f>
        <v>0</v>
      </c>
      <c r="J210" s="10">
        <f>VLOOKUP($C210,VK!$B$3:$CG$294,18,FALSE)</f>
        <v>194</v>
      </c>
      <c r="K210" s="10"/>
      <c r="L210" s="66">
        <f t="shared" si="27"/>
        <v>22993.941612903225</v>
      </c>
      <c r="M210" s="58">
        <f>1-VLOOKUP(C210,VK!$B$3:$ID$294,237,FALSE)</f>
        <v>7.3798933494855889E-2</v>
      </c>
      <c r="N210" s="57">
        <f t="shared" si="28"/>
        <v>33</v>
      </c>
      <c r="O210" s="57">
        <f t="shared" si="29"/>
        <v>0</v>
      </c>
      <c r="P210" s="57">
        <f t="shared" si="30"/>
        <v>0</v>
      </c>
      <c r="Q210" s="57">
        <f t="shared" si="31"/>
        <v>0</v>
      </c>
      <c r="R210" s="57">
        <f t="shared" si="32"/>
        <v>0</v>
      </c>
      <c r="S210" s="57">
        <f t="shared" si="33"/>
        <v>0</v>
      </c>
      <c r="T210" s="57">
        <f t="shared" si="34"/>
        <v>10715.062443598701</v>
      </c>
      <c r="U210" s="60"/>
      <c r="V210" s="60"/>
      <c r="W210" s="56"/>
      <c r="X210" s="56"/>
      <c r="Y210" s="56"/>
      <c r="Z210" s="56"/>
      <c r="AA210" s="56"/>
      <c r="AB210" s="56"/>
    </row>
    <row r="211" spans="1:28" hidden="1" x14ac:dyDescent="0.2">
      <c r="A211" s="19">
        <v>201</v>
      </c>
      <c r="B211" s="30" t="str">
        <f t="shared" si="35"/>
        <v>**</v>
      </c>
      <c r="C211" t="str">
        <f>VLOOKUP(A211,VK!$IE$3:$IG$294,3,FALSE)</f>
        <v>Pyhäjärvi</v>
      </c>
      <c r="D211" s="17">
        <f>VLOOKUP($C211,VK!$B$3:$CG$294,37,FALSE)</f>
        <v>0.74242424242424243</v>
      </c>
      <c r="E211" s="10">
        <f>VLOOKUP(C211,VK!$B$3:$CG$294,11,FALSE)</f>
        <v>208.2</v>
      </c>
      <c r="F211" s="31">
        <f>VLOOKUP($C211,VK!$B$3:$CG$294,59,FALSE)</f>
        <v>147</v>
      </c>
      <c r="G211" s="24">
        <f>VLOOKUP($C211,VK!$B$3:$CG$294,65,FALSE)</f>
        <v>24213.222458528286</v>
      </c>
      <c r="H211" s="17">
        <f>VLOOKUP($C211,VK!$B$3:$CG$294,55,FALSE)</f>
        <v>1</v>
      </c>
      <c r="I211" s="10">
        <f>VLOOKUP($C211,VK!$B$3:$CG$294,32,FALSE)</f>
        <v>1</v>
      </c>
      <c r="J211" s="10">
        <f>VLOOKUP($C211,VK!$B$3:$CG$294,18,FALSE)</f>
        <v>348</v>
      </c>
      <c r="K211" s="10"/>
      <c r="L211" s="66">
        <f t="shared" si="27"/>
        <v>15251.659255813953</v>
      </c>
      <c r="M211" s="58">
        <f>1-VLOOKUP(C211,VK!$B$3:$ID$294,237,FALSE)</f>
        <v>7.3182368875502335E-2</v>
      </c>
      <c r="N211" s="57">
        <f t="shared" si="28"/>
        <v>147</v>
      </c>
      <c r="O211" s="57">
        <f t="shared" si="29"/>
        <v>0</v>
      </c>
      <c r="P211" s="57">
        <f t="shared" si="30"/>
        <v>0</v>
      </c>
      <c r="Q211" s="57">
        <f t="shared" si="31"/>
        <v>0</v>
      </c>
      <c r="R211" s="57">
        <f t="shared" si="32"/>
        <v>0</v>
      </c>
      <c r="S211" s="57">
        <f t="shared" si="33"/>
        <v>0</v>
      </c>
      <c r="T211" s="57">
        <f t="shared" si="34"/>
        <v>10715.062443598701</v>
      </c>
      <c r="U211" s="60"/>
      <c r="V211" s="60"/>
      <c r="W211" s="56"/>
      <c r="X211" s="56"/>
      <c r="Y211" s="56"/>
      <c r="Z211" s="56"/>
      <c r="AA211" s="56"/>
      <c r="AB211" s="56"/>
    </row>
    <row r="212" spans="1:28" hidden="1" x14ac:dyDescent="0.2">
      <c r="A212" s="19">
        <v>202</v>
      </c>
      <c r="B212" s="30" t="str">
        <f t="shared" si="35"/>
        <v>**</v>
      </c>
      <c r="C212" t="str">
        <f>VLOOKUP(A212,VK!$IE$3:$IG$294,3,FALSE)</f>
        <v>Vihti</v>
      </c>
      <c r="D212" s="17">
        <f>VLOOKUP($C212,VK!$B$3:$CG$294,37,FALSE)</f>
        <v>0.8340807174887892</v>
      </c>
      <c r="E212" s="10">
        <f>VLOOKUP(C212,VK!$B$3:$CG$294,11,FALSE)</f>
        <v>115.6</v>
      </c>
      <c r="F212" s="31">
        <f>VLOOKUP($C212,VK!$B$3:$CG$294,59,FALSE)</f>
        <v>1302</v>
      </c>
      <c r="G212" s="24">
        <f>VLOOKUP($C212,VK!$B$3:$CG$294,65,FALSE)</f>
        <v>31881.926421056287</v>
      </c>
      <c r="H212" s="17">
        <f>VLOOKUP($C212,VK!$B$3:$CG$294,55,FALSE)</f>
        <v>0.92396313364055305</v>
      </c>
      <c r="I212" s="10">
        <f>VLOOKUP($C212,VK!$B$3:$CG$294,32,FALSE)</f>
        <v>0</v>
      </c>
      <c r="J212" s="10">
        <f>VLOOKUP($C212,VK!$B$3:$CG$294,18,FALSE)</f>
        <v>298</v>
      </c>
      <c r="K212" s="10"/>
      <c r="L212" s="66">
        <f t="shared" si="27"/>
        <v>12326.886477272728</v>
      </c>
      <c r="M212" s="58">
        <f>1-VLOOKUP(C212,VK!$B$3:$ID$294,237,FALSE)</f>
        <v>7.0543798105162758E-2</v>
      </c>
      <c r="N212" s="57">
        <f t="shared" si="28"/>
        <v>1203</v>
      </c>
      <c r="O212" s="57">
        <f t="shared" si="29"/>
        <v>0</v>
      </c>
      <c r="P212" s="57">
        <f t="shared" si="30"/>
        <v>6</v>
      </c>
      <c r="Q212" s="57">
        <f t="shared" si="31"/>
        <v>0</v>
      </c>
      <c r="R212" s="57">
        <f t="shared" si="32"/>
        <v>93</v>
      </c>
      <c r="S212" s="57">
        <f t="shared" si="33"/>
        <v>0</v>
      </c>
      <c r="T212" s="57">
        <f t="shared" si="34"/>
        <v>10715.062443598701</v>
      </c>
      <c r="U212" s="60"/>
      <c r="V212" s="60"/>
      <c r="W212" s="56"/>
      <c r="X212" s="56"/>
      <c r="Y212" s="56"/>
      <c r="Z212" s="56"/>
      <c r="AA212" s="56"/>
      <c r="AB212" s="56"/>
    </row>
    <row r="213" spans="1:28" hidden="1" x14ac:dyDescent="0.2">
      <c r="A213" s="19">
        <v>203</v>
      </c>
      <c r="B213" s="30" t="str">
        <f t="shared" si="35"/>
        <v>**</v>
      </c>
      <c r="C213" t="str">
        <f>VLOOKUP(A213,VK!$IE$3:$IG$294,3,FALSE)</f>
        <v>Rautalampi</v>
      </c>
      <c r="D213" s="17">
        <f>VLOOKUP($C213,VK!$B$3:$CG$294,37,FALSE)</f>
        <v>0.85227272727272729</v>
      </c>
      <c r="E213" s="10">
        <f>VLOOKUP(C213,VK!$B$3:$CG$294,11,FALSE)</f>
        <v>188.4</v>
      </c>
      <c r="F213" s="31">
        <f>VLOOKUP($C213,VK!$B$3:$CG$294,59,FALSE)</f>
        <v>75</v>
      </c>
      <c r="G213" s="24">
        <f>VLOOKUP($C213,VK!$B$3:$CG$294,65,FALSE)</f>
        <v>24087.947189097104</v>
      </c>
      <c r="H213" s="17">
        <f>VLOOKUP($C213,VK!$B$3:$CG$294,55,FALSE)</f>
        <v>0.96</v>
      </c>
      <c r="I213" s="10">
        <f>VLOOKUP($C213,VK!$B$3:$CG$294,32,FALSE)</f>
        <v>0</v>
      </c>
      <c r="J213" s="10">
        <f>VLOOKUP($C213,VK!$B$3:$CG$294,18,FALSE)</f>
        <v>217</v>
      </c>
      <c r="K213" s="10"/>
      <c r="L213" s="66">
        <f t="shared" si="27"/>
        <v>12301.840102040816</v>
      </c>
      <c r="M213" s="58">
        <f>1-VLOOKUP(C213,VK!$B$3:$ID$294,237,FALSE)</f>
        <v>6.8990235486768414E-2</v>
      </c>
      <c r="N213" s="57">
        <f t="shared" si="28"/>
        <v>72</v>
      </c>
      <c r="O213" s="57">
        <f t="shared" si="29"/>
        <v>0</v>
      </c>
      <c r="P213" s="57">
        <f t="shared" si="30"/>
        <v>0</v>
      </c>
      <c r="Q213" s="57">
        <f t="shared" si="31"/>
        <v>0</v>
      </c>
      <c r="R213" s="57">
        <f t="shared" si="32"/>
        <v>2.5</v>
      </c>
      <c r="S213" s="57">
        <f t="shared" si="33"/>
        <v>0</v>
      </c>
      <c r="T213" s="57">
        <f t="shared" si="34"/>
        <v>10715.062443598701</v>
      </c>
      <c r="U213" s="60"/>
      <c r="V213" s="60"/>
      <c r="W213" s="56"/>
      <c r="X213" s="56"/>
      <c r="Y213" s="56"/>
      <c r="Z213" s="56"/>
      <c r="AA213" s="56"/>
      <c r="AB213" s="56"/>
    </row>
    <row r="214" spans="1:28" hidden="1" x14ac:dyDescent="0.2">
      <c r="A214" s="19">
        <v>204</v>
      </c>
      <c r="B214" s="30" t="str">
        <f t="shared" si="35"/>
        <v>**</v>
      </c>
      <c r="C214" t="str">
        <f>VLOOKUP(A214,VK!$IE$3:$IG$294,3,FALSE)</f>
        <v>Siikajoki</v>
      </c>
      <c r="D214" s="17">
        <f>VLOOKUP($C214,VK!$B$3:$CG$294,37,FALSE)</f>
        <v>0.56187290969899661</v>
      </c>
      <c r="E214" s="10">
        <f>VLOOKUP(C214,VK!$B$3:$CG$294,11,FALSE)</f>
        <v>176.6</v>
      </c>
      <c r="F214" s="31">
        <f>VLOOKUP($C214,VK!$B$3:$CG$294,59,FALSE)</f>
        <v>168</v>
      </c>
      <c r="G214" s="24">
        <f>VLOOKUP($C214,VK!$B$3:$CG$294,65,FALSE)</f>
        <v>23971.695253955037</v>
      </c>
      <c r="H214" s="17">
        <f>VLOOKUP($C214,VK!$B$3:$CG$294,55,FALSE)</f>
        <v>1</v>
      </c>
      <c r="I214" s="10">
        <f>VLOOKUP($C214,VK!$B$3:$CG$294,32,FALSE)</f>
        <v>1</v>
      </c>
      <c r="J214" s="10">
        <f>VLOOKUP($C214,VK!$B$3:$CG$294,18,FALSE)</f>
        <v>319</v>
      </c>
      <c r="K214" s="10"/>
      <c r="L214" s="66">
        <f t="shared" si="27"/>
        <v>8064.4330924855476</v>
      </c>
      <c r="M214" s="58">
        <f>1-VLOOKUP(C214,VK!$B$3:$ID$294,237,FALSE)</f>
        <v>6.1910238429471298E-2</v>
      </c>
      <c r="N214" s="57">
        <f t="shared" si="28"/>
        <v>168</v>
      </c>
      <c r="O214" s="57">
        <f t="shared" si="29"/>
        <v>0</v>
      </c>
      <c r="P214" s="57">
        <f t="shared" si="30"/>
        <v>0</v>
      </c>
      <c r="Q214" s="57">
        <f t="shared" si="31"/>
        <v>0</v>
      </c>
      <c r="R214" s="57">
        <f t="shared" si="32"/>
        <v>0</v>
      </c>
      <c r="S214" s="57">
        <f t="shared" si="33"/>
        <v>0</v>
      </c>
      <c r="T214" s="57">
        <f t="shared" si="34"/>
        <v>10715.062443598701</v>
      </c>
      <c r="U214" s="60"/>
      <c r="V214" s="60"/>
      <c r="W214" s="56"/>
      <c r="X214" s="56"/>
      <c r="Y214" s="56"/>
      <c r="Z214" s="56"/>
      <c r="AA214" s="56"/>
      <c r="AB214" s="56"/>
    </row>
    <row r="215" spans="1:28" hidden="1" x14ac:dyDescent="0.2">
      <c r="A215" s="19">
        <v>205</v>
      </c>
      <c r="B215" s="30" t="str">
        <f t="shared" si="35"/>
        <v>**</v>
      </c>
      <c r="C215" t="str">
        <f>VLOOKUP(A215,VK!$IE$3:$IG$294,3,FALSE)</f>
        <v>Lohja</v>
      </c>
      <c r="D215" s="17">
        <f>VLOOKUP($C215,VK!$B$3:$CG$294,37,FALSE)</f>
        <v>0.83373263057019642</v>
      </c>
      <c r="E215" s="10">
        <f>VLOOKUP(C215,VK!$B$3:$CG$294,11,FALSE)</f>
        <v>136.6</v>
      </c>
      <c r="F215" s="31">
        <f>VLOOKUP($C215,VK!$B$3:$CG$294,59,FALSE)</f>
        <v>1740</v>
      </c>
      <c r="G215" s="24">
        <f>VLOOKUP($C215,VK!$B$3:$CG$294,65,FALSE)</f>
        <v>29873.460152778691</v>
      </c>
      <c r="H215" s="17">
        <f>VLOOKUP($C215,VK!$B$3:$CG$294,55,FALSE)</f>
        <v>0.86724137931034484</v>
      </c>
      <c r="I215" s="10">
        <f>VLOOKUP($C215,VK!$B$3:$CG$294,32,FALSE)</f>
        <v>0</v>
      </c>
      <c r="J215" s="10">
        <f>VLOOKUP($C215,VK!$B$3:$CG$294,18,FALSE)</f>
        <v>522</v>
      </c>
      <c r="K215" s="10"/>
      <c r="L215" s="66">
        <f t="shared" si="27"/>
        <v>12937.213572337718</v>
      </c>
      <c r="M215" s="58">
        <f>1-VLOOKUP(C215,VK!$B$3:$ID$294,237,FALSE)</f>
        <v>5.6653281673284206E-2</v>
      </c>
      <c r="N215" s="57">
        <f t="shared" si="28"/>
        <v>1509</v>
      </c>
      <c r="O215" s="57">
        <f t="shared" si="29"/>
        <v>0</v>
      </c>
      <c r="P215" s="57">
        <f t="shared" si="30"/>
        <v>2.5</v>
      </c>
      <c r="Q215" s="57">
        <f t="shared" si="31"/>
        <v>12</v>
      </c>
      <c r="R215" s="57">
        <f t="shared" si="32"/>
        <v>219</v>
      </c>
      <c r="S215" s="57">
        <f t="shared" si="33"/>
        <v>0</v>
      </c>
      <c r="T215" s="57">
        <f t="shared" si="34"/>
        <v>10715.062443598701</v>
      </c>
      <c r="U215" s="60"/>
      <c r="V215" s="60"/>
      <c r="W215" s="56"/>
      <c r="X215" s="56"/>
      <c r="Y215" s="56"/>
      <c r="Z215" s="56"/>
      <c r="AA215" s="56"/>
      <c r="AB215" s="56"/>
    </row>
    <row r="216" spans="1:28" hidden="1" x14ac:dyDescent="0.2">
      <c r="A216" s="19">
        <v>206</v>
      </c>
      <c r="B216" s="30" t="str">
        <f t="shared" si="35"/>
        <v>**</v>
      </c>
      <c r="C216" t="str">
        <f>VLOOKUP(A216,VK!$IE$3:$IG$294,3,FALSE)</f>
        <v>Petäjävesi</v>
      </c>
      <c r="D216" s="17">
        <f>VLOOKUP($C216,VK!$B$3:$CG$294,37,FALSE)</f>
        <v>1</v>
      </c>
      <c r="E216" s="10">
        <f>VLOOKUP(C216,VK!$B$3:$CG$294,11,FALSE)</f>
        <v>151.30000000000001</v>
      </c>
      <c r="F216" s="31">
        <f>VLOOKUP($C216,VK!$B$3:$CG$294,59,FALSE)</f>
        <v>183</v>
      </c>
      <c r="G216" s="24">
        <f>VLOOKUP($C216,VK!$B$3:$CG$294,65,FALSE)</f>
        <v>25622.173986486487</v>
      </c>
      <c r="H216" s="17">
        <f>VLOOKUP($C216,VK!$B$3:$CG$294,55,FALSE)</f>
        <v>1</v>
      </c>
      <c r="I216" s="10">
        <f>VLOOKUP($C216,VK!$B$3:$CG$294,32,FALSE)</f>
        <v>0</v>
      </c>
      <c r="J216" s="10">
        <f>VLOOKUP($C216,VK!$B$3:$CG$294,18,FALSE)</f>
        <v>153</v>
      </c>
      <c r="K216" s="10"/>
      <c r="L216" s="66">
        <f t="shared" si="27"/>
        <v>12574.291179487182</v>
      </c>
      <c r="M216" s="58">
        <f>1-VLOOKUP(C216,VK!$B$3:$ID$294,237,FALSE)</f>
        <v>5.5106121941374209E-2</v>
      </c>
      <c r="N216" s="57">
        <f t="shared" si="28"/>
        <v>183</v>
      </c>
      <c r="O216" s="57">
        <f t="shared" si="29"/>
        <v>0</v>
      </c>
      <c r="P216" s="57">
        <f t="shared" si="30"/>
        <v>0</v>
      </c>
      <c r="Q216" s="57">
        <f t="shared" si="31"/>
        <v>0</v>
      </c>
      <c r="R216" s="57">
        <f t="shared" si="32"/>
        <v>0</v>
      </c>
      <c r="S216" s="57">
        <f t="shared" si="33"/>
        <v>0</v>
      </c>
      <c r="T216" s="57">
        <f t="shared" si="34"/>
        <v>10715.062443598701</v>
      </c>
      <c r="U216" s="60"/>
      <c r="V216" s="60"/>
      <c r="W216" s="56"/>
      <c r="X216" s="56"/>
      <c r="Y216" s="56"/>
      <c r="Z216" s="56"/>
      <c r="AA216" s="56"/>
      <c r="AB216" s="56"/>
    </row>
    <row r="217" spans="1:28" hidden="1" x14ac:dyDescent="0.2">
      <c r="A217" s="19">
        <v>207</v>
      </c>
      <c r="B217" s="30" t="str">
        <f t="shared" si="35"/>
        <v>**</v>
      </c>
      <c r="C217" t="str">
        <f>VLOOKUP(A217,VK!$IE$3:$IG$294,3,FALSE)</f>
        <v>Ylitornio</v>
      </c>
      <c r="D217" s="17">
        <f>VLOOKUP($C217,VK!$B$3:$CG$294,37,FALSE)</f>
        <v>0.81599999999999995</v>
      </c>
      <c r="E217" s="10">
        <f>VLOOKUP(C217,VK!$B$3:$CG$294,11,FALSE)</f>
        <v>195.8</v>
      </c>
      <c r="F217" s="31">
        <f>VLOOKUP($C217,VK!$B$3:$CG$294,59,FALSE)</f>
        <v>102</v>
      </c>
      <c r="G217" s="24">
        <f>VLOOKUP($C217,VK!$B$3:$CG$294,65,FALSE)</f>
        <v>26167.818059661382</v>
      </c>
      <c r="H217" s="17">
        <f>VLOOKUP($C217,VK!$B$3:$CG$294,55,FALSE)</f>
        <v>1</v>
      </c>
      <c r="I217" s="10">
        <f>VLOOKUP($C217,VK!$B$3:$CG$294,32,FALSE)</f>
        <v>1</v>
      </c>
      <c r="J217" s="10">
        <f>VLOOKUP($C217,VK!$B$3:$CG$294,18,FALSE)</f>
        <v>378</v>
      </c>
      <c r="K217" s="10"/>
      <c r="L217" s="66">
        <f t="shared" si="27"/>
        <v>12757.128550724638</v>
      </c>
      <c r="M217" s="58">
        <f>1-VLOOKUP(C217,VK!$B$3:$ID$294,237,FALSE)</f>
        <v>4.1770576834243567E-2</v>
      </c>
      <c r="N217" s="57">
        <f t="shared" si="28"/>
        <v>102</v>
      </c>
      <c r="O217" s="57">
        <f t="shared" si="29"/>
        <v>0</v>
      </c>
      <c r="P217" s="57">
        <f t="shared" si="30"/>
        <v>0</v>
      </c>
      <c r="Q217" s="57">
        <f t="shared" si="31"/>
        <v>0</v>
      </c>
      <c r="R217" s="57">
        <f t="shared" si="32"/>
        <v>0</v>
      </c>
      <c r="S217" s="57">
        <f t="shared" si="33"/>
        <v>0</v>
      </c>
      <c r="T217" s="57">
        <f t="shared" si="34"/>
        <v>10715.062443598701</v>
      </c>
      <c r="U217" s="60"/>
      <c r="V217" s="60"/>
      <c r="W217" s="56"/>
      <c r="X217" s="56"/>
      <c r="Y217" s="56"/>
      <c r="Z217" s="56"/>
      <c r="AA217" s="56"/>
      <c r="AB217" s="56"/>
    </row>
    <row r="218" spans="1:28" hidden="1" x14ac:dyDescent="0.2">
      <c r="A218" s="19">
        <v>208</v>
      </c>
      <c r="B218" s="30" t="str">
        <f t="shared" si="35"/>
        <v>**</v>
      </c>
      <c r="C218" t="str">
        <f>VLOOKUP(A218,VK!$IE$3:$IG$294,3,FALSE)</f>
        <v>Hartola</v>
      </c>
      <c r="D218" s="17">
        <f>VLOOKUP($C218,VK!$B$3:$CG$294,37,FALSE)</f>
        <v>0.62068965517241381</v>
      </c>
      <c r="E218" s="10">
        <f>VLOOKUP(C218,VK!$B$3:$CG$294,11,FALSE)</f>
        <v>205.7</v>
      </c>
      <c r="F218" s="31">
        <f>VLOOKUP($C218,VK!$B$3:$CG$294,59,FALSE)</f>
        <v>54</v>
      </c>
      <c r="G218" s="24">
        <f>VLOOKUP($C218,VK!$B$3:$CG$294,65,FALSE)</f>
        <v>24480.766317485897</v>
      </c>
      <c r="H218" s="17">
        <f>VLOOKUP($C218,VK!$B$3:$CG$294,55,FALSE)</f>
        <v>1</v>
      </c>
      <c r="I218" s="10">
        <f>VLOOKUP($C218,VK!$B$3:$CG$294,32,FALSE)</f>
        <v>1</v>
      </c>
      <c r="J218" s="10">
        <f>VLOOKUP($C218,VK!$B$3:$CG$294,18,FALSE)</f>
        <v>217</v>
      </c>
      <c r="K218" s="10"/>
      <c r="L218" s="66">
        <f t="shared" si="27"/>
        <v>10255.312727272727</v>
      </c>
      <c r="M218" s="58">
        <f>1-VLOOKUP(C218,VK!$B$3:$ID$294,237,FALSE)</f>
        <v>3.3538874927788509E-2</v>
      </c>
      <c r="N218" s="57">
        <f t="shared" si="28"/>
        <v>54</v>
      </c>
      <c r="O218" s="57">
        <f t="shared" si="29"/>
        <v>0</v>
      </c>
      <c r="P218" s="57">
        <f t="shared" si="30"/>
        <v>0</v>
      </c>
      <c r="Q218" s="57">
        <f t="shared" si="31"/>
        <v>0</v>
      </c>
      <c r="R218" s="57">
        <f t="shared" si="32"/>
        <v>0</v>
      </c>
      <c r="S218" s="57">
        <f t="shared" si="33"/>
        <v>0</v>
      </c>
      <c r="T218" s="57">
        <f t="shared" si="34"/>
        <v>10715.062443598701</v>
      </c>
      <c r="U218" s="60"/>
      <c r="V218" s="60"/>
      <c r="W218" s="56"/>
      <c r="X218" s="56"/>
      <c r="Y218" s="56"/>
      <c r="Z218" s="56"/>
      <c r="AA218" s="56"/>
      <c r="AB218" s="56"/>
    </row>
    <row r="219" spans="1:28" hidden="1" x14ac:dyDescent="0.2">
      <c r="A219" s="19">
        <v>209</v>
      </c>
      <c r="B219" s="30" t="str">
        <f t="shared" si="35"/>
        <v>**</v>
      </c>
      <c r="C219" t="str">
        <f>VLOOKUP(A219,VK!$IE$3:$IG$294,3,FALSE)</f>
        <v>Kotka</v>
      </c>
      <c r="D219" s="17">
        <f>VLOOKUP($C219,VK!$B$3:$CG$294,37,FALSE)</f>
        <v>0.8657407407407407</v>
      </c>
      <c r="E219" s="10">
        <f>VLOOKUP(C219,VK!$B$3:$CG$294,11,FALSE)</f>
        <v>163.6</v>
      </c>
      <c r="F219" s="31">
        <f>VLOOKUP($C219,VK!$B$3:$CG$294,59,FALSE)</f>
        <v>1683</v>
      </c>
      <c r="G219" s="24">
        <f>VLOOKUP($C219,VK!$B$3:$CG$294,65,FALSE)</f>
        <v>28453.056940848437</v>
      </c>
      <c r="H219" s="17">
        <f>VLOOKUP($C219,VK!$B$3:$CG$294,55,FALSE)</f>
        <v>0.86631016042780751</v>
      </c>
      <c r="I219" s="10">
        <f>VLOOKUP($C219,VK!$B$3:$CG$294,32,FALSE)</f>
        <v>0</v>
      </c>
      <c r="J219" s="10">
        <f>VLOOKUP($C219,VK!$B$3:$CG$294,18,FALSE)</f>
        <v>106</v>
      </c>
      <c r="K219" s="10"/>
      <c r="L219" s="66">
        <f t="shared" si="27"/>
        <v>13844.48943585077</v>
      </c>
      <c r="M219" s="58">
        <f>1-VLOOKUP(C219,VK!$B$3:$ID$294,237,FALSE)</f>
        <v>3.2627087338745087E-2</v>
      </c>
      <c r="N219" s="57">
        <f t="shared" si="28"/>
        <v>1458</v>
      </c>
      <c r="O219" s="57">
        <f t="shared" si="29"/>
        <v>0</v>
      </c>
      <c r="P219" s="57">
        <f t="shared" si="30"/>
        <v>0</v>
      </c>
      <c r="Q219" s="57">
        <f t="shared" si="31"/>
        <v>0</v>
      </c>
      <c r="R219" s="57">
        <f t="shared" si="32"/>
        <v>225</v>
      </c>
      <c r="S219" s="57">
        <f t="shared" si="33"/>
        <v>0</v>
      </c>
      <c r="T219" s="57">
        <f t="shared" si="34"/>
        <v>10715.062443598701</v>
      </c>
      <c r="U219" s="60"/>
      <c r="V219" s="60"/>
      <c r="W219" s="56"/>
      <c r="X219" s="56"/>
      <c r="Y219" s="56"/>
      <c r="Z219" s="56"/>
      <c r="AA219" s="56"/>
      <c r="AB219" s="56"/>
    </row>
    <row r="220" spans="1:28" hidden="1" x14ac:dyDescent="0.2">
      <c r="A220" s="19">
        <v>210</v>
      </c>
      <c r="B220" s="30" t="str">
        <f t="shared" si="35"/>
        <v>**</v>
      </c>
      <c r="C220" t="str">
        <f>VLOOKUP(A220,VK!$IE$3:$IG$294,3,FALSE)</f>
        <v>Parikkala</v>
      </c>
      <c r="D220" s="17">
        <f>VLOOKUP($C220,VK!$B$3:$CG$294,37,FALSE)</f>
        <v>0.75572519083969469</v>
      </c>
      <c r="E220" s="10">
        <f>VLOOKUP(C220,VK!$B$3:$CG$294,11,FALSE)</f>
        <v>216.4</v>
      </c>
      <c r="F220" s="31">
        <f>VLOOKUP($C220,VK!$B$3:$CG$294,59,FALSE)</f>
        <v>99</v>
      </c>
      <c r="G220" s="24">
        <f>VLOOKUP($C220,VK!$B$3:$CG$294,65,FALSE)</f>
        <v>24985.553720930231</v>
      </c>
      <c r="H220" s="17">
        <f>VLOOKUP($C220,VK!$B$3:$CG$294,55,FALSE)</f>
        <v>1</v>
      </c>
      <c r="I220" s="10">
        <f>VLOOKUP($C220,VK!$B$3:$CG$294,32,FALSE)</f>
        <v>1</v>
      </c>
      <c r="J220" s="10">
        <f>VLOOKUP($C220,VK!$B$3:$CG$294,18,FALSE)</f>
        <v>284</v>
      </c>
      <c r="K220" s="10"/>
      <c r="L220" s="66">
        <f t="shared" si="27"/>
        <v>11840.716503496502</v>
      </c>
      <c r="M220" s="58">
        <f>1-VLOOKUP(C220,VK!$B$3:$ID$294,237,FALSE)</f>
        <v>3.2053577391645605E-2</v>
      </c>
      <c r="N220" s="57">
        <f t="shared" si="28"/>
        <v>99</v>
      </c>
      <c r="O220" s="57">
        <f t="shared" si="29"/>
        <v>0</v>
      </c>
      <c r="P220" s="57">
        <f t="shared" si="30"/>
        <v>0</v>
      </c>
      <c r="Q220" s="57">
        <f t="shared" si="31"/>
        <v>0</v>
      </c>
      <c r="R220" s="57">
        <f t="shared" si="32"/>
        <v>0</v>
      </c>
      <c r="S220" s="57">
        <f t="shared" si="33"/>
        <v>0</v>
      </c>
      <c r="T220" s="57">
        <f t="shared" si="34"/>
        <v>10715.062443598701</v>
      </c>
      <c r="U220" s="60"/>
      <c r="V220" s="60"/>
      <c r="W220" s="56"/>
      <c r="X220" s="56"/>
      <c r="Y220" s="56"/>
      <c r="Z220" s="56"/>
      <c r="AA220" s="56"/>
      <c r="AB220" s="56"/>
    </row>
    <row r="221" spans="1:28" hidden="1" x14ac:dyDescent="0.2">
      <c r="A221" s="19">
        <v>211</v>
      </c>
      <c r="B221" s="30" t="str">
        <f t="shared" si="35"/>
        <v>**</v>
      </c>
      <c r="C221" t="str">
        <f>VLOOKUP(A221,VK!$IE$3:$IG$294,3,FALSE)</f>
        <v>Ylöjärvi</v>
      </c>
      <c r="D221" s="17">
        <f>VLOOKUP($C221,VK!$B$3:$CG$294,37,FALSE)</f>
        <v>0.82198952879581155</v>
      </c>
      <c r="E221" s="10">
        <f>VLOOKUP(C221,VK!$B$3:$CG$294,11,FALSE)</f>
        <v>120.8</v>
      </c>
      <c r="F221" s="31">
        <f>VLOOKUP($C221,VK!$B$3:$CG$294,59,FALSE)</f>
        <v>1884</v>
      </c>
      <c r="G221" s="24">
        <f>VLOOKUP($C221,VK!$B$3:$CG$294,65,FALSE)</f>
        <v>28826.449887253737</v>
      </c>
      <c r="H221" s="17">
        <f>VLOOKUP($C221,VK!$B$3:$CG$294,55,FALSE)</f>
        <v>0.84235668789808915</v>
      </c>
      <c r="I221" s="10">
        <f>VLOOKUP($C221,VK!$B$3:$CG$294,32,FALSE)</f>
        <v>0</v>
      </c>
      <c r="J221" s="10">
        <f>VLOOKUP($C221,VK!$B$3:$CG$294,18,FALSE)</f>
        <v>372</v>
      </c>
      <c r="K221" s="10"/>
      <c r="L221" s="66">
        <f t="shared" si="27"/>
        <v>10863.624300498275</v>
      </c>
      <c r="M221" s="58">
        <f>1-VLOOKUP(C221,VK!$B$3:$ID$294,237,FALSE)</f>
        <v>2.7725589016166508E-2</v>
      </c>
      <c r="N221" s="57">
        <f t="shared" si="28"/>
        <v>1587</v>
      </c>
      <c r="O221" s="57">
        <f t="shared" si="29"/>
        <v>2.5</v>
      </c>
      <c r="P221" s="57">
        <f t="shared" si="30"/>
        <v>36</v>
      </c>
      <c r="Q221" s="57">
        <f t="shared" si="31"/>
        <v>0</v>
      </c>
      <c r="R221" s="57">
        <f t="shared" si="32"/>
        <v>264</v>
      </c>
      <c r="S221" s="57">
        <f t="shared" si="33"/>
        <v>0</v>
      </c>
      <c r="T221" s="57">
        <f t="shared" si="34"/>
        <v>10715.062443598701</v>
      </c>
      <c r="U221" s="60"/>
      <c r="V221" s="60"/>
      <c r="W221" s="56"/>
      <c r="X221" s="56"/>
      <c r="Y221" s="56"/>
      <c r="Z221" s="56"/>
      <c r="AA221" s="56"/>
      <c r="AB221" s="56"/>
    </row>
    <row r="222" spans="1:28" hidden="1" x14ac:dyDescent="0.2">
      <c r="A222" s="19">
        <v>212</v>
      </c>
      <c r="B222" s="30" t="str">
        <f t="shared" si="35"/>
        <v>**</v>
      </c>
      <c r="C222" t="str">
        <f>VLOOKUP(A222,VK!$IE$3:$IG$294,3,FALSE)</f>
        <v>Nokia</v>
      </c>
      <c r="D222" s="17">
        <f>VLOOKUP($C222,VK!$B$3:$CG$294,37,FALSE)</f>
        <v>0.86864813039309685</v>
      </c>
      <c r="E222" s="10">
        <f>VLOOKUP(C222,VK!$B$3:$CG$294,11,FALSE)</f>
        <v>122.6</v>
      </c>
      <c r="F222" s="31">
        <f>VLOOKUP($C222,VK!$B$3:$CG$294,59,FALSE)</f>
        <v>1812</v>
      </c>
      <c r="G222" s="24">
        <f>VLOOKUP($C222,VK!$B$3:$CG$294,65,FALSE)</f>
        <v>28767.925475453339</v>
      </c>
      <c r="H222" s="17">
        <f>VLOOKUP($C222,VK!$B$3:$CG$294,55,FALSE)</f>
        <v>0.82119205298013243</v>
      </c>
      <c r="I222" s="10">
        <f>VLOOKUP($C222,VK!$B$3:$CG$294,32,FALSE)</f>
        <v>0</v>
      </c>
      <c r="J222" s="10">
        <f>VLOOKUP($C222,VK!$B$3:$CG$294,18,FALSE)</f>
        <v>154</v>
      </c>
      <c r="K222" s="10"/>
      <c r="L222" s="66">
        <f t="shared" si="27"/>
        <v>11540.946460767946</v>
      </c>
      <c r="M222" s="58">
        <f>1-VLOOKUP(C222,VK!$B$3:$ID$294,237,FALSE)</f>
        <v>2.5863350521604045E-2</v>
      </c>
      <c r="N222" s="57">
        <f t="shared" si="28"/>
        <v>1488</v>
      </c>
      <c r="O222" s="57">
        <f t="shared" si="29"/>
        <v>0</v>
      </c>
      <c r="P222" s="57">
        <f t="shared" si="30"/>
        <v>60</v>
      </c>
      <c r="Q222" s="57">
        <f t="shared" si="31"/>
        <v>0</v>
      </c>
      <c r="R222" s="57">
        <f t="shared" si="32"/>
        <v>276</v>
      </c>
      <c r="S222" s="57">
        <f t="shared" si="33"/>
        <v>0</v>
      </c>
      <c r="T222" s="57">
        <f t="shared" si="34"/>
        <v>10715.062443598701</v>
      </c>
      <c r="U222" s="60"/>
      <c r="V222" s="60"/>
      <c r="W222" s="56"/>
      <c r="X222" s="56"/>
      <c r="Y222" s="56"/>
      <c r="Z222" s="56"/>
      <c r="AA222" s="56"/>
      <c r="AB222" s="56"/>
    </row>
    <row r="223" spans="1:28" hidden="1" x14ac:dyDescent="0.2">
      <c r="A223" s="19">
        <v>213</v>
      </c>
      <c r="B223" s="30" t="str">
        <f t="shared" si="35"/>
        <v>**</v>
      </c>
      <c r="C223" t="str">
        <f>VLOOKUP(A223,VK!$IE$3:$IG$294,3,FALSE)</f>
        <v>Kuhmo</v>
      </c>
      <c r="D223" s="17">
        <f>VLOOKUP($C223,VK!$B$3:$CG$294,37,FALSE)</f>
        <v>0.75342465753424659</v>
      </c>
      <c r="E223" s="10">
        <f>VLOOKUP(C223,VK!$B$3:$CG$294,11,FALSE)</f>
        <v>196.3</v>
      </c>
      <c r="F223" s="31">
        <f>VLOOKUP($C223,VK!$B$3:$CG$294,59,FALSE)</f>
        <v>165</v>
      </c>
      <c r="G223" s="24">
        <f>VLOOKUP($C223,VK!$B$3:$CG$294,65,FALSE)</f>
        <v>24759.440465054122</v>
      </c>
      <c r="H223" s="17">
        <f>VLOOKUP($C223,VK!$B$3:$CG$294,55,FALSE)</f>
        <v>1</v>
      </c>
      <c r="I223" s="10">
        <f>VLOOKUP($C223,VK!$B$3:$CG$294,32,FALSE)</f>
        <v>1</v>
      </c>
      <c r="J223" s="10">
        <f>VLOOKUP($C223,VK!$B$3:$CG$294,18,FALSE)</f>
        <v>937</v>
      </c>
      <c r="K223" s="10"/>
      <c r="L223" s="66">
        <f t="shared" si="27"/>
        <v>14299.396381322958</v>
      </c>
      <c r="M223" s="58">
        <f>1-VLOOKUP(C223,VK!$B$3:$ID$294,237,FALSE)</f>
        <v>2.4964563508002802E-2</v>
      </c>
      <c r="N223" s="57">
        <f t="shared" si="28"/>
        <v>165</v>
      </c>
      <c r="O223" s="57">
        <f t="shared" si="29"/>
        <v>0</v>
      </c>
      <c r="P223" s="57">
        <f t="shared" si="30"/>
        <v>0</v>
      </c>
      <c r="Q223" s="57">
        <f t="shared" si="31"/>
        <v>0</v>
      </c>
      <c r="R223" s="57">
        <f t="shared" si="32"/>
        <v>0</v>
      </c>
      <c r="S223" s="57">
        <f t="shared" si="33"/>
        <v>0</v>
      </c>
      <c r="T223" s="57">
        <f t="shared" si="34"/>
        <v>10715.062443598701</v>
      </c>
      <c r="U223" s="60"/>
      <c r="V223" s="60"/>
      <c r="W223" s="56"/>
      <c r="X223" s="56"/>
      <c r="Y223" s="56"/>
      <c r="Z223" s="56"/>
      <c r="AA223" s="56"/>
      <c r="AB223" s="56"/>
    </row>
    <row r="224" spans="1:28" hidden="1" x14ac:dyDescent="0.2">
      <c r="A224" s="19">
        <v>214</v>
      </c>
      <c r="B224" s="30" t="str">
        <f t="shared" si="35"/>
        <v>**</v>
      </c>
      <c r="C224" t="str">
        <f>VLOOKUP(A224,VK!$IE$3:$IG$294,3,FALSE)</f>
        <v>Ilomantsi</v>
      </c>
      <c r="D224" s="17">
        <f>VLOOKUP($C224,VK!$B$3:$CG$294,37,FALSE)</f>
        <v>0.66346153846153844</v>
      </c>
      <c r="E224" s="10">
        <f>VLOOKUP(C224,VK!$B$3:$CG$294,11,FALSE)</f>
        <v>237.9</v>
      </c>
      <c r="F224" s="31">
        <f>VLOOKUP($C224,VK!$B$3:$CG$294,59,FALSE)</f>
        <v>69</v>
      </c>
      <c r="G224" s="24">
        <f>VLOOKUP($C224,VK!$B$3:$CG$294,65,FALSE)</f>
        <v>24390.676175262437</v>
      </c>
      <c r="H224" s="17">
        <f>VLOOKUP($C224,VK!$B$3:$CG$294,55,FALSE)</f>
        <v>1</v>
      </c>
      <c r="I224" s="10">
        <f>VLOOKUP($C224,VK!$B$3:$CG$294,32,FALSE)</f>
        <v>0</v>
      </c>
      <c r="J224" s="10">
        <f>VLOOKUP($C224,VK!$B$3:$CG$294,18,FALSE)</f>
        <v>490</v>
      </c>
      <c r="K224" s="10"/>
      <c r="L224" s="66">
        <f t="shared" si="27"/>
        <v>13720.156147540982</v>
      </c>
      <c r="M224" s="58">
        <f>1-VLOOKUP(C224,VK!$B$3:$ID$294,237,FALSE)</f>
        <v>2.4898413916364048E-2</v>
      </c>
      <c r="N224" s="57">
        <f t="shared" si="28"/>
        <v>69</v>
      </c>
      <c r="O224" s="57">
        <f t="shared" si="29"/>
        <v>0</v>
      </c>
      <c r="P224" s="57">
        <f t="shared" si="30"/>
        <v>0</v>
      </c>
      <c r="Q224" s="57">
        <f t="shared" si="31"/>
        <v>0</v>
      </c>
      <c r="R224" s="57">
        <f t="shared" si="32"/>
        <v>0</v>
      </c>
      <c r="S224" s="57">
        <f t="shared" si="33"/>
        <v>0</v>
      </c>
      <c r="T224" s="57">
        <f t="shared" si="34"/>
        <v>10715.062443598701</v>
      </c>
      <c r="U224" s="60"/>
      <c r="V224" s="60"/>
      <c r="W224" s="56"/>
      <c r="X224" s="56"/>
      <c r="Y224" s="56"/>
      <c r="Z224" s="56"/>
      <c r="AA224" s="56"/>
      <c r="AB224" s="56"/>
    </row>
    <row r="225" spans="1:28" hidden="1" x14ac:dyDescent="0.2">
      <c r="A225" s="19">
        <v>215</v>
      </c>
      <c r="B225" s="30" t="str">
        <f t="shared" si="35"/>
        <v>**</v>
      </c>
      <c r="C225" t="str">
        <f>VLOOKUP(A225,VK!$IE$3:$IG$294,3,FALSE)</f>
        <v>Ranua</v>
      </c>
      <c r="D225" s="17">
        <f>VLOOKUP($C225,VK!$B$3:$CG$294,37,FALSE)</f>
        <v>0.80487804878048785</v>
      </c>
      <c r="E225" s="10">
        <f>VLOOKUP(C225,VK!$B$3:$CG$294,11,FALSE)</f>
        <v>192.4</v>
      </c>
      <c r="F225" s="31">
        <f>VLOOKUP($C225,VK!$B$3:$CG$294,59,FALSE)</f>
        <v>132</v>
      </c>
      <c r="G225" s="24">
        <f>VLOOKUP($C225,VK!$B$3:$CG$294,65,FALSE)</f>
        <v>22409.950700280111</v>
      </c>
      <c r="H225" s="17">
        <f>VLOOKUP($C225,VK!$B$3:$CG$294,55,FALSE)</f>
        <v>1</v>
      </c>
      <c r="I225" s="10">
        <f>VLOOKUP($C225,VK!$B$3:$CG$294,32,FALSE)</f>
        <v>0</v>
      </c>
      <c r="J225" s="10">
        <f>VLOOKUP($C225,VK!$B$3:$CG$294,18,FALSE)</f>
        <v>542</v>
      </c>
      <c r="K225" s="10"/>
      <c r="L225" s="66">
        <f t="shared" si="27"/>
        <v>9022.6143979057579</v>
      </c>
      <c r="M225" s="58">
        <f>1-VLOOKUP(C225,VK!$B$3:$ID$294,237,FALSE)</f>
        <v>2.1058359724840048E-2</v>
      </c>
      <c r="N225" s="57">
        <f t="shared" si="28"/>
        <v>132</v>
      </c>
      <c r="O225" s="57">
        <f t="shared" si="29"/>
        <v>0</v>
      </c>
      <c r="P225" s="57">
        <f t="shared" si="30"/>
        <v>0</v>
      </c>
      <c r="Q225" s="57">
        <f t="shared" si="31"/>
        <v>0</v>
      </c>
      <c r="R225" s="57">
        <f t="shared" si="32"/>
        <v>0</v>
      </c>
      <c r="S225" s="57">
        <f t="shared" si="33"/>
        <v>0</v>
      </c>
      <c r="T225" s="57">
        <f t="shared" si="34"/>
        <v>10715.062443598701</v>
      </c>
      <c r="U225" s="60"/>
      <c r="V225" s="60"/>
      <c r="W225" s="56"/>
      <c r="X225" s="56"/>
      <c r="Y225" s="56"/>
      <c r="Z225" s="56"/>
      <c r="AA225" s="56"/>
      <c r="AB225" s="56"/>
    </row>
    <row r="226" spans="1:28" hidden="1" x14ac:dyDescent="0.2">
      <c r="A226" s="19">
        <v>216</v>
      </c>
      <c r="B226" s="30" t="str">
        <f t="shared" si="35"/>
        <v>**</v>
      </c>
      <c r="C226" t="str">
        <f>VLOOKUP(A226,VK!$IE$3:$IG$294,3,FALSE)</f>
        <v>Kangasala</v>
      </c>
      <c r="D226" s="17">
        <f>VLOOKUP($C226,VK!$B$3:$CG$294,37,FALSE)</f>
        <v>0.83846518237801992</v>
      </c>
      <c r="E226" s="10">
        <f>VLOOKUP(C226,VK!$B$3:$CG$294,11,FALSE)</f>
        <v>120.1</v>
      </c>
      <c r="F226" s="31">
        <f>VLOOKUP($C226,VK!$B$3:$CG$294,59,FALSE)</f>
        <v>1770</v>
      </c>
      <c r="G226" s="24">
        <f>VLOOKUP($C226,VK!$B$3:$CG$294,65,FALSE)</f>
        <v>29348.33071190834</v>
      </c>
      <c r="H226" s="17">
        <f>VLOOKUP($C226,VK!$B$3:$CG$294,55,FALSE)</f>
        <v>0.76610169491525426</v>
      </c>
      <c r="I226" s="10">
        <f>VLOOKUP($C226,VK!$B$3:$CG$294,32,FALSE)</f>
        <v>0</v>
      </c>
      <c r="J226" s="10">
        <f>VLOOKUP($C226,VK!$B$3:$CG$294,18,FALSE)</f>
        <v>303</v>
      </c>
      <c r="K226" s="10"/>
      <c r="L226" s="66">
        <f t="shared" si="27"/>
        <v>10422.846624072548</v>
      </c>
      <c r="M226" s="58">
        <f>1-VLOOKUP(C226,VK!$B$3:$ID$294,237,FALSE)</f>
        <v>1.6566128007779124E-2</v>
      </c>
      <c r="N226" s="57">
        <f t="shared" si="28"/>
        <v>1356</v>
      </c>
      <c r="O226" s="57">
        <f t="shared" si="29"/>
        <v>2.5</v>
      </c>
      <c r="P226" s="57">
        <f t="shared" si="30"/>
        <v>96</v>
      </c>
      <c r="Q226" s="57">
        <f t="shared" si="31"/>
        <v>0</v>
      </c>
      <c r="R226" s="57">
        <f t="shared" si="32"/>
        <v>324</v>
      </c>
      <c r="S226" s="57">
        <f t="shared" si="33"/>
        <v>0</v>
      </c>
      <c r="T226" s="57">
        <f t="shared" si="34"/>
        <v>10715.062443598701</v>
      </c>
      <c r="U226" s="60"/>
      <c r="V226" s="60"/>
      <c r="W226" s="56"/>
      <c r="X226" s="56"/>
      <c r="Y226" s="56"/>
      <c r="Z226" s="56"/>
      <c r="AA226" s="56"/>
      <c r="AB226" s="56"/>
    </row>
    <row r="227" spans="1:28" hidden="1" x14ac:dyDescent="0.2">
      <c r="A227" s="19">
        <v>217</v>
      </c>
      <c r="B227" s="30" t="str">
        <f t="shared" si="35"/>
        <v>**</v>
      </c>
      <c r="C227" t="str">
        <f>VLOOKUP(A227,VK!$IE$3:$IG$294,3,FALSE)</f>
        <v>Vaala</v>
      </c>
      <c r="D227" s="17">
        <f>VLOOKUP($C227,VK!$B$3:$CG$294,37,FALSE)</f>
        <v>0.8</v>
      </c>
      <c r="E227" s="10">
        <f>VLOOKUP(C227,VK!$B$3:$CG$294,11,FALSE)</f>
        <v>211.6</v>
      </c>
      <c r="F227" s="31">
        <f>VLOOKUP($C227,VK!$B$3:$CG$294,59,FALSE)</f>
        <v>72</v>
      </c>
      <c r="G227" s="24">
        <f>VLOOKUP($C227,VK!$B$3:$CG$294,65,FALSE)</f>
        <v>23765.704378148006</v>
      </c>
      <c r="H227" s="17">
        <f>VLOOKUP($C227,VK!$B$3:$CG$294,55,FALSE)</f>
        <v>1</v>
      </c>
      <c r="I227" s="10">
        <f>VLOOKUP($C227,VK!$B$3:$CG$294,32,FALSE)</f>
        <v>0</v>
      </c>
      <c r="J227" s="10">
        <f>VLOOKUP($C227,VK!$B$3:$CG$294,18,FALSE)</f>
        <v>316</v>
      </c>
      <c r="K227" s="10"/>
      <c r="L227" s="66">
        <f t="shared" si="27"/>
        <v>11859.922830188681</v>
      </c>
      <c r="M227" s="58">
        <f>1-VLOOKUP(C227,VK!$B$3:$ID$294,237,FALSE)</f>
        <v>1.2519651751848659E-2</v>
      </c>
      <c r="N227" s="57">
        <f t="shared" si="28"/>
        <v>72</v>
      </c>
      <c r="O227" s="57">
        <f t="shared" si="29"/>
        <v>0</v>
      </c>
      <c r="P227" s="57">
        <f t="shared" si="30"/>
        <v>0</v>
      </c>
      <c r="Q227" s="57">
        <f t="shared" si="31"/>
        <v>0</v>
      </c>
      <c r="R227" s="57">
        <f t="shared" si="32"/>
        <v>0</v>
      </c>
      <c r="S227" s="57">
        <f t="shared" si="33"/>
        <v>0</v>
      </c>
      <c r="T227" s="57">
        <f t="shared" si="34"/>
        <v>10715.062443598701</v>
      </c>
      <c r="U227" s="60"/>
      <c r="V227" s="60"/>
      <c r="W227" s="56"/>
      <c r="X227" s="56"/>
      <c r="Y227" s="56"/>
      <c r="Z227" s="56"/>
      <c r="AA227" s="56"/>
      <c r="AB227" s="56"/>
    </row>
    <row r="228" spans="1:28" hidden="1" x14ac:dyDescent="0.2">
      <c r="A228" s="19">
        <v>218</v>
      </c>
      <c r="B228" s="30" t="str">
        <f t="shared" si="35"/>
        <v>**</v>
      </c>
      <c r="C228" t="str">
        <f>VLOOKUP(A228,VK!$IE$3:$IG$294,3,FALSE)</f>
        <v>Nurmes</v>
      </c>
      <c r="D228" s="17">
        <f>VLOOKUP($C228,VK!$B$3:$CG$294,37,FALSE)</f>
        <v>0.8165137614678899</v>
      </c>
      <c r="E228" s="10">
        <f>VLOOKUP(C228,VK!$B$3:$CG$294,11,FALSE)</f>
        <v>190.8</v>
      </c>
      <c r="F228" s="31">
        <f>VLOOKUP($C228,VK!$B$3:$CG$294,59,FALSE)</f>
        <v>267</v>
      </c>
      <c r="G228" s="24">
        <f>VLOOKUP($C228,VK!$B$3:$CG$294,65,FALSE)</f>
        <v>24073.522717149219</v>
      </c>
      <c r="H228" s="17">
        <f>VLOOKUP($C228,VK!$B$3:$CG$294,55,FALSE)</f>
        <v>1</v>
      </c>
      <c r="I228" s="10">
        <f>VLOOKUP($C228,VK!$B$3:$CG$294,32,FALSE)</f>
        <v>1</v>
      </c>
      <c r="J228" s="10">
        <f>VLOOKUP($C228,VK!$B$3:$CG$294,18,FALSE)</f>
        <v>564</v>
      </c>
      <c r="K228" s="10"/>
      <c r="L228" s="66">
        <f t="shared" si="27"/>
        <v>15878.737197802197</v>
      </c>
      <c r="M228" s="58">
        <f>1-VLOOKUP(C228,VK!$B$3:$ID$294,237,FALSE)</f>
        <v>1.1736555390636672E-2</v>
      </c>
      <c r="N228" s="57">
        <f t="shared" si="28"/>
        <v>267</v>
      </c>
      <c r="O228" s="57">
        <f t="shared" si="29"/>
        <v>0</v>
      </c>
      <c r="P228" s="57">
        <f t="shared" si="30"/>
        <v>0</v>
      </c>
      <c r="Q228" s="57">
        <f t="shared" si="31"/>
        <v>0</v>
      </c>
      <c r="R228" s="57">
        <f t="shared" si="32"/>
        <v>0</v>
      </c>
      <c r="S228" s="57">
        <f t="shared" si="33"/>
        <v>0</v>
      </c>
      <c r="T228" s="57">
        <f t="shared" si="34"/>
        <v>10715.062443598701</v>
      </c>
      <c r="U228" s="60"/>
      <c r="V228" s="60"/>
      <c r="W228" s="56"/>
      <c r="X228" s="56"/>
      <c r="Y228" s="56"/>
      <c r="Z228" s="56"/>
      <c r="AA228" s="56"/>
      <c r="AB228" s="56"/>
    </row>
    <row r="229" spans="1:28" hidden="1" x14ac:dyDescent="0.2">
      <c r="A229" s="19">
        <v>219</v>
      </c>
      <c r="B229" s="30" t="str">
        <f t="shared" si="35"/>
        <v>**</v>
      </c>
      <c r="C229" t="str">
        <f>VLOOKUP(A229,VK!$IE$3:$IG$294,3,FALSE)</f>
        <v>Tervo</v>
      </c>
      <c r="D229" s="17">
        <f>VLOOKUP($C229,VK!$B$3:$CG$294,37,FALSE)</f>
        <v>0.53846153846153844</v>
      </c>
      <c r="E229" s="10">
        <f>VLOOKUP(C229,VK!$B$3:$CG$294,11,FALSE)</f>
        <v>199.2</v>
      </c>
      <c r="F229" s="31">
        <f>VLOOKUP($C229,VK!$B$3:$CG$294,59,FALSE)</f>
        <v>21</v>
      </c>
      <c r="G229" s="24">
        <f>VLOOKUP($C229,VK!$B$3:$CG$294,65,FALSE)</f>
        <v>24353.657780979825</v>
      </c>
      <c r="H229" s="17">
        <f>VLOOKUP($C229,VK!$B$3:$CG$294,55,FALSE)</f>
        <v>1</v>
      </c>
      <c r="I229" s="10">
        <f>VLOOKUP($C229,VK!$B$3:$CG$294,32,FALSE)</f>
        <v>0</v>
      </c>
      <c r="J229" s="10">
        <f>VLOOKUP($C229,VK!$B$3:$CG$294,18,FALSE)</f>
        <v>142</v>
      </c>
      <c r="K229" s="10"/>
      <c r="L229" s="66">
        <f t="shared" si="27"/>
        <v>11635.944883720931</v>
      </c>
      <c r="M229" s="58">
        <f>1-VLOOKUP(C229,VK!$B$3:$ID$294,237,FALSE)</f>
        <v>5.2128674409782638E-3</v>
      </c>
      <c r="N229" s="57">
        <f t="shared" si="28"/>
        <v>21</v>
      </c>
      <c r="O229" s="57">
        <f t="shared" si="29"/>
        <v>0</v>
      </c>
      <c r="P229" s="57">
        <f t="shared" si="30"/>
        <v>0</v>
      </c>
      <c r="Q229" s="57">
        <f t="shared" si="31"/>
        <v>0</v>
      </c>
      <c r="R229" s="57">
        <f t="shared" si="32"/>
        <v>0</v>
      </c>
      <c r="S229" s="57">
        <f t="shared" si="33"/>
        <v>0</v>
      </c>
      <c r="T229" s="57">
        <f t="shared" si="34"/>
        <v>10715.062443598701</v>
      </c>
      <c r="U229" s="60"/>
      <c r="V229" s="60"/>
      <c r="W229" s="56"/>
      <c r="X229" s="56"/>
      <c r="Y229" s="56"/>
      <c r="Z229" s="56"/>
      <c r="AA229" s="56"/>
      <c r="AB229" s="56"/>
    </row>
    <row r="230" spans="1:28" hidden="1" x14ac:dyDescent="0.2">
      <c r="A230" s="19">
        <v>220</v>
      </c>
      <c r="B230" s="30" t="str">
        <f t="shared" si="35"/>
        <v>**</v>
      </c>
      <c r="C230" t="str">
        <f>VLOOKUP(A230,VK!$IE$3:$IG$294,3,FALSE)</f>
        <v>Tuusniemi</v>
      </c>
      <c r="D230" s="17">
        <f>VLOOKUP($C230,VK!$B$3:$CG$294,37,FALSE)</f>
        <v>0.78688524590163933</v>
      </c>
      <c r="E230" s="10">
        <f>VLOOKUP(C230,VK!$B$3:$CG$294,11,FALSE)</f>
        <v>222.1</v>
      </c>
      <c r="F230" s="31">
        <f>VLOOKUP($C230,VK!$B$3:$CG$294,59,FALSE)</f>
        <v>48</v>
      </c>
      <c r="G230" s="24">
        <f>VLOOKUP($C230,VK!$B$3:$CG$294,65,FALSE)</f>
        <v>23978.490696668108</v>
      </c>
      <c r="H230" s="17">
        <f>VLOOKUP($C230,VK!$B$3:$CG$294,55,FALSE)</f>
        <v>1</v>
      </c>
      <c r="I230" s="10">
        <f>VLOOKUP($C230,VK!$B$3:$CG$294,32,FALSE)</f>
        <v>0</v>
      </c>
      <c r="J230" s="10">
        <f>VLOOKUP($C230,VK!$B$3:$CG$294,18,FALSE)</f>
        <v>228</v>
      </c>
      <c r="K230" s="10"/>
      <c r="L230" s="66">
        <f t="shared" si="27"/>
        <v>13479.833787878788</v>
      </c>
      <c r="M230" s="58">
        <f>1-VLOOKUP(C230,VK!$B$3:$ID$294,237,FALSE)</f>
        <v>4.0978889267687668E-3</v>
      </c>
      <c r="N230" s="57">
        <f t="shared" si="28"/>
        <v>48</v>
      </c>
      <c r="O230" s="57">
        <f t="shared" si="29"/>
        <v>0</v>
      </c>
      <c r="P230" s="57">
        <f t="shared" si="30"/>
        <v>0</v>
      </c>
      <c r="Q230" s="57">
        <f t="shared" si="31"/>
        <v>0</v>
      </c>
      <c r="R230" s="57">
        <f t="shared" si="32"/>
        <v>0</v>
      </c>
      <c r="S230" s="57">
        <f t="shared" si="33"/>
        <v>0</v>
      </c>
      <c r="T230" s="57">
        <f t="shared" si="34"/>
        <v>10715.062443598701</v>
      </c>
      <c r="U230" s="60"/>
      <c r="V230" s="60"/>
      <c r="W230" s="56"/>
      <c r="X230" s="56"/>
      <c r="Y230" s="56"/>
      <c r="Z230" s="56"/>
      <c r="AA230" s="56"/>
      <c r="AB230" s="56"/>
    </row>
    <row r="231" spans="1:28" hidden="1" x14ac:dyDescent="0.2">
      <c r="A231" s="19">
        <v>221</v>
      </c>
      <c r="B231" s="30" t="str">
        <f t="shared" si="35"/>
        <v>**</v>
      </c>
      <c r="C231" t="str">
        <f>VLOOKUP(A231,VK!$IE$3:$IG$294,3,FALSE)</f>
        <v>Kuhmoinen</v>
      </c>
      <c r="D231" s="17">
        <f>VLOOKUP($C231,VK!$B$3:$CG$294,37,FALSE)</f>
        <v>0.77777777777777779</v>
      </c>
      <c r="E231" s="10">
        <f>VLOOKUP(C231,VK!$B$3:$CG$294,11,FALSE)</f>
        <v>213.6</v>
      </c>
      <c r="F231" s="31">
        <f>VLOOKUP($C231,VK!$B$3:$CG$294,59,FALSE)</f>
        <v>42</v>
      </c>
      <c r="G231" s="24">
        <f>VLOOKUP($C231,VK!$B$3:$CG$294,65,FALSE)</f>
        <v>25156.436211972523</v>
      </c>
      <c r="H231" s="17">
        <f>VLOOKUP($C231,VK!$B$3:$CG$294,55,FALSE)</f>
        <v>1</v>
      </c>
      <c r="I231" s="10">
        <f>VLOOKUP($C231,VK!$B$3:$CG$294,32,FALSE)</f>
        <v>1</v>
      </c>
      <c r="J231" s="10">
        <f>VLOOKUP($C231,VK!$B$3:$CG$294,18,FALSE)</f>
        <v>196</v>
      </c>
      <c r="K231" s="10"/>
      <c r="L231" s="66">
        <f t="shared" si="27"/>
        <v>16492.571451612901</v>
      </c>
      <c r="M231" s="58">
        <f>1-VLOOKUP(C231,VK!$B$3:$ID$294,237,FALSE)</f>
        <v>3.0058164620966332E-3</v>
      </c>
      <c r="N231" s="57">
        <f t="shared" si="28"/>
        <v>42</v>
      </c>
      <c r="O231" s="57">
        <f t="shared" si="29"/>
        <v>0</v>
      </c>
      <c r="P231" s="57">
        <f t="shared" si="30"/>
        <v>0</v>
      </c>
      <c r="Q231" s="57">
        <f t="shared" si="31"/>
        <v>0</v>
      </c>
      <c r="R231" s="57">
        <f t="shared" si="32"/>
        <v>0</v>
      </c>
      <c r="S231" s="57">
        <f t="shared" si="33"/>
        <v>0</v>
      </c>
      <c r="T231" s="57">
        <f t="shared" si="34"/>
        <v>10715.062443598701</v>
      </c>
      <c r="U231" s="60"/>
      <c r="V231" s="60"/>
      <c r="W231" s="56"/>
      <c r="X231" s="56"/>
      <c r="Y231" s="56"/>
      <c r="Z231" s="56"/>
      <c r="AA231" s="56"/>
      <c r="AB231" s="56"/>
    </row>
    <row r="232" spans="1:28" hidden="1" x14ac:dyDescent="0.2">
      <c r="A232" s="19">
        <v>222</v>
      </c>
      <c r="B232" s="30" t="str">
        <f t="shared" si="35"/>
        <v>*</v>
      </c>
      <c r="C232" t="str">
        <f>VLOOKUP(A232,VK!$IE$3:$IG$294,3,FALSE)</f>
        <v>Salo</v>
      </c>
      <c r="D232" s="17">
        <f>VLOOKUP($C232,VK!$B$3:$CG$294,37,FALSE)</f>
        <v>0.86746987951807231</v>
      </c>
      <c r="E232" s="10">
        <f>VLOOKUP(C232,VK!$B$3:$CG$294,11,FALSE)</f>
        <v>146.30000000000001</v>
      </c>
      <c r="F232" s="31">
        <f>VLOOKUP($C232,VK!$B$3:$CG$294,59,FALSE)</f>
        <v>1800</v>
      </c>
      <c r="G232" s="24">
        <f>VLOOKUP($C232,VK!$B$3:$CG$294,65,FALSE)</f>
        <v>27450.259720857088</v>
      </c>
      <c r="H232" s="17">
        <f>VLOOKUP($C232,VK!$B$3:$CG$294,55,FALSE)</f>
        <v>0.81333333333333335</v>
      </c>
      <c r="I232" s="10">
        <f>VLOOKUP($C232,VK!$B$3:$CG$294,32,FALSE)</f>
        <v>0</v>
      </c>
      <c r="J232" s="10">
        <f>VLOOKUP($C232,VK!$B$3:$CG$294,18,FALSE)</f>
        <v>892</v>
      </c>
      <c r="K232" s="10"/>
      <c r="L232" s="66">
        <f t="shared" si="27"/>
        <v>13037.49060873216</v>
      </c>
      <c r="M232" s="58">
        <f>1-VLOOKUP(C232,VK!$B$3:$ID$294,237,FALSE)</f>
        <v>-1.1814474315410273E-2</v>
      </c>
      <c r="N232" s="57">
        <f t="shared" si="28"/>
        <v>1464</v>
      </c>
      <c r="O232" s="57">
        <f t="shared" si="29"/>
        <v>2.5</v>
      </c>
      <c r="P232" s="57">
        <f t="shared" si="30"/>
        <v>21</v>
      </c>
      <c r="Q232" s="57">
        <f t="shared" si="31"/>
        <v>0</v>
      </c>
      <c r="R232" s="57">
        <f t="shared" si="32"/>
        <v>363</v>
      </c>
      <c r="S232" s="57">
        <f t="shared" si="33"/>
        <v>0</v>
      </c>
      <c r="T232" s="57">
        <f t="shared" si="34"/>
        <v>10715.062443598701</v>
      </c>
      <c r="U232" s="60"/>
      <c r="V232" s="60"/>
      <c r="W232" s="56"/>
      <c r="X232" s="56"/>
      <c r="Y232" s="56"/>
      <c r="Z232" s="56"/>
      <c r="AA232" s="56"/>
      <c r="AB232" s="56"/>
    </row>
    <row r="233" spans="1:28" hidden="1" x14ac:dyDescent="0.2">
      <c r="A233" s="19">
        <v>223</v>
      </c>
      <c r="B233" s="30" t="str">
        <f t="shared" si="35"/>
        <v>*</v>
      </c>
      <c r="C233" t="str">
        <f>VLOOKUP(A233,VK!$IE$3:$IG$294,3,FALSE)</f>
        <v>Suomussalmi</v>
      </c>
      <c r="D233" s="17">
        <f>VLOOKUP($C233,VK!$B$3:$CG$294,37,FALSE)</f>
        <v>0.7839195979899497</v>
      </c>
      <c r="E233" s="10">
        <f>VLOOKUP(C233,VK!$B$3:$CG$294,11,FALSE)</f>
        <v>210.3</v>
      </c>
      <c r="F233" s="31">
        <f>VLOOKUP($C233,VK!$B$3:$CG$294,59,FALSE)</f>
        <v>156</v>
      </c>
      <c r="G233" s="24">
        <f>VLOOKUP($C233,VK!$B$3:$CG$294,65,FALSE)</f>
        <v>24880.070048309179</v>
      </c>
      <c r="H233" s="17">
        <f>VLOOKUP($C233,VK!$B$3:$CG$294,55,FALSE)</f>
        <v>1</v>
      </c>
      <c r="I233" s="10">
        <f>VLOOKUP($C233,VK!$B$3:$CG$294,32,FALSE)</f>
        <v>0</v>
      </c>
      <c r="J233" s="10">
        <f>VLOOKUP($C233,VK!$B$3:$CG$294,18,FALSE)</f>
        <v>1066</v>
      </c>
      <c r="K233" s="10"/>
      <c r="L233" s="66">
        <f t="shared" si="27"/>
        <v>15084.397743362832</v>
      </c>
      <c r="M233" s="58">
        <f>1-VLOOKUP(C233,VK!$B$3:$ID$294,237,FALSE)</f>
        <v>-1.4730015092688564E-2</v>
      </c>
      <c r="N233" s="57">
        <f t="shared" si="28"/>
        <v>156</v>
      </c>
      <c r="O233" s="57">
        <f t="shared" si="29"/>
        <v>0</v>
      </c>
      <c r="P233" s="57">
        <f t="shared" si="30"/>
        <v>0</v>
      </c>
      <c r="Q233" s="57">
        <f t="shared" si="31"/>
        <v>0</v>
      </c>
      <c r="R233" s="57">
        <f t="shared" si="32"/>
        <v>0</v>
      </c>
      <c r="S233" s="57">
        <f t="shared" si="33"/>
        <v>0</v>
      </c>
      <c r="T233" s="57">
        <f t="shared" si="34"/>
        <v>10715.062443598701</v>
      </c>
      <c r="U233" s="60"/>
      <c r="V233" s="60"/>
      <c r="W233" s="56"/>
      <c r="X233" s="56"/>
      <c r="Y233" s="56"/>
      <c r="Z233" s="56"/>
      <c r="AA233" s="56"/>
      <c r="AB233" s="56"/>
    </row>
    <row r="234" spans="1:28" hidden="1" x14ac:dyDescent="0.2">
      <c r="A234" s="19">
        <v>224</v>
      </c>
      <c r="B234" s="30" t="str">
        <f t="shared" si="35"/>
        <v>*</v>
      </c>
      <c r="C234" t="str">
        <f>VLOOKUP(A234,VK!$IE$3:$IG$294,3,FALSE)</f>
        <v>Lieksa</v>
      </c>
      <c r="D234" s="17">
        <f>VLOOKUP($C234,VK!$B$3:$CG$294,37,FALSE)</f>
        <v>0.81021897810218979</v>
      </c>
      <c r="E234" s="10">
        <f>VLOOKUP(C234,VK!$B$3:$CG$294,11,FALSE)</f>
        <v>219</v>
      </c>
      <c r="F234" s="31">
        <f>VLOOKUP($C234,VK!$B$3:$CG$294,59,FALSE)</f>
        <v>222</v>
      </c>
      <c r="G234" s="24">
        <f>VLOOKUP($C234,VK!$B$3:$CG$294,65,FALSE)</f>
        <v>25105.532291770327</v>
      </c>
      <c r="H234" s="17">
        <f>VLOOKUP($C234,VK!$B$3:$CG$294,55,FALSE)</f>
        <v>1</v>
      </c>
      <c r="I234" s="10">
        <f>VLOOKUP($C234,VK!$B$3:$CG$294,32,FALSE)</f>
        <v>0</v>
      </c>
      <c r="J234" s="10">
        <f>VLOOKUP($C234,VK!$B$3:$CG$294,18,FALSE)</f>
        <v>769</v>
      </c>
      <c r="K234" s="10"/>
      <c r="L234" s="66">
        <f t="shared" si="27"/>
        <v>12394.987060702875</v>
      </c>
      <c r="M234" s="58">
        <f>1-VLOOKUP(C234,VK!$B$3:$ID$294,237,FALSE)</f>
        <v>-1.5815542578420771E-2</v>
      </c>
      <c r="N234" s="57">
        <f t="shared" si="28"/>
        <v>222</v>
      </c>
      <c r="O234" s="57">
        <f t="shared" si="29"/>
        <v>0</v>
      </c>
      <c r="P234" s="57">
        <f t="shared" si="30"/>
        <v>0</v>
      </c>
      <c r="Q234" s="57">
        <f t="shared" si="31"/>
        <v>0</v>
      </c>
      <c r="R234" s="57">
        <f t="shared" si="32"/>
        <v>0</v>
      </c>
      <c r="S234" s="57">
        <f t="shared" si="33"/>
        <v>0</v>
      </c>
      <c r="T234" s="57">
        <f t="shared" si="34"/>
        <v>10715.062443598701</v>
      </c>
      <c r="U234" s="60"/>
      <c r="V234" s="60"/>
      <c r="W234" s="56"/>
      <c r="X234" s="56"/>
      <c r="Y234" s="56"/>
      <c r="Z234" s="56"/>
      <c r="AA234" s="56"/>
      <c r="AB234" s="56"/>
    </row>
    <row r="235" spans="1:28" hidden="1" x14ac:dyDescent="0.2">
      <c r="A235" s="19">
        <v>225</v>
      </c>
      <c r="B235" s="30" t="str">
        <f t="shared" si="35"/>
        <v>*</v>
      </c>
      <c r="C235" t="str">
        <f>VLOOKUP(A235,VK!$IE$3:$IG$294,3,FALSE)</f>
        <v>Kittilä</v>
      </c>
      <c r="D235" s="17">
        <f>VLOOKUP($C235,VK!$B$3:$CG$294,37,FALSE)</f>
        <v>0.87869822485207105</v>
      </c>
      <c r="E235" s="10">
        <f>VLOOKUP(C235,VK!$B$3:$CG$294,11,FALSE)</f>
        <v>93.5</v>
      </c>
      <c r="F235" s="31">
        <f>VLOOKUP($C235,VK!$B$3:$CG$294,59,FALSE)</f>
        <v>297</v>
      </c>
      <c r="G235" s="24">
        <f>VLOOKUP($C235,VK!$B$3:$CG$294,65,FALSE)</f>
        <v>29442.402661986252</v>
      </c>
      <c r="H235" s="17">
        <f>VLOOKUP($C235,VK!$B$3:$CG$294,55,FALSE)</f>
        <v>1</v>
      </c>
      <c r="I235" s="10">
        <f>VLOOKUP($C235,VK!$B$3:$CG$294,32,FALSE)</f>
        <v>1</v>
      </c>
      <c r="J235" s="10">
        <f>VLOOKUP($C235,VK!$B$3:$CG$294,18,FALSE)</f>
        <v>700</v>
      </c>
      <c r="K235" s="10"/>
      <c r="L235" s="66">
        <f t="shared" si="27"/>
        <v>16989.826818181817</v>
      </c>
      <c r="M235" s="58">
        <f>1-VLOOKUP(C235,VK!$B$3:$ID$294,237,FALSE)</f>
        <v>-4.4655894192543233E-2</v>
      </c>
      <c r="N235" s="57">
        <f t="shared" si="28"/>
        <v>297</v>
      </c>
      <c r="O235" s="57">
        <f t="shared" si="29"/>
        <v>0</v>
      </c>
      <c r="P235" s="57">
        <f t="shared" si="30"/>
        <v>0</v>
      </c>
      <c r="Q235" s="57">
        <f t="shared" si="31"/>
        <v>0</v>
      </c>
      <c r="R235" s="57">
        <f t="shared" si="32"/>
        <v>0</v>
      </c>
      <c r="S235" s="57">
        <f t="shared" si="33"/>
        <v>0</v>
      </c>
      <c r="T235" s="57">
        <f t="shared" si="34"/>
        <v>10715.062443598701</v>
      </c>
      <c r="U235" s="60"/>
      <c r="V235" s="60"/>
      <c r="W235" s="56"/>
      <c r="X235" s="56"/>
      <c r="Y235" s="56"/>
      <c r="Z235" s="56"/>
      <c r="AA235" s="56"/>
      <c r="AB235" s="56"/>
    </row>
    <row r="236" spans="1:28" hidden="1" x14ac:dyDescent="0.2">
      <c r="A236" s="19">
        <v>226</v>
      </c>
      <c r="B236" s="30" t="str">
        <f t="shared" si="35"/>
        <v>*</v>
      </c>
      <c r="C236" t="str">
        <f>VLOOKUP(A236,VK!$IE$3:$IG$294,3,FALSE)</f>
        <v>Säkylä</v>
      </c>
      <c r="D236" s="17">
        <f>VLOOKUP($C236,VK!$B$3:$CG$294,37,FALSE)</f>
        <v>0.33766233766233766</v>
      </c>
      <c r="E236" s="10">
        <f>VLOOKUP(C236,VK!$B$3:$CG$294,11,FALSE)</f>
        <v>146.5</v>
      </c>
      <c r="F236" s="31">
        <f>VLOOKUP($C236,VK!$B$3:$CG$294,59,FALSE)</f>
        <v>78</v>
      </c>
      <c r="G236" s="24">
        <f>VLOOKUP($C236,VK!$B$3:$CG$294,65,FALSE)</f>
        <v>28642.01070971867</v>
      </c>
      <c r="H236" s="17">
        <f>VLOOKUP($C236,VK!$B$3:$CG$294,55,FALSE)</f>
        <v>1</v>
      </c>
      <c r="I236" s="10">
        <f>VLOOKUP($C236,VK!$B$3:$CG$294,32,FALSE)</f>
        <v>0</v>
      </c>
      <c r="J236" s="10">
        <f>VLOOKUP($C236,VK!$B$3:$CG$294,18,FALSE)</f>
        <v>204</v>
      </c>
      <c r="K236" s="10"/>
      <c r="L236" s="66">
        <f t="shared" si="27"/>
        <v>12754.703684210524</v>
      </c>
      <c r="M236" s="58">
        <f>1-VLOOKUP(C236,VK!$B$3:$ID$294,237,FALSE)</f>
        <v>-5.0796483032481188E-2</v>
      </c>
      <c r="N236" s="57">
        <f t="shared" si="28"/>
        <v>78</v>
      </c>
      <c r="O236" s="57">
        <f t="shared" si="29"/>
        <v>0</v>
      </c>
      <c r="P236" s="57">
        <f t="shared" si="30"/>
        <v>0</v>
      </c>
      <c r="Q236" s="57">
        <f t="shared" si="31"/>
        <v>0</v>
      </c>
      <c r="R236" s="57">
        <f t="shared" si="32"/>
        <v>0</v>
      </c>
      <c r="S236" s="57">
        <f t="shared" si="33"/>
        <v>0</v>
      </c>
      <c r="T236" s="57">
        <f t="shared" si="34"/>
        <v>10715.062443598701</v>
      </c>
      <c r="U236" s="60"/>
      <c r="V236" s="60"/>
      <c r="W236" s="56"/>
      <c r="X236" s="56"/>
      <c r="Y236" s="56"/>
      <c r="Z236" s="56"/>
      <c r="AA236" s="56"/>
      <c r="AB236" s="56"/>
    </row>
    <row r="237" spans="1:28" hidden="1" x14ac:dyDescent="0.2">
      <c r="A237" s="19">
        <v>227</v>
      </c>
      <c r="B237" s="30" t="str">
        <f t="shared" si="35"/>
        <v>*</v>
      </c>
      <c r="C237" t="str">
        <f>VLOOKUP(A237,VK!$IE$3:$IG$294,3,FALSE)</f>
        <v>Kinnula</v>
      </c>
      <c r="D237" s="17">
        <f>VLOOKUP($C237,VK!$B$3:$CG$294,37,FALSE)</f>
        <v>0.80645161290322576</v>
      </c>
      <c r="E237" s="10">
        <f>VLOOKUP(C237,VK!$B$3:$CG$294,11,FALSE)</f>
        <v>214</v>
      </c>
      <c r="F237" s="31">
        <f>VLOOKUP($C237,VK!$B$3:$CG$294,59,FALSE)</f>
        <v>75</v>
      </c>
      <c r="G237" s="24">
        <f>VLOOKUP($C237,VK!$B$3:$CG$294,65,FALSE)</f>
        <v>22267.758042895442</v>
      </c>
      <c r="H237" s="17">
        <f>VLOOKUP($C237,VK!$B$3:$CG$294,55,FALSE)</f>
        <v>1</v>
      </c>
      <c r="I237" s="10">
        <f>VLOOKUP($C237,VK!$B$3:$CG$294,32,FALSE)</f>
        <v>0</v>
      </c>
      <c r="J237" s="10">
        <f>VLOOKUP($C237,VK!$B$3:$CG$294,18,FALSE)</f>
        <v>81</v>
      </c>
      <c r="K237" s="10"/>
      <c r="L237" s="66">
        <f t="shared" si="27"/>
        <v>10578.4828</v>
      </c>
      <c r="M237" s="58">
        <f>1-VLOOKUP(C237,VK!$B$3:$ID$294,237,FALSE)</f>
        <v>-5.1898844110350506E-2</v>
      </c>
      <c r="N237" s="57">
        <f t="shared" si="28"/>
        <v>75</v>
      </c>
      <c r="O237" s="57">
        <f t="shared" si="29"/>
        <v>0</v>
      </c>
      <c r="P237" s="57">
        <f t="shared" si="30"/>
        <v>0</v>
      </c>
      <c r="Q237" s="57">
        <f t="shared" si="31"/>
        <v>0</v>
      </c>
      <c r="R237" s="57">
        <f t="shared" si="32"/>
        <v>0</v>
      </c>
      <c r="S237" s="57">
        <f t="shared" si="33"/>
        <v>0</v>
      </c>
      <c r="T237" s="57">
        <f t="shared" si="34"/>
        <v>10715.062443598701</v>
      </c>
      <c r="U237" s="60"/>
      <c r="V237" s="60"/>
      <c r="W237" s="56"/>
      <c r="X237" s="56"/>
      <c r="Y237" s="56"/>
      <c r="Z237" s="56"/>
      <c r="AA237" s="56"/>
      <c r="AB237" s="56"/>
    </row>
    <row r="238" spans="1:28" hidden="1" x14ac:dyDescent="0.2">
      <c r="A238" s="19">
        <v>228</v>
      </c>
      <c r="B238" s="30" t="str">
        <f t="shared" si="35"/>
        <v>*</v>
      </c>
      <c r="C238" t="str">
        <f>VLOOKUP(A238,VK!$IE$3:$IG$294,3,FALSE)</f>
        <v>Askola</v>
      </c>
      <c r="D238" s="17">
        <f>VLOOKUP($C238,VK!$B$3:$CG$294,37,FALSE)</f>
        <v>0.96052631578947367</v>
      </c>
      <c r="E238" s="10">
        <f>VLOOKUP(C238,VK!$B$3:$CG$294,11,FALSE)</f>
        <v>114.1</v>
      </c>
      <c r="F238" s="31">
        <f>VLOOKUP($C238,VK!$B$3:$CG$294,59,FALSE)</f>
        <v>219</v>
      </c>
      <c r="G238" s="24">
        <f>VLOOKUP($C238,VK!$B$3:$CG$294,65,FALSE)</f>
        <v>30211.079767791874</v>
      </c>
      <c r="H238" s="17">
        <f>VLOOKUP($C238,VK!$B$3:$CG$294,55,FALSE)</f>
        <v>0.95890410958904104</v>
      </c>
      <c r="I238" s="10">
        <f>VLOOKUP($C238,VK!$B$3:$CG$294,32,FALSE)</f>
        <v>1</v>
      </c>
      <c r="J238" s="10">
        <f>VLOOKUP($C238,VK!$B$3:$CG$294,18,FALSE)</f>
        <v>121</v>
      </c>
      <c r="K238" s="10"/>
      <c r="L238" s="66">
        <f t="shared" si="27"/>
        <v>10064.661145038166</v>
      </c>
      <c r="M238" s="58">
        <f>1-VLOOKUP(C238,VK!$B$3:$ID$294,237,FALSE)</f>
        <v>-5.3856071758203727E-2</v>
      </c>
      <c r="N238" s="57">
        <f t="shared" si="28"/>
        <v>210</v>
      </c>
      <c r="O238" s="57">
        <f t="shared" si="29"/>
        <v>0</v>
      </c>
      <c r="P238" s="57">
        <f t="shared" si="30"/>
        <v>12</v>
      </c>
      <c r="Q238" s="57">
        <f t="shared" si="31"/>
        <v>0</v>
      </c>
      <c r="R238" s="57">
        <f t="shared" si="32"/>
        <v>0</v>
      </c>
      <c r="S238" s="57">
        <f t="shared" si="33"/>
        <v>0</v>
      </c>
      <c r="T238" s="57">
        <f t="shared" si="34"/>
        <v>10715.062443598701</v>
      </c>
      <c r="U238" s="60"/>
      <c r="V238" s="60"/>
      <c r="W238" s="56"/>
      <c r="X238" s="56"/>
      <c r="Y238" s="56"/>
      <c r="Z238" s="56"/>
      <c r="AA238" s="56"/>
      <c r="AB238" s="56"/>
    </row>
    <row r="239" spans="1:28" hidden="1" x14ac:dyDescent="0.2">
      <c r="A239" s="19">
        <v>229</v>
      </c>
      <c r="B239" s="30" t="str">
        <f t="shared" si="35"/>
        <v>*</v>
      </c>
      <c r="C239" t="str">
        <f>VLOOKUP(A239,VK!$IE$3:$IG$294,3,FALSE)</f>
        <v>Hyvinkää</v>
      </c>
      <c r="D239" s="17">
        <f>VLOOKUP($C239,VK!$B$3:$CG$294,37,FALSE)</f>
        <v>0.84346305203323135</v>
      </c>
      <c r="E239" s="10">
        <f>VLOOKUP(C239,VK!$B$3:$CG$294,11,FALSE)</f>
        <v>125.4</v>
      </c>
      <c r="F239" s="31">
        <f>VLOOKUP($C239,VK!$B$3:$CG$294,59,FALSE)</f>
        <v>1929</v>
      </c>
      <c r="G239" s="24">
        <f>VLOOKUP($C239,VK!$B$3:$CG$294,65,FALSE)</f>
        <v>31068.181433522572</v>
      </c>
      <c r="H239" s="17">
        <f>VLOOKUP($C239,VK!$B$3:$CG$294,55,FALSE)</f>
        <v>0.8304821150855366</v>
      </c>
      <c r="I239" s="10">
        <f>VLOOKUP($C239,VK!$B$3:$CG$294,32,FALSE)</f>
        <v>0</v>
      </c>
      <c r="J239" s="10">
        <f>VLOOKUP($C239,VK!$B$3:$CG$294,18,FALSE)</f>
        <v>168</v>
      </c>
      <c r="K239" s="10"/>
      <c r="L239" s="66">
        <f t="shared" si="27"/>
        <v>11319.965719740358</v>
      </c>
      <c r="M239" s="58">
        <f>1-VLOOKUP(C239,VK!$B$3:$ID$294,237,FALSE)</f>
        <v>-5.5579409844144889E-2</v>
      </c>
      <c r="N239" s="57">
        <f t="shared" si="28"/>
        <v>1602</v>
      </c>
      <c r="O239" s="57">
        <f t="shared" si="29"/>
        <v>2.5</v>
      </c>
      <c r="P239" s="57">
        <f t="shared" si="30"/>
        <v>117</v>
      </c>
      <c r="Q239" s="57">
        <f t="shared" si="31"/>
        <v>174</v>
      </c>
      <c r="R239" s="57">
        <f t="shared" si="32"/>
        <v>78</v>
      </c>
      <c r="S239" s="57">
        <f t="shared" si="33"/>
        <v>0</v>
      </c>
      <c r="T239" s="57">
        <f t="shared" si="34"/>
        <v>10715.062443598701</v>
      </c>
      <c r="U239" s="60"/>
      <c r="V239" s="60"/>
      <c r="W239" s="56"/>
      <c r="X239" s="56"/>
      <c r="Y239" s="56"/>
      <c r="Z239" s="56"/>
      <c r="AA239" s="56"/>
      <c r="AB239" s="56"/>
    </row>
    <row r="240" spans="1:28" hidden="1" x14ac:dyDescent="0.2">
      <c r="A240" s="19">
        <v>230</v>
      </c>
      <c r="B240" s="30" t="str">
        <f t="shared" si="35"/>
        <v>*</v>
      </c>
      <c r="C240" t="str">
        <f>VLOOKUP(A240,VK!$IE$3:$IG$294,3,FALSE)</f>
        <v>Pudasjärvi</v>
      </c>
      <c r="D240" s="17">
        <f>VLOOKUP($C240,VK!$B$3:$CG$294,37,FALSE)</f>
        <v>0.63888888888888884</v>
      </c>
      <c r="E240" s="10">
        <f>VLOOKUP(C240,VK!$B$3:$CG$294,11,FALSE)</f>
        <v>229.2</v>
      </c>
      <c r="F240" s="31">
        <f>VLOOKUP($C240,VK!$B$3:$CG$294,59,FALSE)</f>
        <v>207</v>
      </c>
      <c r="G240" s="24">
        <f>VLOOKUP($C240,VK!$B$3:$CG$294,65,FALSE)</f>
        <v>22635.19030668127</v>
      </c>
      <c r="H240" s="17">
        <f>VLOOKUP($C240,VK!$B$3:$CG$294,55,FALSE)</f>
        <v>1</v>
      </c>
      <c r="I240" s="10">
        <f>VLOOKUP($C240,VK!$B$3:$CG$294,32,FALSE)</f>
        <v>0</v>
      </c>
      <c r="J240" s="10">
        <f>VLOOKUP($C240,VK!$B$3:$CG$294,18,FALSE)</f>
        <v>833</v>
      </c>
      <c r="K240" s="10"/>
      <c r="L240" s="66">
        <f t="shared" si="27"/>
        <v>8689.0917866666659</v>
      </c>
      <c r="M240" s="58">
        <f>1-VLOOKUP(C240,VK!$B$3:$ID$294,237,FALSE)</f>
        <v>-6.1776063642084766E-2</v>
      </c>
      <c r="N240" s="57">
        <f t="shared" si="28"/>
        <v>207</v>
      </c>
      <c r="O240" s="57">
        <f t="shared" si="29"/>
        <v>0</v>
      </c>
      <c r="P240" s="57">
        <f t="shared" si="30"/>
        <v>0</v>
      </c>
      <c r="Q240" s="57">
        <f t="shared" si="31"/>
        <v>0</v>
      </c>
      <c r="R240" s="57">
        <f t="shared" si="32"/>
        <v>0</v>
      </c>
      <c r="S240" s="57">
        <f t="shared" si="33"/>
        <v>0</v>
      </c>
      <c r="T240" s="57">
        <f t="shared" si="34"/>
        <v>10715.062443598701</v>
      </c>
      <c r="U240" s="60"/>
      <c r="V240" s="60"/>
      <c r="W240" s="56"/>
      <c r="X240" s="56"/>
      <c r="Y240" s="56"/>
      <c r="Z240" s="56"/>
      <c r="AA240" s="56"/>
      <c r="AB240" s="56"/>
    </row>
    <row r="241" spans="1:28" hidden="1" x14ac:dyDescent="0.2">
      <c r="A241" s="19">
        <v>231</v>
      </c>
      <c r="B241" s="30" t="str">
        <f t="shared" si="35"/>
        <v>*</v>
      </c>
      <c r="C241" t="str">
        <f>VLOOKUP(A241,VK!$IE$3:$IG$294,3,FALSE)</f>
        <v>Kyyjärvi</v>
      </c>
      <c r="D241" s="17">
        <f>VLOOKUP($C241,VK!$B$3:$CG$294,37,FALSE)</f>
        <v>0.56603773584905659</v>
      </c>
      <c r="E241" s="10">
        <f>VLOOKUP(C241,VK!$B$3:$CG$294,11,FALSE)</f>
        <v>213.9</v>
      </c>
      <c r="F241" s="31">
        <f>VLOOKUP($C241,VK!$B$3:$CG$294,59,FALSE)</f>
        <v>30</v>
      </c>
      <c r="G241" s="24">
        <f>VLOOKUP($C241,VK!$B$3:$CG$294,65,FALSE)</f>
        <v>23063.587012987013</v>
      </c>
      <c r="H241" s="17">
        <f>VLOOKUP($C241,VK!$B$3:$CG$294,55,FALSE)</f>
        <v>1</v>
      </c>
      <c r="I241" s="10">
        <f>VLOOKUP($C241,VK!$B$3:$CG$294,32,FALSE)</f>
        <v>0</v>
      </c>
      <c r="J241" s="10">
        <f>VLOOKUP($C241,VK!$B$3:$CG$294,18,FALSE)</f>
        <v>120</v>
      </c>
      <c r="K241" s="10"/>
      <c r="L241" s="66">
        <f t="shared" si="27"/>
        <v>10011.560847457627</v>
      </c>
      <c r="M241" s="58">
        <f>1-VLOOKUP(C241,VK!$B$3:$ID$294,237,FALSE)</f>
        <v>-6.2048044696441096E-2</v>
      </c>
      <c r="N241" s="57">
        <f t="shared" si="28"/>
        <v>30</v>
      </c>
      <c r="O241" s="57">
        <f t="shared" si="29"/>
        <v>0</v>
      </c>
      <c r="P241" s="57">
        <f t="shared" si="30"/>
        <v>0</v>
      </c>
      <c r="Q241" s="57">
        <f t="shared" si="31"/>
        <v>0</v>
      </c>
      <c r="R241" s="57">
        <f t="shared" si="32"/>
        <v>0</v>
      </c>
      <c r="S241" s="57">
        <f t="shared" si="33"/>
        <v>0</v>
      </c>
      <c r="T241" s="57">
        <f t="shared" si="34"/>
        <v>10715.062443598701</v>
      </c>
      <c r="U241" s="60"/>
      <c r="V241" s="60"/>
      <c r="W241" s="56"/>
      <c r="X241" s="56"/>
      <c r="Y241" s="56"/>
      <c r="Z241" s="56"/>
      <c r="AA241" s="56"/>
      <c r="AB241" s="56"/>
    </row>
    <row r="242" spans="1:28" hidden="1" x14ac:dyDescent="0.2">
      <c r="A242" s="19">
        <v>232</v>
      </c>
      <c r="B242" s="30" t="str">
        <f t="shared" si="35"/>
        <v>*</v>
      </c>
      <c r="C242" t="str">
        <f>VLOOKUP(A242,VK!$IE$3:$IG$294,3,FALSE)</f>
        <v>Pielavesi</v>
      </c>
      <c r="D242" s="17">
        <f>VLOOKUP($C242,VK!$B$3:$CG$294,37,FALSE)</f>
        <v>0.57042253521126762</v>
      </c>
      <c r="E242" s="10">
        <f>VLOOKUP(C242,VK!$B$3:$CG$294,11,FALSE)</f>
        <v>210.7</v>
      </c>
      <c r="F242" s="31">
        <f>VLOOKUP($C242,VK!$B$3:$CG$294,59,FALSE)</f>
        <v>81</v>
      </c>
      <c r="G242" s="24">
        <f>VLOOKUP($C242,VK!$B$3:$CG$294,65,FALSE)</f>
        <v>22838.584924623116</v>
      </c>
      <c r="H242" s="17">
        <f>VLOOKUP($C242,VK!$B$3:$CG$294,55,FALSE)</f>
        <v>1</v>
      </c>
      <c r="I242" s="10">
        <f>VLOOKUP($C242,VK!$B$3:$CG$294,32,FALSE)</f>
        <v>0</v>
      </c>
      <c r="J242" s="10">
        <f>VLOOKUP($C242,VK!$B$3:$CG$294,18,FALSE)</f>
        <v>379</v>
      </c>
      <c r="K242" s="10"/>
      <c r="L242" s="66">
        <f t="shared" si="27"/>
        <v>12462.924713375796</v>
      </c>
      <c r="M242" s="58">
        <f>1-VLOOKUP(C242,VK!$B$3:$ID$294,237,FALSE)</f>
        <v>-6.39965656998156E-2</v>
      </c>
      <c r="N242" s="57">
        <f t="shared" si="28"/>
        <v>81</v>
      </c>
      <c r="O242" s="57">
        <f t="shared" si="29"/>
        <v>0</v>
      </c>
      <c r="P242" s="57">
        <f t="shared" si="30"/>
        <v>0</v>
      </c>
      <c r="Q242" s="57">
        <f t="shared" si="31"/>
        <v>0</v>
      </c>
      <c r="R242" s="57">
        <f t="shared" si="32"/>
        <v>0</v>
      </c>
      <c r="S242" s="57">
        <f t="shared" si="33"/>
        <v>0</v>
      </c>
      <c r="T242" s="57">
        <f t="shared" si="34"/>
        <v>10715.062443598701</v>
      </c>
      <c r="U242" s="60"/>
      <c r="V242" s="60"/>
      <c r="W242" s="56"/>
      <c r="X242" s="56"/>
      <c r="Y242" s="56"/>
      <c r="Z242" s="56"/>
      <c r="AA242" s="56"/>
      <c r="AB242" s="56"/>
    </row>
    <row r="243" spans="1:28" hidden="1" x14ac:dyDescent="0.2">
      <c r="A243" s="19">
        <v>233</v>
      </c>
      <c r="B243" s="30" t="str">
        <f t="shared" si="35"/>
        <v>*</v>
      </c>
      <c r="C243" t="str">
        <f>VLOOKUP(A243,VK!$IE$3:$IG$294,3,FALSE)</f>
        <v>Kaskinen</v>
      </c>
      <c r="D243" s="17">
        <f>VLOOKUP($C243,VK!$B$3:$CG$294,37,FALSE)</f>
        <v>0.95454545454545459</v>
      </c>
      <c r="E243" s="10">
        <f>VLOOKUP(C243,VK!$B$3:$CG$294,11,FALSE)</f>
        <v>191.8</v>
      </c>
      <c r="F243" s="31">
        <f>VLOOKUP($C243,VK!$B$3:$CG$294,59,FALSE)</f>
        <v>42</v>
      </c>
      <c r="G243" s="24">
        <f>VLOOKUP($C243,VK!$B$3:$CG$294,65,FALSE)</f>
        <v>27716.992747784047</v>
      </c>
      <c r="H243" s="17">
        <f>VLOOKUP($C243,VK!$B$3:$CG$294,55,FALSE)</f>
        <v>1</v>
      </c>
      <c r="I243" s="10">
        <f>VLOOKUP($C243,VK!$B$3:$CG$294,32,FALSE)</f>
        <v>0</v>
      </c>
      <c r="J243" s="10">
        <f>VLOOKUP($C243,VK!$B$3:$CG$294,18,FALSE)</f>
        <v>6</v>
      </c>
      <c r="K243" s="10"/>
      <c r="L243" s="66">
        <f t="shared" si="27"/>
        <v>20785.439423076921</v>
      </c>
      <c r="M243" s="58">
        <f>1-VLOOKUP(C243,VK!$B$3:$ID$294,237,FALSE)</f>
        <v>-7.1907806705874711E-2</v>
      </c>
      <c r="N243" s="57">
        <f t="shared" si="28"/>
        <v>42</v>
      </c>
      <c r="O243" s="57">
        <f t="shared" si="29"/>
        <v>0</v>
      </c>
      <c r="P243" s="57">
        <f t="shared" si="30"/>
        <v>0</v>
      </c>
      <c r="Q243" s="57">
        <f t="shared" si="31"/>
        <v>0</v>
      </c>
      <c r="R243" s="57">
        <f t="shared" si="32"/>
        <v>0</v>
      </c>
      <c r="S243" s="57">
        <f t="shared" si="33"/>
        <v>0</v>
      </c>
      <c r="T243" s="57">
        <f t="shared" si="34"/>
        <v>10715.062443598701</v>
      </c>
      <c r="U243" s="60"/>
      <c r="V243" s="60"/>
      <c r="W243" s="56"/>
      <c r="X243" s="56"/>
      <c r="Y243" s="56"/>
      <c r="Z243" s="56"/>
      <c r="AA243" s="56"/>
      <c r="AB243" s="56"/>
    </row>
    <row r="244" spans="1:28" hidden="1" x14ac:dyDescent="0.2">
      <c r="A244" s="19">
        <v>234</v>
      </c>
      <c r="B244" s="30" t="str">
        <f t="shared" si="35"/>
        <v>*</v>
      </c>
      <c r="C244" t="str">
        <f>VLOOKUP(A244,VK!$IE$3:$IG$294,3,FALSE)</f>
        <v>Sotkamo</v>
      </c>
      <c r="D244" s="17">
        <f>VLOOKUP($C244,VK!$B$3:$CG$294,37,FALSE)</f>
        <v>0.35448577680525162</v>
      </c>
      <c r="E244" s="10">
        <f>VLOOKUP(C244,VK!$B$3:$CG$294,11,FALSE)</f>
        <v>134.6</v>
      </c>
      <c r="F244" s="31">
        <f>VLOOKUP($C244,VK!$B$3:$CG$294,59,FALSE)</f>
        <v>162</v>
      </c>
      <c r="G244" s="24">
        <f>VLOOKUP($C244,VK!$B$3:$CG$294,65,FALSE)</f>
        <v>28091.412763868433</v>
      </c>
      <c r="H244" s="17">
        <f>VLOOKUP($C244,VK!$B$3:$CG$294,55,FALSE)</f>
        <v>0.55555555555555558</v>
      </c>
      <c r="I244" s="10">
        <f>VLOOKUP($C244,VK!$B$3:$CG$294,32,FALSE)</f>
        <v>0</v>
      </c>
      <c r="J244" s="10">
        <f>VLOOKUP($C244,VK!$B$3:$CG$294,18,FALSE)</f>
        <v>661</v>
      </c>
      <c r="K244" s="10"/>
      <c r="L244" s="66">
        <f t="shared" si="27"/>
        <v>16035.402657743785</v>
      </c>
      <c r="M244" s="58">
        <f>1-VLOOKUP(C244,VK!$B$3:$ID$294,237,FALSE)</f>
        <v>-7.2446737504406444E-2</v>
      </c>
      <c r="N244" s="57">
        <f t="shared" si="28"/>
        <v>90</v>
      </c>
      <c r="O244" s="57">
        <f t="shared" si="29"/>
        <v>0</v>
      </c>
      <c r="P244" s="57">
        <f t="shared" si="30"/>
        <v>0</v>
      </c>
      <c r="Q244" s="57">
        <f t="shared" si="31"/>
        <v>0</v>
      </c>
      <c r="R244" s="57">
        <f t="shared" si="32"/>
        <v>72</v>
      </c>
      <c r="S244" s="57">
        <f t="shared" si="33"/>
        <v>0</v>
      </c>
      <c r="T244" s="57">
        <f t="shared" si="34"/>
        <v>10715.062443598701</v>
      </c>
      <c r="U244" s="60"/>
      <c r="V244" s="60"/>
      <c r="W244" s="56"/>
      <c r="X244" s="56"/>
      <c r="Y244" s="56"/>
      <c r="Z244" s="56"/>
      <c r="AA244" s="56"/>
      <c r="AB244" s="56"/>
    </row>
    <row r="245" spans="1:28" hidden="1" x14ac:dyDescent="0.2">
      <c r="A245" s="19">
        <v>235</v>
      </c>
      <c r="B245" s="30" t="str">
        <f t="shared" si="35"/>
        <v>*</v>
      </c>
      <c r="C245" t="str">
        <f>VLOOKUP(A245,VK!$IE$3:$IG$294,3,FALSE)</f>
        <v>Virolahti</v>
      </c>
      <c r="D245" s="17">
        <f>VLOOKUP($C245,VK!$B$3:$CG$294,37,FALSE)</f>
        <v>1</v>
      </c>
      <c r="E245" s="10">
        <f>VLOOKUP(C245,VK!$B$3:$CG$294,11,FALSE)</f>
        <v>172</v>
      </c>
      <c r="F245" s="31">
        <f>VLOOKUP($C245,VK!$B$3:$CG$294,59,FALSE)</f>
        <v>75</v>
      </c>
      <c r="G245" s="24">
        <f>VLOOKUP($C245,VK!$B$3:$CG$294,65,FALSE)</f>
        <v>26105.549982338398</v>
      </c>
      <c r="H245" s="17">
        <f>VLOOKUP($C245,VK!$B$3:$CG$294,55,FALSE)</f>
        <v>1</v>
      </c>
      <c r="I245" s="10">
        <f>VLOOKUP($C245,VK!$B$3:$CG$294,32,FALSE)</f>
        <v>0</v>
      </c>
      <c r="J245" s="10">
        <f>VLOOKUP($C245,VK!$B$3:$CG$294,18,FALSE)</f>
        <v>185</v>
      </c>
      <c r="K245" s="10"/>
      <c r="L245" s="66">
        <f t="shared" si="27"/>
        <v>14798.489146341462</v>
      </c>
      <c r="M245" s="58">
        <f>1-VLOOKUP(C245,VK!$B$3:$ID$294,237,FALSE)</f>
        <v>-7.2601085196476234E-2</v>
      </c>
      <c r="N245" s="57">
        <f t="shared" si="28"/>
        <v>75</v>
      </c>
      <c r="O245" s="57">
        <f t="shared" si="29"/>
        <v>0</v>
      </c>
      <c r="P245" s="57">
        <f t="shared" si="30"/>
        <v>0</v>
      </c>
      <c r="Q245" s="57">
        <f t="shared" si="31"/>
        <v>0</v>
      </c>
      <c r="R245" s="57">
        <f t="shared" si="32"/>
        <v>0</v>
      </c>
      <c r="S245" s="57">
        <f t="shared" si="33"/>
        <v>0</v>
      </c>
      <c r="T245" s="57">
        <f t="shared" si="34"/>
        <v>10715.062443598701</v>
      </c>
      <c r="U245" s="60"/>
      <c r="V245" s="60"/>
      <c r="W245" s="56"/>
      <c r="X245" s="56"/>
      <c r="Y245" s="56"/>
      <c r="Z245" s="56"/>
      <c r="AA245" s="56"/>
      <c r="AB245" s="56"/>
    </row>
    <row r="246" spans="1:28" hidden="1" x14ac:dyDescent="0.2">
      <c r="A246" s="19">
        <v>236</v>
      </c>
      <c r="B246" s="30" t="str">
        <f t="shared" si="35"/>
        <v>*</v>
      </c>
      <c r="C246" t="str">
        <f>VLOOKUP(A246,VK!$IE$3:$IG$294,3,FALSE)</f>
        <v>Siikainen</v>
      </c>
      <c r="D246" s="17">
        <f>VLOOKUP($C246,VK!$B$3:$CG$294,37,FALSE)</f>
        <v>0.5714285714285714</v>
      </c>
      <c r="E246" s="10">
        <f>VLOOKUP(C246,VK!$B$3:$CG$294,11,FALSE)</f>
        <v>194.3</v>
      </c>
      <c r="F246" s="31">
        <f>VLOOKUP($C246,VK!$B$3:$CG$294,59,FALSE)</f>
        <v>24</v>
      </c>
      <c r="G246" s="24">
        <f>VLOOKUP($C246,VK!$B$3:$CG$294,65,FALSE)</f>
        <v>22968.427215189873</v>
      </c>
      <c r="H246" s="17">
        <f>VLOOKUP($C246,VK!$B$3:$CG$294,55,FALSE)</f>
        <v>1</v>
      </c>
      <c r="I246" s="10">
        <f>VLOOKUP($C246,VK!$B$3:$CG$294,32,FALSE)</f>
        <v>1</v>
      </c>
      <c r="J246" s="10">
        <f>VLOOKUP($C246,VK!$B$3:$CG$294,18,FALSE)</f>
        <v>124</v>
      </c>
      <c r="K246" s="10"/>
      <c r="L246" s="66">
        <f t="shared" si="27"/>
        <v>11265.774680851064</v>
      </c>
      <c r="M246" s="58">
        <f>1-VLOOKUP(C246,VK!$B$3:$ID$294,237,FALSE)</f>
        <v>-7.3619235042681863E-2</v>
      </c>
      <c r="N246" s="57">
        <f t="shared" si="28"/>
        <v>24</v>
      </c>
      <c r="O246" s="57">
        <f t="shared" si="29"/>
        <v>0</v>
      </c>
      <c r="P246" s="57">
        <f t="shared" si="30"/>
        <v>0</v>
      </c>
      <c r="Q246" s="57">
        <f t="shared" si="31"/>
        <v>0</v>
      </c>
      <c r="R246" s="57">
        <f t="shared" si="32"/>
        <v>0</v>
      </c>
      <c r="S246" s="57">
        <f t="shared" si="33"/>
        <v>0</v>
      </c>
      <c r="T246" s="57">
        <f t="shared" si="34"/>
        <v>10715.062443598701</v>
      </c>
      <c r="U246" s="60"/>
      <c r="V246" s="60"/>
      <c r="W246" s="56"/>
      <c r="X246" s="56"/>
      <c r="Y246" s="56"/>
      <c r="Z246" s="56"/>
      <c r="AA246" s="56"/>
      <c r="AB246" s="56"/>
    </row>
    <row r="247" spans="1:28" hidden="1" x14ac:dyDescent="0.2">
      <c r="A247" s="19">
        <v>237</v>
      </c>
      <c r="B247" s="30" t="str">
        <f t="shared" si="35"/>
        <v>*</v>
      </c>
      <c r="C247" t="str">
        <f>VLOOKUP(A247,VK!$IE$3:$IG$294,3,FALSE)</f>
        <v>Kangasniemi</v>
      </c>
      <c r="D247" s="17">
        <f>VLOOKUP($C247,VK!$B$3:$CG$294,37,FALSE)</f>
        <v>0.94736842105263153</v>
      </c>
      <c r="E247" s="10">
        <f>VLOOKUP(C247,VK!$B$3:$CG$294,11,FALSE)</f>
        <v>183.6</v>
      </c>
      <c r="F247" s="31">
        <f>VLOOKUP($C247,VK!$B$3:$CG$294,59,FALSE)</f>
        <v>162</v>
      </c>
      <c r="G247" s="24">
        <f>VLOOKUP($C247,VK!$B$3:$CG$294,65,FALSE)</f>
        <v>24911.843540102727</v>
      </c>
      <c r="H247" s="17">
        <f>VLOOKUP($C247,VK!$B$3:$CG$294,55,FALSE)</f>
        <v>1</v>
      </c>
      <c r="I247" s="10">
        <f>VLOOKUP($C247,VK!$B$3:$CG$294,32,FALSE)</f>
        <v>0</v>
      </c>
      <c r="J247" s="10">
        <f>VLOOKUP($C247,VK!$B$3:$CG$294,18,FALSE)</f>
        <v>378</v>
      </c>
      <c r="K247" s="10"/>
      <c r="L247" s="66">
        <f t="shared" si="27"/>
        <v>14159.784450261781</v>
      </c>
      <c r="M247" s="58">
        <f>1-VLOOKUP(C247,VK!$B$3:$ID$294,237,FALSE)</f>
        <v>-7.3874200689093783E-2</v>
      </c>
      <c r="N247" s="57">
        <f t="shared" si="28"/>
        <v>162</v>
      </c>
      <c r="O247" s="57">
        <f t="shared" si="29"/>
        <v>0</v>
      </c>
      <c r="P247" s="57">
        <f t="shared" si="30"/>
        <v>0</v>
      </c>
      <c r="Q247" s="57">
        <f t="shared" si="31"/>
        <v>0</v>
      </c>
      <c r="R247" s="57">
        <f t="shared" si="32"/>
        <v>0</v>
      </c>
      <c r="S247" s="57">
        <f t="shared" si="33"/>
        <v>0</v>
      </c>
      <c r="T247" s="57">
        <f t="shared" si="34"/>
        <v>10715.062443598701</v>
      </c>
      <c r="U247" s="60"/>
      <c r="V247" s="60"/>
      <c r="W247" s="56"/>
      <c r="X247" s="56"/>
      <c r="Y247" s="56"/>
      <c r="Z247" s="56"/>
      <c r="AA247" s="56"/>
      <c r="AB247" s="56"/>
    </row>
    <row r="248" spans="1:28" hidden="1" x14ac:dyDescent="0.2">
      <c r="A248" s="19">
        <v>238</v>
      </c>
      <c r="B248" s="30" t="str">
        <f t="shared" si="35"/>
        <v>*</v>
      </c>
      <c r="C248" t="str">
        <f>VLOOKUP(A248,VK!$IE$3:$IG$294,3,FALSE)</f>
        <v>Rusko</v>
      </c>
      <c r="D248" s="17">
        <f>VLOOKUP($C248,VK!$B$3:$CG$294,37,FALSE)</f>
        <v>0.98893805309734517</v>
      </c>
      <c r="E248" s="10">
        <f>VLOOKUP(C248,VK!$B$3:$CG$294,11,FALSE)</f>
        <v>109.6</v>
      </c>
      <c r="F248" s="31">
        <f>VLOOKUP($C248,VK!$B$3:$CG$294,59,FALSE)</f>
        <v>447</v>
      </c>
      <c r="G248" s="24">
        <f>VLOOKUP($C248,VK!$B$3:$CG$294,65,FALSE)</f>
        <v>30339.16796509816</v>
      </c>
      <c r="H248" s="17">
        <f>VLOOKUP($C248,VK!$B$3:$CG$294,55,FALSE)</f>
        <v>0.63758389261744963</v>
      </c>
      <c r="I248" s="10">
        <f>VLOOKUP($C248,VK!$B$3:$CG$294,32,FALSE)</f>
        <v>1</v>
      </c>
      <c r="J248" s="10">
        <f>VLOOKUP($C248,VK!$B$3:$CG$294,18,FALSE)</f>
        <v>55</v>
      </c>
      <c r="K248" s="10"/>
      <c r="L248" s="66">
        <f t="shared" si="27"/>
        <v>12004.589023437498</v>
      </c>
      <c r="M248" s="58">
        <f>1-VLOOKUP(C248,VK!$B$3:$ID$294,237,FALSE)</f>
        <v>-7.5947041161250173E-2</v>
      </c>
      <c r="N248" s="57">
        <f t="shared" si="28"/>
        <v>285</v>
      </c>
      <c r="O248" s="57">
        <f t="shared" si="29"/>
        <v>0</v>
      </c>
      <c r="P248" s="57">
        <f t="shared" si="30"/>
        <v>57</v>
      </c>
      <c r="Q248" s="57">
        <f t="shared" si="31"/>
        <v>0</v>
      </c>
      <c r="R248" s="57">
        <f t="shared" si="32"/>
        <v>117</v>
      </c>
      <c r="S248" s="57">
        <f t="shared" si="33"/>
        <v>0</v>
      </c>
      <c r="T248" s="57">
        <f t="shared" si="34"/>
        <v>10715.062443598701</v>
      </c>
      <c r="U248" s="60"/>
      <c r="V248" s="60"/>
      <c r="W248" s="56"/>
      <c r="X248" s="56"/>
      <c r="Y248" s="56"/>
      <c r="Z248" s="56"/>
      <c r="AA248" s="56"/>
      <c r="AB248" s="56"/>
    </row>
    <row r="249" spans="1:28" hidden="1" x14ac:dyDescent="0.2">
      <c r="A249" s="19">
        <v>239</v>
      </c>
      <c r="B249" s="30" t="str">
        <f t="shared" si="35"/>
        <v>*</v>
      </c>
      <c r="C249" t="str">
        <f>VLOOKUP(A249,VK!$IE$3:$IG$294,3,FALSE)</f>
        <v>Keitele</v>
      </c>
      <c r="D249" s="17">
        <f>VLOOKUP($C249,VK!$B$3:$CG$294,37,FALSE)</f>
        <v>0.88235294117647056</v>
      </c>
      <c r="E249" s="10">
        <f>VLOOKUP(C249,VK!$B$3:$CG$294,11,FALSE)</f>
        <v>188.7</v>
      </c>
      <c r="F249" s="31">
        <f>VLOOKUP($C249,VK!$B$3:$CG$294,59,FALSE)</f>
        <v>60</v>
      </c>
      <c r="G249" s="24">
        <f>VLOOKUP($C249,VK!$B$3:$CG$294,65,FALSE)</f>
        <v>24975.410579345087</v>
      </c>
      <c r="H249" s="17">
        <f>VLOOKUP($C249,VK!$B$3:$CG$294,55,FALSE)</f>
        <v>1</v>
      </c>
      <c r="I249" s="10">
        <f>VLOOKUP($C249,VK!$B$3:$CG$294,32,FALSE)</f>
        <v>1</v>
      </c>
      <c r="J249" s="10">
        <f>VLOOKUP($C249,VK!$B$3:$CG$294,18,FALSE)</f>
        <v>167</v>
      </c>
      <c r="K249" s="10"/>
      <c r="L249" s="66">
        <f t="shared" si="27"/>
        <v>11781.948421052633</v>
      </c>
      <c r="M249" s="58">
        <f>1-VLOOKUP(C249,VK!$B$3:$ID$294,237,FALSE)</f>
        <v>-7.8228729070055847E-2</v>
      </c>
      <c r="N249" s="57">
        <f t="shared" si="28"/>
        <v>60</v>
      </c>
      <c r="O249" s="57">
        <f t="shared" si="29"/>
        <v>0</v>
      </c>
      <c r="P249" s="57">
        <f t="shared" si="30"/>
        <v>0</v>
      </c>
      <c r="Q249" s="57">
        <f t="shared" si="31"/>
        <v>0</v>
      </c>
      <c r="R249" s="57">
        <f t="shared" si="32"/>
        <v>0</v>
      </c>
      <c r="S249" s="57">
        <f t="shared" si="33"/>
        <v>0</v>
      </c>
      <c r="T249" s="57">
        <f t="shared" si="34"/>
        <v>10715.062443598701</v>
      </c>
      <c r="U249" s="60"/>
      <c r="V249" s="60"/>
      <c r="W249" s="56"/>
      <c r="X249" s="56"/>
      <c r="Y249" s="56"/>
      <c r="Z249" s="56"/>
      <c r="AA249" s="56"/>
      <c r="AB249" s="56"/>
    </row>
    <row r="250" spans="1:28" hidden="1" x14ac:dyDescent="0.2">
      <c r="A250" s="19">
        <v>240</v>
      </c>
      <c r="B250" s="30" t="str">
        <f t="shared" si="35"/>
        <v>*</v>
      </c>
      <c r="C250" t="str">
        <f>VLOOKUP(A250,VK!$IE$3:$IG$294,3,FALSE)</f>
        <v>Perho</v>
      </c>
      <c r="D250" s="17">
        <f>VLOOKUP($C250,VK!$B$3:$CG$294,37,FALSE)</f>
        <v>0.61290322580645162</v>
      </c>
      <c r="E250" s="10">
        <f>VLOOKUP(C250,VK!$B$3:$CG$294,11,FALSE)</f>
        <v>199.4</v>
      </c>
      <c r="F250" s="31">
        <f>VLOOKUP($C250,VK!$B$3:$CG$294,59,FALSE)</f>
        <v>114</v>
      </c>
      <c r="G250" s="24">
        <f>VLOOKUP($C250,VK!$B$3:$CG$294,65,FALSE)</f>
        <v>20379.679259830376</v>
      </c>
      <c r="H250" s="17">
        <f>VLOOKUP($C250,VK!$B$3:$CG$294,55,FALSE)</f>
        <v>1</v>
      </c>
      <c r="I250" s="10">
        <f>VLOOKUP($C250,VK!$B$3:$CG$294,32,FALSE)</f>
        <v>1</v>
      </c>
      <c r="J250" s="10">
        <f>VLOOKUP($C250,VK!$B$3:$CG$294,18,FALSE)</f>
        <v>149</v>
      </c>
      <c r="K250" s="10"/>
      <c r="L250" s="66">
        <f t="shared" si="27"/>
        <v>10389.524816513758</v>
      </c>
      <c r="M250" s="58">
        <f>1-VLOOKUP(C250,VK!$B$3:$ID$294,237,FALSE)</f>
        <v>-7.8634036830057541E-2</v>
      </c>
      <c r="N250" s="57">
        <f t="shared" si="28"/>
        <v>114</v>
      </c>
      <c r="O250" s="57">
        <f t="shared" si="29"/>
        <v>0</v>
      </c>
      <c r="P250" s="57">
        <f t="shared" si="30"/>
        <v>0</v>
      </c>
      <c r="Q250" s="57">
        <f t="shared" si="31"/>
        <v>0</v>
      </c>
      <c r="R250" s="57">
        <f t="shared" si="32"/>
        <v>0</v>
      </c>
      <c r="S250" s="57">
        <f t="shared" si="33"/>
        <v>0</v>
      </c>
      <c r="T250" s="57">
        <f t="shared" si="34"/>
        <v>10715.062443598701</v>
      </c>
      <c r="U250" s="60"/>
      <c r="V250" s="60"/>
      <c r="W250" s="56"/>
      <c r="X250" s="56"/>
      <c r="Y250" s="56"/>
      <c r="Z250" s="56"/>
      <c r="AA250" s="56"/>
      <c r="AB250" s="56"/>
    </row>
    <row r="251" spans="1:28" hidden="1" x14ac:dyDescent="0.2">
      <c r="A251" s="19">
        <v>241</v>
      </c>
      <c r="B251" s="30" t="str">
        <f t="shared" si="35"/>
        <v>*</v>
      </c>
      <c r="C251" t="str">
        <f>VLOOKUP(A251,VK!$IE$3:$IG$294,3,FALSE)</f>
        <v>Utajärvi</v>
      </c>
      <c r="D251" s="17">
        <f>VLOOKUP($C251,VK!$B$3:$CG$294,37,FALSE)</f>
        <v>0.86138613861386137</v>
      </c>
      <c r="E251" s="10">
        <f>VLOOKUP(C251,VK!$B$3:$CG$294,11,FALSE)</f>
        <v>187</v>
      </c>
      <c r="F251" s="31">
        <f>VLOOKUP($C251,VK!$B$3:$CG$294,59,FALSE)</f>
        <v>87</v>
      </c>
      <c r="G251" s="24">
        <f>VLOOKUP($C251,VK!$B$3:$CG$294,65,FALSE)</f>
        <v>23625.186536901867</v>
      </c>
      <c r="H251" s="17">
        <f>VLOOKUP($C251,VK!$B$3:$CG$294,55,FALSE)</f>
        <v>1</v>
      </c>
      <c r="I251" s="10">
        <f>VLOOKUP($C251,VK!$B$3:$CG$294,32,FALSE)</f>
        <v>1</v>
      </c>
      <c r="J251" s="10">
        <f>VLOOKUP($C251,VK!$B$3:$CG$294,18,FALSE)</f>
        <v>265</v>
      </c>
      <c r="K251" s="10"/>
      <c r="L251" s="66">
        <f t="shared" si="27"/>
        <v>15273.64132231405</v>
      </c>
      <c r="M251" s="58">
        <f>1-VLOOKUP(C251,VK!$B$3:$ID$294,237,FALSE)</f>
        <v>-9.051170117148688E-2</v>
      </c>
      <c r="N251" s="57">
        <f t="shared" si="28"/>
        <v>87</v>
      </c>
      <c r="O251" s="57">
        <f t="shared" si="29"/>
        <v>0</v>
      </c>
      <c r="P251" s="57">
        <f t="shared" si="30"/>
        <v>0</v>
      </c>
      <c r="Q251" s="57">
        <f t="shared" si="31"/>
        <v>0</v>
      </c>
      <c r="R251" s="57">
        <f t="shared" si="32"/>
        <v>0</v>
      </c>
      <c r="S251" s="57">
        <f t="shared" si="33"/>
        <v>0</v>
      </c>
      <c r="T251" s="57">
        <f t="shared" si="34"/>
        <v>10715.062443598701</v>
      </c>
      <c r="U251" s="60"/>
      <c r="V251" s="60"/>
      <c r="W251" s="56"/>
      <c r="X251" s="56"/>
      <c r="Y251" s="56"/>
      <c r="Z251" s="56"/>
      <c r="AA251" s="56"/>
      <c r="AB251" s="56"/>
    </row>
    <row r="252" spans="1:28" hidden="1" x14ac:dyDescent="0.2">
      <c r="A252" s="19">
        <v>242</v>
      </c>
      <c r="B252" s="30" t="str">
        <f t="shared" si="35"/>
        <v>*</v>
      </c>
      <c r="C252" t="str">
        <f>VLOOKUP(A252,VK!$IE$3:$IG$294,3,FALSE)</f>
        <v>Salla</v>
      </c>
      <c r="D252" s="17">
        <f>VLOOKUP($C252,VK!$B$3:$CG$294,37,FALSE)</f>
        <v>0.44776119402985076</v>
      </c>
      <c r="E252" s="10">
        <f>VLOOKUP(C252,VK!$B$3:$CG$294,11,FALSE)</f>
        <v>180.1</v>
      </c>
      <c r="F252" s="31">
        <f>VLOOKUP($C252,VK!$B$3:$CG$294,59,FALSE)</f>
        <v>30</v>
      </c>
      <c r="G252" s="24">
        <f>VLOOKUP($C252,VK!$B$3:$CG$294,65,FALSE)</f>
        <v>25969.156164383563</v>
      </c>
      <c r="H252" s="17">
        <f>VLOOKUP($C252,VK!$B$3:$CG$294,55,FALSE)</f>
        <v>1</v>
      </c>
      <c r="I252" s="10">
        <f>VLOOKUP($C252,VK!$B$3:$CG$294,32,FALSE)</f>
        <v>0</v>
      </c>
      <c r="J252" s="10">
        <f>VLOOKUP($C252,VK!$B$3:$CG$294,18,FALSE)</f>
        <v>578</v>
      </c>
      <c r="K252" s="10"/>
      <c r="L252" s="66">
        <f t="shared" si="27"/>
        <v>14715.10449438202</v>
      </c>
      <c r="M252" s="58">
        <f>1-VLOOKUP(C252,VK!$B$3:$ID$294,237,FALSE)</f>
        <v>-9.3215145535259003E-2</v>
      </c>
      <c r="N252" s="57">
        <f t="shared" si="28"/>
        <v>30</v>
      </c>
      <c r="O252" s="57">
        <f t="shared" si="29"/>
        <v>0</v>
      </c>
      <c r="P252" s="57">
        <f t="shared" si="30"/>
        <v>0</v>
      </c>
      <c r="Q252" s="57">
        <f t="shared" si="31"/>
        <v>0</v>
      </c>
      <c r="R252" s="57">
        <f t="shared" si="32"/>
        <v>0</v>
      </c>
      <c r="S252" s="57">
        <f t="shared" si="33"/>
        <v>0</v>
      </c>
      <c r="T252" s="57">
        <f t="shared" si="34"/>
        <v>10715.062443598701</v>
      </c>
      <c r="U252" s="60"/>
      <c r="V252" s="60"/>
      <c r="W252" s="56"/>
      <c r="X252" s="56"/>
      <c r="Y252" s="56"/>
      <c r="Z252" s="56"/>
      <c r="AA252" s="56"/>
      <c r="AB252" s="56"/>
    </row>
    <row r="253" spans="1:28" hidden="1" x14ac:dyDescent="0.2">
      <c r="A253" s="19">
        <v>243</v>
      </c>
      <c r="B253" s="30" t="str">
        <f t="shared" si="35"/>
        <v>*</v>
      </c>
      <c r="C253" t="str">
        <f>VLOOKUP(A253,VK!$IE$3:$IG$294,3,FALSE)</f>
        <v>Sonkajärvi</v>
      </c>
      <c r="D253" s="17">
        <f>VLOOKUP($C253,VK!$B$3:$CG$294,37,FALSE)</f>
        <v>0.86065573770491799</v>
      </c>
      <c r="E253" s="10">
        <f>VLOOKUP(C253,VK!$B$3:$CG$294,11,FALSE)</f>
        <v>192.6</v>
      </c>
      <c r="F253" s="31">
        <f>VLOOKUP($C253,VK!$B$3:$CG$294,59,FALSE)</f>
        <v>105</v>
      </c>
      <c r="G253" s="24">
        <f>VLOOKUP($C253,VK!$B$3:$CG$294,65,FALSE)</f>
        <v>24411.948739495798</v>
      </c>
      <c r="H253" s="17">
        <f>VLOOKUP($C253,VK!$B$3:$CG$294,55,FALSE)</f>
        <v>1</v>
      </c>
      <c r="I253" s="10">
        <f>VLOOKUP($C253,VK!$B$3:$CG$294,32,FALSE)</f>
        <v>1</v>
      </c>
      <c r="J253" s="10">
        <f>VLOOKUP($C253,VK!$B$3:$CG$294,18,FALSE)</f>
        <v>357</v>
      </c>
      <c r="K253" s="10"/>
      <c r="L253" s="66">
        <f t="shared" si="27"/>
        <v>14147.191999999997</v>
      </c>
      <c r="M253" s="58">
        <f>1-VLOOKUP(C253,VK!$B$3:$ID$294,237,FALSE)</f>
        <v>-9.4733176820796405E-2</v>
      </c>
      <c r="N253" s="57">
        <f t="shared" si="28"/>
        <v>105</v>
      </c>
      <c r="O253" s="57">
        <f t="shared" si="29"/>
        <v>0</v>
      </c>
      <c r="P253" s="57">
        <f t="shared" si="30"/>
        <v>0</v>
      </c>
      <c r="Q253" s="57">
        <f t="shared" si="31"/>
        <v>0</v>
      </c>
      <c r="R253" s="57">
        <f t="shared" si="32"/>
        <v>0</v>
      </c>
      <c r="S253" s="57">
        <f t="shared" si="33"/>
        <v>0</v>
      </c>
      <c r="T253" s="57">
        <f t="shared" si="34"/>
        <v>10715.062443598701</v>
      </c>
      <c r="U253" s="60"/>
      <c r="V253" s="60"/>
      <c r="W253" s="56"/>
      <c r="X253" s="56"/>
      <c r="Y253" s="56"/>
      <c r="Z253" s="56"/>
      <c r="AA253" s="56"/>
      <c r="AB253" s="56"/>
    </row>
    <row r="254" spans="1:28" hidden="1" x14ac:dyDescent="0.2">
      <c r="A254" s="19">
        <v>244</v>
      </c>
      <c r="B254" s="30" t="str">
        <f t="shared" si="35"/>
        <v>*</v>
      </c>
      <c r="C254" t="str">
        <f>VLOOKUP(A254,VK!$IE$3:$IG$294,3,FALSE)</f>
        <v>Hyrynsalmi</v>
      </c>
      <c r="D254" s="17">
        <f>VLOOKUP($C254,VK!$B$3:$CG$294,37,FALSE)</f>
        <v>0.7384615384615385</v>
      </c>
      <c r="E254" s="10">
        <f>VLOOKUP(C254,VK!$B$3:$CG$294,11,FALSE)</f>
        <v>242.7</v>
      </c>
      <c r="F254" s="31">
        <f>VLOOKUP($C254,VK!$B$3:$CG$294,59,FALSE)</f>
        <v>48</v>
      </c>
      <c r="G254" s="24">
        <f>VLOOKUP($C254,VK!$B$3:$CG$294,65,FALSE)</f>
        <v>24612.194305694306</v>
      </c>
      <c r="H254" s="17">
        <f>VLOOKUP($C254,VK!$B$3:$CG$294,55,FALSE)</f>
        <v>1</v>
      </c>
      <c r="I254" s="10">
        <f>VLOOKUP($C254,VK!$B$3:$CG$294,32,FALSE)</f>
        <v>1</v>
      </c>
      <c r="J254" s="10">
        <f>VLOOKUP($C254,VK!$B$3:$CG$294,18,FALSE)</f>
        <v>308</v>
      </c>
      <c r="K254" s="10"/>
      <c r="L254" s="66">
        <f t="shared" si="27"/>
        <v>14707.613194444442</v>
      </c>
      <c r="M254" s="58">
        <f>1-VLOOKUP(C254,VK!$B$3:$ID$294,237,FALSE)</f>
        <v>-9.814326218062086E-2</v>
      </c>
      <c r="N254" s="57">
        <f t="shared" si="28"/>
        <v>48</v>
      </c>
      <c r="O254" s="57">
        <f t="shared" si="29"/>
        <v>0</v>
      </c>
      <c r="P254" s="57">
        <f t="shared" si="30"/>
        <v>0</v>
      </c>
      <c r="Q254" s="57">
        <f t="shared" si="31"/>
        <v>0</v>
      </c>
      <c r="R254" s="57">
        <f t="shared" si="32"/>
        <v>0</v>
      </c>
      <c r="S254" s="57">
        <f t="shared" si="33"/>
        <v>0</v>
      </c>
      <c r="T254" s="57">
        <f t="shared" si="34"/>
        <v>10715.062443598701</v>
      </c>
      <c r="U254" s="60"/>
      <c r="V254" s="60"/>
      <c r="W254" s="56"/>
      <c r="X254" s="56"/>
      <c r="Y254" s="56"/>
      <c r="Z254" s="56"/>
      <c r="AA254" s="56"/>
      <c r="AB254" s="56"/>
    </row>
    <row r="255" spans="1:28" hidden="1" x14ac:dyDescent="0.2">
      <c r="A255" s="19">
        <v>245</v>
      </c>
      <c r="B255" s="30" t="str">
        <f t="shared" si="35"/>
        <v>*</v>
      </c>
      <c r="C255" t="str">
        <f>VLOOKUP(A255,VK!$IE$3:$IG$294,3,FALSE)</f>
        <v>Paltamo</v>
      </c>
      <c r="D255" s="17">
        <f>VLOOKUP($C255,VK!$B$3:$CG$294,37,FALSE)</f>
        <v>0.94897959183673475</v>
      </c>
      <c r="E255" s="10">
        <f>VLOOKUP(C255,VK!$B$3:$CG$294,11,FALSE)</f>
        <v>188.1</v>
      </c>
      <c r="F255" s="31">
        <f>VLOOKUP($C255,VK!$B$3:$CG$294,59,FALSE)</f>
        <v>93</v>
      </c>
      <c r="G255" s="24">
        <f>VLOOKUP($C255,VK!$B$3:$CG$294,65,FALSE)</f>
        <v>25121.510367892977</v>
      </c>
      <c r="H255" s="17">
        <f>VLOOKUP($C255,VK!$B$3:$CG$294,55,FALSE)</f>
        <v>1</v>
      </c>
      <c r="I255" s="10">
        <f>VLOOKUP($C255,VK!$B$3:$CG$294,32,FALSE)</f>
        <v>0</v>
      </c>
      <c r="J255" s="10">
        <f>VLOOKUP($C255,VK!$B$3:$CG$294,18,FALSE)</f>
        <v>293</v>
      </c>
      <c r="K255" s="10"/>
      <c r="L255" s="66">
        <f t="shared" si="27"/>
        <v>11121.74871559633</v>
      </c>
      <c r="M255" s="58">
        <f>1-VLOOKUP(C255,VK!$B$3:$ID$294,237,FALSE)</f>
        <v>-0.10127397928203807</v>
      </c>
      <c r="N255" s="57">
        <f t="shared" si="28"/>
        <v>93</v>
      </c>
      <c r="O255" s="57">
        <f t="shared" si="29"/>
        <v>0</v>
      </c>
      <c r="P255" s="57">
        <f t="shared" si="30"/>
        <v>0</v>
      </c>
      <c r="Q255" s="57">
        <f t="shared" si="31"/>
        <v>2.5</v>
      </c>
      <c r="R255" s="57">
        <f t="shared" si="32"/>
        <v>0</v>
      </c>
      <c r="S255" s="57">
        <f t="shared" si="33"/>
        <v>0</v>
      </c>
      <c r="T255" s="57">
        <f t="shared" si="34"/>
        <v>10715.062443598701</v>
      </c>
      <c r="U255" s="60"/>
      <c r="V255" s="60"/>
      <c r="W255" s="56"/>
      <c r="X255" s="56"/>
      <c r="Y255" s="56"/>
      <c r="Z255" s="56"/>
      <c r="AA255" s="56"/>
      <c r="AB255" s="56"/>
    </row>
    <row r="256" spans="1:28" hidden="1" x14ac:dyDescent="0.2">
      <c r="A256" s="19">
        <v>246</v>
      </c>
      <c r="B256" s="30" t="str">
        <f t="shared" si="35"/>
        <v>*</v>
      </c>
      <c r="C256" t="str">
        <f>VLOOKUP(A256,VK!$IE$3:$IG$294,3,FALSE)</f>
        <v>Kokkola</v>
      </c>
      <c r="D256" s="17">
        <f>VLOOKUP($C256,VK!$B$3:$CG$294,37,FALSE)</f>
        <v>0.77586206896551724</v>
      </c>
      <c r="E256" s="10">
        <f>VLOOKUP(C256,VK!$B$3:$CG$294,11,FALSE)</f>
        <v>138.19999999999999</v>
      </c>
      <c r="F256" s="31">
        <f>VLOOKUP($C256,VK!$B$3:$CG$294,59,FALSE)</f>
        <v>2340</v>
      </c>
      <c r="G256" s="24">
        <f>VLOOKUP($C256,VK!$B$3:$CG$294,65,FALSE)</f>
        <v>26619.600740174086</v>
      </c>
      <c r="H256" s="17">
        <f>VLOOKUP($C256,VK!$B$3:$CG$294,55,FALSE)</f>
        <v>0.92948717948717952</v>
      </c>
      <c r="I256" s="10">
        <f>VLOOKUP($C256,VK!$B$3:$CG$294,32,FALSE)</f>
        <v>1</v>
      </c>
      <c r="J256" s="10">
        <f>VLOOKUP($C256,VK!$B$3:$CG$294,18,FALSE)</f>
        <v>395</v>
      </c>
      <c r="K256" s="10"/>
      <c r="L256" s="66">
        <f t="shared" si="27"/>
        <v>10437.708857308586</v>
      </c>
      <c r="M256" s="58">
        <f>1-VLOOKUP(C256,VK!$B$3:$ID$294,237,FALSE)</f>
        <v>-0.10571791899490779</v>
      </c>
      <c r="N256" s="57">
        <f t="shared" si="28"/>
        <v>2175</v>
      </c>
      <c r="O256" s="57">
        <f t="shared" si="29"/>
        <v>2.5</v>
      </c>
      <c r="P256" s="57">
        <f t="shared" si="30"/>
        <v>9</v>
      </c>
      <c r="Q256" s="57">
        <f t="shared" si="31"/>
        <v>0</v>
      </c>
      <c r="R256" s="57">
        <f t="shared" si="32"/>
        <v>159</v>
      </c>
      <c r="S256" s="57">
        <f t="shared" si="33"/>
        <v>0</v>
      </c>
      <c r="T256" s="57">
        <f t="shared" si="34"/>
        <v>10715.062443598701</v>
      </c>
      <c r="U256" s="60"/>
      <c r="V256" s="60"/>
      <c r="W256" s="56"/>
      <c r="X256" s="56"/>
      <c r="Y256" s="56"/>
      <c r="Z256" s="56"/>
      <c r="AA256" s="56"/>
      <c r="AB256" s="56"/>
    </row>
    <row r="257" spans="1:28" hidden="1" x14ac:dyDescent="0.2">
      <c r="A257" s="19">
        <v>247</v>
      </c>
      <c r="B257" s="30" t="str">
        <f t="shared" si="35"/>
        <v>*</v>
      </c>
      <c r="C257" t="str">
        <f>VLOOKUP(A257,VK!$IE$3:$IG$294,3,FALSE)</f>
        <v>Siikalatva</v>
      </c>
      <c r="D257" s="17">
        <f>VLOOKUP($C257,VK!$B$3:$CG$294,37,FALSE)</f>
        <v>0.47234042553191491</v>
      </c>
      <c r="E257" s="10">
        <f>VLOOKUP(C257,VK!$B$3:$CG$294,11,FALSE)</f>
        <v>176.7</v>
      </c>
      <c r="F257" s="31">
        <f>VLOOKUP($C257,VK!$B$3:$CG$294,59,FALSE)</f>
        <v>111</v>
      </c>
      <c r="G257" s="24">
        <f>VLOOKUP($C257,VK!$B$3:$CG$294,65,FALSE)</f>
        <v>22911.098015390846</v>
      </c>
      <c r="H257" s="17">
        <f>VLOOKUP($C257,VK!$B$3:$CG$294,55,FALSE)</f>
        <v>1</v>
      </c>
      <c r="I257" s="10">
        <f>VLOOKUP($C257,VK!$B$3:$CG$294,32,FALSE)</f>
        <v>0</v>
      </c>
      <c r="J257" s="10">
        <f>VLOOKUP($C257,VK!$B$3:$CG$294,18,FALSE)</f>
        <v>533</v>
      </c>
      <c r="K257" s="10"/>
      <c r="L257" s="66">
        <f t="shared" si="27"/>
        <v>10970.148037735849</v>
      </c>
      <c r="M257" s="58">
        <f>1-VLOOKUP(C257,VK!$B$3:$ID$294,237,FALSE)</f>
        <v>-0.10942298401967432</v>
      </c>
      <c r="N257" s="57">
        <f t="shared" si="28"/>
        <v>111</v>
      </c>
      <c r="O257" s="57">
        <f t="shared" si="29"/>
        <v>0</v>
      </c>
      <c r="P257" s="57">
        <f t="shared" si="30"/>
        <v>0</v>
      </c>
      <c r="Q257" s="57">
        <f t="shared" si="31"/>
        <v>0</v>
      </c>
      <c r="R257" s="57">
        <f t="shared" si="32"/>
        <v>0</v>
      </c>
      <c r="S257" s="57">
        <f t="shared" si="33"/>
        <v>0</v>
      </c>
      <c r="T257" s="57">
        <f t="shared" si="34"/>
        <v>10715.062443598701</v>
      </c>
      <c r="U257" s="60"/>
      <c r="V257" s="60"/>
      <c r="W257" s="56"/>
      <c r="X257" s="56"/>
      <c r="Y257" s="56"/>
      <c r="Z257" s="56"/>
      <c r="AA257" s="56"/>
      <c r="AB257" s="56"/>
    </row>
    <row r="258" spans="1:28" hidden="1" x14ac:dyDescent="0.2">
      <c r="A258" s="19">
        <v>248</v>
      </c>
      <c r="B258" s="30" t="str">
        <f t="shared" si="35"/>
        <v>*</v>
      </c>
      <c r="C258" t="str">
        <f>VLOOKUP(A258,VK!$IE$3:$IG$294,3,FALSE)</f>
        <v>Kitee</v>
      </c>
      <c r="D258" s="17">
        <f>VLOOKUP($C258,VK!$B$3:$CG$294,37,FALSE)</f>
        <v>0.86813186813186816</v>
      </c>
      <c r="E258" s="10">
        <f>VLOOKUP(C258,VK!$B$3:$CG$294,11,FALSE)</f>
        <v>220.2</v>
      </c>
      <c r="F258" s="31">
        <f>VLOOKUP($C258,VK!$B$3:$CG$294,59,FALSE)</f>
        <v>237</v>
      </c>
      <c r="G258" s="24">
        <f>VLOOKUP($C258,VK!$B$3:$CG$294,65,FALSE)</f>
        <v>23685.948985992054</v>
      </c>
      <c r="H258" s="17">
        <f>VLOOKUP($C258,VK!$B$3:$CG$294,55,FALSE)</f>
        <v>0.93670886075949367</v>
      </c>
      <c r="I258" s="10">
        <f>VLOOKUP($C258,VK!$B$3:$CG$294,32,FALSE)</f>
        <v>0</v>
      </c>
      <c r="J258" s="10">
        <f>VLOOKUP($C258,VK!$B$3:$CG$294,18,FALSE)</f>
        <v>517</v>
      </c>
      <c r="K258" s="10"/>
      <c r="L258" s="66">
        <f t="shared" si="27"/>
        <v>12311.348222222223</v>
      </c>
      <c r="M258" s="58">
        <f>1-VLOOKUP(C258,VK!$B$3:$ID$294,237,FALSE)</f>
        <v>-0.11145615485393612</v>
      </c>
      <c r="N258" s="57">
        <f t="shared" si="28"/>
        <v>222</v>
      </c>
      <c r="O258" s="57">
        <f t="shared" si="29"/>
        <v>0</v>
      </c>
      <c r="P258" s="57">
        <f t="shared" si="30"/>
        <v>0</v>
      </c>
      <c r="Q258" s="57">
        <f t="shared" si="31"/>
        <v>15</v>
      </c>
      <c r="R258" s="57">
        <f t="shared" si="32"/>
        <v>0</v>
      </c>
      <c r="S258" s="57">
        <f t="shared" si="33"/>
        <v>0</v>
      </c>
      <c r="T258" s="57">
        <f t="shared" si="34"/>
        <v>10715.062443598701</v>
      </c>
      <c r="U258" s="60"/>
      <c r="V258" s="60"/>
      <c r="W258" s="56"/>
      <c r="X258" s="56"/>
      <c r="Y258" s="56"/>
      <c r="Z258" s="56"/>
      <c r="AA258" s="56"/>
      <c r="AB258" s="56"/>
    </row>
    <row r="259" spans="1:28" hidden="1" x14ac:dyDescent="0.2">
      <c r="A259" s="19">
        <v>249</v>
      </c>
      <c r="B259" s="30" t="str">
        <f t="shared" si="35"/>
        <v>*</v>
      </c>
      <c r="C259" t="str">
        <f>VLOOKUP(A259,VK!$IE$3:$IG$294,3,FALSE)</f>
        <v>Mikkeli</v>
      </c>
      <c r="D259" s="17">
        <f>VLOOKUP($C259,VK!$B$3:$CG$294,37,FALSE)</f>
        <v>0.84277003484320556</v>
      </c>
      <c r="E259" s="10">
        <f>VLOOKUP(C259,VK!$B$3:$CG$294,11,FALSE)</f>
        <v>149.80000000000001</v>
      </c>
      <c r="F259" s="31">
        <f>VLOOKUP($C259,VK!$B$3:$CG$294,59,FALSE)</f>
        <v>1935</v>
      </c>
      <c r="G259" s="24">
        <f>VLOOKUP($C259,VK!$B$3:$CG$294,65,FALSE)</f>
        <v>27164.094179996147</v>
      </c>
      <c r="H259" s="17">
        <f>VLOOKUP($C259,VK!$B$3:$CG$294,55,FALSE)</f>
        <v>0.66356589147286826</v>
      </c>
      <c r="I259" s="10">
        <f>VLOOKUP($C259,VK!$B$3:$CG$294,32,FALSE)</f>
        <v>0</v>
      </c>
      <c r="J259" s="10">
        <f>VLOOKUP($C259,VK!$B$3:$CG$294,18,FALSE)</f>
        <v>957</v>
      </c>
      <c r="K259" s="10"/>
      <c r="L259" s="66">
        <f t="shared" si="27"/>
        <v>12760.437104754541</v>
      </c>
      <c r="M259" s="58">
        <f>1-VLOOKUP(C259,VK!$B$3:$ID$294,237,FALSE)</f>
        <v>-0.11544444529009268</v>
      </c>
      <c r="N259" s="57">
        <f t="shared" si="28"/>
        <v>1284</v>
      </c>
      <c r="O259" s="57">
        <f t="shared" si="29"/>
        <v>0</v>
      </c>
      <c r="P259" s="57">
        <f t="shared" si="30"/>
        <v>39</v>
      </c>
      <c r="Q259" s="57">
        <f t="shared" si="31"/>
        <v>2.5</v>
      </c>
      <c r="R259" s="57">
        <f t="shared" si="32"/>
        <v>621</v>
      </c>
      <c r="S259" s="57">
        <f t="shared" si="33"/>
        <v>0</v>
      </c>
      <c r="T259" s="57">
        <f t="shared" si="34"/>
        <v>10715.062443598701</v>
      </c>
      <c r="U259" s="60"/>
      <c r="V259" s="60"/>
      <c r="W259" s="56"/>
      <c r="X259" s="56"/>
      <c r="Y259" s="56"/>
      <c r="Z259" s="56"/>
      <c r="AA259" s="56"/>
      <c r="AB259" s="56"/>
    </row>
    <row r="260" spans="1:28" hidden="1" x14ac:dyDescent="0.2">
      <c r="A260" s="19">
        <v>250</v>
      </c>
      <c r="B260" s="30" t="str">
        <f t="shared" si="35"/>
        <v>*</v>
      </c>
      <c r="C260" t="str">
        <f>VLOOKUP(A260,VK!$IE$3:$IG$294,3,FALSE)</f>
        <v>Kaavi</v>
      </c>
      <c r="D260" s="17">
        <f>VLOOKUP($C260,VK!$B$3:$CG$294,37,FALSE)</f>
        <v>0.5</v>
      </c>
      <c r="E260" s="10">
        <f>VLOOKUP(C260,VK!$B$3:$CG$294,11,FALSE)</f>
        <v>211.7</v>
      </c>
      <c r="F260" s="31">
        <f>VLOOKUP($C260,VK!$B$3:$CG$294,59,FALSE)</f>
        <v>45</v>
      </c>
      <c r="G260" s="24">
        <f>VLOOKUP($C260,VK!$B$3:$CG$294,65,FALSE)</f>
        <v>24012.517960602549</v>
      </c>
      <c r="H260" s="17">
        <f>VLOOKUP($C260,VK!$B$3:$CG$294,55,FALSE)</f>
        <v>1</v>
      </c>
      <c r="I260" s="10">
        <f>VLOOKUP($C260,VK!$B$3:$CG$294,32,FALSE)</f>
        <v>0</v>
      </c>
      <c r="J260" s="10">
        <f>VLOOKUP($C260,VK!$B$3:$CG$294,18,FALSE)</f>
        <v>185</v>
      </c>
      <c r="K260" s="10"/>
      <c r="L260" s="66">
        <f t="shared" si="27"/>
        <v>13370.598019801982</v>
      </c>
      <c r="M260" s="58">
        <f>1-VLOOKUP(C260,VK!$B$3:$ID$294,237,FALSE)</f>
        <v>-0.13743787860466417</v>
      </c>
      <c r="N260" s="57">
        <f t="shared" si="28"/>
        <v>45</v>
      </c>
      <c r="O260" s="57">
        <f t="shared" si="29"/>
        <v>0</v>
      </c>
      <c r="P260" s="57">
        <f t="shared" si="30"/>
        <v>0</v>
      </c>
      <c r="Q260" s="57">
        <f t="shared" si="31"/>
        <v>0</v>
      </c>
      <c r="R260" s="57">
        <f t="shared" si="32"/>
        <v>0</v>
      </c>
      <c r="S260" s="57">
        <f t="shared" si="33"/>
        <v>0</v>
      </c>
      <c r="T260" s="57">
        <f t="shared" si="34"/>
        <v>10715.062443598701</v>
      </c>
      <c r="U260" s="60"/>
      <c r="V260" s="60"/>
      <c r="W260" s="56"/>
      <c r="X260" s="56"/>
      <c r="Y260" s="56"/>
      <c r="Z260" s="56"/>
      <c r="AA260" s="56"/>
      <c r="AB260" s="56"/>
    </row>
    <row r="261" spans="1:28" hidden="1" x14ac:dyDescent="0.2">
      <c r="A261" s="19">
        <v>251</v>
      </c>
      <c r="B261" s="30" t="str">
        <f t="shared" si="35"/>
        <v>*</v>
      </c>
      <c r="C261" t="str">
        <f>VLOOKUP(A261,VK!$IE$3:$IG$294,3,FALSE)</f>
        <v>Pello</v>
      </c>
      <c r="D261" s="17">
        <f>VLOOKUP($C261,VK!$B$3:$CG$294,37,FALSE)</f>
        <v>0.8936170212765957</v>
      </c>
      <c r="E261" s="10">
        <f>VLOOKUP(C261,VK!$B$3:$CG$294,11,FALSE)</f>
        <v>209.2</v>
      </c>
      <c r="F261" s="31">
        <f>VLOOKUP($C261,VK!$B$3:$CG$294,59,FALSE)</f>
        <v>84</v>
      </c>
      <c r="G261" s="24">
        <f>VLOOKUP($C261,VK!$B$3:$CG$294,65,FALSE)</f>
        <v>26416.657474146035</v>
      </c>
      <c r="H261" s="17">
        <f>VLOOKUP($C261,VK!$B$3:$CG$294,55,FALSE)</f>
        <v>1</v>
      </c>
      <c r="I261" s="10">
        <f>VLOOKUP($C261,VK!$B$3:$CG$294,32,FALSE)</f>
        <v>1</v>
      </c>
      <c r="J261" s="10">
        <f>VLOOKUP($C261,VK!$B$3:$CG$294,18,FALSE)</f>
        <v>337</v>
      </c>
      <c r="K261" s="10"/>
      <c r="L261" s="66">
        <f t="shared" si="27"/>
        <v>12931.263124999999</v>
      </c>
      <c r="M261" s="58">
        <f>1-VLOOKUP(C261,VK!$B$3:$ID$294,237,FALSE)</f>
        <v>-0.16287484054195511</v>
      </c>
      <c r="N261" s="57">
        <f t="shared" si="28"/>
        <v>84</v>
      </c>
      <c r="O261" s="57">
        <f t="shared" si="29"/>
        <v>0</v>
      </c>
      <c r="P261" s="57">
        <f t="shared" si="30"/>
        <v>0</v>
      </c>
      <c r="Q261" s="57">
        <f t="shared" si="31"/>
        <v>0</v>
      </c>
      <c r="R261" s="57">
        <f t="shared" si="32"/>
        <v>0</v>
      </c>
      <c r="S261" s="57">
        <f t="shared" si="33"/>
        <v>0</v>
      </c>
      <c r="T261" s="57">
        <f t="shared" si="34"/>
        <v>10715.062443598701</v>
      </c>
      <c r="U261" s="60"/>
      <c r="V261" s="60"/>
      <c r="W261" s="56"/>
      <c r="X261" s="56"/>
      <c r="Y261" s="56"/>
      <c r="Z261" s="56"/>
      <c r="AA261" s="56"/>
      <c r="AB261" s="56"/>
    </row>
    <row r="262" spans="1:28" hidden="1" x14ac:dyDescent="0.2">
      <c r="A262" s="19">
        <v>252</v>
      </c>
      <c r="B262" s="30" t="str">
        <f t="shared" si="35"/>
        <v>*</v>
      </c>
      <c r="C262" t="str">
        <f>VLOOKUP(A262,VK!$IE$3:$IG$294,3,FALSE)</f>
        <v>Sulkava</v>
      </c>
      <c r="D262" s="17">
        <f>VLOOKUP($C262,VK!$B$3:$CG$294,37,FALSE)</f>
        <v>0.92647058823529416</v>
      </c>
      <c r="E262" s="10">
        <f>VLOOKUP(C262,VK!$B$3:$CG$294,11,FALSE)</f>
        <v>205.9</v>
      </c>
      <c r="F262" s="31">
        <f>VLOOKUP($C262,VK!$B$3:$CG$294,59,FALSE)</f>
        <v>63</v>
      </c>
      <c r="G262" s="24">
        <f>VLOOKUP($C262,VK!$B$3:$CG$294,65,FALSE)</f>
        <v>23691.277848369336</v>
      </c>
      <c r="H262" s="17">
        <f>VLOOKUP($C262,VK!$B$3:$CG$294,55,FALSE)</f>
        <v>1</v>
      </c>
      <c r="I262" s="10">
        <f>VLOOKUP($C262,VK!$B$3:$CG$294,32,FALSE)</f>
        <v>0</v>
      </c>
      <c r="J262" s="10">
        <f>VLOOKUP($C262,VK!$B$3:$CG$294,18,FALSE)</f>
        <v>188</v>
      </c>
      <c r="K262" s="10"/>
      <c r="L262" s="66">
        <f t="shared" si="27"/>
        <v>12573.594303797468</v>
      </c>
      <c r="M262" s="58">
        <f>1-VLOOKUP(C262,VK!$B$3:$ID$294,237,FALSE)</f>
        <v>-0.19003857466672724</v>
      </c>
      <c r="N262" s="57">
        <f t="shared" si="28"/>
        <v>63</v>
      </c>
      <c r="O262" s="57">
        <f t="shared" si="29"/>
        <v>0</v>
      </c>
      <c r="P262" s="57">
        <f t="shared" si="30"/>
        <v>0</v>
      </c>
      <c r="Q262" s="57">
        <f t="shared" si="31"/>
        <v>0</v>
      </c>
      <c r="R262" s="57">
        <f t="shared" si="32"/>
        <v>0</v>
      </c>
      <c r="S262" s="57">
        <f t="shared" si="33"/>
        <v>0</v>
      </c>
      <c r="T262" s="57">
        <f t="shared" si="34"/>
        <v>10715.062443598701</v>
      </c>
      <c r="U262" s="60"/>
      <c r="V262" s="60"/>
      <c r="W262" s="56"/>
      <c r="X262" s="56"/>
      <c r="Y262" s="56"/>
      <c r="Z262" s="56"/>
      <c r="AA262" s="56"/>
      <c r="AB262" s="56"/>
    </row>
    <row r="263" spans="1:28" hidden="1" x14ac:dyDescent="0.2">
      <c r="A263" s="19">
        <v>253</v>
      </c>
      <c r="B263" s="30" t="str">
        <f t="shared" si="35"/>
        <v>*</v>
      </c>
      <c r="C263" t="str">
        <f>VLOOKUP(A263,VK!$IE$3:$IG$294,3,FALSE)</f>
        <v>Kerava</v>
      </c>
      <c r="D263" s="17">
        <f>VLOOKUP($C263,VK!$B$3:$CG$294,37,FALSE)</f>
        <v>0.85183486238532113</v>
      </c>
      <c r="E263" s="10">
        <f>VLOOKUP(C263,VK!$B$3:$CG$294,11,FALSE)</f>
        <v>121</v>
      </c>
      <c r="F263" s="31">
        <f>VLOOKUP($C263,VK!$B$3:$CG$294,59,FALSE)</f>
        <v>1857</v>
      </c>
      <c r="G263" s="24">
        <f>VLOOKUP($C263,VK!$B$3:$CG$294,65,FALSE)</f>
        <v>30253.444320220482</v>
      </c>
      <c r="H263" s="17">
        <f>VLOOKUP($C263,VK!$B$3:$CG$294,55,FALSE)</f>
        <v>0.68820678513731826</v>
      </c>
      <c r="I263" s="10">
        <f>VLOOKUP($C263,VK!$B$3:$CG$294,32,FALSE)</f>
        <v>1</v>
      </c>
      <c r="J263" s="10">
        <f>VLOOKUP($C263,VK!$B$3:$CG$294,18,FALSE)</f>
        <v>26</v>
      </c>
      <c r="K263" s="10"/>
      <c r="L263" s="66">
        <f t="shared" si="27"/>
        <v>10866.004915797912</v>
      </c>
      <c r="M263" s="58">
        <f>1-VLOOKUP(C263,VK!$B$3:$ID$294,237,FALSE)</f>
        <v>-0.21196796809567586</v>
      </c>
      <c r="N263" s="57">
        <f t="shared" si="28"/>
        <v>1278</v>
      </c>
      <c r="O263" s="57">
        <f t="shared" si="29"/>
        <v>0</v>
      </c>
      <c r="P263" s="57">
        <f t="shared" si="30"/>
        <v>81</v>
      </c>
      <c r="Q263" s="57">
        <f t="shared" si="31"/>
        <v>57</v>
      </c>
      <c r="R263" s="57">
        <f t="shared" si="32"/>
        <v>471</v>
      </c>
      <c r="S263" s="57">
        <f t="shared" si="33"/>
        <v>0</v>
      </c>
      <c r="T263" s="57">
        <f t="shared" si="34"/>
        <v>10715.062443598701</v>
      </c>
      <c r="U263" s="60"/>
      <c r="V263" s="60"/>
      <c r="W263" s="56"/>
      <c r="X263" s="56"/>
      <c r="Y263" s="56"/>
      <c r="Z263" s="56"/>
      <c r="AA263" s="56"/>
      <c r="AB263" s="56"/>
    </row>
    <row r="264" spans="1:28" hidden="1" x14ac:dyDescent="0.2">
      <c r="A264" s="19">
        <v>254</v>
      </c>
      <c r="B264" s="30" t="str">
        <f t="shared" si="35"/>
        <v>*</v>
      </c>
      <c r="C264" t="str">
        <f>VLOOKUP(A264,VK!$IE$3:$IG$294,3,FALSE)</f>
        <v>Rääkkylä</v>
      </c>
      <c r="D264" s="17">
        <f>VLOOKUP($C264,VK!$B$3:$CG$294,37,FALSE)</f>
        <v>0.54545454545454541</v>
      </c>
      <c r="E264" s="10">
        <f>VLOOKUP(C264,VK!$B$3:$CG$294,11,FALSE)</f>
        <v>236</v>
      </c>
      <c r="F264" s="31">
        <f>VLOOKUP($C264,VK!$B$3:$CG$294,59,FALSE)</f>
        <v>18</v>
      </c>
      <c r="G264" s="24">
        <f>VLOOKUP($C264,VK!$B$3:$CG$294,65,FALSE)</f>
        <v>22966.286018075491</v>
      </c>
      <c r="H264" s="17">
        <f>VLOOKUP($C264,VK!$B$3:$CG$294,55,FALSE)</f>
        <v>1</v>
      </c>
      <c r="I264" s="10">
        <f>VLOOKUP($C264,VK!$B$3:$CG$294,32,FALSE)</f>
        <v>0</v>
      </c>
      <c r="J264" s="10">
        <f>VLOOKUP($C264,VK!$B$3:$CG$294,18,FALSE)</f>
        <v>195</v>
      </c>
      <c r="K264" s="10"/>
      <c r="L264" s="66">
        <f t="shared" si="27"/>
        <v>11818.63794117647</v>
      </c>
      <c r="M264" s="58">
        <f>1-VLOOKUP(C264,VK!$B$3:$ID$294,237,FALSE)</f>
        <v>-0.21750528694036575</v>
      </c>
      <c r="N264" s="57">
        <f t="shared" si="28"/>
        <v>18</v>
      </c>
      <c r="O264" s="57">
        <f t="shared" si="29"/>
        <v>0</v>
      </c>
      <c r="P264" s="57">
        <f t="shared" si="30"/>
        <v>0</v>
      </c>
      <c r="Q264" s="57">
        <f t="shared" si="31"/>
        <v>0</v>
      </c>
      <c r="R264" s="57">
        <f t="shared" si="32"/>
        <v>0</v>
      </c>
      <c r="S264" s="57">
        <f t="shared" si="33"/>
        <v>0</v>
      </c>
      <c r="T264" s="57">
        <f t="shared" si="34"/>
        <v>10715.062443598701</v>
      </c>
      <c r="U264" s="60"/>
      <c r="V264" s="60"/>
      <c r="W264" s="56"/>
      <c r="X264" s="56"/>
      <c r="Y264" s="56"/>
      <c r="Z264" s="56"/>
      <c r="AA264" s="56"/>
      <c r="AB264" s="56"/>
    </row>
    <row r="265" spans="1:28" hidden="1" x14ac:dyDescent="0.2">
      <c r="A265" s="19">
        <v>255</v>
      </c>
      <c r="B265" s="30" t="str">
        <f t="shared" si="35"/>
        <v>*</v>
      </c>
      <c r="C265" t="str">
        <f>VLOOKUP(A265,VK!$IE$3:$IG$294,3,FALSE)</f>
        <v>Lestijärvi</v>
      </c>
      <c r="D265" s="17">
        <f>VLOOKUP($C265,VK!$B$3:$CG$294,37,FALSE)</f>
        <v>0.42857142857142855</v>
      </c>
      <c r="E265" s="10">
        <f>VLOOKUP(C265,VK!$B$3:$CG$294,11,FALSE)</f>
        <v>179.5</v>
      </c>
      <c r="F265" s="31">
        <f>VLOOKUP($C265,VK!$B$3:$CG$294,59,FALSE)</f>
        <v>15</v>
      </c>
      <c r="G265" s="24">
        <f>VLOOKUP($C265,VK!$B$3:$CG$294,65,FALSE)</f>
        <v>24554.281203007518</v>
      </c>
      <c r="H265" s="17">
        <f>VLOOKUP($C265,VK!$B$3:$CG$294,55,FALSE)</f>
        <v>1</v>
      </c>
      <c r="I265" s="10">
        <f>VLOOKUP($C265,VK!$B$3:$CG$294,32,FALSE)</f>
        <v>1</v>
      </c>
      <c r="J265" s="10">
        <f>VLOOKUP($C265,VK!$B$3:$CG$294,18,FALSE)</f>
        <v>71</v>
      </c>
      <c r="K265" s="10"/>
      <c r="L265" s="66">
        <f t="shared" si="27"/>
        <v>10526.681860465116</v>
      </c>
      <c r="M265" s="58">
        <f>1-VLOOKUP(C265,VK!$B$3:$ID$294,237,FALSE)</f>
        <v>-0.23380861756336646</v>
      </c>
      <c r="N265" s="57">
        <f t="shared" si="28"/>
        <v>15</v>
      </c>
      <c r="O265" s="57">
        <f t="shared" si="29"/>
        <v>0</v>
      </c>
      <c r="P265" s="57">
        <f t="shared" si="30"/>
        <v>0</v>
      </c>
      <c r="Q265" s="57">
        <f t="shared" si="31"/>
        <v>0</v>
      </c>
      <c r="R265" s="57">
        <f t="shared" si="32"/>
        <v>0</v>
      </c>
      <c r="S265" s="57">
        <f t="shared" si="33"/>
        <v>0</v>
      </c>
      <c r="T265" s="57">
        <f t="shared" si="34"/>
        <v>10715.062443598701</v>
      </c>
      <c r="U265" s="60"/>
      <c r="V265" s="60"/>
      <c r="W265" s="56"/>
      <c r="X265" s="56"/>
      <c r="Y265" s="56"/>
      <c r="Z265" s="56"/>
      <c r="AA265" s="56"/>
      <c r="AB265" s="56"/>
    </row>
    <row r="266" spans="1:28" hidden="1" x14ac:dyDescent="0.2">
      <c r="A266" s="19">
        <v>256</v>
      </c>
      <c r="B266" s="30" t="str">
        <f t="shared" si="35"/>
        <v>*</v>
      </c>
      <c r="C266" t="str">
        <f>VLOOKUP(A266,VK!$IE$3:$IG$294,3,FALSE)</f>
        <v>Lappeenranta</v>
      </c>
      <c r="D266" s="17">
        <f>VLOOKUP($C266,VK!$B$3:$CG$294,37,FALSE)</f>
        <v>0.83922829581993574</v>
      </c>
      <c r="E266" s="10">
        <f>VLOOKUP(C266,VK!$B$3:$CG$294,11,FALSE)</f>
        <v>148.19999999999999</v>
      </c>
      <c r="F266" s="31">
        <f>VLOOKUP($C266,VK!$B$3:$CG$294,59,FALSE)</f>
        <v>2610</v>
      </c>
      <c r="G266" s="24">
        <f>VLOOKUP($C266,VK!$B$3:$CG$294,65,FALSE)</f>
        <v>27225.62633136498</v>
      </c>
      <c r="H266" s="17">
        <f>VLOOKUP($C266,VK!$B$3:$CG$294,55,FALSE)</f>
        <v>0.81264367816091954</v>
      </c>
      <c r="I266" s="10">
        <f>VLOOKUP($C266,VK!$B$3:$CG$294,32,FALSE)</f>
        <v>0</v>
      </c>
      <c r="J266" s="10">
        <f>VLOOKUP($C266,VK!$B$3:$CG$294,18,FALSE)</f>
        <v>630</v>
      </c>
      <c r="K266" s="10"/>
      <c r="L266" s="66">
        <f t="shared" si="27"/>
        <v>10507.608461321286</v>
      </c>
      <c r="M266" s="58">
        <f>1-VLOOKUP(C266,VK!$B$3:$ID$294,237,FALSE)</f>
        <v>-0.24396394145125067</v>
      </c>
      <c r="N266" s="57">
        <f t="shared" si="28"/>
        <v>2121</v>
      </c>
      <c r="O266" s="57">
        <f t="shared" si="29"/>
        <v>0</v>
      </c>
      <c r="P266" s="57">
        <f t="shared" si="30"/>
        <v>33</v>
      </c>
      <c r="Q266" s="57">
        <f t="shared" si="31"/>
        <v>0</v>
      </c>
      <c r="R266" s="57">
        <f t="shared" si="32"/>
        <v>459</v>
      </c>
      <c r="S266" s="57">
        <f t="shared" si="33"/>
        <v>0</v>
      </c>
      <c r="T266" s="57">
        <f t="shared" si="34"/>
        <v>10715.062443598701</v>
      </c>
      <c r="U266" s="60"/>
      <c r="V266" s="60"/>
      <c r="W266" s="56"/>
      <c r="X266" s="56"/>
      <c r="Y266" s="56"/>
      <c r="Z266" s="56"/>
      <c r="AA266" s="56"/>
      <c r="AB266" s="56"/>
    </row>
    <row r="267" spans="1:28" hidden="1" x14ac:dyDescent="0.2">
      <c r="A267" s="19">
        <v>257</v>
      </c>
      <c r="B267" s="30" t="str">
        <f t="shared" si="35"/>
        <v>*</v>
      </c>
      <c r="C267" t="str">
        <f>VLOOKUP(A267,VK!$IE$3:$IG$294,3,FALSE)</f>
        <v>Sysmä</v>
      </c>
      <c r="D267" s="17">
        <f>VLOOKUP($C267,VK!$B$3:$CG$294,37,FALSE)</f>
        <v>0.43373493975903615</v>
      </c>
      <c r="E267" s="10">
        <f>VLOOKUP(C267,VK!$B$3:$CG$294,11,FALSE)</f>
        <v>212.7</v>
      </c>
      <c r="F267" s="31">
        <f>VLOOKUP($C267,VK!$B$3:$CG$294,59,FALSE)</f>
        <v>36</v>
      </c>
      <c r="G267" s="24">
        <f>VLOOKUP($C267,VK!$B$3:$CG$294,65,FALSE)</f>
        <v>24860.962952158694</v>
      </c>
      <c r="H267" s="17">
        <f>VLOOKUP($C267,VK!$B$3:$CG$294,55,FALSE)</f>
        <v>1</v>
      </c>
      <c r="I267" s="10">
        <f>VLOOKUP($C267,VK!$B$3:$CG$294,32,FALSE)</f>
        <v>0</v>
      </c>
      <c r="J267" s="10">
        <f>VLOOKUP($C267,VK!$B$3:$CG$294,18,FALSE)</f>
        <v>234</v>
      </c>
      <c r="K267" s="10"/>
      <c r="L267" s="66">
        <f t="shared" ref="L267:L302" si="36">VLOOKUP($C267,vertailutiedot,3,FALSE)</f>
        <v>12395.047241379309</v>
      </c>
      <c r="M267" s="58">
        <f>1-VLOOKUP(C267,VK!$B$3:$ID$294,237,FALSE)</f>
        <v>-0.25101792272018386</v>
      </c>
      <c r="N267" s="57">
        <f t="shared" ref="N267:N304" si="37">VLOOKUP($C267,vertailutiedot,4,FALSE)</f>
        <v>36</v>
      </c>
      <c r="O267" s="57">
        <f t="shared" ref="O267:O304" si="38">VLOOKUP($C267,vertailutiedot,5,FALSE)</f>
        <v>0</v>
      </c>
      <c r="P267" s="57">
        <f t="shared" ref="P267:P304" si="39">VLOOKUP($C267,vertailutiedot,6,FALSE)</f>
        <v>0</v>
      </c>
      <c r="Q267" s="57">
        <f t="shared" ref="Q267:Q304" si="40">VLOOKUP($C267,vertailutiedot,7,FALSE)</f>
        <v>0</v>
      </c>
      <c r="R267" s="57">
        <f t="shared" ref="R267:R304" si="41">VLOOKUP($C267,vertailutiedot,8,FALSE)</f>
        <v>0</v>
      </c>
      <c r="S267" s="57">
        <f t="shared" ref="S267:S304" si="42">VLOOKUP($C267,vertailutiedot,9,FALSE)</f>
        <v>0</v>
      </c>
      <c r="T267" s="57">
        <f t="shared" ref="T267:T304" si="43">$M$8</f>
        <v>10715.062443598701</v>
      </c>
      <c r="U267" s="60"/>
      <c r="V267" s="60"/>
      <c r="W267" s="56"/>
      <c r="X267" s="56"/>
      <c r="Y267" s="56"/>
      <c r="Z267" s="56"/>
      <c r="AA267" s="56"/>
      <c r="AB267" s="56"/>
    </row>
    <row r="268" spans="1:28" hidden="1" x14ac:dyDescent="0.2">
      <c r="A268" s="19">
        <v>258</v>
      </c>
      <c r="B268" s="30" t="str">
        <f t="shared" ref="B268:B302" si="44">IF(M268&lt;0,"*",IF(M268&lt;0.25,"**",IF(M268&lt;0.5,"***",IF(M268&lt;0.75,"****","*****"))))</f>
        <v>*</v>
      </c>
      <c r="C268" t="str">
        <f>VLOOKUP(A268,VK!$IE$3:$IG$294,3,FALSE)</f>
        <v>Rautavaara</v>
      </c>
      <c r="D268" s="17">
        <f>VLOOKUP($C268,VK!$B$3:$CG$294,37,FALSE)</f>
        <v>0.52941176470588236</v>
      </c>
      <c r="E268" s="10">
        <f>VLOOKUP(C268,VK!$B$3:$CG$294,11,FALSE)</f>
        <v>229.6</v>
      </c>
      <c r="F268" s="31">
        <f>VLOOKUP($C268,VK!$B$3:$CG$294,59,FALSE)</f>
        <v>18</v>
      </c>
      <c r="G268" s="24">
        <f>VLOOKUP($C268,VK!$B$3:$CG$294,65,FALSE)</f>
        <v>22161.330502476998</v>
      </c>
      <c r="H268" s="17">
        <f>VLOOKUP($C268,VK!$B$3:$CG$294,55,FALSE)</f>
        <v>1</v>
      </c>
      <c r="I268" s="10">
        <f>VLOOKUP($C268,VK!$B$3:$CG$294,32,FALSE)</f>
        <v>0</v>
      </c>
      <c r="J268" s="10">
        <f>VLOOKUP($C268,VK!$B$3:$CG$294,18,FALSE)</f>
        <v>268</v>
      </c>
      <c r="K268" s="10"/>
      <c r="L268" s="66">
        <f t="shared" si="36"/>
        <v>10011.712857142857</v>
      </c>
      <c r="M268" s="58">
        <f>1-VLOOKUP(C268,VK!$B$3:$ID$294,237,FALSE)</f>
        <v>-0.26431875298818475</v>
      </c>
      <c r="N268" s="57">
        <f t="shared" si="37"/>
        <v>18</v>
      </c>
      <c r="O268" s="57">
        <f t="shared" si="38"/>
        <v>0</v>
      </c>
      <c r="P268" s="57">
        <f t="shared" si="39"/>
        <v>0</v>
      </c>
      <c r="Q268" s="57">
        <f t="shared" si="40"/>
        <v>0</v>
      </c>
      <c r="R268" s="57">
        <f t="shared" si="41"/>
        <v>0</v>
      </c>
      <c r="S268" s="57">
        <f t="shared" si="42"/>
        <v>0</v>
      </c>
      <c r="T268" s="57">
        <f t="shared" si="43"/>
        <v>10715.062443598701</v>
      </c>
      <c r="U268" s="60"/>
      <c r="V268" s="60"/>
      <c r="W268" s="56"/>
      <c r="X268" s="56"/>
      <c r="Y268" s="56"/>
      <c r="Z268" s="56"/>
      <c r="AA268" s="56"/>
      <c r="AB268" s="56"/>
    </row>
    <row r="269" spans="1:28" hidden="1" x14ac:dyDescent="0.2">
      <c r="A269" s="19">
        <v>259</v>
      </c>
      <c r="B269" s="30" t="str">
        <f t="shared" si="44"/>
        <v>*</v>
      </c>
      <c r="C269" t="str">
        <f>VLOOKUP(A269,VK!$IE$3:$IG$294,3,FALSE)</f>
        <v>Järvenpää</v>
      </c>
      <c r="D269" s="17">
        <f>VLOOKUP($C269,VK!$B$3:$CG$294,37,FALSE)</f>
        <v>0.84208579881656809</v>
      </c>
      <c r="E269" s="10">
        <f>VLOOKUP(C269,VK!$B$3:$CG$294,11,FALSE)</f>
        <v>115.1</v>
      </c>
      <c r="F269" s="31">
        <f>VLOOKUP($C269,VK!$B$3:$CG$294,59,FALSE)</f>
        <v>2277</v>
      </c>
      <c r="G269" s="24">
        <f>VLOOKUP($C269,VK!$B$3:$CG$294,65,FALSE)</f>
        <v>31489.366004565723</v>
      </c>
      <c r="H269" s="17">
        <f>VLOOKUP($C269,VK!$B$3:$CG$294,55,FALSE)</f>
        <v>0.74967061923583667</v>
      </c>
      <c r="I269" s="10">
        <f>VLOOKUP($C269,VK!$B$3:$CG$294,32,FALSE)</f>
        <v>0</v>
      </c>
      <c r="J269" s="10">
        <f>VLOOKUP($C269,VK!$B$3:$CG$294,18,FALSE)</f>
        <v>31</v>
      </c>
      <c r="K269" s="10"/>
      <c r="L269" s="66">
        <f t="shared" si="36"/>
        <v>10066.472993896561</v>
      </c>
      <c r="M269" s="58">
        <f>1-VLOOKUP(C269,VK!$B$3:$ID$294,237,FALSE)</f>
        <v>-0.30117457086033439</v>
      </c>
      <c r="N269" s="57">
        <f t="shared" si="37"/>
        <v>1707</v>
      </c>
      <c r="O269" s="57">
        <f t="shared" si="38"/>
        <v>0</v>
      </c>
      <c r="P269" s="57">
        <f t="shared" si="39"/>
        <v>30</v>
      </c>
      <c r="Q269" s="57">
        <f t="shared" si="40"/>
        <v>54</v>
      </c>
      <c r="R269" s="57">
        <f t="shared" si="41"/>
        <v>486</v>
      </c>
      <c r="S269" s="57">
        <f t="shared" si="42"/>
        <v>0</v>
      </c>
      <c r="T269" s="57">
        <f t="shared" si="43"/>
        <v>10715.062443598701</v>
      </c>
      <c r="U269" s="60"/>
      <c r="V269" s="60"/>
      <c r="W269" s="56"/>
      <c r="X269" s="56"/>
      <c r="Y269" s="56"/>
      <c r="Z269" s="56"/>
      <c r="AA269" s="56"/>
      <c r="AB269" s="56"/>
    </row>
    <row r="270" spans="1:28" hidden="1" x14ac:dyDescent="0.2">
      <c r="A270" s="19">
        <v>260</v>
      </c>
      <c r="B270" s="30" t="str">
        <f t="shared" si="44"/>
        <v>*</v>
      </c>
      <c r="C270" t="str">
        <f>VLOOKUP(A270,VK!$IE$3:$IG$294,3,FALSE)</f>
        <v>Tuusula</v>
      </c>
      <c r="D270" s="17">
        <f>VLOOKUP($C270,VK!$B$3:$CG$294,37,FALSE)</f>
        <v>0.81169354838709673</v>
      </c>
      <c r="E270" s="10">
        <f>VLOOKUP(C270,VK!$B$3:$CG$294,11,FALSE)</f>
        <v>106.4</v>
      </c>
      <c r="F270" s="31">
        <f>VLOOKUP($C270,VK!$B$3:$CG$294,59,FALSE)</f>
        <v>2013</v>
      </c>
      <c r="G270" s="24">
        <f>VLOOKUP($C270,VK!$B$3:$CG$294,65,FALSE)</f>
        <v>33260.031000592069</v>
      </c>
      <c r="H270" s="17">
        <f>VLOOKUP($C270,VK!$B$3:$CG$294,55,FALSE)</f>
        <v>0.76304023845007451</v>
      </c>
      <c r="I270" s="10">
        <f>VLOOKUP($C270,VK!$B$3:$CG$294,32,FALSE)</f>
        <v>1</v>
      </c>
      <c r="J270" s="10">
        <f>VLOOKUP($C270,VK!$B$3:$CG$294,18,FALSE)</f>
        <v>152</v>
      </c>
      <c r="K270" s="10"/>
      <c r="L270" s="66">
        <f t="shared" si="36"/>
        <v>11669.523528169013</v>
      </c>
      <c r="M270" s="58">
        <f>1-VLOOKUP(C270,VK!$B$3:$ID$294,237,FALSE)</f>
        <v>-0.3291865840791266</v>
      </c>
      <c r="N270" s="57">
        <f t="shared" si="37"/>
        <v>1536</v>
      </c>
      <c r="O270" s="57">
        <f t="shared" si="38"/>
        <v>0</v>
      </c>
      <c r="P270" s="57">
        <f t="shared" si="39"/>
        <v>213</v>
      </c>
      <c r="Q270" s="57">
        <f t="shared" si="40"/>
        <v>0</v>
      </c>
      <c r="R270" s="57">
        <f t="shared" si="41"/>
        <v>387</v>
      </c>
      <c r="S270" s="57">
        <f t="shared" si="42"/>
        <v>0</v>
      </c>
      <c r="T270" s="57">
        <f t="shared" si="43"/>
        <v>10715.062443598701</v>
      </c>
      <c r="U270" s="60"/>
      <c r="V270" s="60"/>
      <c r="W270" s="56"/>
      <c r="X270" s="56"/>
      <c r="Y270" s="56"/>
      <c r="Z270" s="56"/>
      <c r="AA270" s="56"/>
      <c r="AB270" s="56"/>
    </row>
    <row r="271" spans="1:28" hidden="1" x14ac:dyDescent="0.2">
      <c r="A271" s="19">
        <v>261</v>
      </c>
      <c r="B271" s="30" t="str">
        <f t="shared" si="44"/>
        <v>*</v>
      </c>
      <c r="C271" t="str">
        <f>VLOOKUP(A271,VK!$IE$3:$IG$294,3,FALSE)</f>
        <v>Nurmijärvi</v>
      </c>
      <c r="D271" s="17">
        <f>VLOOKUP($C271,VK!$B$3:$CG$294,37,FALSE)</f>
        <v>0.77618069815195068</v>
      </c>
      <c r="E271" s="10">
        <f>VLOOKUP(C271,VK!$B$3:$CG$294,11,FALSE)</f>
        <v>109.1</v>
      </c>
      <c r="F271" s="31">
        <f>VLOOKUP($C271,VK!$B$3:$CG$294,59,FALSE)</f>
        <v>2268</v>
      </c>
      <c r="G271" s="24">
        <f>VLOOKUP($C271,VK!$B$3:$CG$294,65,FALSE)</f>
        <v>32102.450874622624</v>
      </c>
      <c r="H271" s="17">
        <f>VLOOKUP($C271,VK!$B$3:$CG$294,55,FALSE)</f>
        <v>0.73280423280423279</v>
      </c>
      <c r="I271" s="10">
        <f>VLOOKUP($C271,VK!$B$3:$CG$294,32,FALSE)</f>
        <v>1</v>
      </c>
      <c r="J271" s="10">
        <f>VLOOKUP($C271,VK!$B$3:$CG$294,18,FALSE)</f>
        <v>262</v>
      </c>
      <c r="K271" s="10"/>
      <c r="L271" s="66">
        <f t="shared" si="36"/>
        <v>10051.024581222056</v>
      </c>
      <c r="M271" s="58">
        <f>1-VLOOKUP(C271,VK!$B$3:$ID$294,237,FALSE)</f>
        <v>-0.33554960703889702</v>
      </c>
      <c r="N271" s="57">
        <f t="shared" si="37"/>
        <v>1662</v>
      </c>
      <c r="O271" s="57">
        <f t="shared" si="38"/>
        <v>0</v>
      </c>
      <c r="P271" s="57">
        <f t="shared" si="39"/>
        <v>24</v>
      </c>
      <c r="Q271" s="57">
        <f t="shared" si="40"/>
        <v>0</v>
      </c>
      <c r="R271" s="57">
        <f t="shared" si="41"/>
        <v>588</v>
      </c>
      <c r="S271" s="57">
        <f t="shared" si="42"/>
        <v>0</v>
      </c>
      <c r="T271" s="57">
        <f t="shared" si="43"/>
        <v>10715.062443598701</v>
      </c>
      <c r="U271" s="60"/>
      <c r="V271" s="60"/>
      <c r="W271" s="56"/>
      <c r="X271" s="56"/>
      <c r="Y271" s="56"/>
      <c r="Z271" s="56"/>
      <c r="AA271" s="56"/>
      <c r="AB271" s="56"/>
    </row>
    <row r="272" spans="1:28" hidden="1" x14ac:dyDescent="0.2">
      <c r="A272" s="19">
        <v>262</v>
      </c>
      <c r="B272" s="30" t="str">
        <f t="shared" si="44"/>
        <v>*</v>
      </c>
      <c r="C272" t="str">
        <f>VLOOKUP(A272,VK!$IE$3:$IG$294,3,FALSE)</f>
        <v>Kaarina</v>
      </c>
      <c r="D272" s="17">
        <f>VLOOKUP($C272,VK!$B$3:$CG$294,37,FALSE)</f>
        <v>0.86180499597099114</v>
      </c>
      <c r="E272" s="10">
        <f>VLOOKUP(C272,VK!$B$3:$CG$294,11,FALSE)</f>
        <v>117.1</v>
      </c>
      <c r="F272" s="31">
        <f>VLOOKUP($C272,VK!$B$3:$CG$294,59,FALSE)</f>
        <v>2139</v>
      </c>
      <c r="G272" s="24">
        <f>VLOOKUP($C272,VK!$B$3:$CG$294,65,FALSE)</f>
        <v>31669.820251155918</v>
      </c>
      <c r="H272" s="17">
        <f>VLOOKUP($C272,VK!$B$3:$CG$294,55,FALSE)</f>
        <v>0.58064516129032262</v>
      </c>
      <c r="I272" s="10">
        <f>VLOOKUP($C272,VK!$B$3:$CG$294,32,FALSE)</f>
        <v>0</v>
      </c>
      <c r="J272" s="10">
        <f>VLOOKUP($C272,VK!$B$3:$CG$294,18,FALSE)</f>
        <v>113</v>
      </c>
      <c r="K272" s="10"/>
      <c r="L272" s="66">
        <f t="shared" si="36"/>
        <v>11799.783008787348</v>
      </c>
      <c r="M272" s="58">
        <f>1-VLOOKUP(C272,VK!$B$3:$ID$294,237,FALSE)</f>
        <v>-0.33567165696531931</v>
      </c>
      <c r="N272" s="57">
        <f t="shared" si="37"/>
        <v>1242</v>
      </c>
      <c r="O272" s="57">
        <f t="shared" si="38"/>
        <v>0</v>
      </c>
      <c r="P272" s="57">
        <f t="shared" si="39"/>
        <v>30</v>
      </c>
      <c r="Q272" s="57">
        <f t="shared" si="40"/>
        <v>825</v>
      </c>
      <c r="R272" s="57">
        <f t="shared" si="41"/>
        <v>75</v>
      </c>
      <c r="S272" s="57">
        <f t="shared" si="42"/>
        <v>0</v>
      </c>
      <c r="T272" s="57">
        <f t="shared" si="43"/>
        <v>10715.062443598701</v>
      </c>
      <c r="U272" s="60"/>
      <c r="V272" s="60"/>
      <c r="W272" s="56"/>
      <c r="X272" s="56"/>
      <c r="Y272" s="56"/>
      <c r="Z272" s="56"/>
      <c r="AA272" s="56"/>
      <c r="AB272" s="56"/>
    </row>
    <row r="273" spans="1:28" hidden="1" x14ac:dyDescent="0.2">
      <c r="A273" s="19">
        <v>263</v>
      </c>
      <c r="B273" s="30" t="str">
        <f t="shared" si="44"/>
        <v>*</v>
      </c>
      <c r="C273" t="str">
        <f>VLOOKUP(A273,VK!$IE$3:$IG$294,3,FALSE)</f>
        <v>Ristijärvi</v>
      </c>
      <c r="D273" s="17">
        <f>VLOOKUP($C273,VK!$B$3:$CG$294,37,FALSE)</f>
        <v>1</v>
      </c>
      <c r="E273" s="10">
        <f>VLOOKUP(C273,VK!$B$3:$CG$294,11,FALSE)</f>
        <v>195.4</v>
      </c>
      <c r="F273" s="31">
        <f>VLOOKUP($C273,VK!$B$3:$CG$294,59,FALSE)</f>
        <v>33</v>
      </c>
      <c r="G273" s="24">
        <f>VLOOKUP($C273,VK!$B$3:$CG$294,65,FALSE)</f>
        <v>25454.839208942391</v>
      </c>
      <c r="H273" s="17">
        <f>VLOOKUP($C273,VK!$B$3:$CG$294,55,FALSE)</f>
        <v>1</v>
      </c>
      <c r="I273" s="10">
        <f>VLOOKUP($C273,VK!$B$3:$CG$294,32,FALSE)</f>
        <v>1</v>
      </c>
      <c r="J273" s="10">
        <f>VLOOKUP($C273,VK!$B$3:$CG$294,18,FALSE)</f>
        <v>234</v>
      </c>
      <c r="K273" s="10"/>
      <c r="L273" s="66">
        <f t="shared" si="36"/>
        <v>15246.09275</v>
      </c>
      <c r="M273" s="58">
        <f>1-VLOOKUP(C273,VK!$B$3:$ID$294,237,FALSE)</f>
        <v>-0.344395272209151</v>
      </c>
      <c r="N273" s="57">
        <f t="shared" si="37"/>
        <v>33</v>
      </c>
      <c r="O273" s="57">
        <f t="shared" si="38"/>
        <v>0</v>
      </c>
      <c r="P273" s="57">
        <f t="shared" si="39"/>
        <v>0</v>
      </c>
      <c r="Q273" s="57">
        <f t="shared" si="40"/>
        <v>0</v>
      </c>
      <c r="R273" s="57">
        <f t="shared" si="41"/>
        <v>0</v>
      </c>
      <c r="S273" s="57">
        <f t="shared" si="42"/>
        <v>0</v>
      </c>
      <c r="T273" s="57">
        <f t="shared" si="43"/>
        <v>10715.062443598701</v>
      </c>
      <c r="U273" s="60"/>
      <c r="V273" s="60"/>
      <c r="W273" s="56"/>
      <c r="X273" s="56"/>
      <c r="Y273" s="56"/>
      <c r="Z273" s="56"/>
      <c r="AA273" s="56"/>
      <c r="AB273" s="56"/>
    </row>
    <row r="274" spans="1:28" hidden="1" x14ac:dyDescent="0.2">
      <c r="A274" s="19">
        <v>264</v>
      </c>
      <c r="B274" s="30" t="str">
        <f t="shared" si="44"/>
        <v>*</v>
      </c>
      <c r="C274" t="str">
        <f>VLOOKUP(A274,VK!$IE$3:$IG$294,3,FALSE)</f>
        <v>Hämeenlinna</v>
      </c>
      <c r="D274" s="17">
        <f>VLOOKUP($C274,VK!$B$3:$CG$294,37,FALSE)</f>
        <v>0.83647604327666147</v>
      </c>
      <c r="E274" s="10">
        <f>VLOOKUP(C274,VK!$B$3:$CG$294,11,FALSE)</f>
        <v>143.19999999999999</v>
      </c>
      <c r="F274" s="31">
        <f>VLOOKUP($C274,VK!$B$3:$CG$294,59,FALSE)</f>
        <v>2706</v>
      </c>
      <c r="G274" s="24">
        <f>VLOOKUP($C274,VK!$B$3:$CG$294,65,FALSE)</f>
        <v>28994.619394151945</v>
      </c>
      <c r="H274" s="17">
        <f>VLOOKUP($C274,VK!$B$3:$CG$294,55,FALSE)</f>
        <v>0.69623059866962311</v>
      </c>
      <c r="I274" s="10">
        <f>VLOOKUP($C274,VK!$B$3:$CG$294,32,FALSE)</f>
        <v>0</v>
      </c>
      <c r="J274" s="10">
        <f>VLOOKUP($C274,VK!$B$3:$CG$294,18,FALSE)</f>
        <v>720</v>
      </c>
      <c r="K274" s="10"/>
      <c r="L274" s="66">
        <f t="shared" si="36"/>
        <v>9947.1802572434317</v>
      </c>
      <c r="M274" s="58">
        <f>1-VLOOKUP(C274,VK!$B$3:$ID$294,237,FALSE)</f>
        <v>-0.37228928187294374</v>
      </c>
      <c r="N274" s="57">
        <f t="shared" si="37"/>
        <v>1884</v>
      </c>
      <c r="O274" s="57">
        <f t="shared" si="38"/>
        <v>0</v>
      </c>
      <c r="P274" s="57">
        <f t="shared" si="39"/>
        <v>57</v>
      </c>
      <c r="Q274" s="57">
        <f t="shared" si="40"/>
        <v>18</v>
      </c>
      <c r="R274" s="57">
        <f t="shared" si="41"/>
        <v>759</v>
      </c>
      <c r="S274" s="57">
        <f t="shared" si="42"/>
        <v>0</v>
      </c>
      <c r="T274" s="57">
        <f t="shared" si="43"/>
        <v>10715.062443598701</v>
      </c>
      <c r="U274" s="60"/>
      <c r="V274" s="60"/>
      <c r="W274" s="56"/>
      <c r="X274" s="56"/>
      <c r="Y274" s="56"/>
      <c r="Z274" s="56"/>
      <c r="AA274" s="56"/>
      <c r="AB274" s="56"/>
    </row>
    <row r="275" spans="1:28" hidden="1" x14ac:dyDescent="0.2">
      <c r="A275" s="19">
        <v>265</v>
      </c>
      <c r="B275" s="30" t="str">
        <f t="shared" si="44"/>
        <v>*</v>
      </c>
      <c r="C275" t="str">
        <f>VLOOKUP(A275,VK!$IE$3:$IG$294,3,FALSE)</f>
        <v>Kouvola</v>
      </c>
      <c r="D275" s="17">
        <f>VLOOKUP($C275,VK!$B$3:$CG$294,37,FALSE)</f>
        <v>0.8375241779497099</v>
      </c>
      <c r="E275" s="10">
        <f>VLOOKUP(C275,VK!$B$3:$CG$294,11,FALSE)</f>
        <v>156.69999999999999</v>
      </c>
      <c r="F275" s="31">
        <f>VLOOKUP($C275,VK!$B$3:$CG$294,59,FALSE)</f>
        <v>2598</v>
      </c>
      <c r="G275" s="24">
        <f>VLOOKUP($C275,VK!$B$3:$CG$294,65,FALSE)</f>
        <v>28338.132306789477</v>
      </c>
      <c r="H275" s="17">
        <f>VLOOKUP($C275,VK!$B$3:$CG$294,55,FALSE)</f>
        <v>0.789838337182448</v>
      </c>
      <c r="I275" s="10">
        <f>VLOOKUP($C275,VK!$B$3:$CG$294,32,FALSE)</f>
        <v>0</v>
      </c>
      <c r="J275" s="10">
        <f>VLOOKUP($C275,VK!$B$3:$CG$294,18,FALSE)</f>
        <v>987</v>
      </c>
      <c r="K275" s="10"/>
      <c r="L275" s="66">
        <f t="shared" si="36"/>
        <v>13023.200675057207</v>
      </c>
      <c r="M275" s="58">
        <f>1-VLOOKUP(C275,VK!$B$3:$ID$294,237,FALSE)</f>
        <v>-0.38197913937461259</v>
      </c>
      <c r="N275" s="57">
        <f t="shared" si="37"/>
        <v>2052</v>
      </c>
      <c r="O275" s="57">
        <f t="shared" si="38"/>
        <v>2.5</v>
      </c>
      <c r="P275" s="57">
        <f t="shared" si="39"/>
        <v>33</v>
      </c>
      <c r="Q275" s="57">
        <f t="shared" si="40"/>
        <v>0</v>
      </c>
      <c r="R275" s="57">
        <f t="shared" si="41"/>
        <v>510</v>
      </c>
      <c r="S275" s="57">
        <f t="shared" si="42"/>
        <v>0</v>
      </c>
      <c r="T275" s="57">
        <f t="shared" si="43"/>
        <v>10715.062443598701</v>
      </c>
      <c r="U275" s="60"/>
      <c r="V275" s="60"/>
      <c r="W275" s="56"/>
      <c r="X275" s="56"/>
      <c r="Y275" s="56"/>
      <c r="Z275" s="56"/>
      <c r="AA275" s="56"/>
      <c r="AB275" s="56"/>
    </row>
    <row r="276" spans="1:28" hidden="1" x14ac:dyDescent="0.2">
      <c r="A276" s="19">
        <v>266</v>
      </c>
      <c r="B276" s="30" t="str">
        <f t="shared" si="44"/>
        <v>*</v>
      </c>
      <c r="C276" t="str">
        <f>VLOOKUP(A276,VK!$IE$3:$IG$294,3,FALSE)</f>
        <v>Porvoo</v>
      </c>
      <c r="D276" s="17">
        <f>VLOOKUP($C276,VK!$B$3:$CG$294,37,FALSE)</f>
        <v>0.86727850335333567</v>
      </c>
      <c r="E276" s="10">
        <f>VLOOKUP(C276,VK!$B$3:$CG$294,11,FALSE)</f>
        <v>123</v>
      </c>
      <c r="F276" s="31">
        <f>VLOOKUP($C276,VK!$B$3:$CG$294,59,FALSE)</f>
        <v>2457</v>
      </c>
      <c r="G276" s="24">
        <f>VLOOKUP($C276,VK!$B$3:$CG$294,65,FALSE)</f>
        <v>32067.229410286644</v>
      </c>
      <c r="H276" s="17">
        <f>VLOOKUP($C276,VK!$B$3:$CG$294,55,FALSE)</f>
        <v>0.86080586080586086</v>
      </c>
      <c r="I276" s="10">
        <f>VLOOKUP($C276,VK!$B$3:$CG$294,32,FALSE)</f>
        <v>0</v>
      </c>
      <c r="J276" s="10">
        <f>VLOOKUP($C276,VK!$B$3:$CG$294,18,FALSE)</f>
        <v>311</v>
      </c>
      <c r="K276" s="10"/>
      <c r="L276" s="66">
        <f t="shared" si="36"/>
        <v>12496.040012357123</v>
      </c>
      <c r="M276" s="58">
        <f>1-VLOOKUP(C276,VK!$B$3:$ID$294,237,FALSE)</f>
        <v>-0.40210881249586605</v>
      </c>
      <c r="N276" s="57">
        <f t="shared" si="37"/>
        <v>2115</v>
      </c>
      <c r="O276" s="57">
        <f t="shared" si="38"/>
        <v>0</v>
      </c>
      <c r="P276" s="57">
        <f t="shared" si="39"/>
        <v>36</v>
      </c>
      <c r="Q276" s="57">
        <f t="shared" si="40"/>
        <v>0</v>
      </c>
      <c r="R276" s="57">
        <f t="shared" si="41"/>
        <v>312</v>
      </c>
      <c r="S276" s="57">
        <f t="shared" si="42"/>
        <v>0</v>
      </c>
      <c r="T276" s="57">
        <f t="shared" si="43"/>
        <v>10715.062443598701</v>
      </c>
      <c r="U276" s="60"/>
      <c r="V276" s="60"/>
      <c r="W276" s="56"/>
      <c r="X276" s="56"/>
      <c r="Y276" s="56"/>
      <c r="Z276" s="56"/>
      <c r="AA276" s="56"/>
      <c r="AB276" s="56"/>
    </row>
    <row r="277" spans="1:28" hidden="1" x14ac:dyDescent="0.2">
      <c r="A277" s="19">
        <v>267</v>
      </c>
      <c r="B277" s="30" t="str">
        <f t="shared" si="44"/>
        <v>*</v>
      </c>
      <c r="C277" t="str">
        <f>VLOOKUP(A277,VK!$IE$3:$IG$294,3,FALSE)</f>
        <v>Pori</v>
      </c>
      <c r="D277" s="17">
        <f>VLOOKUP($C277,VK!$B$3:$CG$294,37,FALSE)</f>
        <v>0.8019566367001586</v>
      </c>
      <c r="E277" s="10">
        <f>VLOOKUP(C277,VK!$B$3:$CG$294,11,FALSE)</f>
        <v>148.30000000000001</v>
      </c>
      <c r="F277" s="31">
        <f>VLOOKUP($C277,VK!$B$3:$CG$294,59,FALSE)</f>
        <v>3033</v>
      </c>
      <c r="G277" s="24">
        <f>VLOOKUP($C277,VK!$B$3:$CG$294,65,FALSE)</f>
        <v>27257.190840885902</v>
      </c>
      <c r="H277" s="17">
        <f>VLOOKUP($C277,VK!$B$3:$CG$294,55,FALSE)</f>
        <v>0.73491592482690404</v>
      </c>
      <c r="I277" s="10">
        <f>VLOOKUP($C277,VK!$B$3:$CG$294,32,FALSE)</f>
        <v>1</v>
      </c>
      <c r="J277" s="10">
        <f>VLOOKUP($C277,VK!$B$3:$CG$294,18,FALSE)</f>
        <v>462</v>
      </c>
      <c r="K277" s="10"/>
      <c r="L277" s="66">
        <f t="shared" si="36"/>
        <v>12003.032262122597</v>
      </c>
      <c r="M277" s="58">
        <f>1-VLOOKUP(C277,VK!$B$3:$ID$294,237,FALSE)</f>
        <v>-0.44733992684645818</v>
      </c>
      <c r="N277" s="57">
        <f t="shared" si="37"/>
        <v>2229</v>
      </c>
      <c r="O277" s="57">
        <f t="shared" si="38"/>
        <v>0</v>
      </c>
      <c r="P277" s="57">
        <f t="shared" si="39"/>
        <v>63</v>
      </c>
      <c r="Q277" s="57">
        <f t="shared" si="40"/>
        <v>2.5</v>
      </c>
      <c r="R277" s="57">
        <f t="shared" si="41"/>
        <v>753</v>
      </c>
      <c r="S277" s="57">
        <f t="shared" si="42"/>
        <v>0</v>
      </c>
      <c r="T277" s="57">
        <f t="shared" si="43"/>
        <v>10715.062443598701</v>
      </c>
      <c r="U277" s="60"/>
      <c r="V277" s="60"/>
      <c r="W277" s="56"/>
      <c r="X277" s="56"/>
      <c r="Y277" s="56"/>
      <c r="Z277" s="56"/>
      <c r="AA277" s="56"/>
      <c r="AB277" s="56"/>
    </row>
    <row r="278" spans="1:28" hidden="1" x14ac:dyDescent="0.2">
      <c r="A278" s="19">
        <v>268</v>
      </c>
      <c r="B278" s="30" t="str">
        <f t="shared" si="44"/>
        <v>*</v>
      </c>
      <c r="C278" t="str">
        <f>VLOOKUP(A278,VK!$IE$3:$IG$294,3,FALSE)</f>
        <v>Vaasa</v>
      </c>
      <c r="D278" s="17">
        <f>VLOOKUP($C278,VK!$B$3:$CG$294,37,FALSE)</f>
        <v>0.87584187408491943</v>
      </c>
      <c r="E278" s="10">
        <f>VLOOKUP(C278,VK!$B$3:$CG$294,11,FALSE)</f>
        <v>119.8</v>
      </c>
      <c r="F278" s="31">
        <f>VLOOKUP($C278,VK!$B$3:$CG$294,59,FALSE)</f>
        <v>2991</v>
      </c>
      <c r="G278" s="24">
        <f>VLOOKUP($C278,VK!$B$3:$CG$294,65,FALSE)</f>
        <v>28287.207117579343</v>
      </c>
      <c r="H278" s="17">
        <f>VLOOKUP($C278,VK!$B$3:$CG$294,55,FALSE)</f>
        <v>0.79739217652958871</v>
      </c>
      <c r="I278" s="10">
        <f>VLOOKUP($C278,VK!$B$3:$CG$294,32,FALSE)</f>
        <v>0</v>
      </c>
      <c r="J278" s="10">
        <f>VLOOKUP($C278,VK!$B$3:$CG$294,18,FALSE)</f>
        <v>149</v>
      </c>
      <c r="K278" s="10"/>
      <c r="L278" s="66">
        <f t="shared" si="36"/>
        <v>12082.899360892721</v>
      </c>
      <c r="M278" s="58">
        <f>1-VLOOKUP(C278,VK!$B$3:$ID$294,237,FALSE)</f>
        <v>-0.45992693990070355</v>
      </c>
      <c r="N278" s="57">
        <f t="shared" si="37"/>
        <v>2385</v>
      </c>
      <c r="O278" s="57">
        <f t="shared" si="38"/>
        <v>0</v>
      </c>
      <c r="P278" s="57">
        <f t="shared" si="39"/>
        <v>0</v>
      </c>
      <c r="Q278" s="57">
        <f t="shared" si="40"/>
        <v>0</v>
      </c>
      <c r="R278" s="57">
        <f t="shared" si="41"/>
        <v>720</v>
      </c>
      <c r="S278" s="57">
        <f t="shared" si="42"/>
        <v>0</v>
      </c>
      <c r="T278" s="57">
        <f t="shared" si="43"/>
        <v>10715.062443598701</v>
      </c>
      <c r="U278" s="60"/>
      <c r="V278" s="60"/>
      <c r="W278" s="56"/>
      <c r="X278" s="56"/>
      <c r="Y278" s="56"/>
      <c r="Z278" s="56"/>
      <c r="AA278" s="56"/>
      <c r="AB278" s="56"/>
    </row>
    <row r="279" spans="1:28" hidden="1" x14ac:dyDescent="0.2">
      <c r="A279" s="19">
        <v>269</v>
      </c>
      <c r="B279" s="30" t="str">
        <f t="shared" si="44"/>
        <v>*</v>
      </c>
      <c r="C279" t="str">
        <f>VLOOKUP(A279,VK!$IE$3:$IG$294,3,FALSE)</f>
        <v>Pyhtää</v>
      </c>
      <c r="D279" s="17">
        <f>VLOOKUP($C279,VK!$B$3:$CG$294,37,FALSE)</f>
        <v>0.27500000000000002</v>
      </c>
      <c r="E279" s="10">
        <f>VLOOKUP(C279,VK!$B$3:$CG$294,11,FALSE)</f>
        <v>143</v>
      </c>
      <c r="F279" s="31">
        <f>VLOOKUP($C279,VK!$B$3:$CG$294,59,FALSE)</f>
        <v>66</v>
      </c>
      <c r="G279" s="24">
        <f>VLOOKUP($C279,VK!$B$3:$CG$294,65,FALSE)</f>
        <v>30155.636472705461</v>
      </c>
      <c r="H279" s="17">
        <f>VLOOKUP($C279,VK!$B$3:$CG$294,55,FALSE)</f>
        <v>0</v>
      </c>
      <c r="I279" s="10">
        <f>VLOOKUP($C279,VK!$B$3:$CG$294,32,FALSE)</f>
        <v>0</v>
      </c>
      <c r="J279" s="10">
        <f>VLOOKUP($C279,VK!$B$3:$CG$294,18,FALSE)</f>
        <v>147</v>
      </c>
      <c r="K279" s="10"/>
      <c r="L279" s="66">
        <f t="shared" si="36"/>
        <v>12279.387080291972</v>
      </c>
      <c r="M279" s="58">
        <f>1-VLOOKUP(C279,VK!$B$3:$ID$294,237,FALSE)</f>
        <v>-0.47281847865428417</v>
      </c>
      <c r="N279" s="57">
        <f t="shared" si="37"/>
        <v>0</v>
      </c>
      <c r="O279" s="57">
        <f t="shared" si="38"/>
        <v>0</v>
      </c>
      <c r="P279" s="57">
        <f t="shared" si="39"/>
        <v>0</v>
      </c>
      <c r="Q279" s="57">
        <f t="shared" si="40"/>
        <v>0</v>
      </c>
      <c r="R279" s="57">
        <f t="shared" si="41"/>
        <v>66</v>
      </c>
      <c r="S279" s="57">
        <f t="shared" si="42"/>
        <v>0</v>
      </c>
      <c r="T279" s="57">
        <f t="shared" si="43"/>
        <v>10715.062443598701</v>
      </c>
      <c r="U279" s="60"/>
      <c r="V279" s="60"/>
      <c r="W279" s="56"/>
      <c r="X279" s="56"/>
      <c r="Y279" s="56"/>
      <c r="Z279" s="56"/>
      <c r="AA279" s="56"/>
      <c r="AB279" s="56"/>
    </row>
    <row r="280" spans="1:28" hidden="1" x14ac:dyDescent="0.2">
      <c r="A280" s="19">
        <v>270</v>
      </c>
      <c r="B280" s="30" t="str">
        <f t="shared" si="44"/>
        <v>*</v>
      </c>
      <c r="C280" t="str">
        <f>VLOOKUP(A280,VK!$IE$3:$IG$294,3,FALSE)</f>
        <v>Kirkkonummi</v>
      </c>
      <c r="D280" s="17">
        <f>VLOOKUP($C280,VK!$B$3:$CG$294,37,FALSE)</f>
        <v>0.89166331051147807</v>
      </c>
      <c r="E280" s="10">
        <f>VLOOKUP(C280,VK!$B$3:$CG$294,11,FALSE)</f>
        <v>108.2</v>
      </c>
      <c r="F280" s="31">
        <f>VLOOKUP($C280,VK!$B$3:$CG$294,59,FALSE)</f>
        <v>2214</v>
      </c>
      <c r="G280" s="24">
        <f>VLOOKUP($C280,VK!$B$3:$CG$294,65,FALSE)</f>
        <v>34374.739858292305</v>
      </c>
      <c r="H280" s="17">
        <f>VLOOKUP($C280,VK!$B$3:$CG$294,55,FALSE)</f>
        <v>0.72086720867208676</v>
      </c>
      <c r="I280" s="10">
        <f>VLOOKUP($C280,VK!$B$3:$CG$294,32,FALSE)</f>
        <v>0</v>
      </c>
      <c r="J280" s="10">
        <f>VLOOKUP($C280,VK!$B$3:$CG$294,18,FALSE)</f>
        <v>191</v>
      </c>
      <c r="K280" s="10"/>
      <c r="L280" s="66">
        <f t="shared" si="36"/>
        <v>11020.557758318735</v>
      </c>
      <c r="M280" s="58">
        <f>1-VLOOKUP(C280,VK!$B$3:$ID$294,237,FALSE)</f>
        <v>-0.5160665530917703</v>
      </c>
      <c r="N280" s="57">
        <f t="shared" si="37"/>
        <v>1596</v>
      </c>
      <c r="O280" s="57">
        <f t="shared" si="38"/>
        <v>0</v>
      </c>
      <c r="P280" s="57">
        <f t="shared" si="39"/>
        <v>15</v>
      </c>
      <c r="Q280" s="57">
        <f t="shared" si="40"/>
        <v>0</v>
      </c>
      <c r="R280" s="57">
        <f t="shared" si="41"/>
        <v>609</v>
      </c>
      <c r="S280" s="57">
        <f t="shared" si="42"/>
        <v>0</v>
      </c>
      <c r="T280" s="57">
        <f t="shared" si="43"/>
        <v>10715.062443598701</v>
      </c>
      <c r="U280" s="60"/>
      <c r="V280" s="60"/>
      <c r="W280" s="56"/>
      <c r="X280" s="56"/>
      <c r="Y280" s="56"/>
      <c r="Z280" s="56"/>
      <c r="AA280" s="56"/>
      <c r="AB280" s="56"/>
    </row>
    <row r="281" spans="1:28" hidden="1" x14ac:dyDescent="0.2">
      <c r="A281" s="19">
        <v>271</v>
      </c>
      <c r="B281" s="30" t="str">
        <f t="shared" si="44"/>
        <v>*</v>
      </c>
      <c r="C281" t="str">
        <f>VLOOKUP(A281,VK!$IE$3:$IG$294,3,FALSE)</f>
        <v>Posio</v>
      </c>
      <c r="D281" s="17">
        <f>VLOOKUP($C281,VK!$B$3:$CG$294,37,FALSE)</f>
        <v>0.328125</v>
      </c>
      <c r="E281" s="10">
        <f>VLOOKUP(C281,VK!$B$3:$CG$294,11,FALSE)</f>
        <v>213</v>
      </c>
      <c r="F281" s="31">
        <f>VLOOKUP($C281,VK!$B$3:$CG$294,59,FALSE)</f>
        <v>21</v>
      </c>
      <c r="G281" s="24">
        <f>VLOOKUP($C281,VK!$B$3:$CG$294,65,FALSE)</f>
        <v>24334.498610145936</v>
      </c>
      <c r="H281" s="17">
        <f>VLOOKUP($C281,VK!$B$3:$CG$294,55,FALSE)</f>
        <v>1</v>
      </c>
      <c r="I281" s="10">
        <f>VLOOKUP($C281,VK!$B$3:$CG$294,32,FALSE)</f>
        <v>0</v>
      </c>
      <c r="J281" s="10">
        <f>VLOOKUP($C281,VK!$B$3:$CG$294,18,FALSE)</f>
        <v>512</v>
      </c>
      <c r="K281" s="10"/>
      <c r="L281" s="66">
        <f t="shared" si="36"/>
        <v>15763.332337662336</v>
      </c>
      <c r="M281" s="58">
        <f>1-VLOOKUP(C281,VK!$B$3:$ID$294,237,FALSE)</f>
        <v>-0.53846677789264374</v>
      </c>
      <c r="N281" s="57">
        <f t="shared" si="37"/>
        <v>21</v>
      </c>
      <c r="O281" s="57">
        <f t="shared" si="38"/>
        <v>0</v>
      </c>
      <c r="P281" s="57">
        <f t="shared" si="39"/>
        <v>0</v>
      </c>
      <c r="Q281" s="57">
        <f t="shared" si="40"/>
        <v>0</v>
      </c>
      <c r="R281" s="57">
        <f t="shared" si="41"/>
        <v>0</v>
      </c>
      <c r="S281" s="57">
        <f t="shared" si="42"/>
        <v>0</v>
      </c>
      <c r="T281" s="57">
        <f t="shared" si="43"/>
        <v>10715.062443598701</v>
      </c>
      <c r="U281" s="60"/>
      <c r="V281" s="60"/>
      <c r="W281" s="56"/>
      <c r="X281" s="56"/>
      <c r="Y281" s="56"/>
      <c r="Z281" s="56"/>
      <c r="AA281" s="56"/>
      <c r="AB281" s="56"/>
    </row>
    <row r="282" spans="1:28" hidden="1" x14ac:dyDescent="0.2">
      <c r="A282" s="19">
        <v>272</v>
      </c>
      <c r="B282" s="30" t="str">
        <f t="shared" si="44"/>
        <v>*</v>
      </c>
      <c r="C282" t="str">
        <f>VLOOKUP(A282,VK!$IE$3:$IG$294,3,FALSE)</f>
        <v>Joensuu</v>
      </c>
      <c r="D282" s="17">
        <f>VLOOKUP($C282,VK!$B$3:$CG$294,37,FALSE)</f>
        <v>0.84784495227075496</v>
      </c>
      <c r="E282" s="10">
        <f>VLOOKUP(C282,VK!$B$3:$CG$294,11,FALSE)</f>
        <v>150</v>
      </c>
      <c r="F282" s="31">
        <f>VLOOKUP($C282,VK!$B$3:$CG$294,59,FALSE)</f>
        <v>2931</v>
      </c>
      <c r="G282" s="24">
        <f>VLOOKUP($C282,VK!$B$3:$CG$294,65,FALSE)</f>
        <v>25221.030428874412</v>
      </c>
      <c r="H282" s="17">
        <f>VLOOKUP($C282,VK!$B$3:$CG$294,55,FALSE)</f>
        <v>0.74820880245649946</v>
      </c>
      <c r="I282" s="10">
        <f>VLOOKUP($C282,VK!$B$3:$CG$294,32,FALSE)</f>
        <v>0</v>
      </c>
      <c r="J282" s="10">
        <f>VLOOKUP($C282,VK!$B$3:$CG$294,18,FALSE)</f>
        <v>837</v>
      </c>
      <c r="K282" s="10"/>
      <c r="L282" s="66">
        <f t="shared" si="36"/>
        <v>10754.806228356336</v>
      </c>
      <c r="M282" s="58">
        <f>1-VLOOKUP(C282,VK!$B$3:$ID$294,237,FALSE)</f>
        <v>-0.54154199129192704</v>
      </c>
      <c r="N282" s="57">
        <f t="shared" si="37"/>
        <v>2193</v>
      </c>
      <c r="O282" s="57">
        <f t="shared" si="38"/>
        <v>0</v>
      </c>
      <c r="P282" s="57">
        <f t="shared" si="39"/>
        <v>0</v>
      </c>
      <c r="Q282" s="57">
        <f t="shared" si="40"/>
        <v>0</v>
      </c>
      <c r="R282" s="57">
        <f t="shared" si="41"/>
        <v>738</v>
      </c>
      <c r="S282" s="57">
        <f t="shared" si="42"/>
        <v>0</v>
      </c>
      <c r="T282" s="57">
        <f t="shared" si="43"/>
        <v>10715.062443598701</v>
      </c>
      <c r="U282" s="60"/>
      <c r="V282" s="60"/>
      <c r="W282" s="56"/>
      <c r="X282" s="56"/>
      <c r="Y282" s="56"/>
      <c r="Z282" s="56"/>
      <c r="AA282" s="56"/>
      <c r="AB282" s="56"/>
    </row>
    <row r="283" spans="1:28" hidden="1" x14ac:dyDescent="0.2">
      <c r="A283" s="19">
        <v>273</v>
      </c>
      <c r="B283" s="30" t="str">
        <f t="shared" si="44"/>
        <v>*</v>
      </c>
      <c r="C283" t="str">
        <f>VLOOKUP(A283,VK!$IE$3:$IG$294,3,FALSE)</f>
        <v>Puolanka</v>
      </c>
      <c r="D283" s="17">
        <f>VLOOKUP($C283,VK!$B$3:$CG$294,37,FALSE)</f>
        <v>0.77586206896551724</v>
      </c>
      <c r="E283" s="10">
        <f>VLOOKUP(C283,VK!$B$3:$CG$294,11,FALSE)</f>
        <v>254.2</v>
      </c>
      <c r="F283" s="31">
        <f>VLOOKUP($C283,VK!$B$3:$CG$294,59,FALSE)</f>
        <v>45</v>
      </c>
      <c r="G283" s="24">
        <f>VLOOKUP($C283,VK!$B$3:$CG$294,65,FALSE)</f>
        <v>23604.57014925373</v>
      </c>
      <c r="H283" s="17">
        <f>VLOOKUP($C283,VK!$B$3:$CG$294,55,FALSE)</f>
        <v>0</v>
      </c>
      <c r="I283" s="10">
        <f>VLOOKUP($C283,VK!$B$3:$CG$294,32,FALSE)</f>
        <v>1</v>
      </c>
      <c r="J283" s="10">
        <f>VLOOKUP($C283,VK!$B$3:$CG$294,18,FALSE)</f>
        <v>455</v>
      </c>
      <c r="K283" s="10"/>
      <c r="L283" s="66">
        <f t="shared" si="36"/>
        <v>14093.703387096775</v>
      </c>
      <c r="M283" s="58">
        <f>1-VLOOKUP(C283,VK!$B$3:$ID$294,237,FALSE)</f>
        <v>-0.55491271693646516</v>
      </c>
      <c r="N283" s="57">
        <f t="shared" si="37"/>
        <v>0</v>
      </c>
      <c r="O283" s="57">
        <f t="shared" si="38"/>
        <v>0</v>
      </c>
      <c r="P283" s="57">
        <f t="shared" si="39"/>
        <v>0</v>
      </c>
      <c r="Q283" s="57">
        <f t="shared" si="40"/>
        <v>45</v>
      </c>
      <c r="R283" s="57">
        <f t="shared" si="41"/>
        <v>0</v>
      </c>
      <c r="S283" s="57">
        <f t="shared" si="42"/>
        <v>0</v>
      </c>
      <c r="T283" s="57">
        <f t="shared" si="43"/>
        <v>10715.062443598701</v>
      </c>
      <c r="U283" s="60"/>
      <c r="V283" s="60"/>
      <c r="W283" s="56"/>
      <c r="X283" s="56"/>
      <c r="Y283" s="56"/>
      <c r="Z283" s="56"/>
      <c r="AA283" s="56"/>
      <c r="AB283" s="56"/>
    </row>
    <row r="284" spans="1:28" hidden="1" x14ac:dyDescent="0.2">
      <c r="A284" s="19">
        <v>274</v>
      </c>
      <c r="B284" s="30" t="str">
        <f t="shared" si="44"/>
        <v>*</v>
      </c>
      <c r="C284" t="str">
        <f>VLOOKUP(A284,VK!$IE$3:$IG$294,3,FALSE)</f>
        <v>Mäntyharju</v>
      </c>
      <c r="D284" s="17">
        <f>VLOOKUP($C284,VK!$B$3:$CG$294,37,FALSE)</f>
        <v>0.51315789473684215</v>
      </c>
      <c r="E284" s="10">
        <f>VLOOKUP(C284,VK!$B$3:$CG$294,11,FALSE)</f>
        <v>189</v>
      </c>
      <c r="F284" s="31">
        <f>VLOOKUP($C284,VK!$B$3:$CG$294,59,FALSE)</f>
        <v>117</v>
      </c>
      <c r="G284" s="24">
        <f>VLOOKUP($C284,VK!$B$3:$CG$294,65,FALSE)</f>
        <v>12769.190527838033</v>
      </c>
      <c r="H284" s="17">
        <f>VLOOKUP($C284,VK!$B$3:$CG$294,55,FALSE)</f>
        <v>1</v>
      </c>
      <c r="I284" s="10">
        <f>VLOOKUP($C284,VK!$B$3:$CG$294,32,FALSE)</f>
        <v>1</v>
      </c>
      <c r="J284" s="10">
        <f>VLOOKUP($C284,VK!$B$3:$CG$294,18,FALSE)</f>
        <v>462</v>
      </c>
      <c r="K284" s="10"/>
      <c r="L284" s="66">
        <f t="shared" si="36"/>
        <v>10547.267707509882</v>
      </c>
      <c r="M284" s="58">
        <f>1-VLOOKUP(C284,VK!$B$3:$ID$294,237,FALSE)</f>
        <v>-0.58276644774796482</v>
      </c>
      <c r="N284" s="57">
        <f t="shared" si="37"/>
        <v>117</v>
      </c>
      <c r="O284" s="57">
        <f t="shared" si="38"/>
        <v>0</v>
      </c>
      <c r="P284" s="57">
        <f t="shared" si="39"/>
        <v>0</v>
      </c>
      <c r="Q284" s="57">
        <f t="shared" si="40"/>
        <v>0</v>
      </c>
      <c r="R284" s="57">
        <f t="shared" si="41"/>
        <v>0</v>
      </c>
      <c r="S284" s="57">
        <f t="shared" si="42"/>
        <v>0</v>
      </c>
      <c r="T284" s="57">
        <f t="shared" si="43"/>
        <v>10715.062443598701</v>
      </c>
      <c r="U284" s="60"/>
      <c r="V284" s="60"/>
      <c r="W284" s="56"/>
      <c r="X284" s="56"/>
      <c r="Y284" s="56"/>
      <c r="Z284" s="56"/>
      <c r="AA284" s="56"/>
      <c r="AB284" s="56"/>
    </row>
    <row r="285" spans="1:28" hidden="1" x14ac:dyDescent="0.2">
      <c r="A285" s="19">
        <v>275</v>
      </c>
      <c r="B285" s="30" t="str">
        <f t="shared" si="44"/>
        <v>*</v>
      </c>
      <c r="C285" t="str">
        <f>VLOOKUP(A285,VK!$IE$3:$IG$294,3,FALSE)</f>
        <v>Seinäjoki</v>
      </c>
      <c r="D285" s="17">
        <f>VLOOKUP($C285,VK!$B$3:$CG$294,37,FALSE)</f>
        <v>0.8498054474708171</v>
      </c>
      <c r="E285" s="10">
        <f>VLOOKUP(C285,VK!$B$3:$CG$294,11,FALSE)</f>
        <v>119.7</v>
      </c>
      <c r="F285" s="31">
        <f>VLOOKUP($C285,VK!$B$3:$CG$294,59,FALSE)</f>
        <v>3276</v>
      </c>
      <c r="G285" s="24">
        <f>VLOOKUP($C285,VK!$B$3:$CG$294,65,FALSE)</f>
        <v>27498.104487246852</v>
      </c>
      <c r="H285" s="17">
        <f>VLOOKUP($C285,VK!$B$3:$CG$294,55,FALSE)</f>
        <v>0.86996336996336998</v>
      </c>
      <c r="I285" s="10">
        <f>VLOOKUP($C285,VK!$B$3:$CG$294,32,FALSE)</f>
        <v>1</v>
      </c>
      <c r="J285" s="10">
        <f>VLOOKUP($C285,VK!$B$3:$CG$294,18,FALSE)</f>
        <v>531</v>
      </c>
      <c r="K285" s="10"/>
      <c r="L285" s="66">
        <f t="shared" si="36"/>
        <v>12246.488276173282</v>
      </c>
      <c r="M285" s="58">
        <f>1-VLOOKUP(C285,VK!$B$3:$ID$294,237,FALSE)</f>
        <v>-0.68273369140644435</v>
      </c>
      <c r="N285" s="57">
        <f t="shared" si="37"/>
        <v>2850</v>
      </c>
      <c r="O285" s="57">
        <f t="shared" si="38"/>
        <v>0</v>
      </c>
      <c r="P285" s="57">
        <f t="shared" si="39"/>
        <v>18</v>
      </c>
      <c r="Q285" s="57">
        <f t="shared" si="40"/>
        <v>0</v>
      </c>
      <c r="R285" s="57">
        <f t="shared" si="41"/>
        <v>411</v>
      </c>
      <c r="S285" s="57">
        <f t="shared" si="42"/>
        <v>0</v>
      </c>
      <c r="T285" s="57">
        <f t="shared" si="43"/>
        <v>10715.062443598701</v>
      </c>
      <c r="U285" s="60"/>
      <c r="V285" s="60"/>
      <c r="W285" s="56"/>
      <c r="X285" s="56"/>
      <c r="Y285" s="56"/>
      <c r="Z285" s="56"/>
      <c r="AA285" s="56"/>
      <c r="AB285" s="56"/>
    </row>
    <row r="286" spans="1:28" hidden="1" x14ac:dyDescent="0.2">
      <c r="A286" s="19">
        <v>276</v>
      </c>
      <c r="B286" s="30" t="str">
        <f t="shared" si="44"/>
        <v>*</v>
      </c>
      <c r="C286" t="str">
        <f>VLOOKUP(A286,VK!$IE$3:$IG$294,3,FALSE)</f>
        <v>Kauniainen</v>
      </c>
      <c r="D286" s="17">
        <f>VLOOKUP($C286,VK!$B$3:$CG$294,37,FALSE)</f>
        <v>0.9871589085072231</v>
      </c>
      <c r="E286" s="10">
        <f>VLOOKUP(C286,VK!$B$3:$CG$294,11,FALSE)</f>
        <v>130.69999999999999</v>
      </c>
      <c r="F286" s="31">
        <f>VLOOKUP($C286,VK!$B$3:$CG$294,59,FALSE)</f>
        <v>615</v>
      </c>
      <c r="G286" s="24">
        <f>VLOOKUP($C286,VK!$B$3:$CG$294,65,FALSE)</f>
        <v>51026.25095094119</v>
      </c>
      <c r="H286" s="17">
        <f>VLOOKUP($C286,VK!$B$3:$CG$294,55,FALSE)</f>
        <v>0.64390243902439026</v>
      </c>
      <c r="I286" s="10">
        <f>VLOOKUP($C286,VK!$B$3:$CG$294,32,FALSE)</f>
        <v>1</v>
      </c>
      <c r="J286" s="10">
        <f>VLOOKUP($C286,VK!$B$3:$CG$294,18,FALSE)</f>
        <v>2</v>
      </c>
      <c r="K286" s="10"/>
      <c r="L286" s="66">
        <f t="shared" si="36"/>
        <v>13514.300911722141</v>
      </c>
      <c r="M286" s="58">
        <f>1-VLOOKUP(C286,VK!$B$3:$ID$294,237,FALSE)</f>
        <v>-0.78232340980711501</v>
      </c>
      <c r="N286" s="57">
        <f t="shared" si="37"/>
        <v>396</v>
      </c>
      <c r="O286" s="57">
        <f t="shared" si="38"/>
        <v>0</v>
      </c>
      <c r="P286" s="57">
        <f t="shared" si="39"/>
        <v>102</v>
      </c>
      <c r="Q286" s="57">
        <f t="shared" si="40"/>
        <v>0</v>
      </c>
      <c r="R286" s="57">
        <f t="shared" si="41"/>
        <v>150</v>
      </c>
      <c r="S286" s="57">
        <f t="shared" si="42"/>
        <v>0</v>
      </c>
      <c r="T286" s="57">
        <f t="shared" si="43"/>
        <v>10715.062443598701</v>
      </c>
      <c r="U286" s="60"/>
      <c r="V286" s="60"/>
      <c r="W286" s="56"/>
      <c r="X286" s="56"/>
      <c r="Y286" s="56"/>
      <c r="Z286" s="56"/>
      <c r="AA286" s="56"/>
      <c r="AB286" s="56"/>
    </row>
    <row r="287" spans="1:28" hidden="1" x14ac:dyDescent="0.2">
      <c r="A287" s="19">
        <v>277</v>
      </c>
      <c r="B287" s="30" t="str">
        <f t="shared" si="44"/>
        <v>*</v>
      </c>
      <c r="C287" t="str">
        <f>VLOOKUP(A287,VK!$IE$3:$IG$294,3,FALSE)</f>
        <v>Merijärvi</v>
      </c>
      <c r="D287" s="17">
        <f>VLOOKUP($C287,VK!$B$3:$CG$294,37,FALSE)</f>
        <v>0.2608695652173913</v>
      </c>
      <c r="E287" s="10">
        <f>VLOOKUP(C287,VK!$B$3:$CG$294,11,FALSE)</f>
        <v>192.2</v>
      </c>
      <c r="F287" s="31">
        <f>VLOOKUP($C287,VK!$B$3:$CG$294,59,FALSE)</f>
        <v>24</v>
      </c>
      <c r="G287" s="24">
        <f>VLOOKUP($C287,VK!$B$3:$CG$294,65,FALSE)</f>
        <v>19682.371104815866</v>
      </c>
      <c r="H287" s="17">
        <f>VLOOKUP($C287,VK!$B$3:$CG$294,55,FALSE)</f>
        <v>1</v>
      </c>
      <c r="I287" s="10">
        <f>VLOOKUP($C287,VK!$B$3:$CG$294,32,FALSE)</f>
        <v>1</v>
      </c>
      <c r="J287" s="10">
        <f>VLOOKUP($C287,VK!$B$3:$CG$294,18,FALSE)</f>
        <v>76</v>
      </c>
      <c r="K287" s="10"/>
      <c r="L287" s="66">
        <f t="shared" si="36"/>
        <v>8372.6300943396236</v>
      </c>
      <c r="M287" s="58">
        <f>1-VLOOKUP(C287,VK!$B$3:$ID$294,237,FALSE)</f>
        <v>-0.81007646468384675</v>
      </c>
      <c r="N287" s="57">
        <f t="shared" si="37"/>
        <v>24</v>
      </c>
      <c r="O287" s="57">
        <f t="shared" si="38"/>
        <v>0</v>
      </c>
      <c r="P287" s="57">
        <f t="shared" si="39"/>
        <v>0</v>
      </c>
      <c r="Q287" s="57">
        <f t="shared" si="40"/>
        <v>0</v>
      </c>
      <c r="R287" s="57">
        <f t="shared" si="41"/>
        <v>0</v>
      </c>
      <c r="S287" s="57">
        <f t="shared" si="42"/>
        <v>0</v>
      </c>
      <c r="T287" s="57">
        <f t="shared" si="43"/>
        <v>10715.062443598701</v>
      </c>
      <c r="U287" s="60"/>
      <c r="V287" s="60"/>
      <c r="W287" s="56"/>
      <c r="X287" s="56"/>
      <c r="Y287" s="56"/>
      <c r="Z287" s="56"/>
      <c r="AA287" s="56"/>
      <c r="AB287" s="56"/>
    </row>
    <row r="288" spans="1:28" hidden="1" x14ac:dyDescent="0.2">
      <c r="A288" s="19">
        <v>278</v>
      </c>
      <c r="B288" s="30" t="str">
        <f t="shared" si="44"/>
        <v>*</v>
      </c>
      <c r="C288" t="str">
        <f>VLOOKUP(A288,VK!$IE$3:$IG$294,3,FALSE)</f>
        <v>Rovaniemi</v>
      </c>
      <c r="D288" s="17">
        <f>VLOOKUP($C288,VK!$B$3:$CG$294,37,FALSE)</f>
        <v>0.89835164835164838</v>
      </c>
      <c r="E288" s="10">
        <f>VLOOKUP(C288,VK!$B$3:$CG$294,11,FALSE)</f>
        <v>122</v>
      </c>
      <c r="F288" s="31">
        <f>VLOOKUP($C288,VK!$B$3:$CG$294,59,FALSE)</f>
        <v>3270</v>
      </c>
      <c r="G288" s="24">
        <f>VLOOKUP($C288,VK!$B$3:$CG$294,65,FALSE)</f>
        <v>27796.842624996196</v>
      </c>
      <c r="H288" s="17">
        <f>VLOOKUP($C288,VK!$B$3:$CG$294,55,FALSE)</f>
        <v>0.66605504587155961</v>
      </c>
      <c r="I288" s="10">
        <f>VLOOKUP($C288,VK!$B$3:$CG$294,32,FALSE)</f>
        <v>0</v>
      </c>
      <c r="J288" s="10">
        <f>VLOOKUP($C288,VK!$B$3:$CG$294,18,FALSE)</f>
        <v>1153</v>
      </c>
      <c r="K288" s="10"/>
      <c r="L288" s="66">
        <f t="shared" si="36"/>
        <v>12870.387675804526</v>
      </c>
      <c r="M288" s="58">
        <f>1-VLOOKUP(C288,VK!$B$3:$ID$294,237,FALSE)</f>
        <v>-0.82755487691649021</v>
      </c>
      <c r="N288" s="57">
        <f t="shared" si="37"/>
        <v>2178</v>
      </c>
      <c r="O288" s="57">
        <f t="shared" si="38"/>
        <v>0</v>
      </c>
      <c r="P288" s="57">
        <f t="shared" si="39"/>
        <v>0</v>
      </c>
      <c r="Q288" s="57">
        <f t="shared" si="40"/>
        <v>0</v>
      </c>
      <c r="R288" s="57">
        <f t="shared" si="41"/>
        <v>1089</v>
      </c>
      <c r="S288" s="57">
        <f t="shared" si="42"/>
        <v>0</v>
      </c>
      <c r="T288" s="57">
        <f t="shared" si="43"/>
        <v>10715.062443598701</v>
      </c>
      <c r="U288" s="60"/>
      <c r="V288" s="60"/>
      <c r="W288" s="56"/>
      <c r="X288" s="56"/>
      <c r="Y288" s="56"/>
      <c r="Z288" s="56"/>
      <c r="AA288" s="56"/>
      <c r="AB288" s="56"/>
    </row>
    <row r="289" spans="1:28" hidden="1" x14ac:dyDescent="0.2">
      <c r="A289" s="19">
        <v>279</v>
      </c>
      <c r="B289" s="30" t="str">
        <f t="shared" si="44"/>
        <v>*</v>
      </c>
      <c r="C289" t="str">
        <f>VLOOKUP(A289,VK!$IE$3:$IG$294,3,FALSE)</f>
        <v>Lahti</v>
      </c>
      <c r="D289" s="17">
        <f>VLOOKUP($C289,VK!$B$3:$CG$294,37,FALSE)</f>
        <v>0.83107403545359748</v>
      </c>
      <c r="E289" s="10">
        <f>VLOOKUP(C289,VK!$B$3:$CG$294,11,FALSE)</f>
        <v>149.4</v>
      </c>
      <c r="F289" s="31">
        <f>VLOOKUP($C289,VK!$B$3:$CG$294,59,FALSE)</f>
        <v>4782</v>
      </c>
      <c r="G289" s="24">
        <f>VLOOKUP($C289,VK!$B$3:$CG$294,65,FALSE)</f>
        <v>27378.24789635478</v>
      </c>
      <c r="H289" s="17">
        <f>VLOOKUP($C289,VK!$B$3:$CG$294,55,FALSE)</f>
        <v>0.67440401505646175</v>
      </c>
      <c r="I289" s="10">
        <f>VLOOKUP($C289,VK!$B$3:$CG$294,32,FALSE)</f>
        <v>0</v>
      </c>
      <c r="J289" s="10">
        <f>VLOOKUP($C289,VK!$B$3:$CG$294,18,FALSE)</f>
        <v>246</v>
      </c>
      <c r="K289" s="10"/>
      <c r="L289" s="66">
        <f t="shared" si="36"/>
        <v>12643.834605941192</v>
      </c>
      <c r="M289" s="58">
        <f>1-VLOOKUP(C289,VK!$B$3:$ID$294,237,FALSE)</f>
        <v>-1.0732593570390931</v>
      </c>
      <c r="N289" s="57">
        <f t="shared" si="37"/>
        <v>3225</v>
      </c>
      <c r="O289" s="57">
        <f t="shared" si="38"/>
        <v>2.5</v>
      </c>
      <c r="P289" s="57">
        <f t="shared" si="39"/>
        <v>303</v>
      </c>
      <c r="Q289" s="57">
        <f t="shared" si="40"/>
        <v>66</v>
      </c>
      <c r="R289" s="57">
        <f t="shared" si="41"/>
        <v>1251</v>
      </c>
      <c r="S289" s="57">
        <f t="shared" si="42"/>
        <v>0</v>
      </c>
      <c r="T289" s="57">
        <f t="shared" si="43"/>
        <v>10715.062443598701</v>
      </c>
      <c r="U289" s="60"/>
      <c r="V289" s="60"/>
      <c r="W289" s="56"/>
      <c r="X289" s="56"/>
      <c r="Y289" s="56"/>
      <c r="Z289" s="56"/>
      <c r="AA289" s="56"/>
      <c r="AB289" s="56"/>
    </row>
    <row r="290" spans="1:28" hidden="1" x14ac:dyDescent="0.2">
      <c r="A290" s="19">
        <v>280</v>
      </c>
      <c r="B290" s="30" t="str">
        <f t="shared" si="44"/>
        <v>*</v>
      </c>
      <c r="C290" t="str">
        <f>VLOOKUP(A290,VK!$IE$3:$IG$294,3,FALSE)</f>
        <v>Vimpeli</v>
      </c>
      <c r="D290" s="17">
        <f>VLOOKUP($C290,VK!$B$3:$CG$294,37,FALSE)</f>
        <v>0</v>
      </c>
      <c r="E290" s="10">
        <f>VLOOKUP(C290,VK!$B$3:$CG$294,11,FALSE)</f>
        <v>159.1</v>
      </c>
      <c r="F290" s="31">
        <f>VLOOKUP($C290,VK!$B$3:$CG$294,59,FALSE)</f>
        <v>0</v>
      </c>
      <c r="G290" s="24">
        <f>VLOOKUP($C290,VK!$B$3:$CG$294,65,FALSE)</f>
        <v>25509.010740314538</v>
      </c>
      <c r="H290" s="17">
        <f>VLOOKUP($C290,VK!$B$3:$CG$294,55,FALSE)</f>
        <v>0</v>
      </c>
      <c r="I290" s="10">
        <f>VLOOKUP($C290,VK!$B$3:$CG$294,32,FALSE)</f>
        <v>0</v>
      </c>
      <c r="J290" s="10">
        <f>VLOOKUP($C290,VK!$B$3:$CG$294,18,FALSE)</f>
        <v>111</v>
      </c>
      <c r="K290" s="10"/>
      <c r="L290" s="66">
        <f t="shared" si="36"/>
        <v>11169.764235294117</v>
      </c>
      <c r="M290" s="58">
        <f>1-VLOOKUP(C290,VK!$B$3:$ID$294,237,FALSE)</f>
        <v>-1.0867583792328555</v>
      </c>
      <c r="N290" s="57">
        <f t="shared" si="37"/>
        <v>0</v>
      </c>
      <c r="O290" s="57">
        <f t="shared" si="38"/>
        <v>0</v>
      </c>
      <c r="P290" s="57">
        <f t="shared" si="39"/>
        <v>0</v>
      </c>
      <c r="Q290" s="57">
        <f t="shared" si="40"/>
        <v>0</v>
      </c>
      <c r="R290" s="57">
        <f t="shared" si="41"/>
        <v>0</v>
      </c>
      <c r="S290" s="57">
        <f t="shared" si="42"/>
        <v>0</v>
      </c>
      <c r="T290" s="57">
        <f t="shared" si="43"/>
        <v>10715.062443598701</v>
      </c>
      <c r="U290" s="60"/>
      <c r="V290" s="60"/>
      <c r="W290" s="56"/>
      <c r="X290" s="56"/>
      <c r="Y290" s="56"/>
      <c r="Z290" s="56"/>
      <c r="AA290" s="56"/>
      <c r="AB290" s="56"/>
    </row>
    <row r="291" spans="1:28" hidden="1" x14ac:dyDescent="0.2">
      <c r="A291" s="19">
        <v>281</v>
      </c>
      <c r="B291" s="30" t="str">
        <f t="shared" si="44"/>
        <v>*</v>
      </c>
      <c r="C291" t="str">
        <f>VLOOKUP(A291,VK!$IE$3:$IG$294,3,FALSE)</f>
        <v>Toivakka</v>
      </c>
      <c r="D291" s="17">
        <f>VLOOKUP($C291,VK!$B$3:$CG$294,37,FALSE)</f>
        <v>0</v>
      </c>
      <c r="E291" s="10">
        <f>VLOOKUP(C291,VK!$B$3:$CG$294,11,FALSE)</f>
        <v>160.80000000000001</v>
      </c>
      <c r="F291" s="31">
        <f>VLOOKUP($C291,VK!$B$3:$CG$294,59,FALSE)</f>
        <v>0</v>
      </c>
      <c r="G291" s="24">
        <f>VLOOKUP($C291,VK!$B$3:$CG$294,65,FALSE)</f>
        <v>25383.305661983824</v>
      </c>
      <c r="H291" s="17">
        <f>VLOOKUP($C291,VK!$B$3:$CG$294,55,FALSE)</f>
        <v>0</v>
      </c>
      <c r="I291" s="10">
        <f>VLOOKUP($C291,VK!$B$3:$CG$294,32,FALSE)</f>
        <v>0</v>
      </c>
      <c r="J291" s="10">
        <f>VLOOKUP($C291,VK!$B$3:$CG$294,18,FALSE)</f>
        <v>136</v>
      </c>
      <c r="K291" s="10"/>
      <c r="L291" s="66">
        <f t="shared" si="36"/>
        <v>10400.187697841728</v>
      </c>
      <c r="M291" s="58">
        <f>1-VLOOKUP(C291,VK!$B$3:$ID$294,237,FALSE)</f>
        <v>-1.0950299137276356</v>
      </c>
      <c r="N291" s="57">
        <f t="shared" si="37"/>
        <v>0</v>
      </c>
      <c r="O291" s="57">
        <f t="shared" si="38"/>
        <v>0</v>
      </c>
      <c r="P291" s="57">
        <f t="shared" si="39"/>
        <v>0</v>
      </c>
      <c r="Q291" s="57">
        <f t="shared" si="40"/>
        <v>0</v>
      </c>
      <c r="R291" s="57">
        <f t="shared" si="41"/>
        <v>2.5</v>
      </c>
      <c r="S291" s="57">
        <f t="shared" si="42"/>
        <v>0</v>
      </c>
      <c r="T291" s="57">
        <f t="shared" si="43"/>
        <v>10715.062443598701</v>
      </c>
      <c r="U291" s="60"/>
      <c r="V291" s="60"/>
      <c r="W291" s="56"/>
      <c r="X291" s="56"/>
      <c r="Y291" s="56"/>
      <c r="Z291" s="56"/>
      <c r="AA291" s="56"/>
      <c r="AB291" s="56"/>
    </row>
    <row r="292" spans="1:28" hidden="1" x14ac:dyDescent="0.2">
      <c r="A292" s="19">
        <v>282</v>
      </c>
      <c r="B292" s="30" t="str">
        <f t="shared" si="44"/>
        <v>*</v>
      </c>
      <c r="C292" t="str">
        <f>VLOOKUP(A292,VK!$IE$3:$IG$294,3,FALSE)</f>
        <v>Lappajärvi</v>
      </c>
      <c r="D292" s="17">
        <f>VLOOKUP($C292,VK!$B$3:$CG$294,37,FALSE)</f>
        <v>0</v>
      </c>
      <c r="E292" s="10">
        <f>VLOOKUP(C292,VK!$B$3:$CG$294,11,FALSE)</f>
        <v>198.6</v>
      </c>
      <c r="F292" s="31">
        <f>VLOOKUP($C292,VK!$B$3:$CG$294,59,FALSE)</f>
        <v>0</v>
      </c>
      <c r="G292" s="24">
        <f>VLOOKUP($C292,VK!$B$3:$CG$294,65,FALSE)</f>
        <v>23390.282088469907</v>
      </c>
      <c r="H292" s="17">
        <f>VLOOKUP($C292,VK!$B$3:$CG$294,55,FALSE)</f>
        <v>0</v>
      </c>
      <c r="I292" s="10">
        <f>VLOOKUP($C292,VK!$B$3:$CG$294,32,FALSE)</f>
        <v>0</v>
      </c>
      <c r="J292" s="10">
        <f>VLOOKUP($C292,VK!$B$3:$CG$294,18,FALSE)</f>
        <v>107</v>
      </c>
      <c r="K292" s="10"/>
      <c r="L292" s="66">
        <f t="shared" si="36"/>
        <v>10484.816484374998</v>
      </c>
      <c r="M292" s="58">
        <f>1-VLOOKUP(C292,VK!$B$3:$ID$294,237,FALSE)</f>
        <v>-1.3581723795354752</v>
      </c>
      <c r="N292" s="57">
        <f t="shared" si="37"/>
        <v>0</v>
      </c>
      <c r="O292" s="57">
        <f t="shared" si="38"/>
        <v>0</v>
      </c>
      <c r="P292" s="57">
        <f t="shared" si="39"/>
        <v>0</v>
      </c>
      <c r="Q292" s="57">
        <f t="shared" si="40"/>
        <v>0</v>
      </c>
      <c r="R292" s="57">
        <f t="shared" si="41"/>
        <v>0</v>
      </c>
      <c r="S292" s="57">
        <f t="shared" si="42"/>
        <v>0</v>
      </c>
      <c r="T292" s="57">
        <f t="shared" si="43"/>
        <v>10715.062443598701</v>
      </c>
      <c r="U292" s="60"/>
      <c r="V292" s="60"/>
      <c r="W292" s="56"/>
      <c r="X292" s="56"/>
      <c r="Y292" s="56"/>
      <c r="Z292" s="56"/>
      <c r="AA292" s="56"/>
      <c r="AB292" s="56"/>
    </row>
    <row r="293" spans="1:28" hidden="1" x14ac:dyDescent="0.2">
      <c r="A293" s="19">
        <v>283</v>
      </c>
      <c r="B293" s="30" t="str">
        <f t="shared" si="44"/>
        <v>*</v>
      </c>
      <c r="C293" t="str">
        <f>VLOOKUP(A293,VK!$IE$3:$IG$294,3,FALSE)</f>
        <v>Kuopio</v>
      </c>
      <c r="D293" s="17">
        <f>VLOOKUP($C293,VK!$B$3:$CG$294,37,FALSE)</f>
        <v>0.85430463576158944</v>
      </c>
      <c r="E293" s="10">
        <f>VLOOKUP(C293,VK!$B$3:$CG$294,11,FALSE)</f>
        <v>130.6</v>
      </c>
      <c r="F293" s="31">
        <f>VLOOKUP($C293,VK!$B$3:$CG$294,59,FALSE)</f>
        <v>5418</v>
      </c>
      <c r="G293" s="24">
        <f>VLOOKUP($C293,VK!$B$3:$CG$294,65,FALSE)</f>
        <v>27809.213876466187</v>
      </c>
      <c r="H293" s="17">
        <f>VLOOKUP($C293,VK!$B$3:$CG$294,55,FALSE)</f>
        <v>0.76301218161683282</v>
      </c>
      <c r="I293" s="10">
        <f>VLOOKUP($C293,VK!$B$3:$CG$294,32,FALSE)</f>
        <v>0</v>
      </c>
      <c r="J293" s="10">
        <f>VLOOKUP($C293,VK!$B$3:$CG$294,18,FALSE)</f>
        <v>1316</v>
      </c>
      <c r="K293" s="10"/>
      <c r="L293" s="66">
        <f t="shared" si="36"/>
        <v>12569.071115775219</v>
      </c>
      <c r="M293" s="58">
        <f>1-VLOOKUP(C293,VK!$B$3:$ID$294,237,FALSE)</f>
        <v>-1.5456488557841035</v>
      </c>
      <c r="N293" s="57">
        <f t="shared" si="37"/>
        <v>4134</v>
      </c>
      <c r="O293" s="57">
        <f t="shared" si="38"/>
        <v>2.5</v>
      </c>
      <c r="P293" s="57">
        <f t="shared" si="39"/>
        <v>2.5</v>
      </c>
      <c r="Q293" s="57">
        <f t="shared" si="40"/>
        <v>0</v>
      </c>
      <c r="R293" s="57">
        <f t="shared" si="41"/>
        <v>1320</v>
      </c>
      <c r="S293" s="57">
        <f t="shared" si="42"/>
        <v>0</v>
      </c>
      <c r="T293" s="57">
        <f t="shared" si="43"/>
        <v>10715.062443598701</v>
      </c>
      <c r="U293" s="60"/>
      <c r="V293" s="60"/>
      <c r="W293" s="56"/>
      <c r="X293" s="56"/>
      <c r="Y293" s="56"/>
      <c r="Z293" s="56"/>
      <c r="AA293" s="56"/>
      <c r="AB293" s="56"/>
    </row>
    <row r="294" spans="1:28" hidden="1" x14ac:dyDescent="0.2">
      <c r="A294" s="19">
        <v>284</v>
      </c>
      <c r="B294" s="30" t="str">
        <f t="shared" si="44"/>
        <v>*</v>
      </c>
      <c r="C294" t="str">
        <f>VLOOKUP(A294,VK!$IE$3:$IG$294,3,FALSE)</f>
        <v>Jyväskylä</v>
      </c>
      <c r="D294" s="17">
        <f>VLOOKUP($C294,VK!$B$3:$CG$294,37,FALSE)</f>
        <v>0.85156037991858891</v>
      </c>
      <c r="E294" s="10">
        <f>VLOOKUP(C294,VK!$B$3:$CG$294,11,FALSE)</f>
        <v>134.80000000000001</v>
      </c>
      <c r="F294" s="31">
        <f>VLOOKUP($C294,VK!$B$3:$CG$294,59,FALSE)</f>
        <v>6276</v>
      </c>
      <c r="G294" s="24">
        <f>VLOOKUP($C294,VK!$B$3:$CG$294,65,FALSE)</f>
        <v>26633.056557234206</v>
      </c>
      <c r="H294" s="17">
        <f>VLOOKUP($C294,VK!$B$3:$CG$294,55,FALSE)</f>
        <v>0.82026768642447423</v>
      </c>
      <c r="I294" s="10">
        <f>VLOOKUP($C294,VK!$B$3:$CG$294,32,FALSE)</f>
        <v>0</v>
      </c>
      <c r="J294" s="10">
        <f>VLOOKUP($C294,VK!$B$3:$CG$294,18,FALSE)</f>
        <v>496</v>
      </c>
      <c r="K294" s="10"/>
      <c r="L294" s="66">
        <f t="shared" si="36"/>
        <v>10917.38215528313</v>
      </c>
      <c r="M294" s="58">
        <f>1-VLOOKUP(C294,VK!$B$3:$ID$294,237,FALSE)</f>
        <v>-1.6977213982292003</v>
      </c>
      <c r="N294" s="57">
        <f t="shared" si="37"/>
        <v>5148</v>
      </c>
      <c r="O294" s="57">
        <f t="shared" si="38"/>
        <v>2.5</v>
      </c>
      <c r="P294" s="57">
        <f t="shared" si="39"/>
        <v>0</v>
      </c>
      <c r="Q294" s="57">
        <f t="shared" si="40"/>
        <v>0</v>
      </c>
      <c r="R294" s="57">
        <f t="shared" si="41"/>
        <v>1125</v>
      </c>
      <c r="S294" s="57">
        <f t="shared" si="42"/>
        <v>0</v>
      </c>
      <c r="T294" s="57">
        <f t="shared" si="43"/>
        <v>10715.062443598701</v>
      </c>
      <c r="U294" s="60"/>
      <c r="V294" s="60"/>
      <c r="W294" s="56"/>
      <c r="X294" s="56"/>
      <c r="Y294" s="56"/>
      <c r="Z294" s="56"/>
      <c r="AA294" s="56"/>
      <c r="AB294" s="56"/>
    </row>
    <row r="295" spans="1:28" hidden="1" x14ac:dyDescent="0.2">
      <c r="A295" s="19">
        <v>285</v>
      </c>
      <c r="B295" s="30" t="str">
        <f t="shared" si="44"/>
        <v>*</v>
      </c>
      <c r="C295" t="str">
        <f>VLOOKUP(A295,VK!$IE$3:$IG$294,3,FALSE)</f>
        <v>Turku</v>
      </c>
      <c r="D295" s="17">
        <f>VLOOKUP($C295,VK!$B$3:$CG$294,37,FALSE)</f>
        <v>0.85469904963041188</v>
      </c>
      <c r="E295" s="10">
        <f>VLOOKUP(C295,VK!$B$3:$CG$294,11,FALSE)</f>
        <v>123.5</v>
      </c>
      <c r="F295" s="31">
        <f>VLOOKUP($C295,VK!$B$3:$CG$294,59,FALSE)</f>
        <v>8094</v>
      </c>
      <c r="G295" s="24">
        <f>VLOOKUP($C295,VK!$B$3:$CG$294,65,FALSE)</f>
        <v>27804.714804947762</v>
      </c>
      <c r="H295" s="17">
        <f>VLOOKUP($C295,VK!$B$3:$CG$294,55,FALSE)</f>
        <v>0.66901408450704225</v>
      </c>
      <c r="I295" s="10">
        <f>VLOOKUP($C295,VK!$B$3:$CG$294,32,FALSE)</f>
        <v>0</v>
      </c>
      <c r="J295" s="10">
        <f>VLOOKUP($C295,VK!$B$3:$CG$294,18,FALSE)</f>
        <v>111</v>
      </c>
      <c r="K295" s="10"/>
      <c r="L295" s="66">
        <f t="shared" si="36"/>
        <v>12065.705973475278</v>
      </c>
      <c r="M295" s="58">
        <f>1-VLOOKUP(C295,VK!$B$3:$ID$294,237,FALSE)</f>
        <v>-2.4673595309760885</v>
      </c>
      <c r="N295" s="57">
        <f t="shared" si="37"/>
        <v>5415</v>
      </c>
      <c r="O295" s="57">
        <f t="shared" si="38"/>
        <v>0</v>
      </c>
      <c r="P295" s="57">
        <f t="shared" si="39"/>
        <v>138</v>
      </c>
      <c r="Q295" s="57">
        <f t="shared" si="40"/>
        <v>51</v>
      </c>
      <c r="R295" s="57">
        <f t="shared" si="41"/>
        <v>2736</v>
      </c>
      <c r="S295" s="57">
        <f t="shared" si="42"/>
        <v>0</v>
      </c>
      <c r="T295" s="57">
        <f t="shared" si="43"/>
        <v>10715.062443598701</v>
      </c>
      <c r="U295" s="60"/>
      <c r="V295" s="60"/>
      <c r="W295" s="56"/>
      <c r="X295" s="56"/>
      <c r="Y295" s="56"/>
      <c r="Z295" s="56"/>
      <c r="AA295" s="56"/>
      <c r="AB295" s="56"/>
    </row>
    <row r="296" spans="1:28" hidden="1" x14ac:dyDescent="0.2">
      <c r="A296" s="19">
        <v>286</v>
      </c>
      <c r="B296" s="30" t="str">
        <f t="shared" si="44"/>
        <v>*</v>
      </c>
      <c r="C296" t="str">
        <f>VLOOKUP(A296,VK!$IE$3:$IG$294,3,FALSE)</f>
        <v>Tampere</v>
      </c>
      <c r="D296" s="17">
        <f>VLOOKUP($C296,VK!$B$3:$CG$294,37,FALSE)</f>
        <v>0.84663640115559224</v>
      </c>
      <c r="E296" s="10">
        <f>VLOOKUP(C296,VK!$B$3:$CG$294,11,FALSE)</f>
        <v>119</v>
      </c>
      <c r="F296" s="31">
        <f>VLOOKUP($C296,VK!$B$3:$CG$294,59,FALSE)</f>
        <v>10257</v>
      </c>
      <c r="G296" s="24">
        <f>VLOOKUP($C296,VK!$B$3:$CG$294,65,FALSE)</f>
        <v>28410.304236698579</v>
      </c>
      <c r="H296" s="17">
        <f>VLOOKUP($C296,VK!$B$3:$CG$294,55,FALSE)</f>
        <v>0.78765720971044162</v>
      </c>
      <c r="I296" s="10">
        <f>VLOOKUP($C296,VK!$B$3:$CG$294,32,FALSE)</f>
        <v>0</v>
      </c>
      <c r="J296" s="10">
        <f>VLOOKUP($C296,VK!$B$3:$CG$294,18,FALSE)</f>
        <v>222</v>
      </c>
      <c r="K296" s="10"/>
      <c r="L296" s="66">
        <f t="shared" si="36"/>
        <v>11331.94075106845</v>
      </c>
      <c r="M296" s="58">
        <f>1-VLOOKUP(C296,VK!$B$3:$ID$294,237,FALSE)</f>
        <v>-3.3129705139314058</v>
      </c>
      <c r="N296" s="57">
        <f t="shared" si="37"/>
        <v>8079</v>
      </c>
      <c r="O296" s="57">
        <f t="shared" si="38"/>
        <v>0</v>
      </c>
      <c r="P296" s="57">
        <f t="shared" si="39"/>
        <v>300</v>
      </c>
      <c r="Q296" s="57">
        <f t="shared" si="40"/>
        <v>96</v>
      </c>
      <c r="R296" s="57">
        <f t="shared" si="41"/>
        <v>1836</v>
      </c>
      <c r="S296" s="57">
        <f t="shared" si="42"/>
        <v>0</v>
      </c>
      <c r="T296" s="57">
        <f t="shared" si="43"/>
        <v>10715.062443598701</v>
      </c>
      <c r="U296" s="60"/>
      <c r="V296" s="60"/>
      <c r="W296" s="56"/>
      <c r="X296" s="56"/>
      <c r="Y296" s="56"/>
      <c r="Z296" s="56"/>
      <c r="AA296" s="56"/>
      <c r="AB296" s="56"/>
    </row>
    <row r="297" spans="1:28" hidden="1" x14ac:dyDescent="0.2">
      <c r="A297" s="19">
        <v>287</v>
      </c>
      <c r="B297" s="30" t="str">
        <f t="shared" si="44"/>
        <v>*</v>
      </c>
      <c r="C297" t="str">
        <f>VLOOKUP(A297,VK!$IE$3:$IG$294,3,FALSE)</f>
        <v>Oulu</v>
      </c>
      <c r="D297" s="17">
        <f>VLOOKUP($C297,VK!$B$3:$CG$294,37,FALSE)</f>
        <v>0.87205247426104282</v>
      </c>
      <c r="E297" s="10">
        <f>VLOOKUP(C297,VK!$B$3:$CG$294,11,FALSE)</f>
        <v>129.5</v>
      </c>
      <c r="F297" s="31">
        <f>VLOOKUP($C297,VK!$B$3:$CG$294,59,FALSE)</f>
        <v>10503</v>
      </c>
      <c r="G297" s="24">
        <f>VLOOKUP($C297,VK!$B$3:$CG$294,65,FALSE)</f>
        <v>28135.891159924497</v>
      </c>
      <c r="H297" s="17">
        <f>VLOOKUP($C297,VK!$B$3:$CG$294,55,FALSE)</f>
        <v>0.71979434447300772</v>
      </c>
      <c r="I297" s="10">
        <f>VLOOKUP($C297,VK!$B$3:$CG$294,32,FALSE)</f>
        <v>0</v>
      </c>
      <c r="J297" s="10">
        <f>VLOOKUP($C297,VK!$B$3:$CG$294,18,FALSE)</f>
        <v>695</v>
      </c>
      <c r="K297" s="10"/>
      <c r="L297" s="66">
        <f t="shared" si="36"/>
        <v>11731.19468057554</v>
      </c>
      <c r="M297" s="58">
        <f>1-VLOOKUP(C297,VK!$B$3:$ID$294,237,FALSE)</f>
        <v>-3.5171053251916549</v>
      </c>
      <c r="N297" s="57">
        <f t="shared" si="37"/>
        <v>7560</v>
      </c>
      <c r="O297" s="57">
        <f t="shared" si="38"/>
        <v>0</v>
      </c>
      <c r="P297" s="57">
        <f t="shared" si="39"/>
        <v>2.5</v>
      </c>
      <c r="Q297" s="57">
        <f t="shared" si="40"/>
        <v>384</v>
      </c>
      <c r="R297" s="57">
        <f t="shared" si="41"/>
        <v>3045</v>
      </c>
      <c r="S297" s="57">
        <f t="shared" si="42"/>
        <v>0</v>
      </c>
      <c r="T297" s="57">
        <f t="shared" si="43"/>
        <v>10715.062443598701</v>
      </c>
      <c r="U297" s="60"/>
      <c r="V297" s="60"/>
      <c r="W297" s="56"/>
      <c r="X297" s="56"/>
      <c r="Y297" s="56"/>
      <c r="Z297" s="56"/>
      <c r="AA297" s="56"/>
      <c r="AB297" s="56"/>
    </row>
    <row r="298" spans="1:28" hidden="1" x14ac:dyDescent="0.2">
      <c r="A298" s="19">
        <v>288</v>
      </c>
      <c r="B298" s="30" t="str">
        <f t="shared" si="44"/>
        <v>*</v>
      </c>
      <c r="C298" t="str">
        <f>VLOOKUP(A298,VK!$IE$3:$IG$294,3,FALSE)</f>
        <v>Vantaa</v>
      </c>
      <c r="D298" s="17">
        <f>VLOOKUP($C298,VK!$B$3:$CG$294,37,FALSE)</f>
        <v>0.81351020671002638</v>
      </c>
      <c r="E298" s="10">
        <f>VLOOKUP(C298,VK!$B$3:$CG$294,11,FALSE)</f>
        <v>110.4</v>
      </c>
      <c r="F298" s="31">
        <f>VLOOKUP($C298,VK!$B$3:$CG$294,59,FALSE)</f>
        <v>12633</v>
      </c>
      <c r="G298" s="24">
        <f>VLOOKUP($C298,VK!$B$3:$CG$294,65,FALSE)</f>
        <v>29660.91974338259</v>
      </c>
      <c r="H298" s="17">
        <f>VLOOKUP($C298,VK!$B$3:$CG$294,55,FALSE)</f>
        <v>0.86012823557349793</v>
      </c>
      <c r="I298" s="10">
        <f>VLOOKUP($C298,VK!$B$3:$CG$294,32,FALSE)</f>
        <v>0</v>
      </c>
      <c r="J298" s="10">
        <f>VLOOKUP($C298,VK!$B$3:$CG$294,18,FALSE)</f>
        <v>139</v>
      </c>
      <c r="K298" s="10"/>
      <c r="L298" s="66">
        <f t="shared" si="36"/>
        <v>11619.42556511602</v>
      </c>
      <c r="M298" s="58">
        <f>1-VLOOKUP(C298,VK!$B$3:$ID$294,237,FALSE)</f>
        <v>-4.2735329605441423</v>
      </c>
      <c r="N298" s="57">
        <f t="shared" si="37"/>
        <v>10866</v>
      </c>
      <c r="O298" s="57">
        <f t="shared" si="38"/>
        <v>21</v>
      </c>
      <c r="P298" s="57">
        <f t="shared" si="39"/>
        <v>111</v>
      </c>
      <c r="Q298" s="57">
        <f t="shared" si="40"/>
        <v>0</v>
      </c>
      <c r="R298" s="57">
        <f t="shared" si="41"/>
        <v>1677</v>
      </c>
      <c r="S298" s="57">
        <f t="shared" si="42"/>
        <v>0</v>
      </c>
      <c r="T298" s="57">
        <f t="shared" si="43"/>
        <v>10715.062443598701</v>
      </c>
      <c r="U298" s="60"/>
      <c r="V298" s="60"/>
      <c r="W298" s="56"/>
      <c r="X298" s="56"/>
      <c r="Y298" s="56"/>
      <c r="Z298" s="56"/>
      <c r="AA298" s="56"/>
      <c r="AB298" s="56"/>
    </row>
    <row r="299" spans="1:28" hidden="1" x14ac:dyDescent="0.2">
      <c r="A299" s="19">
        <v>289</v>
      </c>
      <c r="B299" s="30" t="str">
        <f t="shared" si="44"/>
        <v>*</v>
      </c>
      <c r="C299" t="str">
        <f>VLOOKUP(A299,VK!$IE$3:$IG$294,3,FALSE)</f>
        <v>Espoo</v>
      </c>
      <c r="D299" s="17">
        <f>VLOOKUP($C299,VK!$B$3:$CG$294,37,FALSE)</f>
        <v>0.81731601731601733</v>
      </c>
      <c r="E299" s="10">
        <f>VLOOKUP(C299,VK!$B$3:$CG$294,11,FALSE)</f>
        <v>109.8</v>
      </c>
      <c r="F299" s="31">
        <f>VLOOKUP($C299,VK!$B$3:$CG$294,59,FALSE)</f>
        <v>16992</v>
      </c>
      <c r="G299" s="24">
        <f>VLOOKUP($C299,VK!$B$3:$CG$294,65,FALSE)</f>
        <v>35835.043208664792</v>
      </c>
      <c r="H299" s="17">
        <f>VLOOKUP($C299,VK!$B$3:$CG$294,55,FALSE)</f>
        <v>0.79713983050847459</v>
      </c>
      <c r="I299" s="10">
        <f>VLOOKUP($C299,VK!$B$3:$CG$294,32,FALSE)</f>
        <v>1</v>
      </c>
      <c r="J299" s="10">
        <f>VLOOKUP($C299,VK!$B$3:$CG$294,18,FALSE)</f>
        <v>160</v>
      </c>
      <c r="K299" s="10"/>
      <c r="L299" s="66">
        <f t="shared" si="36"/>
        <v>11834.338205910233</v>
      </c>
      <c r="M299" s="58">
        <f>1-VLOOKUP(C299,VK!$B$3:$ID$294,237,FALSE)</f>
        <v>-6.3608306574439313</v>
      </c>
      <c r="N299" s="57">
        <f t="shared" si="37"/>
        <v>13545</v>
      </c>
      <c r="O299" s="57">
        <f t="shared" si="38"/>
        <v>9</v>
      </c>
      <c r="P299" s="57">
        <f t="shared" si="39"/>
        <v>1194</v>
      </c>
      <c r="Q299" s="57">
        <f t="shared" si="40"/>
        <v>600</v>
      </c>
      <c r="R299" s="57">
        <f t="shared" si="41"/>
        <v>1800</v>
      </c>
      <c r="S299" s="57">
        <f t="shared" si="42"/>
        <v>0</v>
      </c>
      <c r="T299" s="57">
        <f t="shared" si="43"/>
        <v>10715.062443598701</v>
      </c>
      <c r="U299" s="60"/>
      <c r="V299" s="60"/>
      <c r="W299" s="56"/>
      <c r="X299" s="56"/>
      <c r="Y299" s="56"/>
      <c r="Z299" s="56"/>
      <c r="AA299" s="56"/>
      <c r="AB299" s="56"/>
    </row>
    <row r="300" spans="1:28" hidden="1" x14ac:dyDescent="0.2">
      <c r="A300" s="19">
        <v>290</v>
      </c>
      <c r="B300" s="30" t="str">
        <f t="shared" si="44"/>
        <v>*</v>
      </c>
      <c r="C300" t="str">
        <f>VLOOKUP(A300,VK!$IE$3:$IG$294,3,FALSE)</f>
        <v>Helsinki</v>
      </c>
      <c r="D300" s="17">
        <f>VLOOKUP($C300,VK!$B$3:$CG$294,37,FALSE)</f>
        <v>0.84281864946517515</v>
      </c>
      <c r="E300" s="10">
        <f>VLOOKUP(C300,VK!$B$3:$CG$294,11,FALSE)</f>
        <v>107.8</v>
      </c>
      <c r="F300" s="31">
        <f>VLOOKUP($C300,VK!$B$3:$CG$294,59,FALSE)</f>
        <v>30966</v>
      </c>
      <c r="G300" s="24">
        <f>VLOOKUP($C300,VK!$B$3:$CG$294,65,FALSE)</f>
        <v>34349.484944840631</v>
      </c>
      <c r="H300" s="17">
        <f>VLOOKUP($C300,VK!$B$3:$CG$294,55,FALSE)</f>
        <v>0.88422786281728349</v>
      </c>
      <c r="I300" s="10">
        <f>VLOOKUP($C300,VK!$B$3:$CG$294,32,FALSE)</f>
        <v>1</v>
      </c>
      <c r="J300" s="10">
        <f>VLOOKUP($C300,VK!$B$3:$CG$294,18,FALSE)</f>
        <v>77</v>
      </c>
      <c r="K300" s="10"/>
      <c r="L300" s="66">
        <f t="shared" si="36"/>
        <v>11809.833113554821</v>
      </c>
      <c r="M300" s="58">
        <f>1-VLOOKUP(C300,VK!$B$3:$ID$294,237,FALSE)</f>
        <v>-11.938438341394995</v>
      </c>
      <c r="N300" s="57">
        <f t="shared" si="37"/>
        <v>27381</v>
      </c>
      <c r="O300" s="57">
        <f t="shared" si="38"/>
        <v>27</v>
      </c>
      <c r="P300" s="57">
        <f t="shared" si="39"/>
        <v>3522</v>
      </c>
      <c r="Q300" s="57">
        <f t="shared" si="40"/>
        <v>165</v>
      </c>
      <c r="R300" s="57">
        <f t="shared" si="41"/>
        <v>9</v>
      </c>
      <c r="S300" s="57">
        <f t="shared" si="42"/>
        <v>0</v>
      </c>
      <c r="T300" s="57">
        <f t="shared" si="43"/>
        <v>10715.062443598701</v>
      </c>
      <c r="U300" s="60"/>
      <c r="V300" s="60"/>
      <c r="W300" s="56"/>
      <c r="X300" s="56"/>
      <c r="Y300" s="56"/>
      <c r="Z300" s="56"/>
      <c r="AA300" s="56"/>
      <c r="AB300" s="56"/>
    </row>
    <row r="301" spans="1:28" hidden="1" x14ac:dyDescent="0.2">
      <c r="A301" s="19">
        <v>291</v>
      </c>
      <c r="B301" s="30" t="str">
        <f t="shared" si="44"/>
        <v>*</v>
      </c>
      <c r="C301" t="str">
        <f>VLOOKUP(A301,VK!$IE$3:$IG$294,3,FALSE)</f>
        <v>Alajärvi</v>
      </c>
      <c r="D301" s="17">
        <f>VLOOKUP($C301,VK!$B$3:$CG$294,37,FALSE)</f>
        <v>0.79828326180257514</v>
      </c>
      <c r="E301" s="10">
        <f>VLOOKUP(C301,VK!$B$3:$CG$294,11,FALSE)</f>
        <v>175.7</v>
      </c>
      <c r="F301" s="31">
        <f>VLOOKUP($C301,VK!$B$3:$CG$294,59,FALSE)</f>
        <v>372</v>
      </c>
      <c r="G301" s="24">
        <f>VLOOKUP($C301,VK!$B$3:$CG$294,65,FALSE)</f>
        <v>22933.156201806567</v>
      </c>
      <c r="H301" s="17">
        <f>VLOOKUP($C301,VK!$B$3:$CG$294,55,FALSE)</f>
        <v>1</v>
      </c>
      <c r="I301" s="10">
        <f>VLOOKUP($C301,VK!$B$3:$CG$294,32,FALSE)</f>
        <v>1</v>
      </c>
      <c r="J301" s="10">
        <f>VLOOKUP($C301,VK!$B$3:$CG$294,18,FALSE)</f>
        <v>342</v>
      </c>
      <c r="K301" s="10"/>
      <c r="L301" s="66">
        <f t="shared" si="36"/>
        <v>8927.7842155009439</v>
      </c>
      <c r="M301" s="58">
        <f>1-VLOOKUP(C301,VK!$B$3:$ID$294,237,FALSE)</f>
        <v>-201.05649199835324</v>
      </c>
      <c r="N301" s="57">
        <f t="shared" si="37"/>
        <v>372</v>
      </c>
      <c r="O301" s="57">
        <f t="shared" si="38"/>
        <v>0</v>
      </c>
      <c r="P301" s="57">
        <f t="shared" si="39"/>
        <v>0</v>
      </c>
      <c r="Q301" s="57">
        <f t="shared" si="40"/>
        <v>0</v>
      </c>
      <c r="R301" s="57">
        <f t="shared" si="41"/>
        <v>0</v>
      </c>
      <c r="S301" s="57">
        <f t="shared" si="42"/>
        <v>0</v>
      </c>
      <c r="T301" s="57">
        <f t="shared" si="43"/>
        <v>10715.062443598701</v>
      </c>
      <c r="U301" s="60"/>
      <c r="V301" s="60"/>
      <c r="W301" s="56"/>
      <c r="X301" s="56"/>
      <c r="Y301" s="56"/>
      <c r="Z301" s="56"/>
      <c r="AA301" s="56"/>
      <c r="AB301" s="56"/>
    </row>
    <row r="302" spans="1:28" hidden="1" x14ac:dyDescent="0.2">
      <c r="A302" s="19">
        <v>292</v>
      </c>
      <c r="B302" s="30" t="str">
        <f t="shared" si="44"/>
        <v>*</v>
      </c>
      <c r="C302" t="str">
        <f>VLOOKUP(A302,VK!$IE$3:$IG$294,3,FALSE)</f>
        <v>Akaa</v>
      </c>
      <c r="D302" s="17">
        <f>VLOOKUP($C302,VK!$B$3:$CG$294,37,FALSE)</f>
        <v>0.69433962264150939</v>
      </c>
      <c r="E302" s="10">
        <f>VLOOKUP(C302,VK!$B$3:$CG$294,11,FALSE)</f>
        <v>139.30000000000001</v>
      </c>
      <c r="F302" s="31">
        <f>VLOOKUP($C302,VK!$B$3:$CG$294,59,FALSE)</f>
        <v>552</v>
      </c>
      <c r="G302" s="24">
        <f>VLOOKUP($C302,VK!$B$3:$CG$294,65,FALSE)</f>
        <v>27416.480014645756</v>
      </c>
      <c r="H302" s="17">
        <f>VLOOKUP($C302,VK!$B$3:$CG$294,55,FALSE)</f>
        <v>0.82065217391304346</v>
      </c>
      <c r="I302" s="10">
        <f>VLOOKUP($C302,VK!$B$3:$CG$294,32,FALSE)</f>
        <v>0</v>
      </c>
      <c r="J302" s="10">
        <f>VLOOKUP($C302,VK!$B$3:$CG$294,18,FALSE)</f>
        <v>152</v>
      </c>
      <c r="K302" s="10"/>
      <c r="L302" s="66">
        <f t="shared" si="36"/>
        <v>10195.638231441049</v>
      </c>
      <c r="M302" s="58">
        <f>1-VLOOKUP(C302,VK!$B$3:$ID$294,237,FALSE)</f>
        <v>-699999.0000000007</v>
      </c>
      <c r="N302" s="57">
        <f t="shared" si="37"/>
        <v>453</v>
      </c>
      <c r="O302" s="57">
        <f t="shared" si="38"/>
        <v>2.5</v>
      </c>
      <c r="P302" s="57">
        <f t="shared" si="39"/>
        <v>2.5</v>
      </c>
      <c r="Q302" s="57">
        <f t="shared" si="40"/>
        <v>96</v>
      </c>
      <c r="R302" s="57">
        <f t="shared" si="41"/>
        <v>0</v>
      </c>
      <c r="S302" s="57">
        <f t="shared" si="42"/>
        <v>0</v>
      </c>
      <c r="T302" s="57">
        <f t="shared" si="43"/>
        <v>10715.062443598701</v>
      </c>
      <c r="U302" s="60"/>
      <c r="V302" s="60"/>
      <c r="W302" s="56"/>
      <c r="X302" s="56"/>
      <c r="Y302" s="56"/>
      <c r="Z302" s="56"/>
      <c r="AA302" s="56"/>
      <c r="AB302" s="56"/>
    </row>
    <row r="303" spans="1:28" hidden="1" x14ac:dyDescent="0.2">
      <c r="D303" s="10"/>
      <c r="E303" s="10"/>
      <c r="F303" s="10"/>
      <c r="G303" s="24"/>
      <c r="H303" s="10"/>
      <c r="I303" s="10"/>
      <c r="J303" s="10"/>
      <c r="K303" s="10"/>
      <c r="L303" s="66"/>
      <c r="M303" s="19"/>
      <c r="N303" s="57" t="e">
        <f t="shared" si="37"/>
        <v>#N/A</v>
      </c>
      <c r="O303" s="57" t="e">
        <f t="shared" si="38"/>
        <v>#N/A</v>
      </c>
      <c r="P303" s="57" t="e">
        <f t="shared" si="39"/>
        <v>#N/A</v>
      </c>
      <c r="Q303" s="57" t="e">
        <f t="shared" si="40"/>
        <v>#N/A</v>
      </c>
      <c r="R303" s="57" t="e">
        <f t="shared" si="41"/>
        <v>#N/A</v>
      </c>
      <c r="S303" s="57" t="e">
        <f t="shared" si="42"/>
        <v>#N/A</v>
      </c>
      <c r="T303" s="57">
        <f t="shared" si="43"/>
        <v>10715.062443598701</v>
      </c>
      <c r="U303" s="60"/>
      <c r="V303" s="60"/>
      <c r="W303" s="56"/>
      <c r="X303" s="56"/>
      <c r="Y303" s="56"/>
      <c r="Z303" s="56"/>
      <c r="AA303" s="56"/>
      <c r="AB303" s="56"/>
    </row>
    <row r="304" spans="1:28" hidden="1" x14ac:dyDescent="0.2">
      <c r="D304" s="9"/>
      <c r="E304" s="9"/>
      <c r="F304" s="9"/>
      <c r="G304" s="24"/>
      <c r="H304" s="9"/>
      <c r="I304" s="9"/>
      <c r="J304" s="9"/>
      <c r="K304" s="24"/>
      <c r="L304" s="66"/>
      <c r="M304" s="19"/>
      <c r="N304" s="57" t="e">
        <f t="shared" si="37"/>
        <v>#N/A</v>
      </c>
      <c r="O304" s="57" t="e">
        <f t="shared" si="38"/>
        <v>#N/A</v>
      </c>
      <c r="P304" s="57" t="e">
        <f t="shared" si="39"/>
        <v>#N/A</v>
      </c>
      <c r="Q304" s="57" t="e">
        <f t="shared" si="40"/>
        <v>#N/A</v>
      </c>
      <c r="R304" s="57" t="e">
        <f t="shared" si="41"/>
        <v>#N/A</v>
      </c>
      <c r="S304" s="57" t="e">
        <f t="shared" si="42"/>
        <v>#N/A</v>
      </c>
      <c r="T304" s="57">
        <f t="shared" si="43"/>
        <v>10715.062443598701</v>
      </c>
      <c r="U304" s="60"/>
      <c r="V304" s="60"/>
      <c r="W304" s="56"/>
      <c r="X304" s="56"/>
      <c r="Y304" s="56"/>
      <c r="Z304" s="56"/>
      <c r="AA304" s="56"/>
      <c r="AB304" s="56"/>
    </row>
    <row r="305" spans="2:28" x14ac:dyDescent="0.2">
      <c r="L305" s="77"/>
      <c r="M305" s="19"/>
      <c r="N305" s="19"/>
      <c r="O305" s="57"/>
      <c r="P305" s="19"/>
      <c r="Q305" s="19"/>
      <c r="R305" s="19"/>
      <c r="S305" s="19"/>
      <c r="T305" s="19"/>
      <c r="U305" s="60"/>
      <c r="V305" s="60"/>
      <c r="W305" s="56"/>
      <c r="X305" s="56"/>
      <c r="Y305" s="56"/>
      <c r="Z305" s="56"/>
      <c r="AA305" s="56"/>
      <c r="AB305" s="56"/>
    </row>
    <row r="306" spans="2:28" x14ac:dyDescent="0.2">
      <c r="B306" s="9" t="s">
        <v>391</v>
      </c>
      <c r="C306" t="s">
        <v>392</v>
      </c>
      <c r="D306" s="17">
        <f>_xlfn.QUARTILE.INC(D$10:D$305,1)</f>
        <v>0.70632343846629564</v>
      </c>
      <c r="E306" s="10">
        <f>_xlfn.QUARTILE.INC(E$10:E$305,1)</f>
        <v>136.17500000000001</v>
      </c>
      <c r="F306" s="10">
        <f>_xlfn.QUARTILE.INC(F$10:F$305,1)</f>
        <v>80.25</v>
      </c>
      <c r="G306" s="24">
        <f>_xlfn.QUARTILE.INC(G$10:G$305,1)</f>
        <v>24494.541698866182</v>
      </c>
      <c r="H306" s="17">
        <f>_xlfn.QUARTILE.INC(H$10:H$305,1)</f>
        <v>0.82079822263135538</v>
      </c>
      <c r="I306" s="10"/>
      <c r="J306" s="10">
        <f t="shared" ref="J306:L306" si="45">_xlfn.QUARTILE.INC(J$10:J$305,1)</f>
        <v>132.5</v>
      </c>
      <c r="K306" s="24"/>
      <c r="L306" s="66">
        <f t="shared" si="45"/>
        <v>10365.811694836089</v>
      </c>
      <c r="M306" s="19"/>
      <c r="N306" s="57">
        <f>SUM(N11:N20)</f>
        <v>4062</v>
      </c>
      <c r="O306" s="57">
        <f t="shared" ref="O306:R306" si="46">SUM(O11:O20)</f>
        <v>21</v>
      </c>
      <c r="P306" s="57">
        <f t="shared" si="46"/>
        <v>57</v>
      </c>
      <c r="Q306" s="57">
        <f t="shared" si="46"/>
        <v>0</v>
      </c>
      <c r="R306" s="57">
        <f t="shared" si="46"/>
        <v>792</v>
      </c>
      <c r="S306" s="19"/>
      <c r="T306" s="19"/>
      <c r="U306" s="60"/>
      <c r="V306" s="60"/>
      <c r="W306" s="56"/>
      <c r="X306" s="56"/>
      <c r="Y306" s="56"/>
      <c r="Z306" s="56"/>
      <c r="AA306" s="56"/>
      <c r="AB306" s="56"/>
    </row>
    <row r="307" spans="2:28" x14ac:dyDescent="0.2">
      <c r="B307" s="9"/>
      <c r="C307" t="s">
        <v>393</v>
      </c>
      <c r="D307" s="17">
        <f>MEDIAN(D$10:D$305)</f>
        <v>0.78214941824862216</v>
      </c>
      <c r="E307" s="10">
        <f>MEDIAN(E$10:E$305)</f>
        <v>157.69999999999999</v>
      </c>
      <c r="F307" s="10">
        <f>MEDIAN(F$10:F$305)</f>
        <v>210</v>
      </c>
      <c r="G307" s="24">
        <f>MEDIAN(G$10:G$305)</f>
        <v>25998.634652192377</v>
      </c>
      <c r="H307" s="17">
        <f>MEDIAN(H$10:H$305)</f>
        <v>1</v>
      </c>
      <c r="I307" s="10"/>
      <c r="J307" s="10">
        <f t="shared" ref="J307:L307" si="47">MEDIAN(J$10:J$305)</f>
        <v>219</v>
      </c>
      <c r="K307" s="24"/>
      <c r="L307" s="66">
        <f t="shared" si="47"/>
        <v>11544.752069790182</v>
      </c>
      <c r="M307" s="60"/>
      <c r="N307" s="60"/>
      <c r="O307" s="70"/>
      <c r="P307" s="70"/>
      <c r="Q307" s="60"/>
      <c r="R307" s="60"/>
      <c r="S307" s="60"/>
      <c r="T307" s="60"/>
      <c r="U307" s="60"/>
      <c r="V307" s="60"/>
      <c r="W307" s="56"/>
      <c r="X307" s="56"/>
      <c r="Y307" s="56"/>
      <c r="Z307" s="56"/>
      <c r="AA307" s="56"/>
      <c r="AB307" s="56"/>
    </row>
    <row r="308" spans="2:28" x14ac:dyDescent="0.2">
      <c r="B308" s="9"/>
      <c r="C308" t="s">
        <v>394</v>
      </c>
      <c r="D308" s="17">
        <f>_xlfn.QUARTILE.INC(D$10:D$305,3)</f>
        <v>0.84657156166891867</v>
      </c>
      <c r="E308" s="10">
        <f>_xlfn.QUARTILE.INC(E$10:E$305,3)</f>
        <v>186.25</v>
      </c>
      <c r="F308" s="10">
        <f>_xlfn.QUARTILE.INC(F$10:F$305,3)</f>
        <v>557.25</v>
      </c>
      <c r="G308" s="24">
        <f>_xlfn.QUARTILE.INC(G$10:G$305,3)</f>
        <v>28010.919451473899</v>
      </c>
      <c r="H308" s="17">
        <f>_xlfn.QUARTILE.INC(H$10:H$305,3)</f>
        <v>1</v>
      </c>
      <c r="I308" s="10"/>
      <c r="J308" s="10">
        <f t="shared" ref="J308:L308" si="48">_xlfn.QUARTILE.INC(J$10:J$305,3)</f>
        <v>333.75</v>
      </c>
      <c r="K308" s="24"/>
      <c r="L308" s="66">
        <f t="shared" si="48"/>
        <v>12791.959723493244</v>
      </c>
      <c r="M308" s="60"/>
      <c r="N308" s="60"/>
      <c r="O308" s="68"/>
      <c r="P308" s="60"/>
      <c r="Q308" s="60"/>
      <c r="R308" s="60"/>
      <c r="S308" s="60"/>
      <c r="T308" s="60"/>
      <c r="U308" s="60"/>
      <c r="V308" s="60"/>
      <c r="W308" s="56"/>
      <c r="X308" s="56"/>
      <c r="Y308" s="56"/>
      <c r="Z308" s="56"/>
      <c r="AA308" s="56"/>
      <c r="AB308" s="56"/>
    </row>
    <row r="309" spans="2:28" x14ac:dyDescent="0.2">
      <c r="D309" s="9"/>
      <c r="E309" s="9"/>
      <c r="F309" s="9"/>
      <c r="G309" s="24"/>
      <c r="H309" s="9"/>
      <c r="I309" s="9"/>
      <c r="J309" s="9"/>
      <c r="K309" s="17"/>
      <c r="N309" s="60"/>
      <c r="O309" s="70"/>
      <c r="P309" s="70"/>
      <c r="Q309" s="60"/>
      <c r="R309" s="60"/>
      <c r="S309" s="60"/>
      <c r="T309" s="60"/>
      <c r="U309" s="60"/>
      <c r="V309" s="60"/>
    </row>
    <row r="310" spans="2:28" x14ac:dyDescent="0.2">
      <c r="B310" s="9"/>
      <c r="D310" s="9"/>
      <c r="E310" s="9"/>
      <c r="F310" s="9"/>
      <c r="G310" s="24"/>
      <c r="H310" s="9"/>
      <c r="I310" s="9"/>
      <c r="J310" s="9"/>
      <c r="K310" s="17"/>
      <c r="O310" s="9"/>
      <c r="P310" s="9"/>
    </row>
    <row r="311" spans="2:28" x14ac:dyDescent="0.2">
      <c r="B311" s="9"/>
      <c r="D311" s="9"/>
      <c r="E311" s="9"/>
      <c r="F311" s="9"/>
      <c r="G311" s="24"/>
      <c r="H311" s="9"/>
      <c r="I311" s="9"/>
      <c r="J311" s="9"/>
      <c r="K311" s="17"/>
      <c r="L311" s="50" t="str">
        <f>C8</f>
        <v>Akaa</v>
      </c>
      <c r="M311" s="50">
        <f>L8</f>
        <v>10195.638231441049</v>
      </c>
      <c r="O311" s="9"/>
      <c r="P311" s="9"/>
    </row>
    <row r="312" spans="2:28" x14ac:dyDescent="0.2">
      <c r="B312" s="9"/>
      <c r="D312" s="9"/>
      <c r="E312" s="9"/>
      <c r="F312" s="9"/>
      <c r="G312" s="24"/>
      <c r="H312" s="9"/>
      <c r="I312" s="9"/>
      <c r="J312" s="9"/>
      <c r="K312" s="17"/>
      <c r="L312" s="50" t="str">
        <f t="shared" ref="L312:L321" si="49">C11</f>
        <v>Ulvila</v>
      </c>
      <c r="M312" s="50">
        <f>L11</f>
        <v>11700.317796373782</v>
      </c>
      <c r="O312" s="9"/>
      <c r="P312" s="9"/>
    </row>
    <row r="313" spans="2:28" x14ac:dyDescent="0.2">
      <c r="B313" s="9"/>
      <c r="D313" s="9"/>
      <c r="E313" s="9"/>
      <c r="F313" s="9"/>
      <c r="G313" s="24"/>
      <c r="H313" s="9"/>
      <c r="I313" s="9"/>
      <c r="J313" s="9"/>
      <c r="K313" s="17"/>
      <c r="L313" s="50" t="str">
        <f t="shared" si="49"/>
        <v>Muurame</v>
      </c>
      <c r="M313" s="50">
        <f t="shared" ref="M313:M321" si="50">L12</f>
        <v>9775.999379746836</v>
      </c>
      <c r="O313" s="9"/>
      <c r="P313" s="9"/>
    </row>
    <row r="314" spans="2:28" x14ac:dyDescent="0.2">
      <c r="B314" s="9"/>
      <c r="D314" s="9"/>
      <c r="E314" s="9"/>
      <c r="F314" s="9"/>
      <c r="G314" s="24"/>
      <c r="H314" s="9"/>
      <c r="I314" s="9"/>
      <c r="J314" s="9"/>
      <c r="K314" s="17"/>
      <c r="L314" s="50" t="str">
        <f t="shared" si="49"/>
        <v>Eura</v>
      </c>
      <c r="M314" s="50">
        <f t="shared" si="50"/>
        <v>10974.055183246073</v>
      </c>
      <c r="O314" s="9"/>
      <c r="P314" s="9"/>
    </row>
    <row r="315" spans="2:28" x14ac:dyDescent="0.2">
      <c r="B315" s="9"/>
      <c r="D315" s="9"/>
      <c r="E315" s="9"/>
      <c r="F315" s="9"/>
      <c r="G315" s="24"/>
      <c r="H315" s="9"/>
      <c r="I315" s="9"/>
      <c r="J315" s="9"/>
      <c r="K315" s="17"/>
      <c r="L315" s="50" t="str">
        <f t="shared" si="49"/>
        <v>Uusikaupunki</v>
      </c>
      <c r="M315" s="50">
        <f t="shared" si="50"/>
        <v>14095.086417489423</v>
      </c>
      <c r="O315" s="9"/>
      <c r="P315" s="9"/>
    </row>
    <row r="316" spans="2:28" x14ac:dyDescent="0.2">
      <c r="B316" s="9"/>
      <c r="D316" s="9"/>
      <c r="E316" s="9"/>
      <c r="F316" s="9"/>
      <c r="G316" s="24"/>
      <c r="H316" s="9"/>
      <c r="I316" s="9"/>
      <c r="J316" s="9"/>
      <c r="K316" s="17"/>
      <c r="L316" s="50" t="str">
        <f t="shared" si="49"/>
        <v>Liminka</v>
      </c>
      <c r="M316" s="50">
        <f t="shared" si="50"/>
        <v>8120.694226898444</v>
      </c>
      <c r="O316" s="9"/>
      <c r="P316" s="9"/>
    </row>
    <row r="317" spans="2:28" x14ac:dyDescent="0.2">
      <c r="B317" s="9"/>
      <c r="D317" s="9"/>
      <c r="E317" s="9"/>
      <c r="F317" s="9"/>
      <c r="G317" s="24"/>
      <c r="H317" s="9"/>
      <c r="I317" s="9"/>
      <c r="J317" s="9"/>
      <c r="K317" s="17"/>
      <c r="L317" s="50" t="str">
        <f t="shared" si="49"/>
        <v>Kontiolahti</v>
      </c>
      <c r="M317" s="50">
        <f t="shared" si="50"/>
        <v>10252.382518891687</v>
      </c>
      <c r="O317" s="9"/>
      <c r="P317" s="9"/>
    </row>
    <row r="318" spans="2:28" x14ac:dyDescent="0.2">
      <c r="B318" s="9"/>
      <c r="D318" s="9"/>
      <c r="E318" s="9"/>
      <c r="F318" s="9"/>
      <c r="G318" s="24"/>
      <c r="H318" s="9"/>
      <c r="I318" s="9"/>
      <c r="J318" s="9"/>
      <c r="K318" s="17"/>
      <c r="L318" s="50" t="str">
        <f t="shared" si="49"/>
        <v>Muhos</v>
      </c>
      <c r="M318" s="50">
        <f t="shared" si="50"/>
        <v>8060.9837849162022</v>
      </c>
      <c r="O318" s="9"/>
      <c r="P318" s="9"/>
    </row>
    <row r="319" spans="2:28" x14ac:dyDescent="0.2">
      <c r="B319" s="9"/>
      <c r="D319" s="9"/>
      <c r="E319" s="9"/>
      <c r="F319" s="9"/>
      <c r="G319" s="24"/>
      <c r="H319" s="9"/>
      <c r="I319" s="9"/>
      <c r="J319" s="9"/>
      <c r="K319" s="17"/>
      <c r="L319" s="50" t="str">
        <f t="shared" si="49"/>
        <v>Hämeenkyrö</v>
      </c>
      <c r="M319" s="50">
        <f t="shared" si="50"/>
        <v>12114.369506369425</v>
      </c>
      <c r="O319" s="9"/>
      <c r="P319" s="9"/>
    </row>
    <row r="320" spans="2:28" x14ac:dyDescent="0.2">
      <c r="B320" s="9"/>
      <c r="D320" s="9"/>
      <c r="E320" s="9"/>
      <c r="F320" s="9"/>
      <c r="G320" s="24"/>
      <c r="H320" s="9"/>
      <c r="I320" s="9"/>
      <c r="J320" s="9"/>
      <c r="K320" s="17"/>
      <c r="L320" s="50" t="str">
        <f t="shared" si="49"/>
        <v>Närpiö</v>
      </c>
      <c r="M320" s="50">
        <f t="shared" si="50"/>
        <v>12399.970892561985</v>
      </c>
      <c r="O320" s="9"/>
      <c r="P320" s="9"/>
    </row>
    <row r="321" spans="2:16" x14ac:dyDescent="0.2">
      <c r="B321" s="9"/>
      <c r="D321" s="9"/>
      <c r="E321" s="9"/>
      <c r="F321" s="9"/>
      <c r="G321" s="24"/>
      <c r="H321" s="9"/>
      <c r="I321" s="9"/>
      <c r="J321" s="9"/>
      <c r="K321" s="17"/>
      <c r="L321" s="50" t="str">
        <f t="shared" si="49"/>
        <v>Pöytyä</v>
      </c>
      <c r="M321" s="50">
        <f t="shared" si="50"/>
        <v>10134.506375545849</v>
      </c>
      <c r="O321" s="9"/>
      <c r="P321" s="9"/>
    </row>
    <row r="322" spans="2:16" x14ac:dyDescent="0.2">
      <c r="B322" s="9"/>
      <c r="D322" s="9"/>
      <c r="E322" s="9"/>
      <c r="F322" s="9"/>
      <c r="G322" s="24"/>
      <c r="H322" s="9"/>
      <c r="I322" s="9"/>
      <c r="J322" s="9"/>
      <c r="K322" s="17"/>
      <c r="O322" s="9"/>
      <c r="P322" s="9"/>
    </row>
    <row r="323" spans="2:16" x14ac:dyDescent="0.2">
      <c r="B323" s="9"/>
      <c r="D323" s="9"/>
      <c r="E323" s="9"/>
      <c r="F323" s="9"/>
      <c r="G323" s="24"/>
      <c r="H323" s="9"/>
      <c r="I323" s="9"/>
      <c r="J323" s="9"/>
      <c r="K323" s="17"/>
      <c r="O323" s="9"/>
      <c r="P323" s="9"/>
    </row>
    <row r="324" spans="2:16" x14ac:dyDescent="0.2">
      <c r="B324" s="9"/>
      <c r="D324" s="9"/>
      <c r="E324" s="9"/>
      <c r="F324" s="9"/>
      <c r="G324" s="24"/>
      <c r="H324" s="9"/>
      <c r="I324" s="9"/>
      <c r="J324" s="9"/>
      <c r="K324" s="17"/>
      <c r="O324" s="9"/>
      <c r="P324" s="9"/>
    </row>
    <row r="325" spans="2:16" x14ac:dyDescent="0.2">
      <c r="B325" s="9"/>
      <c r="D325" s="9"/>
      <c r="E325" s="9"/>
      <c r="F325" s="9"/>
      <c r="G325" s="24"/>
      <c r="H325" s="9"/>
      <c r="I325" s="9"/>
      <c r="J325" s="9"/>
      <c r="K325" s="17"/>
      <c r="O325" s="9"/>
      <c r="P325" s="9"/>
    </row>
    <row r="326" spans="2:16" x14ac:dyDescent="0.2">
      <c r="B326" s="9"/>
      <c r="D326" s="9"/>
      <c r="E326" s="9"/>
      <c r="F326" s="9"/>
      <c r="G326" s="24"/>
      <c r="H326" s="9"/>
      <c r="I326" s="9"/>
      <c r="J326" s="9"/>
      <c r="K326" s="17"/>
      <c r="O326" s="9"/>
      <c r="P326" s="9"/>
    </row>
    <row r="327" spans="2:16" x14ac:dyDescent="0.2">
      <c r="B327" s="9"/>
      <c r="D327" s="9"/>
      <c r="E327" s="9"/>
      <c r="F327" s="9"/>
      <c r="G327" s="24"/>
      <c r="H327" s="9"/>
      <c r="I327" s="9"/>
      <c r="J327" s="9"/>
      <c r="K327" s="17"/>
      <c r="O327" s="9"/>
      <c r="P327" s="9"/>
    </row>
    <row r="328" spans="2:16" x14ac:dyDescent="0.2">
      <c r="B328" s="9"/>
      <c r="D328" s="9"/>
      <c r="E328" s="9"/>
      <c r="F328" s="9"/>
      <c r="G328" s="24"/>
      <c r="H328" s="9"/>
      <c r="I328" s="9"/>
      <c r="J328" s="9"/>
      <c r="K328" s="17"/>
      <c r="O328" s="9"/>
      <c r="P328" s="9"/>
    </row>
    <row r="329" spans="2:16" x14ac:dyDescent="0.2">
      <c r="B329" s="9"/>
      <c r="D329" s="9"/>
      <c r="E329" s="9"/>
      <c r="F329" s="9"/>
      <c r="G329" s="24"/>
      <c r="H329" s="9"/>
      <c r="I329" s="9"/>
      <c r="J329" s="9"/>
      <c r="K329" s="17"/>
      <c r="O329" s="9"/>
      <c r="P329" s="9"/>
    </row>
    <row r="330" spans="2:16" x14ac:dyDescent="0.2">
      <c r="B330" s="9"/>
      <c r="D330" s="9"/>
      <c r="E330" s="9"/>
      <c r="F330" s="9"/>
      <c r="G330" s="24"/>
      <c r="H330" s="9"/>
      <c r="I330" s="9"/>
      <c r="J330" s="9"/>
      <c r="K330" s="17"/>
      <c r="O330" s="9"/>
      <c r="P330" s="9"/>
    </row>
    <row r="331" spans="2:16" x14ac:dyDescent="0.2">
      <c r="B331" s="9"/>
      <c r="D331" s="9"/>
      <c r="E331" s="9"/>
      <c r="F331" s="9"/>
      <c r="G331" s="24"/>
      <c r="H331" s="9"/>
      <c r="I331" s="9"/>
      <c r="J331" s="9"/>
      <c r="K331" s="17"/>
      <c r="O331" s="9"/>
      <c r="P331" s="9"/>
    </row>
    <row r="332" spans="2:16" x14ac:dyDescent="0.2">
      <c r="B332" s="9"/>
      <c r="D332" s="9"/>
      <c r="E332" s="9"/>
      <c r="F332" s="9"/>
      <c r="G332" s="24"/>
      <c r="H332" s="9"/>
      <c r="I332" s="9"/>
      <c r="J332" s="9"/>
      <c r="K332" s="17"/>
      <c r="O332" s="9"/>
      <c r="P332" s="9"/>
    </row>
    <row r="333" spans="2:16" x14ac:dyDescent="0.2">
      <c r="B333" s="9"/>
      <c r="D333" s="9"/>
      <c r="E333" s="9"/>
      <c r="F333" s="9"/>
      <c r="G333" s="24"/>
      <c r="H333" s="9"/>
      <c r="I333" s="9"/>
      <c r="J333" s="9"/>
      <c r="K333" s="17"/>
      <c r="O333" s="9"/>
      <c r="P333" s="9"/>
    </row>
    <row r="334" spans="2:16" x14ac:dyDescent="0.2">
      <c r="B334" s="9"/>
      <c r="D334" s="9"/>
      <c r="E334" s="9"/>
      <c r="F334" s="9"/>
      <c r="G334" s="24"/>
      <c r="H334" s="9"/>
      <c r="I334" s="9"/>
      <c r="J334" s="9"/>
      <c r="K334" s="17"/>
      <c r="O334" s="9"/>
      <c r="P334" s="9"/>
    </row>
    <row r="335" spans="2:16" x14ac:dyDescent="0.2">
      <c r="B335" s="9"/>
      <c r="D335" s="9"/>
      <c r="E335" s="9"/>
      <c r="F335" s="9"/>
      <c r="G335" s="24"/>
      <c r="H335" s="9"/>
      <c r="I335" s="9"/>
      <c r="J335" s="9"/>
      <c r="K335" s="17"/>
      <c r="O335" s="9"/>
      <c r="P335" s="9"/>
    </row>
    <row r="336" spans="2:16" x14ac:dyDescent="0.2">
      <c r="B336" s="9"/>
      <c r="D336" s="9"/>
      <c r="E336" s="9"/>
      <c r="F336" s="9"/>
      <c r="G336" s="24"/>
      <c r="H336" s="9"/>
      <c r="I336" s="9"/>
      <c r="J336" s="9"/>
      <c r="K336" s="17"/>
      <c r="O336" s="9"/>
      <c r="P336" s="9"/>
    </row>
    <row r="337" spans="2:16" x14ac:dyDescent="0.2">
      <c r="B337" s="9"/>
      <c r="D337" s="9"/>
      <c r="E337" s="9"/>
      <c r="F337" s="9"/>
      <c r="G337" s="24"/>
      <c r="H337" s="9"/>
      <c r="I337" s="9"/>
      <c r="J337" s="9"/>
      <c r="K337" s="17"/>
      <c r="O337" s="9"/>
      <c r="P337" s="9"/>
    </row>
    <row r="338" spans="2:16" x14ac:dyDescent="0.2">
      <c r="B338" s="9"/>
      <c r="D338" s="9"/>
      <c r="E338" s="9"/>
      <c r="F338" s="9"/>
      <c r="G338" s="24"/>
      <c r="H338" s="9"/>
      <c r="I338" s="9"/>
      <c r="J338" s="9"/>
      <c r="K338" s="17"/>
      <c r="O338" s="9"/>
      <c r="P338" s="9"/>
    </row>
    <row r="339" spans="2:16" x14ac:dyDescent="0.2">
      <c r="B339" s="9"/>
      <c r="D339" s="9"/>
      <c r="E339" s="9"/>
      <c r="F339" s="9"/>
      <c r="G339" s="24"/>
      <c r="H339" s="9"/>
      <c r="I339" s="9"/>
      <c r="J339" s="9"/>
      <c r="K339" s="17"/>
      <c r="O339" s="9"/>
      <c r="P339" s="9"/>
    </row>
    <row r="340" spans="2:16" x14ac:dyDescent="0.2">
      <c r="B340" s="9"/>
      <c r="D340" s="9"/>
      <c r="E340" s="9"/>
      <c r="F340" s="9"/>
      <c r="G340" s="24"/>
      <c r="H340" s="9"/>
      <c r="I340" s="9"/>
      <c r="J340" s="9"/>
      <c r="K340" s="17"/>
      <c r="O340" s="9"/>
      <c r="P340" s="9"/>
    </row>
    <row r="341" spans="2:16" x14ac:dyDescent="0.2">
      <c r="B341" s="9"/>
      <c r="D341" s="9"/>
      <c r="E341" s="9"/>
      <c r="F341" s="9"/>
      <c r="G341" s="24"/>
      <c r="H341" s="9"/>
      <c r="I341" s="9"/>
      <c r="J341" s="9"/>
      <c r="K341" s="17"/>
      <c r="O341" s="9"/>
      <c r="P341" s="9"/>
    </row>
    <row r="342" spans="2:16" x14ac:dyDescent="0.2">
      <c r="B342" s="9"/>
      <c r="D342" s="9"/>
      <c r="E342" s="9"/>
      <c r="F342" s="9"/>
      <c r="G342" s="24"/>
      <c r="H342" s="9"/>
      <c r="I342" s="9"/>
      <c r="J342" s="9"/>
      <c r="K342" s="17"/>
      <c r="O342" s="9"/>
      <c r="P342" s="9"/>
    </row>
    <row r="343" spans="2:16" x14ac:dyDescent="0.2">
      <c r="B343" s="9"/>
      <c r="D343" s="9"/>
      <c r="E343" s="9"/>
      <c r="F343" s="9"/>
      <c r="G343" s="24"/>
      <c r="H343" s="9"/>
      <c r="I343" s="9"/>
      <c r="J343" s="9"/>
      <c r="K343" s="17"/>
      <c r="O343" s="9"/>
      <c r="P343" s="9"/>
    </row>
    <row r="344" spans="2:16" x14ac:dyDescent="0.2">
      <c r="B344" s="9"/>
      <c r="D344" s="9"/>
      <c r="E344" s="9"/>
      <c r="F344" s="9"/>
      <c r="G344" s="24"/>
      <c r="H344" s="9"/>
      <c r="I344" s="9"/>
      <c r="J344" s="9"/>
      <c r="K344" s="17"/>
      <c r="O344" s="9"/>
      <c r="P344" s="9"/>
    </row>
    <row r="345" spans="2:16" x14ac:dyDescent="0.2">
      <c r="B345" s="9"/>
      <c r="D345" s="9"/>
      <c r="E345" s="9"/>
      <c r="F345" s="9"/>
      <c r="G345" s="24"/>
      <c r="H345" s="9"/>
      <c r="I345" s="9"/>
      <c r="J345" s="9"/>
      <c r="K345" s="17"/>
      <c r="O345" s="9"/>
      <c r="P345" s="9"/>
    </row>
    <row r="346" spans="2:16" x14ac:dyDescent="0.2">
      <c r="B346" s="9"/>
      <c r="D346" s="9"/>
      <c r="E346" s="9"/>
      <c r="F346" s="9"/>
      <c r="G346" s="24"/>
      <c r="H346" s="9"/>
      <c r="I346" s="9"/>
      <c r="J346" s="9"/>
      <c r="K346" s="17"/>
      <c r="O346" s="9"/>
      <c r="P346" s="9"/>
    </row>
    <row r="347" spans="2:16" x14ac:dyDescent="0.2">
      <c r="B347" s="9"/>
      <c r="D347" s="9"/>
      <c r="E347" s="9"/>
      <c r="F347" s="9"/>
      <c r="G347" s="24"/>
      <c r="H347" s="9"/>
      <c r="I347" s="9"/>
      <c r="J347" s="9"/>
      <c r="K347" s="17"/>
      <c r="O347" s="9"/>
      <c r="P347" s="9"/>
    </row>
    <row r="348" spans="2:16" x14ac:dyDescent="0.2">
      <c r="B348" s="9"/>
      <c r="D348" s="9"/>
      <c r="E348" s="9"/>
      <c r="F348" s="9"/>
      <c r="G348" s="24"/>
      <c r="H348" s="9"/>
      <c r="I348" s="9"/>
      <c r="J348" s="9"/>
      <c r="K348" s="17"/>
      <c r="O348" s="9"/>
      <c r="P348" s="9"/>
    </row>
    <row r="349" spans="2:16" x14ac:dyDescent="0.2">
      <c r="B349" s="9"/>
      <c r="D349" s="9"/>
      <c r="E349" s="9"/>
      <c r="F349" s="9"/>
      <c r="G349" s="24"/>
      <c r="H349" s="9"/>
      <c r="I349" s="9"/>
      <c r="J349" s="9"/>
      <c r="K349" s="17"/>
      <c r="O349" s="9"/>
      <c r="P349" s="9"/>
    </row>
    <row r="350" spans="2:16" x14ac:dyDescent="0.2">
      <c r="B350" s="9"/>
      <c r="D350" s="9"/>
      <c r="E350" s="9"/>
      <c r="F350" s="9"/>
      <c r="G350" s="24"/>
      <c r="H350" s="9"/>
      <c r="I350" s="9"/>
      <c r="J350" s="9"/>
      <c r="K350" s="17"/>
      <c r="O350" s="9"/>
      <c r="P350" s="9"/>
    </row>
    <row r="351" spans="2:16" x14ac:dyDescent="0.2">
      <c r="B351" s="9"/>
      <c r="D351" s="9"/>
      <c r="E351" s="9"/>
      <c r="F351" s="9"/>
      <c r="G351" s="24"/>
      <c r="H351" s="9"/>
      <c r="I351" s="9"/>
      <c r="J351" s="9"/>
      <c r="K351" s="17"/>
      <c r="O351" s="9"/>
      <c r="P351" s="9"/>
    </row>
    <row r="352" spans="2:16" x14ac:dyDescent="0.2">
      <c r="B352" s="9"/>
      <c r="D352" s="9"/>
      <c r="E352" s="9"/>
      <c r="F352" s="9"/>
      <c r="G352" s="24"/>
      <c r="H352" s="9"/>
      <c r="I352" s="9"/>
      <c r="J352" s="9"/>
      <c r="K352" s="17"/>
      <c r="O352" s="9"/>
      <c r="P352" s="9"/>
    </row>
    <row r="353" spans="2:16" x14ac:dyDescent="0.2">
      <c r="B353" s="9"/>
      <c r="D353" s="9"/>
      <c r="E353" s="9"/>
      <c r="F353" s="9"/>
      <c r="G353" s="24"/>
      <c r="H353" s="9"/>
      <c r="I353" s="9"/>
      <c r="J353" s="9"/>
      <c r="K353" s="17"/>
      <c r="O353" s="9"/>
      <c r="P353" s="9"/>
    </row>
    <row r="354" spans="2:16" x14ac:dyDescent="0.2">
      <c r="B354" s="9"/>
      <c r="D354" s="9"/>
      <c r="E354" s="9"/>
      <c r="F354" s="9"/>
      <c r="G354" s="24"/>
      <c r="H354" s="9"/>
      <c r="I354" s="9"/>
      <c r="J354" s="9"/>
      <c r="K354" s="17"/>
      <c r="O354" s="9"/>
      <c r="P354" s="9"/>
    </row>
    <row r="355" spans="2:16" x14ac:dyDescent="0.2">
      <c r="B355" s="9"/>
      <c r="D355" s="9"/>
      <c r="E355" s="9"/>
      <c r="F355" s="9"/>
      <c r="G355" s="24"/>
      <c r="H355" s="9"/>
      <c r="I355" s="9"/>
      <c r="J355" s="9"/>
      <c r="K355" s="17"/>
      <c r="O355" s="9"/>
      <c r="P355" s="9"/>
    </row>
    <row r="356" spans="2:16" x14ac:dyDescent="0.2">
      <c r="B356" s="9"/>
      <c r="D356" s="9"/>
      <c r="E356" s="9"/>
      <c r="F356" s="9"/>
      <c r="G356" s="24"/>
      <c r="H356" s="9"/>
      <c r="I356" s="9"/>
      <c r="J356" s="9"/>
      <c r="K356" s="17"/>
      <c r="O356" s="9"/>
      <c r="P356" s="9"/>
    </row>
    <row r="357" spans="2:16" x14ac:dyDescent="0.2">
      <c r="B357" s="9"/>
      <c r="D357" s="9"/>
      <c r="E357" s="9"/>
      <c r="F357" s="9"/>
      <c r="G357" s="24"/>
      <c r="H357" s="9"/>
      <c r="I357" s="9"/>
      <c r="J357" s="9"/>
      <c r="K357" s="17"/>
      <c r="O357" s="9"/>
      <c r="P357" s="9"/>
    </row>
    <row r="358" spans="2:16" x14ac:dyDescent="0.2">
      <c r="B358" s="9"/>
      <c r="D358" s="9"/>
      <c r="E358" s="9"/>
      <c r="F358" s="9"/>
      <c r="G358" s="24"/>
      <c r="H358" s="9"/>
      <c r="I358" s="9"/>
      <c r="J358" s="9"/>
      <c r="K358" s="17"/>
      <c r="O358" s="9"/>
      <c r="P358" s="9"/>
    </row>
    <row r="359" spans="2:16" x14ac:dyDescent="0.2">
      <c r="B359" s="9"/>
      <c r="D359" s="9"/>
      <c r="E359" s="9"/>
      <c r="F359" s="9"/>
      <c r="G359" s="24"/>
      <c r="H359" s="9"/>
      <c r="I359" s="9"/>
      <c r="J359" s="9"/>
      <c r="K359" s="17"/>
      <c r="O359" s="9"/>
      <c r="P359" s="9"/>
    </row>
    <row r="360" spans="2:16" x14ac:dyDescent="0.2">
      <c r="B360" s="9"/>
      <c r="D360" s="9"/>
      <c r="E360" s="9"/>
      <c r="F360" s="9"/>
      <c r="G360" s="24"/>
      <c r="H360" s="9"/>
      <c r="I360" s="9"/>
      <c r="J360" s="9"/>
      <c r="K360" s="17"/>
      <c r="O360" s="9"/>
      <c r="P360" s="9"/>
    </row>
    <row r="361" spans="2:16" x14ac:dyDescent="0.2">
      <c r="B361" s="9"/>
      <c r="D361" s="9"/>
      <c r="E361" s="9"/>
      <c r="F361" s="9"/>
      <c r="G361" s="24"/>
      <c r="H361" s="9"/>
      <c r="I361" s="9"/>
      <c r="J361" s="9"/>
      <c r="K361" s="17"/>
      <c r="O361" s="9"/>
      <c r="P361" s="9"/>
    </row>
    <row r="362" spans="2:16" x14ac:dyDescent="0.2">
      <c r="B362" s="9"/>
      <c r="D362" s="9"/>
      <c r="E362" s="9"/>
      <c r="F362" s="9"/>
      <c r="G362" s="24"/>
      <c r="H362" s="9"/>
      <c r="I362" s="9"/>
      <c r="J362" s="9"/>
      <c r="K362" s="17"/>
      <c r="O362" s="9"/>
      <c r="P362" s="9"/>
    </row>
    <row r="363" spans="2:16" x14ac:dyDescent="0.2">
      <c r="B363" s="9"/>
      <c r="D363" s="9"/>
      <c r="E363" s="9"/>
      <c r="F363" s="9"/>
      <c r="G363" s="24"/>
      <c r="H363" s="9"/>
      <c r="I363" s="9"/>
      <c r="J363" s="9"/>
      <c r="K363" s="17"/>
      <c r="O363" s="9"/>
      <c r="P363" s="9"/>
    </row>
    <row r="364" spans="2:16" x14ac:dyDescent="0.2">
      <c r="B364" s="9"/>
      <c r="D364" s="9"/>
      <c r="E364" s="9"/>
      <c r="F364" s="9"/>
      <c r="G364" s="24"/>
      <c r="H364" s="9"/>
      <c r="I364" s="9"/>
      <c r="J364" s="9"/>
      <c r="K364" s="17"/>
      <c r="O364" s="9"/>
      <c r="P364" s="9"/>
    </row>
    <row r="365" spans="2:16" x14ac:dyDescent="0.2">
      <c r="B365" s="9"/>
      <c r="D365" s="9"/>
      <c r="E365" s="9"/>
      <c r="F365" s="9"/>
      <c r="G365" s="24"/>
      <c r="H365" s="9"/>
      <c r="I365" s="9"/>
      <c r="J365" s="9"/>
      <c r="K365" s="17"/>
      <c r="O365" s="9"/>
      <c r="P365" s="9"/>
    </row>
    <row r="366" spans="2:16" x14ac:dyDescent="0.2">
      <c r="B366" s="9"/>
      <c r="D366" s="9"/>
      <c r="E366" s="9"/>
      <c r="F366" s="9"/>
      <c r="G366" s="24"/>
      <c r="H366" s="9"/>
      <c r="I366" s="9"/>
      <c r="J366" s="9"/>
      <c r="K366" s="17"/>
      <c r="O366" s="9"/>
      <c r="P366" s="9"/>
    </row>
    <row r="367" spans="2:16" x14ac:dyDescent="0.2">
      <c r="B367" s="9"/>
      <c r="D367" s="9"/>
      <c r="E367" s="9"/>
      <c r="F367" s="9"/>
      <c r="G367" s="24"/>
      <c r="H367" s="9"/>
      <c r="I367" s="9"/>
      <c r="J367" s="9"/>
      <c r="K367" s="17"/>
      <c r="O367" s="9"/>
      <c r="P367" s="9"/>
    </row>
    <row r="368" spans="2:16" x14ac:dyDescent="0.2">
      <c r="B368" s="9"/>
      <c r="D368" s="9"/>
      <c r="E368" s="9"/>
      <c r="F368" s="9"/>
      <c r="G368" s="24"/>
      <c r="H368" s="9"/>
      <c r="I368" s="9"/>
      <c r="J368" s="9"/>
      <c r="K368" s="17"/>
      <c r="O368" s="9"/>
      <c r="P368" s="9"/>
    </row>
    <row r="369" spans="2:16" x14ac:dyDescent="0.2">
      <c r="B369" s="9"/>
      <c r="D369" s="9"/>
      <c r="E369" s="9"/>
      <c r="F369" s="9"/>
      <c r="G369" s="24"/>
      <c r="H369" s="9"/>
      <c r="I369" s="9"/>
      <c r="J369" s="9"/>
      <c r="K369" s="17"/>
      <c r="O369" s="9"/>
      <c r="P369" s="9"/>
    </row>
    <row r="370" spans="2:16" x14ac:dyDescent="0.2">
      <c r="B370" s="9"/>
      <c r="D370" s="9"/>
      <c r="E370" s="9"/>
      <c r="F370" s="9"/>
      <c r="G370" s="24"/>
      <c r="H370" s="9"/>
      <c r="I370" s="9"/>
      <c r="J370" s="9"/>
      <c r="K370" s="17"/>
      <c r="O370" s="9"/>
      <c r="P370" s="9"/>
    </row>
    <row r="371" spans="2:16" x14ac:dyDescent="0.2">
      <c r="B371" s="9"/>
      <c r="D371" s="9"/>
      <c r="E371" s="9"/>
      <c r="F371" s="9"/>
      <c r="G371" s="24"/>
      <c r="H371" s="9"/>
      <c r="I371" s="9"/>
      <c r="J371" s="9"/>
      <c r="K371" s="17"/>
      <c r="O371" s="9"/>
      <c r="P371" s="9"/>
    </row>
    <row r="372" spans="2:16" x14ac:dyDescent="0.2">
      <c r="B372" s="9"/>
      <c r="D372" s="9"/>
      <c r="E372" s="9"/>
      <c r="F372" s="9"/>
      <c r="G372" s="24"/>
      <c r="H372" s="9"/>
      <c r="I372" s="9"/>
      <c r="J372" s="9"/>
      <c r="K372" s="17"/>
      <c r="O372" s="9"/>
      <c r="P372" s="9"/>
    </row>
    <row r="373" spans="2:16" x14ac:dyDescent="0.2">
      <c r="B373" s="9"/>
      <c r="D373" s="9"/>
      <c r="E373" s="9"/>
      <c r="F373" s="9"/>
      <c r="G373" s="24"/>
      <c r="H373" s="9"/>
      <c r="I373" s="9"/>
      <c r="J373" s="9"/>
      <c r="K373" s="17"/>
      <c r="O373" s="9"/>
      <c r="P373" s="9"/>
    </row>
    <row r="374" spans="2:16" x14ac:dyDescent="0.2">
      <c r="B374" s="9"/>
      <c r="D374" s="9"/>
      <c r="E374" s="9"/>
      <c r="F374" s="9"/>
      <c r="G374" s="24"/>
      <c r="H374" s="9"/>
      <c r="I374" s="9"/>
      <c r="J374" s="9"/>
      <c r="K374" s="17"/>
      <c r="O374" s="9"/>
      <c r="P374" s="9"/>
    </row>
    <row r="375" spans="2:16" x14ac:dyDescent="0.2">
      <c r="B375" s="9"/>
      <c r="D375" s="9"/>
      <c r="E375" s="9"/>
      <c r="F375" s="9"/>
      <c r="G375" s="24"/>
      <c r="H375" s="9"/>
      <c r="I375" s="9"/>
      <c r="J375" s="9"/>
      <c r="K375" s="17"/>
      <c r="O375" s="9"/>
      <c r="P375" s="9"/>
    </row>
    <row r="376" spans="2:16" x14ac:dyDescent="0.2">
      <c r="B376" s="9"/>
      <c r="D376" s="9"/>
      <c r="E376" s="9"/>
      <c r="F376" s="9"/>
      <c r="G376" s="24"/>
      <c r="H376" s="9"/>
      <c r="I376" s="9"/>
      <c r="J376" s="9"/>
      <c r="K376" s="17"/>
      <c r="O376" s="9"/>
      <c r="P376" s="9"/>
    </row>
    <row r="377" spans="2:16" x14ac:dyDescent="0.2">
      <c r="B377" s="9"/>
      <c r="D377" s="9"/>
      <c r="E377" s="9"/>
      <c r="F377" s="9"/>
      <c r="G377" s="24"/>
      <c r="H377" s="9"/>
      <c r="I377" s="9"/>
      <c r="J377" s="9"/>
      <c r="K377" s="17"/>
      <c r="O377" s="9"/>
      <c r="P377" s="9"/>
    </row>
    <row r="378" spans="2:16" x14ac:dyDescent="0.2">
      <c r="B378" s="9"/>
      <c r="D378" s="9"/>
      <c r="E378" s="9"/>
      <c r="F378" s="9"/>
      <c r="G378" s="24"/>
      <c r="H378" s="9"/>
      <c r="I378" s="9"/>
      <c r="J378" s="9"/>
      <c r="K378" s="17"/>
      <c r="O378" s="9"/>
      <c r="P378" s="9"/>
    </row>
    <row r="379" spans="2:16" x14ac:dyDescent="0.2">
      <c r="B379" s="9"/>
      <c r="D379" s="9"/>
      <c r="E379" s="9"/>
      <c r="F379" s="9"/>
      <c r="G379" s="24"/>
      <c r="H379" s="9"/>
      <c r="I379" s="9"/>
      <c r="J379" s="9"/>
      <c r="K379" s="17"/>
      <c r="O379" s="9"/>
      <c r="P379" s="9"/>
    </row>
    <row r="380" spans="2:16" x14ac:dyDescent="0.2">
      <c r="B380" s="9"/>
      <c r="D380" s="9"/>
      <c r="E380" s="9"/>
      <c r="F380" s="9"/>
      <c r="G380" s="24"/>
      <c r="H380" s="9"/>
      <c r="I380" s="9"/>
      <c r="J380" s="9"/>
      <c r="K380" s="17"/>
      <c r="O380" s="9"/>
      <c r="P380" s="9"/>
    </row>
    <row r="381" spans="2:16" x14ac:dyDescent="0.2">
      <c r="B381" s="9"/>
      <c r="D381" s="9"/>
      <c r="E381" s="9"/>
      <c r="F381" s="9"/>
      <c r="G381" s="24"/>
      <c r="H381" s="9"/>
      <c r="I381" s="9"/>
      <c r="J381" s="9"/>
      <c r="K381" s="17"/>
      <c r="O381" s="9"/>
      <c r="P381" s="9"/>
    </row>
    <row r="382" spans="2:16" x14ac:dyDescent="0.2">
      <c r="B382" s="9"/>
      <c r="D382" s="9"/>
      <c r="E382" s="9"/>
      <c r="F382" s="9"/>
      <c r="G382" s="24"/>
      <c r="H382" s="9"/>
      <c r="I382" s="9"/>
      <c r="J382" s="9"/>
      <c r="K382" s="17"/>
      <c r="O382" s="9"/>
      <c r="P382" s="9"/>
    </row>
    <row r="383" spans="2:16" x14ac:dyDescent="0.2">
      <c r="B383" s="9"/>
      <c r="D383" s="9"/>
      <c r="E383" s="9"/>
      <c r="F383" s="9"/>
      <c r="G383" s="24"/>
      <c r="H383" s="9"/>
      <c r="I383" s="9"/>
      <c r="J383" s="9"/>
      <c r="K383" s="17"/>
      <c r="O383" s="9"/>
      <c r="P383" s="9"/>
    </row>
    <row r="384" spans="2:16" x14ac:dyDescent="0.2">
      <c r="B384" s="9"/>
      <c r="D384" s="9"/>
      <c r="E384" s="9"/>
      <c r="F384" s="9"/>
      <c r="G384" s="24"/>
      <c r="H384" s="9"/>
      <c r="I384" s="9"/>
      <c r="J384" s="9"/>
      <c r="K384" s="17"/>
      <c r="O384" s="9"/>
      <c r="P384" s="9"/>
    </row>
    <row r="385" spans="2:16" x14ac:dyDescent="0.2">
      <c r="B385" s="9"/>
      <c r="D385" s="9"/>
      <c r="E385" s="9"/>
      <c r="F385" s="9"/>
      <c r="G385" s="24"/>
      <c r="H385" s="9"/>
      <c r="I385" s="9"/>
      <c r="J385" s="9"/>
      <c r="K385" s="17"/>
      <c r="O385" s="9"/>
      <c r="P385" s="9"/>
    </row>
    <row r="386" spans="2:16" x14ac:dyDescent="0.2">
      <c r="B386" s="9"/>
      <c r="D386" s="9"/>
      <c r="E386" s="9"/>
      <c r="F386" s="9"/>
      <c r="G386" s="24"/>
      <c r="H386" s="9"/>
      <c r="I386" s="9"/>
      <c r="J386" s="9"/>
      <c r="K386" s="17"/>
      <c r="O386" s="9"/>
      <c r="P386" s="9"/>
    </row>
    <row r="387" spans="2:16" x14ac:dyDescent="0.2">
      <c r="B387" s="9"/>
      <c r="D387" s="9"/>
      <c r="E387" s="9"/>
      <c r="F387" s="9"/>
      <c r="G387" s="24"/>
      <c r="H387" s="9"/>
      <c r="I387" s="9"/>
      <c r="J387" s="9"/>
      <c r="K387" s="17"/>
      <c r="O387" s="9"/>
      <c r="P387" s="9"/>
    </row>
    <row r="388" spans="2:16" x14ac:dyDescent="0.2">
      <c r="B388" s="9"/>
      <c r="D388" s="9"/>
      <c r="E388" s="9"/>
      <c r="F388" s="9"/>
      <c r="G388" s="24"/>
      <c r="H388" s="9"/>
      <c r="I388" s="9"/>
      <c r="J388" s="9"/>
      <c r="K388" s="17"/>
      <c r="O388" s="9"/>
      <c r="P388" s="9"/>
    </row>
    <row r="389" spans="2:16" x14ac:dyDescent="0.2">
      <c r="B389" s="9"/>
      <c r="D389" s="9"/>
      <c r="E389" s="9"/>
      <c r="F389" s="9"/>
      <c r="G389" s="24"/>
      <c r="H389" s="9"/>
      <c r="I389" s="9"/>
      <c r="J389" s="9"/>
      <c r="K389" s="17"/>
      <c r="O389" s="9"/>
      <c r="P389" s="9"/>
    </row>
    <row r="390" spans="2:16" x14ac:dyDescent="0.2">
      <c r="B390" s="9"/>
      <c r="D390" s="9"/>
      <c r="E390" s="9"/>
      <c r="F390" s="9"/>
      <c r="G390" s="24"/>
      <c r="H390" s="9"/>
      <c r="I390" s="9"/>
      <c r="J390" s="9"/>
      <c r="K390" s="17"/>
      <c r="O390" s="9"/>
      <c r="P390" s="9"/>
    </row>
    <row r="391" spans="2:16" x14ac:dyDescent="0.2">
      <c r="B391" s="9"/>
      <c r="D391" s="9"/>
      <c r="E391" s="9"/>
      <c r="F391" s="9"/>
      <c r="G391" s="24"/>
      <c r="H391" s="9"/>
      <c r="I391" s="9"/>
      <c r="J391" s="9"/>
      <c r="K391" s="17"/>
      <c r="O391" s="9"/>
      <c r="P391" s="9"/>
    </row>
    <row r="392" spans="2:16" x14ac:dyDescent="0.2">
      <c r="B392" s="9"/>
      <c r="D392" s="9"/>
      <c r="E392" s="9"/>
      <c r="F392" s="9"/>
      <c r="G392" s="24"/>
      <c r="H392" s="9"/>
      <c r="I392" s="9"/>
      <c r="J392" s="9"/>
      <c r="K392" s="17"/>
      <c r="O392" s="9"/>
      <c r="P392" s="9"/>
    </row>
    <row r="393" spans="2:16" x14ac:dyDescent="0.2">
      <c r="B393" s="9"/>
      <c r="D393" s="9"/>
      <c r="E393" s="9"/>
      <c r="F393" s="9"/>
      <c r="G393" s="24"/>
      <c r="H393" s="9"/>
      <c r="I393" s="9"/>
      <c r="J393" s="9"/>
      <c r="K393" s="17"/>
      <c r="O393" s="9"/>
      <c r="P393" s="9"/>
    </row>
    <row r="394" spans="2:16" x14ac:dyDescent="0.2">
      <c r="B394" s="9"/>
      <c r="D394" s="9"/>
      <c r="E394" s="9"/>
      <c r="F394" s="9"/>
      <c r="G394" s="24"/>
      <c r="H394" s="9"/>
      <c r="I394" s="9"/>
      <c r="J394" s="9"/>
      <c r="K394" s="17"/>
      <c r="O394" s="9"/>
      <c r="P394" s="9"/>
    </row>
    <row r="395" spans="2:16" x14ac:dyDescent="0.2">
      <c r="B395" s="9"/>
      <c r="D395" s="9"/>
      <c r="E395" s="9"/>
      <c r="F395" s="9"/>
      <c r="G395" s="24"/>
      <c r="H395" s="9"/>
      <c r="I395" s="9"/>
      <c r="J395" s="9"/>
      <c r="K395" s="17"/>
      <c r="O395" s="9"/>
      <c r="P395" s="9"/>
    </row>
    <row r="396" spans="2:16" x14ac:dyDescent="0.2">
      <c r="B396" s="9"/>
      <c r="D396" s="9"/>
      <c r="E396" s="9"/>
      <c r="F396" s="9"/>
      <c r="G396" s="24"/>
      <c r="H396" s="9"/>
      <c r="I396" s="9"/>
      <c r="J396" s="9"/>
      <c r="K396" s="17"/>
      <c r="O396" s="9"/>
      <c r="P396" s="9"/>
    </row>
    <row r="397" spans="2:16" x14ac:dyDescent="0.2">
      <c r="B397" s="9"/>
      <c r="D397" s="9"/>
      <c r="E397" s="9"/>
      <c r="F397" s="9"/>
      <c r="G397" s="24"/>
      <c r="H397" s="9"/>
      <c r="I397" s="9"/>
      <c r="J397" s="9"/>
      <c r="K397" s="17"/>
      <c r="O397" s="9"/>
      <c r="P397" s="9"/>
    </row>
    <row r="398" spans="2:16" x14ac:dyDescent="0.2">
      <c r="B398" s="9"/>
      <c r="D398" s="9"/>
      <c r="E398" s="9"/>
      <c r="F398" s="9"/>
      <c r="G398" s="24"/>
      <c r="H398" s="9"/>
      <c r="I398" s="9"/>
      <c r="J398" s="9"/>
      <c r="K398" s="17"/>
      <c r="O398" s="9"/>
      <c r="P398" s="9"/>
    </row>
    <row r="399" spans="2:16" x14ac:dyDescent="0.2">
      <c r="B399" s="9"/>
      <c r="D399" s="9"/>
      <c r="E399" s="9"/>
      <c r="F399" s="9"/>
      <c r="G399" s="24"/>
      <c r="H399" s="9"/>
      <c r="I399" s="9"/>
      <c r="J399" s="9"/>
      <c r="K399" s="17"/>
      <c r="O399" s="9"/>
      <c r="P399" s="9"/>
    </row>
    <row r="400" spans="2:16" x14ac:dyDescent="0.2">
      <c r="B400" s="9"/>
      <c r="D400" s="9"/>
      <c r="E400" s="9"/>
      <c r="F400" s="9"/>
      <c r="G400" s="24"/>
      <c r="H400" s="9"/>
      <c r="I400" s="9"/>
      <c r="J400" s="9"/>
      <c r="K400" s="17"/>
      <c r="O400" s="9"/>
      <c r="P400" s="9"/>
    </row>
    <row r="401" spans="2:16" x14ac:dyDescent="0.2">
      <c r="B401" s="9"/>
      <c r="D401" s="9"/>
      <c r="E401" s="9"/>
      <c r="F401" s="9"/>
      <c r="G401" s="24"/>
      <c r="H401" s="9"/>
      <c r="I401" s="9"/>
      <c r="J401" s="9"/>
      <c r="K401" s="17"/>
      <c r="O401" s="9"/>
      <c r="P401" s="9"/>
    </row>
    <row r="402" spans="2:16" x14ac:dyDescent="0.2">
      <c r="B402" s="9"/>
      <c r="D402" s="9"/>
      <c r="E402" s="9"/>
      <c r="F402" s="9"/>
      <c r="G402" s="24"/>
      <c r="H402" s="9"/>
      <c r="I402" s="9"/>
      <c r="J402" s="9"/>
      <c r="K402" s="17"/>
      <c r="O402" s="9"/>
      <c r="P402" s="9"/>
    </row>
    <row r="403" spans="2:16" x14ac:dyDescent="0.2">
      <c r="B403" s="9"/>
      <c r="D403" s="9"/>
      <c r="E403" s="9"/>
      <c r="F403" s="9"/>
      <c r="G403" s="24"/>
      <c r="H403" s="9"/>
      <c r="I403" s="9"/>
      <c r="J403" s="9"/>
      <c r="K403" s="17"/>
      <c r="O403" s="9"/>
      <c r="P403" s="9"/>
    </row>
    <row r="404" spans="2:16" x14ac:dyDescent="0.2">
      <c r="B404" s="9"/>
      <c r="D404" s="9"/>
      <c r="E404" s="9"/>
      <c r="F404" s="9"/>
      <c r="G404" s="24"/>
      <c r="H404" s="9"/>
      <c r="I404" s="9"/>
      <c r="J404" s="9"/>
      <c r="K404" s="17"/>
      <c r="O404" s="9"/>
      <c r="P404" s="9"/>
    </row>
    <row r="405" spans="2:16" x14ac:dyDescent="0.2">
      <c r="B405" s="9"/>
      <c r="D405" s="9"/>
      <c r="E405" s="9"/>
      <c r="F405" s="9"/>
      <c r="G405" s="24"/>
      <c r="H405" s="9"/>
      <c r="I405" s="9"/>
      <c r="J405" s="9"/>
      <c r="K405" s="17"/>
      <c r="O405" s="9"/>
      <c r="P405" s="9"/>
    </row>
    <row r="406" spans="2:16" x14ac:dyDescent="0.2">
      <c r="B406" s="9"/>
      <c r="D406" s="9"/>
      <c r="E406" s="9"/>
      <c r="F406" s="9"/>
      <c r="G406" s="24"/>
      <c r="H406" s="9"/>
      <c r="I406" s="9"/>
      <c r="J406" s="9"/>
      <c r="K406" s="17"/>
      <c r="O406" s="9"/>
      <c r="P406" s="9"/>
    </row>
    <row r="407" spans="2:16" x14ac:dyDescent="0.2">
      <c r="B407" s="9"/>
      <c r="D407" s="9"/>
      <c r="E407" s="9"/>
      <c r="F407" s="9"/>
      <c r="G407" s="24"/>
      <c r="H407" s="9"/>
      <c r="I407" s="9"/>
      <c r="J407" s="9"/>
      <c r="K407" s="17"/>
      <c r="O407" s="9"/>
      <c r="P407" s="9"/>
    </row>
    <row r="408" spans="2:16" x14ac:dyDescent="0.2">
      <c r="B408" s="9"/>
      <c r="D408" s="9"/>
      <c r="E408" s="9"/>
      <c r="F408" s="9"/>
      <c r="G408" s="24"/>
      <c r="H408" s="9"/>
      <c r="I408" s="9"/>
      <c r="J408" s="9"/>
      <c r="K408" s="17"/>
      <c r="O408" s="9"/>
      <c r="P408" s="9"/>
    </row>
    <row r="409" spans="2:16" x14ac:dyDescent="0.2">
      <c r="B409" s="9"/>
      <c r="D409" s="9"/>
      <c r="E409" s="9"/>
      <c r="F409" s="9"/>
      <c r="G409" s="24"/>
      <c r="H409" s="9"/>
      <c r="I409" s="9"/>
      <c r="J409" s="9"/>
      <c r="K409" s="17"/>
      <c r="O409" s="9"/>
      <c r="P409" s="9"/>
    </row>
    <row r="410" spans="2:16" x14ac:dyDescent="0.2">
      <c r="B410" s="9"/>
      <c r="D410" s="9"/>
      <c r="E410" s="9"/>
      <c r="F410" s="9"/>
      <c r="G410" s="24"/>
      <c r="H410" s="9"/>
      <c r="I410" s="9"/>
      <c r="J410" s="9"/>
      <c r="K410" s="17"/>
      <c r="O410" s="9"/>
      <c r="P410" s="9"/>
    </row>
    <row r="411" spans="2:16" x14ac:dyDescent="0.2">
      <c r="B411" s="9"/>
      <c r="D411" s="9"/>
      <c r="E411" s="9"/>
      <c r="F411" s="9"/>
      <c r="G411" s="24"/>
      <c r="H411" s="9"/>
      <c r="I411" s="9"/>
      <c r="J411" s="9"/>
      <c r="K411" s="17"/>
      <c r="O411" s="9"/>
      <c r="P411" s="9"/>
    </row>
    <row r="412" spans="2:16" x14ac:dyDescent="0.2">
      <c r="B412" s="9"/>
      <c r="D412" s="9"/>
      <c r="E412" s="9"/>
      <c r="F412" s="9"/>
      <c r="G412" s="24"/>
      <c r="H412" s="9"/>
      <c r="I412" s="9"/>
      <c r="J412" s="9"/>
      <c r="K412" s="17"/>
      <c r="O412" s="9"/>
      <c r="P412" s="9"/>
    </row>
    <row r="413" spans="2:16" x14ac:dyDescent="0.2">
      <c r="B413" s="9"/>
      <c r="D413" s="9"/>
      <c r="E413" s="9"/>
      <c r="F413" s="9"/>
      <c r="G413" s="24"/>
      <c r="H413" s="9"/>
      <c r="I413" s="9"/>
      <c r="J413" s="9"/>
      <c r="K413" s="17"/>
      <c r="O413" s="9"/>
      <c r="P413" s="9"/>
    </row>
    <row r="414" spans="2:16" x14ac:dyDescent="0.2">
      <c r="B414" s="9"/>
      <c r="D414" s="9"/>
      <c r="E414" s="9"/>
      <c r="F414" s="9"/>
      <c r="G414" s="24"/>
      <c r="H414" s="9"/>
      <c r="I414" s="9"/>
      <c r="J414" s="9"/>
      <c r="K414" s="17"/>
      <c r="O414" s="9"/>
      <c r="P414" s="9"/>
    </row>
    <row r="415" spans="2:16" x14ac:dyDescent="0.2">
      <c r="B415" s="9"/>
      <c r="D415" s="9"/>
      <c r="E415" s="9"/>
      <c r="F415" s="9"/>
      <c r="G415" s="24"/>
      <c r="H415" s="9"/>
      <c r="I415" s="9"/>
      <c r="J415" s="9"/>
      <c r="K415" s="17"/>
      <c r="O415" s="9"/>
      <c r="P415" s="9"/>
    </row>
    <row r="416" spans="2:16" x14ac:dyDescent="0.2">
      <c r="B416" s="9"/>
      <c r="D416" s="9"/>
      <c r="E416" s="9"/>
      <c r="F416" s="9"/>
      <c r="G416" s="24"/>
      <c r="H416" s="9"/>
      <c r="I416" s="9"/>
      <c r="J416" s="9"/>
      <c r="K416" s="17"/>
      <c r="O416" s="9"/>
      <c r="P416" s="9"/>
    </row>
    <row r="417" spans="2:16" x14ac:dyDescent="0.2">
      <c r="B417" s="9"/>
      <c r="D417" s="9"/>
      <c r="E417" s="9"/>
      <c r="F417" s="9"/>
      <c r="G417" s="24"/>
      <c r="H417" s="9"/>
      <c r="I417" s="9"/>
      <c r="J417" s="9"/>
      <c r="K417" s="17"/>
      <c r="O417" s="9"/>
      <c r="P417" s="9"/>
    </row>
    <row r="418" spans="2:16" x14ac:dyDescent="0.2">
      <c r="B418" s="9"/>
      <c r="D418" s="9"/>
      <c r="E418" s="9"/>
      <c r="F418" s="9"/>
      <c r="G418" s="24"/>
      <c r="H418" s="9"/>
      <c r="I418" s="9"/>
      <c r="J418" s="9"/>
      <c r="K418" s="17"/>
      <c r="O418" s="9"/>
      <c r="P418" s="9"/>
    </row>
    <row r="419" spans="2:16" x14ac:dyDescent="0.2">
      <c r="B419" s="9"/>
      <c r="D419" s="9"/>
      <c r="E419" s="9"/>
      <c r="F419" s="9"/>
      <c r="G419" s="24"/>
      <c r="H419" s="9"/>
      <c r="I419" s="9"/>
      <c r="J419" s="9"/>
      <c r="K419" s="17"/>
      <c r="O419" s="9"/>
      <c r="P419" s="9"/>
    </row>
    <row r="420" spans="2:16" x14ac:dyDescent="0.2">
      <c r="B420" s="9"/>
      <c r="D420" s="9"/>
      <c r="E420" s="9"/>
      <c r="F420" s="9"/>
      <c r="G420" s="24"/>
      <c r="H420" s="9"/>
      <c r="I420" s="9"/>
      <c r="J420" s="9"/>
      <c r="K420" s="17"/>
      <c r="O420" s="9"/>
      <c r="P420" s="9"/>
    </row>
    <row r="421" spans="2:16" x14ac:dyDescent="0.2">
      <c r="B421" s="9"/>
      <c r="D421" s="9"/>
      <c r="E421" s="9"/>
      <c r="F421" s="9"/>
      <c r="G421" s="24"/>
      <c r="H421" s="9"/>
      <c r="I421" s="9"/>
      <c r="J421" s="9"/>
      <c r="K421" s="17"/>
      <c r="O421" s="9"/>
      <c r="P421" s="9"/>
    </row>
    <row r="422" spans="2:16" x14ac:dyDescent="0.2">
      <c r="B422" s="9"/>
      <c r="D422" s="9"/>
      <c r="E422" s="9"/>
      <c r="F422" s="9"/>
      <c r="G422" s="24"/>
      <c r="H422" s="9"/>
      <c r="I422" s="9"/>
      <c r="J422" s="9"/>
      <c r="K422" s="17"/>
      <c r="O422" s="9"/>
      <c r="P422" s="9"/>
    </row>
    <row r="423" spans="2:16" x14ac:dyDescent="0.2">
      <c r="B423" s="9"/>
      <c r="D423" s="9"/>
      <c r="E423" s="9"/>
      <c r="F423" s="9"/>
      <c r="G423" s="24"/>
      <c r="H423" s="9"/>
      <c r="I423" s="9"/>
      <c r="J423" s="9"/>
      <c r="K423" s="17"/>
      <c r="O423" s="9"/>
      <c r="P423" s="9"/>
    </row>
    <row r="424" spans="2:16" x14ac:dyDescent="0.2">
      <c r="B424" s="9"/>
      <c r="D424" s="9"/>
      <c r="E424" s="9"/>
      <c r="F424" s="9"/>
      <c r="G424" s="24"/>
      <c r="H424" s="9"/>
      <c r="I424" s="9"/>
      <c r="J424" s="9"/>
      <c r="K424" s="17"/>
      <c r="O424" s="9"/>
      <c r="P424" s="9"/>
    </row>
    <row r="425" spans="2:16" x14ac:dyDescent="0.2">
      <c r="B425" s="9"/>
      <c r="D425" s="9"/>
      <c r="E425" s="9"/>
      <c r="F425" s="9"/>
      <c r="G425" s="24"/>
      <c r="H425" s="9"/>
      <c r="I425" s="9"/>
      <c r="J425" s="9"/>
      <c r="K425" s="17"/>
      <c r="O425" s="9"/>
      <c r="P425" s="9"/>
    </row>
    <row r="426" spans="2:16" x14ac:dyDescent="0.2">
      <c r="B426" s="9"/>
      <c r="D426" s="9"/>
      <c r="E426" s="9"/>
      <c r="F426" s="9"/>
      <c r="G426" s="24"/>
      <c r="H426" s="9"/>
      <c r="I426" s="9"/>
      <c r="J426" s="9"/>
      <c r="K426" s="17"/>
      <c r="O426" s="9"/>
      <c r="P426" s="9"/>
    </row>
    <row r="427" spans="2:16" x14ac:dyDescent="0.2">
      <c r="B427" s="9"/>
      <c r="D427" s="9"/>
      <c r="E427" s="9"/>
      <c r="F427" s="9"/>
      <c r="G427" s="24"/>
      <c r="H427" s="9"/>
      <c r="I427" s="9"/>
      <c r="J427" s="9"/>
      <c r="K427" s="17"/>
      <c r="O427" s="9"/>
      <c r="P427" s="9"/>
    </row>
    <row r="428" spans="2:16" x14ac:dyDescent="0.2">
      <c r="B428" s="9"/>
      <c r="D428" s="9"/>
      <c r="E428" s="9"/>
      <c r="F428" s="9"/>
      <c r="G428" s="24"/>
      <c r="H428" s="9"/>
      <c r="I428" s="9"/>
      <c r="J428" s="9"/>
      <c r="K428" s="17"/>
      <c r="O428" s="9"/>
      <c r="P428" s="9"/>
    </row>
    <row r="429" spans="2:16" x14ac:dyDescent="0.2">
      <c r="B429" s="9"/>
      <c r="D429" s="9"/>
      <c r="E429" s="9"/>
      <c r="F429" s="9"/>
      <c r="G429" s="24"/>
      <c r="H429" s="9"/>
      <c r="I429" s="9"/>
      <c r="J429" s="9"/>
      <c r="K429" s="17"/>
      <c r="O429" s="9"/>
      <c r="P429" s="9"/>
    </row>
    <row r="430" spans="2:16" x14ac:dyDescent="0.2">
      <c r="B430" s="9"/>
      <c r="D430" s="9"/>
      <c r="E430" s="9"/>
      <c r="F430" s="9"/>
      <c r="G430" s="24"/>
      <c r="H430" s="9"/>
      <c r="I430" s="9"/>
      <c r="J430" s="9"/>
      <c r="K430" s="17"/>
      <c r="O430" s="9"/>
      <c r="P430" s="9"/>
    </row>
    <row r="431" spans="2:16" x14ac:dyDescent="0.2">
      <c r="B431" s="9"/>
      <c r="D431" s="9"/>
      <c r="E431" s="9"/>
      <c r="F431" s="9"/>
      <c r="G431" s="24"/>
      <c r="H431" s="9"/>
      <c r="I431" s="9"/>
      <c r="J431" s="9"/>
      <c r="K431" s="17"/>
      <c r="O431" s="9"/>
      <c r="P431" s="9"/>
    </row>
    <row r="432" spans="2:16" x14ac:dyDescent="0.2">
      <c r="B432" s="9"/>
      <c r="D432" s="9"/>
      <c r="E432" s="9"/>
      <c r="F432" s="9"/>
      <c r="G432" s="24"/>
      <c r="H432" s="9"/>
      <c r="I432" s="9"/>
      <c r="J432" s="9"/>
      <c r="K432" s="17"/>
      <c r="O432" s="9"/>
      <c r="P432" s="9"/>
    </row>
    <row r="433" spans="2:16" x14ac:dyDescent="0.2">
      <c r="B433" s="9"/>
      <c r="D433" s="9"/>
      <c r="E433" s="9"/>
      <c r="F433" s="9"/>
      <c r="G433" s="24"/>
      <c r="H433" s="9"/>
      <c r="I433" s="9"/>
      <c r="J433" s="9"/>
      <c r="K433" s="17"/>
      <c r="O433" s="9"/>
      <c r="P433" s="9"/>
    </row>
    <row r="434" spans="2:16" x14ac:dyDescent="0.2">
      <c r="B434" s="9"/>
      <c r="D434" s="9"/>
      <c r="E434" s="9"/>
      <c r="F434" s="9"/>
      <c r="G434" s="24"/>
      <c r="H434" s="9"/>
      <c r="I434" s="9"/>
      <c r="J434" s="9"/>
      <c r="K434" s="17"/>
      <c r="O434" s="9"/>
      <c r="P434" s="9"/>
    </row>
    <row r="435" spans="2:16" x14ac:dyDescent="0.2">
      <c r="B435" s="9"/>
      <c r="D435" s="9"/>
      <c r="E435" s="9"/>
      <c r="F435" s="9"/>
      <c r="G435" s="24"/>
      <c r="H435" s="9"/>
      <c r="I435" s="9"/>
      <c r="J435" s="9"/>
      <c r="K435" s="17"/>
      <c r="O435" s="9"/>
      <c r="P435" s="9"/>
    </row>
    <row r="436" spans="2:16" x14ac:dyDescent="0.2">
      <c r="B436" s="9"/>
      <c r="D436" s="9"/>
      <c r="E436" s="9"/>
      <c r="F436" s="9"/>
      <c r="G436" s="24"/>
      <c r="H436" s="9"/>
      <c r="I436" s="9"/>
      <c r="J436" s="9"/>
      <c r="K436" s="17"/>
      <c r="O436" s="9"/>
      <c r="P436" s="9"/>
    </row>
    <row r="437" spans="2:16" x14ac:dyDescent="0.2">
      <c r="B437" s="9"/>
      <c r="D437" s="9"/>
      <c r="E437" s="9"/>
      <c r="F437" s="9"/>
      <c r="G437" s="24"/>
      <c r="H437" s="9"/>
      <c r="I437" s="9"/>
      <c r="J437" s="9"/>
      <c r="K437" s="17"/>
      <c r="O437" s="9"/>
      <c r="P437" s="9"/>
    </row>
    <row r="438" spans="2:16" x14ac:dyDescent="0.2">
      <c r="B438" s="9"/>
      <c r="D438" s="9"/>
      <c r="E438" s="9"/>
      <c r="F438" s="9"/>
      <c r="G438" s="24"/>
      <c r="H438" s="9"/>
      <c r="I438" s="9"/>
      <c r="J438" s="9"/>
      <c r="K438" s="17"/>
      <c r="O438" s="9"/>
      <c r="P438" s="9"/>
    </row>
    <row r="439" spans="2:16" x14ac:dyDescent="0.2">
      <c r="B439" s="9"/>
      <c r="D439" s="9"/>
      <c r="E439" s="9"/>
      <c r="F439" s="9"/>
      <c r="G439" s="24"/>
      <c r="H439" s="9"/>
      <c r="I439" s="9"/>
      <c r="J439" s="9"/>
      <c r="K439" s="17"/>
      <c r="O439" s="9"/>
      <c r="P439" s="9"/>
    </row>
    <row r="440" spans="2:16" x14ac:dyDescent="0.2">
      <c r="B440" s="9"/>
      <c r="D440" s="9"/>
      <c r="E440" s="9"/>
      <c r="F440" s="9"/>
      <c r="G440" s="24"/>
      <c r="H440" s="9"/>
      <c r="I440" s="9"/>
      <c r="J440" s="9"/>
      <c r="K440" s="17"/>
      <c r="O440" s="9"/>
      <c r="P440" s="9"/>
    </row>
    <row r="441" spans="2:16" x14ac:dyDescent="0.2">
      <c r="B441" s="9"/>
      <c r="D441" s="9"/>
      <c r="E441" s="9"/>
      <c r="F441" s="9"/>
      <c r="G441" s="24"/>
      <c r="H441" s="9"/>
      <c r="I441" s="9"/>
      <c r="J441" s="9"/>
      <c r="K441" s="17"/>
      <c r="O441" s="9"/>
      <c r="P441" s="9"/>
    </row>
    <row r="442" spans="2:16" x14ac:dyDescent="0.2">
      <c r="B442" s="9"/>
      <c r="D442" s="9"/>
      <c r="E442" s="9"/>
      <c r="F442" s="9"/>
      <c r="G442" s="24"/>
      <c r="H442" s="9"/>
      <c r="I442" s="9"/>
      <c r="J442" s="9"/>
      <c r="K442" s="17"/>
      <c r="O442" s="9"/>
      <c r="P442" s="9"/>
    </row>
    <row r="443" spans="2:16" x14ac:dyDescent="0.2">
      <c r="B443" s="9"/>
      <c r="D443" s="9"/>
      <c r="E443" s="9"/>
      <c r="F443" s="9"/>
      <c r="G443" s="24"/>
      <c r="H443" s="9"/>
      <c r="I443" s="9"/>
      <c r="J443" s="9"/>
      <c r="K443" s="17"/>
      <c r="O443" s="9"/>
      <c r="P443" s="9"/>
    </row>
    <row r="444" spans="2:16" x14ac:dyDescent="0.2">
      <c r="B444" s="9"/>
      <c r="D444" s="9"/>
      <c r="E444" s="9"/>
      <c r="F444" s="9"/>
      <c r="G444" s="24"/>
      <c r="H444" s="9"/>
      <c r="I444" s="9"/>
      <c r="J444" s="9"/>
      <c r="K444" s="17"/>
      <c r="O444" s="9"/>
      <c r="P444" s="9"/>
    </row>
    <row r="445" spans="2:16" x14ac:dyDescent="0.2">
      <c r="B445" s="9"/>
      <c r="D445" s="9"/>
      <c r="E445" s="9"/>
      <c r="F445" s="9"/>
      <c r="G445" s="24"/>
      <c r="H445" s="9"/>
      <c r="I445" s="9"/>
      <c r="J445" s="9"/>
      <c r="K445" s="17"/>
      <c r="O445" s="9"/>
      <c r="P445" s="9"/>
    </row>
    <row r="446" spans="2:16" x14ac:dyDescent="0.2">
      <c r="B446" s="9"/>
      <c r="D446" s="9"/>
      <c r="E446" s="9"/>
      <c r="F446" s="9"/>
      <c r="G446" s="24"/>
      <c r="H446" s="9"/>
      <c r="I446" s="9"/>
      <c r="J446" s="9"/>
      <c r="K446" s="17"/>
      <c r="O446" s="9"/>
      <c r="P446" s="9"/>
    </row>
    <row r="447" spans="2:16" x14ac:dyDescent="0.2">
      <c r="B447" s="9"/>
      <c r="D447" s="9"/>
      <c r="E447" s="9"/>
      <c r="F447" s="9"/>
      <c r="G447" s="24"/>
      <c r="H447" s="9"/>
      <c r="I447" s="9"/>
      <c r="J447" s="9"/>
      <c r="K447" s="17"/>
      <c r="O447" s="9"/>
      <c r="P447" s="9"/>
    </row>
    <row r="448" spans="2:16" x14ac:dyDescent="0.2">
      <c r="B448" s="9"/>
      <c r="D448" s="9"/>
      <c r="E448" s="9"/>
      <c r="F448" s="9"/>
      <c r="G448" s="24"/>
      <c r="H448" s="9"/>
      <c r="I448" s="9"/>
      <c r="J448" s="9"/>
      <c r="K448" s="17"/>
      <c r="O448" s="9"/>
      <c r="P448" s="9"/>
    </row>
    <row r="449" spans="2:16" x14ac:dyDescent="0.2">
      <c r="B449" s="9"/>
      <c r="D449" s="9"/>
      <c r="E449" s="9"/>
      <c r="F449" s="9"/>
      <c r="G449" s="24"/>
      <c r="H449" s="9"/>
      <c r="I449" s="9"/>
      <c r="J449" s="9"/>
      <c r="K449" s="17"/>
      <c r="O449" s="9"/>
      <c r="P449" s="9"/>
    </row>
    <row r="450" spans="2:16" x14ac:dyDescent="0.2">
      <c r="B450" s="9"/>
      <c r="D450" s="9"/>
      <c r="E450" s="9"/>
      <c r="F450" s="9"/>
      <c r="G450" s="24"/>
      <c r="H450" s="9"/>
      <c r="I450" s="9"/>
      <c r="J450" s="9"/>
      <c r="K450" s="17"/>
      <c r="O450" s="9"/>
      <c r="P450" s="9"/>
    </row>
    <row r="451" spans="2:16" x14ac:dyDescent="0.2">
      <c r="B451" s="9"/>
      <c r="D451" s="9"/>
      <c r="E451" s="9"/>
      <c r="F451" s="9"/>
      <c r="G451" s="24"/>
      <c r="H451" s="9"/>
      <c r="I451" s="9"/>
      <c r="J451" s="9"/>
      <c r="K451" s="17"/>
      <c r="O451" s="9"/>
      <c r="P451" s="9"/>
    </row>
    <row r="452" spans="2:16" x14ac:dyDescent="0.2">
      <c r="B452" s="9"/>
      <c r="D452" s="9"/>
      <c r="E452" s="9"/>
      <c r="F452" s="9"/>
      <c r="G452" s="24"/>
      <c r="H452" s="9"/>
      <c r="I452" s="9"/>
      <c r="J452" s="9"/>
      <c r="K452" s="17"/>
      <c r="O452" s="9"/>
      <c r="P452" s="9"/>
    </row>
    <row r="453" spans="2:16" x14ac:dyDescent="0.2">
      <c r="B453" s="9"/>
      <c r="D453" s="9"/>
      <c r="E453" s="9"/>
      <c r="F453" s="9"/>
      <c r="G453" s="24"/>
      <c r="H453" s="9"/>
      <c r="I453" s="9"/>
      <c r="J453" s="9"/>
      <c r="K453" s="17"/>
      <c r="O453" s="9"/>
      <c r="P453" s="9"/>
    </row>
    <row r="454" spans="2:16" x14ac:dyDescent="0.2">
      <c r="B454" s="9"/>
      <c r="D454" s="9"/>
      <c r="E454" s="9"/>
      <c r="F454" s="9"/>
      <c r="G454" s="24"/>
      <c r="H454" s="9"/>
      <c r="I454" s="9"/>
      <c r="J454" s="9"/>
      <c r="K454" s="17"/>
      <c r="O454" s="9"/>
      <c r="P454" s="9"/>
    </row>
    <row r="455" spans="2:16" x14ac:dyDescent="0.2">
      <c r="B455" s="9"/>
      <c r="D455" s="9"/>
      <c r="E455" s="9"/>
      <c r="F455" s="9"/>
      <c r="G455" s="24"/>
      <c r="H455" s="9"/>
      <c r="I455" s="9"/>
      <c r="J455" s="9"/>
      <c r="K455" s="17"/>
      <c r="O455" s="9"/>
      <c r="P455" s="9"/>
    </row>
    <row r="456" spans="2:16" x14ac:dyDescent="0.2">
      <c r="B456" s="9"/>
      <c r="D456" s="9"/>
      <c r="E456" s="9"/>
      <c r="F456" s="9"/>
      <c r="G456" s="24"/>
      <c r="H456" s="9"/>
      <c r="I456" s="9"/>
      <c r="J456" s="9"/>
      <c r="K456" s="17"/>
      <c r="O456" s="9"/>
      <c r="P456" s="9"/>
    </row>
    <row r="457" spans="2:16" x14ac:dyDescent="0.2">
      <c r="B457" s="9"/>
      <c r="D457" s="9"/>
      <c r="E457" s="9"/>
      <c r="F457" s="9"/>
      <c r="G457" s="24"/>
      <c r="H457" s="9"/>
      <c r="I457" s="9"/>
      <c r="J457" s="9"/>
      <c r="K457" s="17"/>
      <c r="O457" s="9"/>
      <c r="P457" s="9"/>
    </row>
    <row r="458" spans="2:16" x14ac:dyDescent="0.2">
      <c r="B458" s="9"/>
      <c r="D458" s="9"/>
      <c r="E458" s="9"/>
      <c r="F458" s="9"/>
      <c r="G458" s="24"/>
      <c r="H458" s="9"/>
      <c r="I458" s="9"/>
      <c r="J458" s="9"/>
      <c r="K458" s="17"/>
      <c r="O458" s="9"/>
      <c r="P458" s="9"/>
    </row>
    <row r="459" spans="2:16" x14ac:dyDescent="0.2">
      <c r="B459" s="9"/>
      <c r="D459" s="9"/>
      <c r="E459" s="9"/>
      <c r="F459" s="9"/>
      <c r="G459" s="24"/>
      <c r="H459" s="9"/>
      <c r="I459" s="9"/>
      <c r="J459" s="9"/>
      <c r="K459" s="17"/>
      <c r="O459" s="9"/>
      <c r="P459" s="9"/>
    </row>
    <row r="460" spans="2:16" x14ac:dyDescent="0.2">
      <c r="B460" s="9"/>
      <c r="D460" s="9"/>
      <c r="E460" s="9"/>
      <c r="F460" s="9"/>
      <c r="G460" s="24"/>
      <c r="H460" s="9"/>
      <c r="I460" s="9"/>
      <c r="J460" s="9"/>
      <c r="K460" s="17"/>
      <c r="O460" s="9"/>
      <c r="P460" s="9"/>
    </row>
    <row r="461" spans="2:16" x14ac:dyDescent="0.2">
      <c r="B461" s="9"/>
      <c r="D461" s="9"/>
      <c r="E461" s="9"/>
      <c r="F461" s="9"/>
      <c r="G461" s="24"/>
      <c r="H461" s="9"/>
      <c r="I461" s="9"/>
      <c r="J461" s="9"/>
      <c r="K461" s="17"/>
      <c r="O461" s="9"/>
      <c r="P461" s="9"/>
    </row>
    <row r="462" spans="2:16" x14ac:dyDescent="0.2">
      <c r="B462" s="9"/>
      <c r="D462" s="9"/>
      <c r="E462" s="9"/>
      <c r="F462" s="9"/>
      <c r="G462" s="24"/>
      <c r="H462" s="9"/>
      <c r="I462" s="9"/>
      <c r="J462" s="9"/>
      <c r="K462" s="17"/>
      <c r="O462" s="9"/>
      <c r="P462" s="9"/>
    </row>
    <row r="463" spans="2:16" x14ac:dyDescent="0.2">
      <c r="B463" s="9"/>
      <c r="D463" s="9"/>
      <c r="E463" s="9"/>
      <c r="F463" s="9"/>
      <c r="G463" s="24"/>
      <c r="H463" s="9"/>
      <c r="I463" s="9"/>
      <c r="J463" s="9"/>
      <c r="K463" s="17"/>
      <c r="O463" s="9"/>
      <c r="P463" s="9"/>
    </row>
    <row r="464" spans="2:16" x14ac:dyDescent="0.2">
      <c r="B464" s="9"/>
      <c r="D464" s="9"/>
      <c r="E464" s="9"/>
      <c r="F464" s="9"/>
      <c r="G464" s="24"/>
      <c r="H464" s="9"/>
      <c r="I464" s="9"/>
      <c r="J464" s="9"/>
      <c r="K464" s="17"/>
      <c r="O464" s="9"/>
      <c r="P464" s="9"/>
    </row>
    <row r="465" spans="2:16" x14ac:dyDescent="0.2">
      <c r="B465" s="9"/>
      <c r="D465" s="9"/>
      <c r="E465" s="9"/>
      <c r="F465" s="9"/>
      <c r="G465" s="24"/>
      <c r="H465" s="9"/>
      <c r="I465" s="9"/>
      <c r="J465" s="9"/>
      <c r="K465" s="17"/>
      <c r="O465" s="9"/>
      <c r="P465" s="9"/>
    </row>
    <row r="466" spans="2:16" x14ac:dyDescent="0.2">
      <c r="B466" s="9"/>
      <c r="D466" s="9"/>
      <c r="E466" s="9"/>
      <c r="F466" s="9"/>
      <c r="G466" s="24"/>
      <c r="H466" s="9"/>
      <c r="I466" s="9"/>
      <c r="J466" s="9"/>
      <c r="K466" s="17"/>
      <c r="O466" s="9"/>
      <c r="P466" s="9"/>
    </row>
    <row r="467" spans="2:16" x14ac:dyDescent="0.2">
      <c r="B467" s="9"/>
      <c r="D467" s="9"/>
      <c r="E467" s="9"/>
      <c r="F467" s="9"/>
      <c r="G467" s="24"/>
      <c r="H467" s="9"/>
      <c r="I467" s="9"/>
      <c r="J467" s="9"/>
      <c r="K467" s="17"/>
      <c r="O467" s="9"/>
      <c r="P467" s="9"/>
    </row>
    <row r="468" spans="2:16" x14ac:dyDescent="0.2">
      <c r="B468" s="9"/>
      <c r="D468" s="9"/>
      <c r="E468" s="9"/>
      <c r="F468" s="9"/>
      <c r="G468" s="24"/>
      <c r="H468" s="9"/>
      <c r="I468" s="9"/>
      <c r="J468" s="9"/>
      <c r="K468" s="17"/>
      <c r="O468" s="9"/>
      <c r="P468" s="9"/>
    </row>
    <row r="469" spans="2:16" x14ac:dyDescent="0.2">
      <c r="B469" s="9"/>
      <c r="D469" s="9"/>
      <c r="E469" s="9"/>
      <c r="F469" s="9"/>
      <c r="G469" s="24"/>
      <c r="H469" s="9"/>
      <c r="I469" s="9"/>
      <c r="J469" s="9"/>
      <c r="K469" s="17"/>
      <c r="O469" s="9"/>
      <c r="P469" s="9"/>
    </row>
    <row r="470" spans="2:16" x14ac:dyDescent="0.2">
      <c r="B470" s="9"/>
      <c r="D470" s="9"/>
      <c r="E470" s="9"/>
      <c r="F470" s="9"/>
      <c r="G470" s="24"/>
      <c r="H470" s="9"/>
      <c r="I470" s="9"/>
      <c r="J470" s="9"/>
      <c r="K470" s="17"/>
      <c r="O470" s="9"/>
      <c r="P470" s="9"/>
    </row>
    <row r="471" spans="2:16" x14ac:dyDescent="0.2">
      <c r="B471" s="9"/>
      <c r="D471" s="9"/>
      <c r="E471" s="9"/>
      <c r="F471" s="9"/>
      <c r="G471" s="24"/>
      <c r="H471" s="9"/>
      <c r="I471" s="9"/>
      <c r="J471" s="9"/>
      <c r="K471" s="17"/>
      <c r="O471" s="9"/>
      <c r="P471" s="9"/>
    </row>
    <row r="472" spans="2:16" x14ac:dyDescent="0.2">
      <c r="B472" s="9"/>
      <c r="D472" s="9"/>
      <c r="E472" s="9"/>
      <c r="F472" s="9"/>
      <c r="G472" s="24"/>
      <c r="H472" s="9"/>
      <c r="I472" s="9"/>
      <c r="J472" s="9"/>
      <c r="K472" s="17"/>
      <c r="O472" s="9"/>
      <c r="P472" s="9"/>
    </row>
    <row r="473" spans="2:16" x14ac:dyDescent="0.2">
      <c r="B473" s="9"/>
      <c r="D473" s="9"/>
      <c r="E473" s="9"/>
      <c r="F473" s="9"/>
      <c r="G473" s="24"/>
      <c r="H473" s="9"/>
      <c r="I473" s="9"/>
      <c r="J473" s="9"/>
      <c r="K473" s="17"/>
      <c r="O473" s="9"/>
      <c r="P473" s="9"/>
    </row>
    <row r="474" spans="2:16" x14ac:dyDescent="0.2">
      <c r="B474" s="9"/>
      <c r="D474" s="9"/>
      <c r="E474" s="9"/>
      <c r="F474" s="9"/>
      <c r="G474" s="24"/>
      <c r="H474" s="9"/>
      <c r="I474" s="9"/>
      <c r="J474" s="9"/>
      <c r="K474" s="17"/>
      <c r="O474" s="9"/>
      <c r="P474" s="9"/>
    </row>
    <row r="475" spans="2:16" x14ac:dyDescent="0.2">
      <c r="B475" s="9"/>
      <c r="D475" s="9"/>
      <c r="E475" s="9"/>
      <c r="F475" s="9"/>
      <c r="G475" s="24"/>
      <c r="H475" s="9"/>
      <c r="I475" s="9"/>
      <c r="J475" s="9"/>
      <c r="K475" s="17"/>
      <c r="O475" s="9"/>
      <c r="P475" s="9"/>
    </row>
    <row r="476" spans="2:16" x14ac:dyDescent="0.2">
      <c r="B476" s="9"/>
      <c r="D476" s="9"/>
      <c r="E476" s="9"/>
      <c r="F476" s="9"/>
      <c r="G476" s="24"/>
      <c r="H476" s="9"/>
      <c r="I476" s="9"/>
      <c r="J476" s="9"/>
      <c r="K476" s="17"/>
      <c r="O476" s="9"/>
      <c r="P476" s="9"/>
    </row>
    <row r="477" spans="2:16" x14ac:dyDescent="0.2">
      <c r="B477" s="9"/>
      <c r="D477" s="9"/>
      <c r="E477" s="9"/>
      <c r="F477" s="9"/>
      <c r="G477" s="24"/>
      <c r="H477" s="9"/>
      <c r="I477" s="9"/>
      <c r="J477" s="9"/>
      <c r="K477" s="17"/>
      <c r="O477" s="9"/>
      <c r="P477" s="9"/>
    </row>
    <row r="478" spans="2:16" x14ac:dyDescent="0.2">
      <c r="B478" s="9"/>
      <c r="D478" s="9"/>
      <c r="E478" s="9"/>
      <c r="F478" s="9"/>
      <c r="G478" s="24"/>
      <c r="H478" s="9"/>
      <c r="I478" s="9"/>
      <c r="J478" s="9"/>
      <c r="K478" s="17"/>
      <c r="O478" s="9"/>
      <c r="P478" s="9"/>
    </row>
    <row r="479" spans="2:16" x14ac:dyDescent="0.2">
      <c r="B479" s="9"/>
      <c r="D479" s="9"/>
      <c r="E479" s="9"/>
      <c r="F479" s="9"/>
      <c r="G479" s="24"/>
      <c r="H479" s="9"/>
      <c r="I479" s="9"/>
      <c r="J479" s="9"/>
      <c r="K479" s="17"/>
      <c r="O479" s="9"/>
      <c r="P479" s="9"/>
    </row>
    <row r="480" spans="2:16" x14ac:dyDescent="0.2">
      <c r="B480" s="9"/>
      <c r="D480" s="9"/>
      <c r="E480" s="9"/>
      <c r="F480" s="9"/>
      <c r="G480" s="24"/>
      <c r="H480" s="9"/>
      <c r="I480" s="9"/>
      <c r="J480" s="9"/>
      <c r="K480" s="17"/>
      <c r="O480" s="9"/>
      <c r="P480" s="9"/>
    </row>
    <row r="481" spans="2:16" x14ac:dyDescent="0.2">
      <c r="B481" s="9"/>
      <c r="D481" s="9"/>
      <c r="E481" s="9"/>
      <c r="F481" s="9"/>
      <c r="G481" s="24"/>
      <c r="H481" s="9"/>
      <c r="I481" s="9"/>
      <c r="J481" s="9"/>
      <c r="K481" s="17"/>
      <c r="O481" s="9"/>
      <c r="P481" s="9"/>
    </row>
    <row r="482" spans="2:16" x14ac:dyDescent="0.2">
      <c r="B482" s="9"/>
      <c r="D482" s="9"/>
      <c r="E482" s="9"/>
      <c r="F482" s="9"/>
      <c r="G482" s="24"/>
      <c r="H482" s="9"/>
      <c r="I482" s="9"/>
      <c r="J482" s="9"/>
      <c r="K482" s="17"/>
      <c r="O482" s="9"/>
      <c r="P482" s="9"/>
    </row>
    <row r="483" spans="2:16" x14ac:dyDescent="0.2">
      <c r="B483" s="9"/>
      <c r="D483" s="9"/>
      <c r="E483" s="9"/>
      <c r="F483" s="9"/>
      <c r="G483" s="24"/>
      <c r="H483" s="9"/>
      <c r="I483" s="9"/>
      <c r="J483" s="9"/>
      <c r="K483" s="17"/>
      <c r="O483" s="9"/>
      <c r="P483" s="9"/>
    </row>
    <row r="484" spans="2:16" x14ac:dyDescent="0.2">
      <c r="B484" s="9"/>
      <c r="D484" s="9"/>
      <c r="E484" s="9"/>
      <c r="F484" s="9"/>
      <c r="G484" s="24"/>
      <c r="H484" s="9"/>
      <c r="I484" s="9"/>
      <c r="J484" s="9"/>
      <c r="K484" s="17"/>
      <c r="O484" s="9"/>
      <c r="P484" s="9"/>
    </row>
    <row r="485" spans="2:16" x14ac:dyDescent="0.2">
      <c r="B485" s="9"/>
      <c r="D485" s="9"/>
      <c r="E485" s="9"/>
      <c r="F485" s="9"/>
      <c r="G485" s="24"/>
      <c r="H485" s="9"/>
      <c r="I485" s="9"/>
      <c r="J485" s="9"/>
      <c r="K485" s="17"/>
      <c r="O485" s="9"/>
      <c r="P485" s="9"/>
    </row>
    <row r="486" spans="2:16" x14ac:dyDescent="0.2">
      <c r="B486" s="9"/>
      <c r="D486" s="9"/>
      <c r="E486" s="9"/>
      <c r="F486" s="9"/>
      <c r="G486" s="24"/>
      <c r="H486" s="9"/>
      <c r="I486" s="9"/>
      <c r="J486" s="9"/>
      <c r="K486" s="17"/>
      <c r="O486" s="9"/>
      <c r="P486" s="9"/>
    </row>
    <row r="487" spans="2:16" x14ac:dyDescent="0.2">
      <c r="B487" s="9"/>
      <c r="D487" s="9"/>
      <c r="E487" s="9"/>
      <c r="F487" s="9"/>
      <c r="G487" s="24"/>
      <c r="H487" s="9"/>
      <c r="I487" s="9"/>
      <c r="J487" s="9"/>
      <c r="K487" s="17"/>
      <c r="O487" s="9"/>
      <c r="P487" s="9"/>
    </row>
    <row r="488" spans="2:16" x14ac:dyDescent="0.2">
      <c r="B488" s="9"/>
      <c r="D488" s="9"/>
      <c r="E488" s="9"/>
      <c r="F488" s="9"/>
      <c r="G488" s="24"/>
      <c r="H488" s="9"/>
      <c r="I488" s="9"/>
      <c r="J488" s="9"/>
      <c r="K488" s="17"/>
      <c r="O488" s="9"/>
      <c r="P488" s="9"/>
    </row>
    <row r="489" spans="2:16" x14ac:dyDescent="0.2">
      <c r="B489" s="9"/>
      <c r="D489" s="9"/>
      <c r="E489" s="9"/>
      <c r="F489" s="9"/>
      <c r="G489" s="24"/>
      <c r="H489" s="9"/>
      <c r="I489" s="9"/>
      <c r="J489" s="9"/>
      <c r="K489" s="17"/>
      <c r="O489" s="9"/>
      <c r="P489" s="9"/>
    </row>
    <row r="490" spans="2:16" x14ac:dyDescent="0.2">
      <c r="B490" s="9"/>
      <c r="D490" s="9"/>
      <c r="E490" s="9"/>
      <c r="F490" s="9"/>
      <c r="G490" s="24"/>
      <c r="H490" s="9"/>
      <c r="I490" s="9"/>
      <c r="J490" s="9"/>
      <c r="K490" s="17"/>
      <c r="O490" s="9"/>
      <c r="P490" s="9"/>
    </row>
    <row r="491" spans="2:16" x14ac:dyDescent="0.2">
      <c r="B491" s="9"/>
      <c r="D491" s="9"/>
      <c r="E491" s="9"/>
      <c r="F491" s="9"/>
      <c r="G491" s="24"/>
      <c r="H491" s="9"/>
      <c r="I491" s="9"/>
      <c r="J491" s="9"/>
      <c r="K491" s="17"/>
      <c r="O491" s="9"/>
      <c r="P491" s="9"/>
    </row>
    <row r="492" spans="2:16" x14ac:dyDescent="0.2">
      <c r="B492" s="9"/>
      <c r="D492" s="9"/>
      <c r="E492" s="9"/>
      <c r="F492" s="9"/>
      <c r="G492" s="24"/>
      <c r="H492" s="9"/>
      <c r="I492" s="9"/>
      <c r="J492" s="9"/>
      <c r="K492" s="17"/>
      <c r="O492" s="9"/>
      <c r="P492" s="9"/>
    </row>
    <row r="493" spans="2:16" x14ac:dyDescent="0.2">
      <c r="B493" s="9"/>
      <c r="D493" s="9"/>
      <c r="E493" s="9"/>
      <c r="F493" s="9"/>
      <c r="G493" s="24"/>
      <c r="H493" s="9"/>
      <c r="I493" s="9"/>
      <c r="J493" s="9"/>
      <c r="K493" s="17"/>
      <c r="O493" s="9"/>
      <c r="P493" s="9"/>
    </row>
    <row r="494" spans="2:16" x14ac:dyDescent="0.2">
      <c r="B494" s="9"/>
      <c r="D494" s="9"/>
      <c r="E494" s="9"/>
      <c r="F494" s="9"/>
      <c r="G494" s="24"/>
      <c r="H494" s="9"/>
      <c r="I494" s="9"/>
      <c r="J494" s="9"/>
      <c r="K494" s="17"/>
      <c r="O494" s="9"/>
      <c r="P494" s="9"/>
    </row>
    <row r="495" spans="2:16" x14ac:dyDescent="0.2">
      <c r="B495" s="9"/>
      <c r="D495" s="9"/>
      <c r="E495" s="9"/>
      <c r="F495" s="9"/>
      <c r="G495" s="24"/>
      <c r="H495" s="9"/>
      <c r="I495" s="9"/>
      <c r="J495" s="9"/>
      <c r="K495" s="17"/>
      <c r="O495" s="9"/>
      <c r="P495" s="9"/>
    </row>
    <row r="496" spans="2:16" x14ac:dyDescent="0.2">
      <c r="B496" s="9"/>
      <c r="D496" s="9"/>
      <c r="E496" s="9"/>
      <c r="F496" s="9"/>
      <c r="G496" s="24"/>
      <c r="H496" s="9"/>
      <c r="I496" s="9"/>
      <c r="J496" s="9"/>
      <c r="K496" s="17"/>
      <c r="O496" s="9"/>
      <c r="P496" s="9"/>
    </row>
    <row r="497" spans="2:16" x14ac:dyDescent="0.2">
      <c r="B497" s="9"/>
      <c r="D497" s="9"/>
      <c r="E497" s="9"/>
      <c r="F497" s="9"/>
      <c r="G497" s="24"/>
      <c r="H497" s="9"/>
      <c r="I497" s="9"/>
      <c r="J497" s="9"/>
      <c r="K497" s="17"/>
      <c r="O497" s="9"/>
      <c r="P497" s="9"/>
    </row>
    <row r="498" spans="2:16" x14ac:dyDescent="0.2">
      <c r="B498" s="9"/>
      <c r="D498" s="9"/>
      <c r="E498" s="9"/>
      <c r="F498" s="9"/>
      <c r="G498" s="24"/>
      <c r="H498" s="9"/>
      <c r="I498" s="9"/>
      <c r="J498" s="9"/>
      <c r="K498" s="17"/>
      <c r="O498" s="9"/>
      <c r="P498" s="9"/>
    </row>
    <row r="499" spans="2:16" x14ac:dyDescent="0.2">
      <c r="B499" s="9"/>
      <c r="D499" s="9"/>
      <c r="E499" s="9"/>
      <c r="F499" s="9"/>
      <c r="G499" s="24"/>
      <c r="H499" s="9"/>
      <c r="I499" s="9"/>
      <c r="J499" s="9"/>
      <c r="K499" s="17"/>
      <c r="O499" s="9"/>
      <c r="P499" s="9"/>
    </row>
    <row r="500" spans="2:16" x14ac:dyDescent="0.2">
      <c r="B500" s="9"/>
      <c r="D500" s="9"/>
      <c r="E500" s="9"/>
      <c r="F500" s="9"/>
      <c r="G500" s="24"/>
      <c r="H500" s="9"/>
      <c r="I500" s="9"/>
      <c r="J500" s="9"/>
      <c r="K500" s="17"/>
      <c r="O500" s="9"/>
      <c r="P500" s="9"/>
    </row>
    <row r="501" spans="2:16" x14ac:dyDescent="0.2">
      <c r="B501" s="9"/>
      <c r="D501" s="9"/>
      <c r="E501" s="9"/>
      <c r="F501" s="9"/>
      <c r="G501" s="24"/>
      <c r="H501" s="9"/>
      <c r="I501" s="9"/>
      <c r="J501" s="9"/>
      <c r="K501" s="17"/>
      <c r="O501" s="9"/>
      <c r="P501" s="9"/>
    </row>
    <row r="502" spans="2:16" x14ac:dyDescent="0.2">
      <c r="B502" s="9"/>
      <c r="D502" s="9"/>
      <c r="E502" s="9"/>
      <c r="F502" s="9"/>
      <c r="G502" s="24"/>
      <c r="H502" s="9"/>
      <c r="I502" s="9"/>
      <c r="J502" s="9"/>
      <c r="K502" s="17"/>
      <c r="O502" s="9"/>
      <c r="P502" s="9"/>
    </row>
    <row r="503" spans="2:16" x14ac:dyDescent="0.2">
      <c r="B503" s="9"/>
      <c r="D503" s="9"/>
      <c r="E503" s="9"/>
      <c r="F503" s="9"/>
      <c r="G503" s="24"/>
      <c r="H503" s="9"/>
      <c r="I503" s="9"/>
      <c r="J503" s="9"/>
      <c r="K503" s="17"/>
      <c r="O503" s="9"/>
      <c r="P503" s="9"/>
    </row>
    <row r="504" spans="2:16" x14ac:dyDescent="0.2">
      <c r="B504" s="9"/>
      <c r="D504" s="9"/>
      <c r="E504" s="9"/>
      <c r="F504" s="9"/>
      <c r="G504" s="24"/>
      <c r="H504" s="9"/>
      <c r="I504" s="9"/>
      <c r="J504" s="9"/>
      <c r="K504" s="17"/>
      <c r="O504" s="9"/>
      <c r="P504" s="9"/>
    </row>
    <row r="505" spans="2:16" x14ac:dyDescent="0.2">
      <c r="B505" s="9"/>
      <c r="D505" s="9"/>
      <c r="E505" s="9"/>
      <c r="F505" s="9"/>
      <c r="G505" s="24"/>
      <c r="H505" s="9"/>
      <c r="I505" s="9"/>
      <c r="J505" s="9"/>
      <c r="K505" s="17"/>
      <c r="O505" s="9"/>
      <c r="P505" s="9"/>
    </row>
    <row r="506" spans="2:16" x14ac:dyDescent="0.2">
      <c r="B506" s="9"/>
      <c r="D506" s="9"/>
      <c r="E506" s="9"/>
      <c r="F506" s="9"/>
      <c r="G506" s="24"/>
      <c r="H506" s="9"/>
      <c r="I506" s="9"/>
      <c r="J506" s="9"/>
      <c r="K506" s="17"/>
      <c r="O506" s="9"/>
      <c r="P506" s="9"/>
    </row>
    <row r="507" spans="2:16" x14ac:dyDescent="0.2">
      <c r="B507" s="9"/>
      <c r="D507" s="9"/>
      <c r="E507" s="9"/>
      <c r="F507" s="9"/>
      <c r="G507" s="24"/>
      <c r="H507" s="9"/>
      <c r="I507" s="9"/>
      <c r="J507" s="9"/>
      <c r="K507" s="17"/>
      <c r="O507" s="9"/>
      <c r="P507" s="9"/>
    </row>
    <row r="508" spans="2:16" x14ac:dyDescent="0.2">
      <c r="B508" s="9"/>
      <c r="D508" s="9"/>
      <c r="E508" s="9"/>
      <c r="F508" s="9"/>
      <c r="G508" s="24"/>
      <c r="H508" s="9"/>
      <c r="I508" s="9"/>
      <c r="J508" s="9"/>
      <c r="K508" s="17"/>
      <c r="O508" s="9"/>
      <c r="P508" s="9"/>
    </row>
    <row r="509" spans="2:16" x14ac:dyDescent="0.2">
      <c r="B509" s="9"/>
      <c r="D509" s="9"/>
      <c r="E509" s="9"/>
      <c r="F509" s="9"/>
      <c r="G509" s="24"/>
      <c r="H509" s="9"/>
      <c r="I509" s="9"/>
      <c r="J509" s="9"/>
      <c r="K509" s="17"/>
      <c r="O509" s="9"/>
      <c r="P509" s="9"/>
    </row>
    <row r="510" spans="2:16" x14ac:dyDescent="0.2">
      <c r="B510" s="9"/>
      <c r="D510" s="9"/>
      <c r="E510" s="9"/>
      <c r="F510" s="9"/>
      <c r="G510" s="24"/>
      <c r="H510" s="9"/>
      <c r="I510" s="9"/>
      <c r="J510" s="9"/>
      <c r="K510" s="17"/>
      <c r="O510" s="9"/>
      <c r="P510" s="9"/>
    </row>
    <row r="511" spans="2:16" x14ac:dyDescent="0.2">
      <c r="B511" s="9"/>
      <c r="D511" s="9"/>
      <c r="E511" s="9"/>
      <c r="F511" s="9"/>
      <c r="G511" s="24"/>
      <c r="H511" s="9"/>
      <c r="I511" s="9"/>
      <c r="J511" s="9"/>
      <c r="K511" s="17"/>
      <c r="O511" s="9"/>
      <c r="P511" s="9"/>
    </row>
    <row r="512" spans="2:16" x14ac:dyDescent="0.2">
      <c r="B512" s="9"/>
      <c r="D512" s="9"/>
      <c r="E512" s="9"/>
      <c r="F512" s="9"/>
      <c r="G512" s="24"/>
      <c r="H512" s="9"/>
      <c r="I512" s="9"/>
      <c r="J512" s="9"/>
      <c r="K512" s="17"/>
      <c r="O512" s="9"/>
      <c r="P512" s="9"/>
    </row>
    <row r="513" spans="2:16" x14ac:dyDescent="0.2">
      <c r="B513" s="9"/>
      <c r="D513" s="9"/>
      <c r="E513" s="9"/>
      <c r="F513" s="9"/>
      <c r="G513" s="24"/>
      <c r="H513" s="9"/>
      <c r="I513" s="9"/>
      <c r="J513" s="9"/>
      <c r="K513" s="17"/>
      <c r="O513" s="9"/>
      <c r="P513" s="9"/>
    </row>
    <row r="514" spans="2:16" x14ac:dyDescent="0.2">
      <c r="B514" s="9"/>
      <c r="D514" s="9"/>
      <c r="E514" s="9"/>
      <c r="F514" s="9"/>
      <c r="G514" s="24"/>
      <c r="H514" s="9"/>
      <c r="I514" s="9"/>
      <c r="J514" s="9"/>
      <c r="K514" s="17"/>
      <c r="O514" s="9"/>
      <c r="P514" s="9"/>
    </row>
    <row r="515" spans="2:16" x14ac:dyDescent="0.2">
      <c r="B515" s="9"/>
      <c r="D515" s="9"/>
      <c r="E515" s="9"/>
      <c r="F515" s="9"/>
      <c r="G515" s="24"/>
      <c r="H515" s="9"/>
      <c r="I515" s="9"/>
      <c r="J515" s="9"/>
      <c r="K515" s="17"/>
      <c r="O515" s="9"/>
      <c r="P515" s="9"/>
    </row>
    <row r="516" spans="2:16" x14ac:dyDescent="0.2">
      <c r="B516" s="9"/>
      <c r="D516" s="9"/>
      <c r="E516" s="9"/>
      <c r="F516" s="9"/>
      <c r="G516" s="24"/>
      <c r="H516" s="9"/>
      <c r="I516" s="9"/>
      <c r="J516" s="9"/>
      <c r="K516" s="17"/>
      <c r="O516" s="9"/>
      <c r="P516" s="9"/>
    </row>
    <row r="517" spans="2:16" x14ac:dyDescent="0.2">
      <c r="B517" s="9"/>
      <c r="D517" s="9"/>
      <c r="E517" s="9"/>
      <c r="F517" s="9"/>
      <c r="G517" s="24"/>
      <c r="H517" s="9"/>
      <c r="I517" s="9"/>
      <c r="J517" s="9"/>
      <c r="K517" s="17"/>
      <c r="O517" s="9"/>
      <c r="P517" s="9"/>
    </row>
    <row r="518" spans="2:16" x14ac:dyDescent="0.2">
      <c r="B518" s="9"/>
      <c r="D518" s="9"/>
      <c r="E518" s="9"/>
      <c r="F518" s="9"/>
      <c r="G518" s="24"/>
      <c r="H518" s="9"/>
      <c r="I518" s="9"/>
      <c r="J518" s="9"/>
      <c r="K518" s="17"/>
      <c r="O518" s="9"/>
      <c r="P518" s="9"/>
    </row>
    <row r="519" spans="2:16" x14ac:dyDescent="0.2">
      <c r="B519" s="9"/>
      <c r="D519" s="9"/>
      <c r="E519" s="9"/>
      <c r="F519" s="9"/>
      <c r="G519" s="24"/>
      <c r="H519" s="9"/>
      <c r="I519" s="9"/>
      <c r="J519" s="9"/>
      <c r="K519" s="17"/>
      <c r="O519" s="9"/>
      <c r="P519" s="9"/>
    </row>
    <row r="520" spans="2:16" x14ac:dyDescent="0.2">
      <c r="B520" s="9"/>
      <c r="D520" s="9"/>
      <c r="E520" s="9"/>
      <c r="F520" s="9"/>
      <c r="G520" s="24"/>
      <c r="H520" s="9"/>
      <c r="I520" s="9"/>
      <c r="J520" s="9"/>
      <c r="K520" s="17"/>
      <c r="O520" s="9"/>
      <c r="P520" s="9"/>
    </row>
    <row r="521" spans="2:16" x14ac:dyDescent="0.2">
      <c r="B521" s="9"/>
      <c r="D521" s="9"/>
      <c r="E521" s="9"/>
      <c r="F521" s="9"/>
      <c r="G521" s="24"/>
      <c r="H521" s="9"/>
      <c r="I521" s="9"/>
      <c r="J521" s="9"/>
      <c r="K521" s="17"/>
      <c r="O521" s="9"/>
      <c r="P521" s="9"/>
    </row>
    <row r="522" spans="2:16" x14ac:dyDescent="0.2">
      <c r="B522" s="9"/>
      <c r="D522" s="9"/>
      <c r="E522" s="9"/>
      <c r="F522" s="9"/>
      <c r="G522" s="24"/>
      <c r="H522" s="9"/>
      <c r="I522" s="9"/>
      <c r="J522" s="9"/>
      <c r="K522" s="17"/>
      <c r="O522" s="9"/>
      <c r="P522" s="9"/>
    </row>
    <row r="523" spans="2:16" x14ac:dyDescent="0.2">
      <c r="B523" s="9"/>
      <c r="D523" s="9"/>
      <c r="E523" s="9"/>
      <c r="F523" s="9"/>
      <c r="G523" s="24"/>
      <c r="H523" s="9"/>
      <c r="I523" s="9"/>
      <c r="J523" s="9"/>
      <c r="K523" s="17"/>
      <c r="O523" s="9"/>
      <c r="P523" s="9"/>
    </row>
    <row r="524" spans="2:16" x14ac:dyDescent="0.2">
      <c r="B524" s="9"/>
      <c r="D524" s="9"/>
      <c r="E524" s="9"/>
      <c r="F524" s="9"/>
      <c r="G524" s="24"/>
      <c r="H524" s="9"/>
      <c r="I524" s="9"/>
      <c r="J524" s="9"/>
      <c r="K524" s="17"/>
      <c r="O524" s="9"/>
      <c r="P524" s="9"/>
    </row>
    <row r="525" spans="2:16" x14ac:dyDescent="0.2">
      <c r="B525" s="9"/>
      <c r="D525" s="9"/>
      <c r="E525" s="9"/>
      <c r="F525" s="9"/>
      <c r="G525" s="24"/>
      <c r="H525" s="9"/>
      <c r="I525" s="9"/>
      <c r="J525" s="9"/>
      <c r="K525" s="17"/>
      <c r="O525" s="9"/>
      <c r="P525" s="9"/>
    </row>
    <row r="526" spans="2:16" x14ac:dyDescent="0.2">
      <c r="B526" s="9"/>
      <c r="D526" s="9"/>
      <c r="E526" s="9"/>
      <c r="F526" s="9"/>
      <c r="G526" s="24"/>
      <c r="H526" s="9"/>
      <c r="I526" s="9"/>
      <c r="J526" s="9"/>
      <c r="K526" s="17"/>
      <c r="O526" s="9"/>
      <c r="P526" s="9"/>
    </row>
    <row r="527" spans="2:16" x14ac:dyDescent="0.2">
      <c r="B527" s="9"/>
      <c r="D527" s="9"/>
      <c r="E527" s="9"/>
      <c r="F527" s="9"/>
      <c r="G527" s="24"/>
      <c r="H527" s="9"/>
      <c r="I527" s="9"/>
      <c r="J527" s="9"/>
      <c r="K527" s="17"/>
      <c r="O527" s="9"/>
      <c r="P527" s="9"/>
    </row>
    <row r="528" spans="2:16" x14ac:dyDescent="0.2">
      <c r="B528" s="9"/>
      <c r="D528" s="9"/>
      <c r="E528" s="9"/>
      <c r="F528" s="9"/>
      <c r="G528" s="24"/>
      <c r="H528" s="9"/>
      <c r="I528" s="9"/>
      <c r="J528" s="9"/>
      <c r="K528" s="17"/>
      <c r="O528" s="9"/>
      <c r="P528" s="9"/>
    </row>
    <row r="529" spans="2:16" x14ac:dyDescent="0.2">
      <c r="B529" s="9"/>
      <c r="D529" s="9"/>
      <c r="E529" s="9"/>
      <c r="F529" s="9"/>
      <c r="G529" s="24"/>
      <c r="H529" s="9"/>
      <c r="I529" s="9"/>
      <c r="J529" s="9"/>
      <c r="K529" s="17"/>
      <c r="O529" s="9"/>
      <c r="P529" s="9"/>
    </row>
    <row r="530" spans="2:16" x14ac:dyDescent="0.2">
      <c r="B530" s="9"/>
      <c r="D530" s="9"/>
      <c r="E530" s="9"/>
      <c r="F530" s="9"/>
      <c r="G530" s="24"/>
      <c r="H530" s="9"/>
      <c r="I530" s="9"/>
      <c r="J530" s="9"/>
      <c r="K530" s="17"/>
      <c r="O530" s="9"/>
      <c r="P530" s="9"/>
    </row>
    <row r="531" spans="2:16" x14ac:dyDescent="0.2">
      <c r="B531" s="9"/>
      <c r="D531" s="9"/>
      <c r="E531" s="9"/>
      <c r="F531" s="9"/>
      <c r="G531" s="24"/>
      <c r="H531" s="9"/>
      <c r="I531" s="9"/>
      <c r="J531" s="9"/>
      <c r="K531" s="17"/>
      <c r="O531" s="9"/>
      <c r="P531" s="9"/>
    </row>
    <row r="532" spans="2:16" x14ac:dyDescent="0.2">
      <c r="B532" s="9"/>
      <c r="D532" s="9"/>
      <c r="E532" s="9"/>
      <c r="F532" s="9"/>
      <c r="G532" s="24"/>
      <c r="H532" s="9"/>
      <c r="I532" s="9"/>
      <c r="J532" s="9"/>
      <c r="K532" s="17"/>
      <c r="O532" s="9"/>
      <c r="P532" s="9"/>
    </row>
    <row r="533" spans="2:16" x14ac:dyDescent="0.2">
      <c r="B533" s="9"/>
      <c r="D533" s="9"/>
      <c r="E533" s="9"/>
      <c r="F533" s="9"/>
      <c r="G533" s="24"/>
      <c r="H533" s="9"/>
      <c r="I533" s="9"/>
      <c r="J533" s="9"/>
      <c r="K533" s="17"/>
      <c r="O533" s="9"/>
      <c r="P533" s="9"/>
    </row>
    <row r="534" spans="2:16" x14ac:dyDescent="0.2">
      <c r="B534" s="9"/>
      <c r="D534" s="9"/>
      <c r="E534" s="9"/>
      <c r="F534" s="9"/>
      <c r="G534" s="24"/>
      <c r="H534" s="9"/>
      <c r="I534" s="9"/>
      <c r="J534" s="9"/>
      <c r="K534" s="17"/>
      <c r="O534" s="9"/>
      <c r="P534" s="9"/>
    </row>
    <row r="535" spans="2:16" x14ac:dyDescent="0.2">
      <c r="B535" s="9"/>
      <c r="D535" s="9"/>
      <c r="E535" s="9"/>
      <c r="F535" s="9"/>
      <c r="G535" s="24"/>
      <c r="H535" s="9"/>
      <c r="I535" s="9"/>
      <c r="J535" s="9"/>
      <c r="K535" s="17"/>
      <c r="O535" s="9"/>
      <c r="P535" s="9"/>
    </row>
    <row r="536" spans="2:16" x14ac:dyDescent="0.2">
      <c r="B536" s="9"/>
      <c r="D536" s="9"/>
      <c r="E536" s="9"/>
      <c r="F536" s="9"/>
      <c r="G536" s="24"/>
      <c r="H536" s="9"/>
      <c r="I536" s="9"/>
      <c r="J536" s="9"/>
      <c r="K536" s="17"/>
      <c r="O536" s="9"/>
      <c r="P536" s="9"/>
    </row>
    <row r="537" spans="2:16" x14ac:dyDescent="0.2">
      <c r="B537" s="9"/>
      <c r="D537" s="9"/>
      <c r="E537" s="9"/>
      <c r="F537" s="9"/>
      <c r="G537" s="24"/>
      <c r="H537" s="9"/>
      <c r="I537" s="9"/>
      <c r="J537" s="9"/>
      <c r="K537" s="17"/>
      <c r="O537" s="9"/>
      <c r="P537" s="9"/>
    </row>
    <row r="538" spans="2:16" x14ac:dyDescent="0.2">
      <c r="B538" s="9"/>
      <c r="D538" s="9"/>
      <c r="E538" s="9"/>
      <c r="F538" s="9"/>
      <c r="G538" s="24"/>
      <c r="H538" s="9"/>
      <c r="I538" s="9"/>
      <c r="J538" s="9"/>
      <c r="K538" s="17"/>
      <c r="O538" s="9"/>
      <c r="P538" s="9"/>
    </row>
    <row r="539" spans="2:16" x14ac:dyDescent="0.2">
      <c r="B539" s="9"/>
      <c r="D539" s="9"/>
      <c r="E539" s="9"/>
      <c r="F539" s="9"/>
      <c r="G539" s="24"/>
      <c r="H539" s="9"/>
      <c r="I539" s="9"/>
      <c r="J539" s="9"/>
      <c r="K539" s="17"/>
      <c r="O539" s="9"/>
      <c r="P539" s="9"/>
    </row>
    <row r="540" spans="2:16" x14ac:dyDescent="0.2">
      <c r="B540" s="9"/>
      <c r="D540" s="9"/>
      <c r="E540" s="9"/>
      <c r="F540" s="9"/>
      <c r="G540" s="24"/>
      <c r="H540" s="9"/>
      <c r="I540" s="9"/>
      <c r="J540" s="9"/>
      <c r="K540" s="17"/>
      <c r="O540" s="9"/>
      <c r="P540" s="9"/>
    </row>
    <row r="541" spans="2:16" x14ac:dyDescent="0.2">
      <c r="B541" s="9"/>
      <c r="D541" s="9"/>
      <c r="E541" s="9"/>
      <c r="F541" s="9"/>
      <c r="G541" s="24"/>
      <c r="H541" s="9"/>
      <c r="I541" s="9"/>
      <c r="J541" s="9"/>
      <c r="K541" s="17"/>
      <c r="O541" s="9"/>
      <c r="P541" s="9"/>
    </row>
    <row r="542" spans="2:16" x14ac:dyDescent="0.2">
      <c r="B542" s="9"/>
      <c r="D542" s="9"/>
      <c r="E542" s="9"/>
      <c r="F542" s="9"/>
      <c r="G542" s="24"/>
      <c r="H542" s="9"/>
      <c r="I542" s="9"/>
      <c r="J542" s="9"/>
      <c r="K542" s="17"/>
      <c r="O542" s="9"/>
      <c r="P542" s="9"/>
    </row>
    <row r="543" spans="2:16" x14ac:dyDescent="0.2">
      <c r="B543" s="9"/>
      <c r="D543" s="9"/>
      <c r="E543" s="9"/>
      <c r="F543" s="9"/>
      <c r="G543" s="24"/>
      <c r="H543" s="9"/>
      <c r="I543" s="9"/>
      <c r="J543" s="9"/>
      <c r="K543" s="17"/>
      <c r="O543" s="9"/>
      <c r="P543" s="9"/>
    </row>
    <row r="544" spans="2:16" x14ac:dyDescent="0.2">
      <c r="B544" s="9"/>
      <c r="D544" s="9"/>
      <c r="E544" s="9"/>
      <c r="F544" s="9"/>
      <c r="G544" s="24"/>
      <c r="H544" s="9"/>
      <c r="I544" s="9"/>
      <c r="J544" s="9"/>
      <c r="K544" s="17"/>
      <c r="O544" s="9"/>
      <c r="P544" s="9"/>
    </row>
    <row r="545" spans="2:16" x14ac:dyDescent="0.2">
      <c r="B545" s="9"/>
      <c r="D545" s="9"/>
      <c r="E545" s="9"/>
      <c r="F545" s="9"/>
      <c r="G545" s="24"/>
      <c r="H545" s="9"/>
      <c r="I545" s="9"/>
      <c r="J545" s="9"/>
      <c r="K545" s="17"/>
      <c r="O545" s="9"/>
      <c r="P545" s="9"/>
    </row>
    <row r="546" spans="2:16" x14ac:dyDescent="0.2">
      <c r="B546" s="9"/>
      <c r="D546" s="9"/>
      <c r="E546" s="9"/>
      <c r="F546" s="9"/>
      <c r="G546" s="24"/>
      <c r="H546" s="9"/>
      <c r="I546" s="9"/>
      <c r="J546" s="9"/>
      <c r="K546" s="17"/>
      <c r="O546" s="9"/>
      <c r="P546" s="9"/>
    </row>
    <row r="547" spans="2:16" x14ac:dyDescent="0.2">
      <c r="B547" s="9"/>
      <c r="D547" s="9"/>
      <c r="E547" s="9"/>
      <c r="F547" s="9"/>
      <c r="G547" s="24"/>
      <c r="H547" s="9"/>
      <c r="I547" s="9"/>
      <c r="J547" s="9"/>
      <c r="K547" s="17"/>
      <c r="O547" s="9"/>
      <c r="P547" s="9"/>
    </row>
    <row r="548" spans="2:16" x14ac:dyDescent="0.2">
      <c r="B548" s="9"/>
      <c r="D548" s="9"/>
      <c r="E548" s="9"/>
      <c r="F548" s="9"/>
      <c r="G548" s="24"/>
      <c r="H548" s="9"/>
      <c r="I548" s="9"/>
      <c r="J548" s="9"/>
      <c r="K548" s="17"/>
      <c r="O548" s="9"/>
      <c r="P548" s="9"/>
    </row>
    <row r="549" spans="2:16" x14ac:dyDescent="0.2">
      <c r="B549" s="9"/>
      <c r="D549" s="9"/>
      <c r="E549" s="9"/>
      <c r="F549" s="9"/>
      <c r="G549" s="24"/>
      <c r="H549" s="9"/>
      <c r="I549" s="9"/>
      <c r="J549" s="9"/>
      <c r="K549" s="17"/>
      <c r="O549" s="9"/>
      <c r="P549" s="9"/>
    </row>
    <row r="550" spans="2:16" x14ac:dyDescent="0.2">
      <c r="B550" s="9"/>
      <c r="D550" s="9"/>
      <c r="E550" s="9"/>
      <c r="F550" s="9"/>
      <c r="G550" s="24"/>
      <c r="H550" s="9"/>
      <c r="I550" s="9"/>
      <c r="J550" s="9"/>
      <c r="K550" s="17"/>
      <c r="O550" s="9"/>
      <c r="P550" s="9"/>
    </row>
    <row r="551" spans="2:16" x14ac:dyDescent="0.2">
      <c r="B551" s="9"/>
      <c r="D551" s="9"/>
      <c r="E551" s="9"/>
      <c r="F551" s="9"/>
      <c r="G551" s="24"/>
      <c r="H551" s="9"/>
      <c r="I551" s="9"/>
      <c r="J551" s="9"/>
      <c r="K551" s="17"/>
      <c r="O551" s="9"/>
      <c r="P551" s="9"/>
    </row>
    <row r="552" spans="2:16" x14ac:dyDescent="0.2">
      <c r="B552" s="9"/>
      <c r="D552" s="9"/>
      <c r="E552" s="9"/>
      <c r="F552" s="9"/>
      <c r="G552" s="24"/>
      <c r="H552" s="9"/>
      <c r="I552" s="9"/>
      <c r="J552" s="9"/>
      <c r="K552" s="17"/>
      <c r="O552" s="9"/>
      <c r="P552" s="9"/>
    </row>
    <row r="553" spans="2:16" x14ac:dyDescent="0.2">
      <c r="B553" s="9"/>
      <c r="D553" s="9"/>
      <c r="E553" s="9"/>
      <c r="F553" s="9"/>
      <c r="G553" s="24"/>
      <c r="H553" s="9"/>
      <c r="I553" s="9"/>
      <c r="J553" s="9"/>
      <c r="K553" s="17"/>
      <c r="O553" s="9"/>
      <c r="P553" s="9"/>
    </row>
    <row r="554" spans="2:16" x14ac:dyDescent="0.2">
      <c r="B554" s="9"/>
      <c r="D554" s="9"/>
      <c r="E554" s="9"/>
      <c r="F554" s="9"/>
      <c r="G554" s="24"/>
      <c r="H554" s="9"/>
      <c r="I554" s="9"/>
      <c r="J554" s="9"/>
      <c r="K554" s="17"/>
      <c r="O554" s="9"/>
      <c r="P554" s="9"/>
    </row>
    <row r="555" spans="2:16" x14ac:dyDescent="0.2">
      <c r="B555" s="9"/>
      <c r="D555" s="9"/>
      <c r="E555" s="9"/>
      <c r="F555" s="9"/>
      <c r="G555" s="24"/>
      <c r="H555" s="9"/>
      <c r="I555" s="9"/>
      <c r="J555" s="9"/>
      <c r="K555" s="17"/>
      <c r="O555" s="9"/>
      <c r="P555" s="9"/>
    </row>
    <row r="556" spans="2:16" x14ac:dyDescent="0.2">
      <c r="B556" s="9"/>
      <c r="D556" s="9"/>
      <c r="E556" s="9"/>
      <c r="F556" s="9"/>
      <c r="G556" s="24"/>
      <c r="H556" s="9"/>
      <c r="I556" s="9"/>
      <c r="J556" s="9"/>
      <c r="K556" s="17"/>
      <c r="O556" s="9"/>
      <c r="P556" s="9"/>
    </row>
    <row r="557" spans="2:16" x14ac:dyDescent="0.2">
      <c r="B557" s="9"/>
      <c r="D557" s="9"/>
      <c r="E557" s="9"/>
      <c r="F557" s="9"/>
      <c r="G557" s="24"/>
      <c r="H557" s="9"/>
      <c r="I557" s="9"/>
      <c r="J557" s="9"/>
      <c r="K557" s="17"/>
      <c r="O557" s="9"/>
      <c r="P557" s="9"/>
    </row>
    <row r="558" spans="2:16" x14ac:dyDescent="0.2">
      <c r="B558" s="9"/>
      <c r="D558" s="9"/>
      <c r="E558" s="9"/>
      <c r="F558" s="9"/>
      <c r="G558" s="24"/>
      <c r="H558" s="9"/>
      <c r="I558" s="9"/>
      <c r="J558" s="9"/>
      <c r="K558" s="17"/>
      <c r="O558" s="9"/>
      <c r="P558" s="9"/>
    </row>
    <row r="559" spans="2:16" x14ac:dyDescent="0.2">
      <c r="B559" s="9"/>
      <c r="D559" s="9"/>
      <c r="E559" s="9"/>
      <c r="F559" s="9"/>
      <c r="G559" s="24"/>
      <c r="H559" s="9"/>
      <c r="I559" s="9"/>
      <c r="J559" s="9"/>
      <c r="K559" s="17"/>
      <c r="O559" s="9"/>
      <c r="P559" s="9"/>
    </row>
    <row r="560" spans="2:16" x14ac:dyDescent="0.2">
      <c r="B560" s="9"/>
      <c r="D560" s="9"/>
      <c r="E560" s="9"/>
      <c r="F560" s="9"/>
      <c r="G560" s="24"/>
      <c r="H560" s="9"/>
      <c r="I560" s="9"/>
      <c r="J560" s="9"/>
      <c r="K560" s="17"/>
      <c r="O560" s="9"/>
      <c r="P560" s="9"/>
    </row>
    <row r="561" spans="2:16" x14ac:dyDescent="0.2">
      <c r="B561" s="9"/>
      <c r="D561" s="9"/>
      <c r="E561" s="9"/>
      <c r="F561" s="9"/>
      <c r="G561" s="24"/>
      <c r="H561" s="9"/>
      <c r="I561" s="9"/>
      <c r="J561" s="9"/>
      <c r="K561" s="17"/>
      <c r="O561" s="9"/>
      <c r="P561" s="9"/>
    </row>
    <row r="562" spans="2:16" x14ac:dyDescent="0.2">
      <c r="B562" s="9"/>
      <c r="D562" s="9"/>
      <c r="E562" s="9"/>
      <c r="F562" s="9"/>
      <c r="G562" s="24"/>
      <c r="H562" s="9"/>
      <c r="I562" s="9"/>
      <c r="J562" s="9"/>
      <c r="K562" s="17"/>
      <c r="O562" s="9"/>
      <c r="P562" s="9"/>
    </row>
    <row r="563" spans="2:16" x14ac:dyDescent="0.2">
      <c r="B563" s="9"/>
      <c r="D563" s="9"/>
      <c r="E563" s="9"/>
      <c r="F563" s="9"/>
      <c r="G563" s="24"/>
      <c r="H563" s="9"/>
      <c r="I563" s="9"/>
      <c r="J563" s="9"/>
      <c r="K563" s="17"/>
      <c r="O563" s="9"/>
      <c r="P563" s="9"/>
    </row>
    <row r="564" spans="2:16" x14ac:dyDescent="0.2">
      <c r="B564" s="9"/>
      <c r="D564" s="9"/>
      <c r="E564" s="9"/>
      <c r="F564" s="9"/>
      <c r="G564" s="24"/>
      <c r="H564" s="9"/>
      <c r="I564" s="9"/>
      <c r="J564" s="9"/>
      <c r="K564" s="17"/>
      <c r="O564" s="9"/>
      <c r="P564" s="9"/>
    </row>
    <row r="565" spans="2:16" x14ac:dyDescent="0.2">
      <c r="B565" s="9"/>
      <c r="D565" s="9"/>
      <c r="E565" s="9"/>
      <c r="F565" s="9"/>
      <c r="G565" s="24"/>
      <c r="H565" s="9"/>
      <c r="I565" s="9"/>
      <c r="J565" s="9"/>
      <c r="K565" s="17"/>
      <c r="O565" s="9"/>
      <c r="P565" s="9"/>
    </row>
    <row r="566" spans="2:16" x14ac:dyDescent="0.2">
      <c r="B566" s="9"/>
      <c r="D566" s="9"/>
      <c r="E566" s="9"/>
      <c r="F566" s="9"/>
      <c r="G566" s="24"/>
      <c r="H566" s="9"/>
      <c r="I566" s="9"/>
      <c r="J566" s="9"/>
      <c r="K566" s="17"/>
      <c r="O566" s="9"/>
      <c r="P566" s="9"/>
    </row>
    <row r="567" spans="2:16" x14ac:dyDescent="0.2">
      <c r="B567" s="9"/>
      <c r="D567" s="9"/>
      <c r="E567" s="9"/>
      <c r="F567" s="9"/>
      <c r="G567" s="24"/>
      <c r="H567" s="9"/>
      <c r="I567" s="9"/>
      <c r="J567" s="9"/>
      <c r="K567" s="17"/>
      <c r="O567" s="9"/>
      <c r="P567" s="9"/>
    </row>
    <row r="568" spans="2:16" x14ac:dyDescent="0.2">
      <c r="B568" s="9"/>
      <c r="D568" s="9"/>
      <c r="E568" s="9"/>
      <c r="F568" s="9"/>
      <c r="G568" s="24"/>
      <c r="H568" s="9"/>
      <c r="I568" s="9"/>
      <c r="J568" s="9"/>
      <c r="K568" s="17"/>
      <c r="O568" s="9"/>
      <c r="P568" s="9"/>
    </row>
    <row r="569" spans="2:16" x14ac:dyDescent="0.2">
      <c r="B569" s="9"/>
      <c r="D569" s="9"/>
      <c r="E569" s="9"/>
      <c r="F569" s="9"/>
      <c r="G569" s="24"/>
      <c r="H569" s="9"/>
      <c r="I569" s="9"/>
      <c r="J569" s="9"/>
      <c r="K569" s="17"/>
      <c r="O569" s="9"/>
      <c r="P569" s="9"/>
    </row>
    <row r="570" spans="2:16" x14ac:dyDescent="0.2">
      <c r="B570" s="9"/>
      <c r="D570" s="9"/>
      <c r="E570" s="9"/>
      <c r="F570" s="9"/>
      <c r="G570" s="24"/>
      <c r="H570" s="9"/>
      <c r="I570" s="9"/>
      <c r="J570" s="9"/>
      <c r="K570" s="17"/>
      <c r="O570" s="9"/>
      <c r="P570" s="9"/>
    </row>
    <row r="571" spans="2:16" x14ac:dyDescent="0.2">
      <c r="B571" s="9"/>
      <c r="D571" s="9"/>
      <c r="E571" s="9"/>
      <c r="F571" s="9"/>
      <c r="G571" s="24"/>
      <c r="H571" s="9"/>
      <c r="I571" s="9"/>
      <c r="J571" s="9"/>
      <c r="K571" s="17"/>
      <c r="O571" s="9"/>
      <c r="P571" s="9"/>
    </row>
    <row r="572" spans="2:16" x14ac:dyDescent="0.2">
      <c r="B572" s="9"/>
      <c r="D572" s="9"/>
      <c r="E572" s="9"/>
      <c r="F572" s="9"/>
      <c r="G572" s="24"/>
      <c r="H572" s="9"/>
      <c r="I572" s="9"/>
      <c r="J572" s="9"/>
      <c r="K572" s="17"/>
      <c r="O572" s="9"/>
      <c r="P572" s="9"/>
    </row>
    <row r="573" spans="2:16" x14ac:dyDescent="0.2">
      <c r="B573" s="9"/>
      <c r="D573" s="9"/>
      <c r="E573" s="9"/>
      <c r="F573" s="9"/>
      <c r="G573" s="24"/>
      <c r="H573" s="9"/>
      <c r="I573" s="9"/>
      <c r="J573" s="9"/>
      <c r="K573" s="17"/>
      <c r="O573" s="9"/>
      <c r="P573" s="9"/>
    </row>
    <row r="574" spans="2:16" x14ac:dyDescent="0.2">
      <c r="B574" s="9"/>
      <c r="D574" s="9"/>
      <c r="E574" s="9"/>
      <c r="F574" s="9"/>
      <c r="G574" s="24"/>
      <c r="H574" s="9"/>
      <c r="I574" s="9"/>
      <c r="J574" s="9"/>
      <c r="K574" s="17"/>
      <c r="O574" s="9"/>
      <c r="P574" s="9"/>
    </row>
    <row r="575" spans="2:16" x14ac:dyDescent="0.2">
      <c r="B575" s="9"/>
      <c r="D575" s="9"/>
      <c r="E575" s="9"/>
      <c r="F575" s="9"/>
      <c r="G575" s="24"/>
      <c r="H575" s="9"/>
      <c r="I575" s="9"/>
      <c r="J575" s="9"/>
      <c r="K575" s="17"/>
      <c r="O575" s="9"/>
      <c r="P575" s="9"/>
    </row>
    <row r="576" spans="2:16" x14ac:dyDescent="0.2">
      <c r="B576" s="9"/>
      <c r="D576" s="9"/>
      <c r="E576" s="9"/>
      <c r="F576" s="9"/>
      <c r="G576" s="24"/>
      <c r="H576" s="9"/>
      <c r="I576" s="9"/>
      <c r="J576" s="9"/>
      <c r="K576" s="17"/>
      <c r="O576" s="9"/>
      <c r="P576" s="9"/>
    </row>
    <row r="577" spans="2:16" x14ac:dyDescent="0.2">
      <c r="B577" s="9"/>
      <c r="D577" s="9"/>
      <c r="E577" s="9"/>
      <c r="F577" s="9"/>
      <c r="G577" s="24"/>
      <c r="H577" s="9"/>
      <c r="I577" s="9"/>
      <c r="J577" s="9"/>
      <c r="K577" s="17"/>
      <c r="O577" s="9"/>
      <c r="P577" s="9"/>
    </row>
    <row r="578" spans="2:16" x14ac:dyDescent="0.2">
      <c r="B578" s="9"/>
      <c r="D578" s="9"/>
      <c r="E578" s="9"/>
      <c r="F578" s="9"/>
      <c r="G578" s="24"/>
      <c r="H578" s="9"/>
      <c r="I578" s="9"/>
      <c r="J578" s="9"/>
      <c r="K578" s="17"/>
      <c r="O578" s="9"/>
      <c r="P578" s="9"/>
    </row>
    <row r="579" spans="2:16" x14ac:dyDescent="0.2">
      <c r="B579" s="9"/>
      <c r="D579" s="9"/>
      <c r="E579" s="9"/>
      <c r="F579" s="9"/>
      <c r="G579" s="24"/>
      <c r="H579" s="9"/>
      <c r="I579" s="9"/>
      <c r="J579" s="9"/>
      <c r="K579" s="17"/>
      <c r="O579" s="9"/>
      <c r="P579" s="9"/>
    </row>
    <row r="580" spans="2:16" x14ac:dyDescent="0.2">
      <c r="B580" s="9"/>
      <c r="D580" s="9"/>
      <c r="E580" s="9"/>
      <c r="F580" s="9"/>
      <c r="G580" s="24"/>
      <c r="H580" s="9"/>
      <c r="I580" s="9"/>
      <c r="J580" s="9"/>
      <c r="K580" s="17"/>
      <c r="O580" s="9"/>
      <c r="P580" s="9"/>
    </row>
    <row r="581" spans="2:16" x14ac:dyDescent="0.2">
      <c r="B581" s="9"/>
      <c r="D581" s="9"/>
      <c r="E581" s="9"/>
      <c r="F581" s="9"/>
      <c r="G581" s="24"/>
      <c r="H581" s="9"/>
      <c r="I581" s="9"/>
      <c r="J581" s="9"/>
      <c r="K581" s="17"/>
      <c r="O581" s="9"/>
      <c r="P581" s="9"/>
    </row>
    <row r="582" spans="2:16" x14ac:dyDescent="0.2">
      <c r="B582" s="9"/>
      <c r="D582" s="9"/>
      <c r="E582" s="9"/>
      <c r="F582" s="9"/>
      <c r="G582" s="24"/>
      <c r="H582" s="9"/>
      <c r="I582" s="9"/>
      <c r="J582" s="9"/>
      <c r="K582" s="17"/>
      <c r="O582" s="9"/>
      <c r="P582" s="9"/>
    </row>
    <row r="583" spans="2:16" x14ac:dyDescent="0.2">
      <c r="B583" s="9"/>
      <c r="D583" s="9"/>
      <c r="E583" s="9"/>
      <c r="F583" s="9"/>
      <c r="G583" s="24"/>
      <c r="H583" s="9"/>
      <c r="I583" s="9"/>
      <c r="J583" s="9"/>
      <c r="K583" s="17"/>
      <c r="O583" s="9"/>
      <c r="P583" s="9"/>
    </row>
    <row r="584" spans="2:16" x14ac:dyDescent="0.2">
      <c r="B584" s="9"/>
      <c r="D584" s="9"/>
      <c r="E584" s="9"/>
      <c r="F584" s="9"/>
      <c r="G584" s="24"/>
      <c r="H584" s="9"/>
      <c r="I584" s="9"/>
      <c r="J584" s="9"/>
      <c r="K584" s="17"/>
      <c r="O584" s="9"/>
      <c r="P584" s="9"/>
    </row>
    <row r="585" spans="2:16" x14ac:dyDescent="0.2">
      <c r="B585" s="9"/>
      <c r="D585" s="9"/>
      <c r="E585" s="9"/>
      <c r="F585" s="9"/>
      <c r="G585" s="24"/>
      <c r="H585" s="9"/>
      <c r="I585" s="9"/>
      <c r="J585" s="9"/>
      <c r="K585" s="17"/>
      <c r="O585" s="9"/>
      <c r="P585" s="9"/>
    </row>
    <row r="586" spans="2:16" x14ac:dyDescent="0.2">
      <c r="B586" s="9"/>
      <c r="D586" s="9"/>
      <c r="E586" s="9"/>
      <c r="F586" s="9"/>
      <c r="G586" s="24"/>
      <c r="H586" s="9"/>
      <c r="I586" s="9"/>
      <c r="J586" s="9"/>
      <c r="K586" s="17"/>
      <c r="O586" s="9"/>
      <c r="P586" s="9"/>
    </row>
    <row r="587" spans="2:16" x14ac:dyDescent="0.2">
      <c r="B587" s="9"/>
      <c r="D587" s="9"/>
      <c r="E587" s="9"/>
      <c r="F587" s="9"/>
      <c r="G587" s="24"/>
      <c r="H587" s="9"/>
      <c r="I587" s="9"/>
      <c r="J587" s="9"/>
      <c r="K587" s="17"/>
      <c r="O587" s="9"/>
      <c r="P587" s="9"/>
    </row>
    <row r="588" spans="2:16" x14ac:dyDescent="0.2">
      <c r="B588" s="9"/>
      <c r="D588" s="9"/>
      <c r="E588" s="9"/>
      <c r="F588" s="9"/>
      <c r="G588" s="24"/>
      <c r="H588" s="9"/>
      <c r="I588" s="9"/>
      <c r="J588" s="9"/>
      <c r="K588" s="17"/>
      <c r="O588" s="9"/>
      <c r="P588" s="9"/>
    </row>
    <row r="589" spans="2:16" x14ac:dyDescent="0.2">
      <c r="B589" s="9"/>
      <c r="D589" s="9"/>
      <c r="E589" s="9"/>
      <c r="F589" s="9"/>
      <c r="G589" s="24"/>
      <c r="H589" s="9"/>
      <c r="I589" s="9"/>
      <c r="J589" s="9"/>
      <c r="K589" s="17"/>
      <c r="O589" s="9"/>
      <c r="P589" s="9"/>
    </row>
    <row r="590" spans="2:16" x14ac:dyDescent="0.2">
      <c r="B590" s="9"/>
      <c r="D590" s="9"/>
      <c r="E590" s="9"/>
      <c r="F590" s="9"/>
      <c r="G590" s="24"/>
      <c r="H590" s="9"/>
      <c r="I590" s="9"/>
      <c r="J590" s="9"/>
      <c r="K590" s="17"/>
      <c r="O590" s="9"/>
      <c r="P590" s="9"/>
    </row>
    <row r="591" spans="2:16" x14ac:dyDescent="0.2">
      <c r="B591" s="9"/>
      <c r="D591" s="9"/>
      <c r="E591" s="9"/>
      <c r="F591" s="9"/>
      <c r="G591" s="24"/>
      <c r="H591" s="9"/>
      <c r="I591" s="9"/>
      <c r="J591" s="9"/>
      <c r="K591" s="17"/>
      <c r="O591" s="9"/>
      <c r="P591" s="9"/>
    </row>
    <row r="592" spans="2:16" x14ac:dyDescent="0.2">
      <c r="B592" s="9"/>
      <c r="D592" s="9"/>
      <c r="E592" s="9"/>
      <c r="F592" s="9"/>
      <c r="G592" s="24"/>
      <c r="H592" s="9"/>
      <c r="I592" s="9"/>
      <c r="J592" s="9"/>
      <c r="K592" s="17"/>
      <c r="O592" s="9"/>
      <c r="P592" s="9"/>
    </row>
    <row r="593" spans="2:16" x14ac:dyDescent="0.2">
      <c r="B593" s="9"/>
      <c r="D593" s="9"/>
      <c r="E593" s="9"/>
      <c r="F593" s="9"/>
      <c r="G593" s="24"/>
      <c r="H593" s="9"/>
      <c r="I593" s="9"/>
      <c r="J593" s="9"/>
      <c r="K593" s="17"/>
      <c r="O593" s="9"/>
      <c r="P593" s="9"/>
    </row>
    <row r="594" spans="2:16" x14ac:dyDescent="0.2">
      <c r="B594" s="9"/>
      <c r="D594" s="9"/>
      <c r="E594" s="9"/>
      <c r="F594" s="9"/>
      <c r="G594" s="24"/>
      <c r="H594" s="9"/>
      <c r="I594" s="9"/>
      <c r="J594" s="9"/>
      <c r="K594" s="17"/>
      <c r="O594" s="9"/>
      <c r="P594" s="9"/>
    </row>
    <row r="595" spans="2:16" x14ac:dyDescent="0.2">
      <c r="B595" s="9"/>
      <c r="D595" s="9"/>
      <c r="E595" s="9"/>
      <c r="F595" s="9"/>
      <c r="G595" s="24"/>
      <c r="H595" s="9"/>
      <c r="I595" s="9"/>
      <c r="J595" s="9"/>
      <c r="K595" s="17"/>
      <c r="O595" s="9"/>
      <c r="P595" s="9"/>
    </row>
    <row r="596" spans="2:16" x14ac:dyDescent="0.2">
      <c r="B596" s="9"/>
      <c r="D596" s="9"/>
      <c r="E596" s="9"/>
      <c r="F596" s="9"/>
      <c r="G596" s="24"/>
      <c r="H596" s="9"/>
      <c r="I596" s="9"/>
      <c r="J596" s="9"/>
      <c r="K596" s="17"/>
      <c r="O596" s="9"/>
      <c r="P596" s="9"/>
    </row>
    <row r="597" spans="2:16" x14ac:dyDescent="0.2">
      <c r="B597" s="9"/>
      <c r="D597" s="9"/>
      <c r="E597" s="9"/>
      <c r="F597" s="9"/>
      <c r="G597" s="24"/>
      <c r="H597" s="9"/>
      <c r="I597" s="9"/>
      <c r="J597" s="9"/>
      <c r="K597" s="17"/>
      <c r="O597" s="9"/>
      <c r="P597" s="9"/>
    </row>
    <row r="599" spans="2:16" x14ac:dyDescent="0.2">
      <c r="B599" s="27"/>
      <c r="D599" s="17"/>
      <c r="E599" s="17"/>
      <c r="F599" s="17"/>
      <c r="G599" s="24"/>
      <c r="H599" s="17"/>
      <c r="I599" s="17"/>
      <c r="J599" s="17"/>
      <c r="K599" s="17"/>
      <c r="O599" s="24"/>
      <c r="P599" s="17"/>
    </row>
    <row r="600" spans="2:16" x14ac:dyDescent="0.2">
      <c r="B600" s="27"/>
      <c r="D600" s="17"/>
      <c r="E600" s="17"/>
      <c r="F600" s="17"/>
      <c r="G600" s="24"/>
      <c r="H600" s="17"/>
      <c r="I600" s="17"/>
      <c r="J600" s="17"/>
      <c r="O600" s="24"/>
      <c r="P600" s="17"/>
    </row>
    <row r="601" spans="2:16" x14ac:dyDescent="0.2">
      <c r="B601" s="27"/>
      <c r="D601" s="17"/>
      <c r="E601" s="17"/>
      <c r="F601" s="17"/>
      <c r="G601" s="24"/>
      <c r="H601" s="17"/>
      <c r="I601" s="17"/>
      <c r="J601" s="17"/>
      <c r="O601" s="24"/>
      <c r="P601" s="17"/>
    </row>
    <row r="602" spans="2:16" x14ac:dyDescent="0.2">
      <c r="B602" s="27"/>
      <c r="D602" s="17"/>
      <c r="E602" s="17"/>
      <c r="F602" s="17"/>
      <c r="G602" s="24"/>
      <c r="H602" s="17"/>
      <c r="I602" s="17"/>
      <c r="J602" s="17"/>
      <c r="O602" s="24"/>
      <c r="P602" s="17"/>
    </row>
    <row r="603" spans="2:16" x14ac:dyDescent="0.2">
      <c r="B603" s="27"/>
      <c r="D603" s="17"/>
      <c r="E603" s="17"/>
      <c r="F603" s="17"/>
      <c r="G603" s="24"/>
      <c r="H603" s="17"/>
      <c r="I603" s="17"/>
      <c r="J603" s="17"/>
      <c r="O603" s="24"/>
      <c r="P603" s="17"/>
    </row>
    <row r="604" spans="2:16" x14ac:dyDescent="0.2">
      <c r="B604" s="27"/>
      <c r="D604" s="17"/>
      <c r="E604" s="17"/>
      <c r="F604" s="17"/>
      <c r="G604" s="24"/>
      <c r="H604" s="17"/>
      <c r="I604" s="17"/>
      <c r="J604" s="17"/>
      <c r="O604" s="24"/>
      <c r="P604" s="17"/>
    </row>
    <row r="605" spans="2:16" x14ac:dyDescent="0.2">
      <c r="B605" s="27"/>
      <c r="D605" s="17"/>
      <c r="E605" s="17"/>
      <c r="F605" s="17"/>
      <c r="G605" s="24"/>
      <c r="H605" s="17"/>
      <c r="I605" s="17"/>
      <c r="J605" s="17"/>
      <c r="O605" s="24"/>
      <c r="P605" s="17"/>
    </row>
    <row r="606" spans="2:16" x14ac:dyDescent="0.2">
      <c r="B606" s="27"/>
      <c r="D606" s="17"/>
      <c r="E606" s="17"/>
      <c r="F606" s="17"/>
      <c r="G606" s="24"/>
      <c r="H606" s="17"/>
      <c r="I606" s="17"/>
      <c r="J606" s="17"/>
      <c r="O606" s="24"/>
      <c r="P606" s="17"/>
    </row>
    <row r="607" spans="2:16" x14ac:dyDescent="0.2">
      <c r="B607" s="27"/>
      <c r="D607" s="17"/>
      <c r="E607" s="17"/>
      <c r="F607" s="17"/>
      <c r="G607" s="24"/>
      <c r="H607" s="17"/>
      <c r="I607" s="17"/>
      <c r="J607" s="17"/>
      <c r="O607" s="24"/>
      <c r="P607" s="17"/>
    </row>
    <row r="608" spans="2:16" x14ac:dyDescent="0.2">
      <c r="B608" s="27"/>
      <c r="D608" s="17"/>
      <c r="E608" s="17"/>
      <c r="F608" s="17"/>
      <c r="G608" s="24"/>
      <c r="H608" s="17"/>
      <c r="I608" s="17"/>
      <c r="J608" s="17"/>
      <c r="O608" s="24"/>
      <c r="P608" s="17"/>
    </row>
    <row r="609" spans="2:16" x14ac:dyDescent="0.2">
      <c r="B609" s="27"/>
      <c r="D609" s="17"/>
      <c r="E609" s="17"/>
      <c r="F609" s="17"/>
      <c r="G609" s="24"/>
      <c r="H609" s="17"/>
      <c r="I609" s="17"/>
      <c r="J609" s="17"/>
      <c r="O609" s="24"/>
      <c r="P609" s="17"/>
    </row>
    <row r="610" spans="2:16" x14ac:dyDescent="0.2">
      <c r="B610" s="27"/>
      <c r="D610" s="17"/>
      <c r="E610" s="17"/>
      <c r="F610" s="17"/>
      <c r="G610" s="24"/>
      <c r="H610" s="17"/>
      <c r="I610" s="17"/>
      <c r="J610" s="17"/>
      <c r="O610" s="24"/>
      <c r="P610" s="17"/>
    </row>
    <row r="611" spans="2:16" x14ac:dyDescent="0.2">
      <c r="B611" s="27"/>
      <c r="D611" s="17"/>
      <c r="E611" s="17"/>
      <c r="F611" s="17"/>
      <c r="G611" s="24"/>
      <c r="H611" s="17"/>
      <c r="I611" s="17"/>
      <c r="J611" s="17"/>
      <c r="O611" s="24"/>
      <c r="P611" s="17"/>
    </row>
    <row r="612" spans="2:16" x14ac:dyDescent="0.2">
      <c r="B612" s="27"/>
      <c r="D612" s="17"/>
      <c r="E612" s="17"/>
      <c r="F612" s="17"/>
      <c r="G612" s="24"/>
      <c r="H612" s="17"/>
      <c r="I612" s="17"/>
      <c r="J612" s="17"/>
      <c r="O612" s="24"/>
      <c r="P612" s="17"/>
    </row>
    <row r="613" spans="2:16" x14ac:dyDescent="0.2">
      <c r="B613" s="27"/>
      <c r="D613" s="17"/>
      <c r="E613" s="17"/>
      <c r="F613" s="17"/>
      <c r="G613" s="24"/>
      <c r="H613" s="17"/>
      <c r="I613" s="17"/>
      <c r="J613" s="17"/>
      <c r="O613" s="24"/>
      <c r="P613" s="17"/>
    </row>
    <row r="614" spans="2:16" x14ac:dyDescent="0.2">
      <c r="B614" s="27"/>
      <c r="D614" s="17"/>
      <c r="E614" s="17"/>
      <c r="F614" s="17"/>
      <c r="G614" s="24"/>
      <c r="H614" s="17"/>
      <c r="I614" s="17"/>
      <c r="J614" s="17"/>
      <c r="O614" s="24"/>
      <c r="P614" s="17"/>
    </row>
    <row r="615" spans="2:16" x14ac:dyDescent="0.2">
      <c r="B615" s="27"/>
      <c r="D615" s="17"/>
      <c r="E615" s="17"/>
      <c r="F615" s="17"/>
      <c r="G615" s="24"/>
      <c r="H615" s="17"/>
      <c r="I615" s="17"/>
      <c r="J615" s="17"/>
      <c r="O615" s="24"/>
      <c r="P615" s="17"/>
    </row>
    <row r="616" spans="2:16" x14ac:dyDescent="0.2">
      <c r="B616" s="27"/>
      <c r="D616" s="17"/>
      <c r="E616" s="17"/>
      <c r="F616" s="17"/>
      <c r="G616" s="24"/>
      <c r="H616" s="17"/>
      <c r="I616" s="17"/>
      <c r="J616" s="17"/>
      <c r="O616" s="24"/>
      <c r="P616" s="17"/>
    </row>
    <row r="617" spans="2:16" x14ac:dyDescent="0.2">
      <c r="B617" s="27"/>
      <c r="D617" s="17"/>
      <c r="E617" s="17"/>
      <c r="F617" s="17"/>
      <c r="G617" s="24"/>
      <c r="H617" s="17"/>
      <c r="I617" s="17"/>
      <c r="J617" s="17"/>
      <c r="O617" s="24"/>
      <c r="P617" s="17"/>
    </row>
    <row r="618" spans="2:16" x14ac:dyDescent="0.2">
      <c r="B618" s="27"/>
      <c r="D618" s="17"/>
      <c r="E618" s="17"/>
      <c r="F618" s="17"/>
      <c r="G618" s="24"/>
      <c r="H618" s="17"/>
      <c r="I618" s="17"/>
      <c r="J618" s="17"/>
      <c r="O618" s="24"/>
      <c r="P618" s="17"/>
    </row>
    <row r="619" spans="2:16" x14ac:dyDescent="0.2">
      <c r="B619" s="27"/>
      <c r="D619" s="17"/>
      <c r="E619" s="17"/>
      <c r="F619" s="17"/>
      <c r="G619" s="24"/>
      <c r="H619" s="17"/>
      <c r="I619" s="17"/>
      <c r="J619" s="17"/>
      <c r="O619" s="24"/>
      <c r="P619" s="17"/>
    </row>
    <row r="620" spans="2:16" x14ac:dyDescent="0.2">
      <c r="B620" s="27"/>
      <c r="D620" s="17"/>
      <c r="E620" s="17"/>
      <c r="F620" s="17"/>
      <c r="G620" s="24"/>
      <c r="H620" s="17"/>
      <c r="I620" s="17"/>
      <c r="J620" s="17"/>
      <c r="O620" s="24"/>
      <c r="P620" s="17"/>
    </row>
    <row r="621" spans="2:16" x14ac:dyDescent="0.2">
      <c r="B621" s="27"/>
      <c r="D621" s="17"/>
      <c r="E621" s="17"/>
      <c r="F621" s="17"/>
      <c r="G621" s="24"/>
      <c r="H621" s="17"/>
      <c r="I621" s="17"/>
      <c r="J621" s="17"/>
      <c r="O621" s="24"/>
      <c r="P621" s="17"/>
    </row>
    <row r="622" spans="2:16" x14ac:dyDescent="0.2">
      <c r="B622" s="27"/>
      <c r="D622" s="17"/>
      <c r="E622" s="17"/>
      <c r="F622" s="17"/>
      <c r="G622" s="24"/>
      <c r="H622" s="17"/>
      <c r="I622" s="17"/>
      <c r="J622" s="17"/>
      <c r="O622" s="24"/>
      <c r="P622" s="17"/>
    </row>
    <row r="623" spans="2:16" x14ac:dyDescent="0.2">
      <c r="B623" s="27"/>
      <c r="D623" s="17"/>
      <c r="E623" s="17"/>
      <c r="F623" s="17"/>
      <c r="G623" s="24"/>
      <c r="H623" s="17"/>
      <c r="I623" s="17"/>
      <c r="J623" s="17"/>
      <c r="O623" s="24"/>
      <c r="P623" s="17"/>
    </row>
    <row r="624" spans="2:16" x14ac:dyDescent="0.2">
      <c r="B624" s="27"/>
      <c r="D624" s="17"/>
      <c r="E624" s="17"/>
      <c r="F624" s="17"/>
      <c r="G624" s="24"/>
      <c r="H624" s="17"/>
      <c r="I624" s="17"/>
      <c r="J624" s="17"/>
      <c r="O624" s="24"/>
      <c r="P624" s="17"/>
    </row>
    <row r="625" spans="2:16" x14ac:dyDescent="0.2">
      <c r="B625" s="27"/>
      <c r="D625" s="17"/>
      <c r="E625" s="17"/>
      <c r="F625" s="17"/>
      <c r="G625" s="24"/>
      <c r="H625" s="17"/>
      <c r="I625" s="17"/>
      <c r="J625" s="17"/>
      <c r="O625" s="24"/>
      <c r="P625" s="17"/>
    </row>
    <row r="626" spans="2:16" x14ac:dyDescent="0.2">
      <c r="B626" s="27"/>
      <c r="D626" s="17"/>
      <c r="E626" s="17"/>
      <c r="F626" s="17"/>
      <c r="G626" s="24"/>
      <c r="H626" s="17"/>
      <c r="I626" s="17"/>
      <c r="J626" s="17"/>
      <c r="O626" s="24"/>
      <c r="P626" s="17"/>
    </row>
    <row r="627" spans="2:16" x14ac:dyDescent="0.2">
      <c r="B627" s="27"/>
      <c r="D627" s="17"/>
      <c r="E627" s="17"/>
      <c r="F627" s="17"/>
      <c r="G627" s="24"/>
      <c r="H627" s="17"/>
      <c r="I627" s="17"/>
      <c r="J627" s="17"/>
      <c r="O627" s="24"/>
      <c r="P627" s="17"/>
    </row>
    <row r="628" spans="2:16" x14ac:dyDescent="0.2">
      <c r="B628" s="27"/>
      <c r="D628" s="17"/>
      <c r="E628" s="17"/>
      <c r="F628" s="17"/>
      <c r="G628" s="24"/>
      <c r="H628" s="17"/>
      <c r="I628" s="17"/>
      <c r="J628" s="17"/>
      <c r="O628" s="24"/>
      <c r="P628" s="17"/>
    </row>
    <row r="629" spans="2:16" x14ac:dyDescent="0.2">
      <c r="B629" s="27"/>
      <c r="D629" s="17"/>
      <c r="E629" s="17"/>
      <c r="F629" s="17"/>
      <c r="G629" s="24"/>
      <c r="H629" s="17"/>
      <c r="I629" s="17"/>
      <c r="J629" s="17"/>
      <c r="O629" s="24"/>
      <c r="P629" s="17"/>
    </row>
    <row r="630" spans="2:16" x14ac:dyDescent="0.2">
      <c r="B630" s="27"/>
      <c r="D630" s="17"/>
      <c r="E630" s="17"/>
      <c r="F630" s="17"/>
      <c r="G630" s="24"/>
      <c r="H630" s="17"/>
      <c r="I630" s="17"/>
      <c r="J630" s="17"/>
      <c r="O630" s="24"/>
      <c r="P630" s="17"/>
    </row>
    <row r="631" spans="2:16" x14ac:dyDescent="0.2">
      <c r="B631" s="27"/>
      <c r="D631" s="17"/>
      <c r="E631" s="17"/>
      <c r="F631" s="17"/>
      <c r="G631" s="24"/>
      <c r="H631" s="17"/>
      <c r="I631" s="17"/>
      <c r="J631" s="17"/>
      <c r="O631" s="24"/>
      <c r="P631" s="17"/>
    </row>
    <row r="632" spans="2:16" x14ac:dyDescent="0.2">
      <c r="B632" s="27"/>
      <c r="D632" s="17"/>
      <c r="E632" s="17"/>
      <c r="F632" s="17"/>
      <c r="G632" s="24"/>
      <c r="H632" s="17"/>
      <c r="I632" s="17"/>
      <c r="J632" s="17"/>
      <c r="O632" s="24"/>
      <c r="P632" s="17"/>
    </row>
    <row r="633" spans="2:16" x14ac:dyDescent="0.2">
      <c r="B633" s="27"/>
      <c r="D633" s="17"/>
      <c r="E633" s="17"/>
      <c r="F633" s="17"/>
      <c r="G633" s="24"/>
      <c r="H633" s="17"/>
      <c r="I633" s="17"/>
      <c r="J633" s="17"/>
      <c r="O633" s="24"/>
      <c r="P633" s="17"/>
    </row>
    <row r="634" spans="2:16" x14ac:dyDescent="0.2">
      <c r="B634" s="27"/>
      <c r="D634" s="17"/>
      <c r="E634" s="17"/>
      <c r="F634" s="17"/>
      <c r="G634" s="24"/>
      <c r="H634" s="17"/>
      <c r="I634" s="17"/>
      <c r="J634" s="17"/>
      <c r="O634" s="24"/>
      <c r="P634" s="17"/>
    </row>
    <row r="635" spans="2:16" x14ac:dyDescent="0.2">
      <c r="B635" s="27"/>
      <c r="D635" s="17"/>
      <c r="E635" s="17"/>
      <c r="F635" s="17"/>
      <c r="G635" s="24"/>
      <c r="H635" s="17"/>
      <c r="I635" s="17"/>
      <c r="J635" s="17"/>
      <c r="O635" s="24"/>
      <c r="P635" s="17"/>
    </row>
    <row r="636" spans="2:16" x14ac:dyDescent="0.2">
      <c r="B636" s="27"/>
      <c r="D636" s="17"/>
      <c r="E636" s="17"/>
      <c r="F636" s="17"/>
      <c r="G636" s="24"/>
      <c r="H636" s="17"/>
      <c r="I636" s="17"/>
      <c r="J636" s="17"/>
      <c r="O636" s="24"/>
      <c r="P636" s="17"/>
    </row>
    <row r="637" spans="2:16" x14ac:dyDescent="0.2">
      <c r="B637" s="27"/>
      <c r="D637" s="17"/>
      <c r="E637" s="17"/>
      <c r="F637" s="17"/>
      <c r="G637" s="24"/>
      <c r="H637" s="17"/>
      <c r="I637" s="17"/>
      <c r="J637" s="17"/>
      <c r="O637" s="24"/>
      <c r="P637" s="17"/>
    </row>
    <row r="638" spans="2:16" x14ac:dyDescent="0.2">
      <c r="B638" s="27"/>
      <c r="D638" s="17"/>
      <c r="E638" s="17"/>
      <c r="F638" s="17"/>
      <c r="G638" s="24"/>
      <c r="H638" s="17"/>
      <c r="I638" s="17"/>
      <c r="J638" s="17"/>
      <c r="O638" s="24"/>
      <c r="P638" s="17"/>
    </row>
    <row r="639" spans="2:16" x14ac:dyDescent="0.2">
      <c r="B639" s="27"/>
      <c r="D639" s="17"/>
      <c r="E639" s="17"/>
      <c r="F639" s="17"/>
      <c r="G639" s="24"/>
      <c r="H639" s="17"/>
      <c r="I639" s="17"/>
      <c r="J639" s="17"/>
      <c r="O639" s="24"/>
      <c r="P639" s="17"/>
    </row>
    <row r="640" spans="2:16" x14ac:dyDescent="0.2">
      <c r="B640" s="27"/>
      <c r="D640" s="17"/>
      <c r="E640" s="17"/>
      <c r="F640" s="17"/>
      <c r="G640" s="24"/>
      <c r="H640" s="17"/>
      <c r="I640" s="17"/>
      <c r="J640" s="17"/>
      <c r="O640" s="24"/>
      <c r="P640" s="17"/>
    </row>
    <row r="641" spans="2:16" x14ac:dyDescent="0.2">
      <c r="B641" s="27"/>
      <c r="D641" s="17"/>
      <c r="E641" s="17"/>
      <c r="F641" s="17"/>
      <c r="G641" s="24"/>
      <c r="H641" s="17"/>
      <c r="I641" s="17"/>
      <c r="J641" s="17"/>
      <c r="O641" s="24"/>
      <c r="P641" s="17"/>
    </row>
    <row r="642" spans="2:16" x14ac:dyDescent="0.2">
      <c r="B642" s="27"/>
      <c r="D642" s="17"/>
      <c r="E642" s="17"/>
      <c r="F642" s="17"/>
      <c r="G642" s="24"/>
      <c r="H642" s="17"/>
      <c r="I642" s="17"/>
      <c r="J642" s="17"/>
      <c r="O642" s="24"/>
      <c r="P642" s="17"/>
    </row>
    <row r="643" spans="2:16" x14ac:dyDescent="0.2">
      <c r="B643" s="27"/>
      <c r="D643" s="17"/>
      <c r="E643" s="17"/>
      <c r="F643" s="17"/>
      <c r="G643" s="24"/>
      <c r="H643" s="17"/>
      <c r="I643" s="17"/>
      <c r="J643" s="17"/>
      <c r="O643" s="24"/>
      <c r="P643" s="17"/>
    </row>
    <row r="644" spans="2:16" x14ac:dyDescent="0.2">
      <c r="B644" s="27"/>
      <c r="D644" s="17"/>
      <c r="E644" s="17"/>
      <c r="F644" s="17"/>
      <c r="G644" s="24"/>
      <c r="H644" s="17"/>
      <c r="I644" s="17"/>
      <c r="J644" s="17"/>
      <c r="O644" s="24"/>
      <c r="P644" s="17"/>
    </row>
    <row r="645" spans="2:16" x14ac:dyDescent="0.2">
      <c r="B645" s="27"/>
      <c r="D645" s="17"/>
      <c r="E645" s="17"/>
      <c r="F645" s="17"/>
      <c r="G645" s="24"/>
      <c r="H645" s="17"/>
      <c r="I645" s="17"/>
      <c r="J645" s="17"/>
      <c r="O645" s="24"/>
      <c r="P645" s="17"/>
    </row>
    <row r="646" spans="2:16" x14ac:dyDescent="0.2">
      <c r="B646" s="27"/>
      <c r="D646" s="17"/>
      <c r="E646" s="17"/>
      <c r="F646" s="17"/>
      <c r="G646" s="24"/>
      <c r="H646" s="17"/>
      <c r="I646" s="17"/>
      <c r="J646" s="17"/>
      <c r="O646" s="24"/>
      <c r="P646" s="17"/>
    </row>
    <row r="647" spans="2:16" x14ac:dyDescent="0.2">
      <c r="B647" s="27"/>
      <c r="D647" s="17"/>
      <c r="E647" s="17"/>
      <c r="F647" s="17"/>
      <c r="G647" s="24"/>
      <c r="H647" s="17"/>
      <c r="I647" s="17"/>
      <c r="J647" s="17"/>
      <c r="O647" s="24"/>
      <c r="P647" s="17"/>
    </row>
    <row r="648" spans="2:16" x14ac:dyDescent="0.2">
      <c r="B648" s="27"/>
      <c r="D648" s="17"/>
      <c r="E648" s="17"/>
      <c r="F648" s="17"/>
      <c r="G648" s="24"/>
      <c r="H648" s="17"/>
      <c r="I648" s="17"/>
      <c r="J648" s="17"/>
      <c r="O648" s="24"/>
      <c r="P648" s="17"/>
    </row>
    <row r="649" spans="2:16" x14ac:dyDescent="0.2">
      <c r="B649" s="27"/>
      <c r="D649" s="17"/>
      <c r="E649" s="17"/>
      <c r="F649" s="17"/>
      <c r="G649" s="24"/>
      <c r="H649" s="17"/>
      <c r="I649" s="17"/>
      <c r="J649" s="17"/>
      <c r="O649" s="24"/>
      <c r="P649" s="17"/>
    </row>
    <row r="650" spans="2:16" x14ac:dyDescent="0.2">
      <c r="B650" s="27"/>
      <c r="D650" s="17"/>
      <c r="E650" s="17"/>
      <c r="F650" s="17"/>
      <c r="G650" s="24"/>
      <c r="H650" s="17"/>
      <c r="I650" s="17"/>
      <c r="J650" s="17"/>
      <c r="O650" s="24"/>
      <c r="P650" s="17"/>
    </row>
    <row r="651" spans="2:16" x14ac:dyDescent="0.2">
      <c r="B651" s="27"/>
      <c r="D651" s="17"/>
      <c r="E651" s="17"/>
      <c r="F651" s="17"/>
      <c r="G651" s="24"/>
      <c r="H651" s="17"/>
      <c r="I651" s="17"/>
      <c r="J651" s="17"/>
      <c r="O651" s="24"/>
      <c r="P651" s="17"/>
    </row>
    <row r="652" spans="2:16" x14ac:dyDescent="0.2">
      <c r="B652" s="27"/>
      <c r="D652" s="17"/>
      <c r="E652" s="17"/>
      <c r="F652" s="17"/>
      <c r="G652" s="24"/>
      <c r="H652" s="17"/>
      <c r="I652" s="17"/>
      <c r="J652" s="17"/>
      <c r="O652" s="24"/>
      <c r="P652" s="17"/>
    </row>
    <row r="653" spans="2:16" x14ac:dyDescent="0.2">
      <c r="B653" s="27"/>
      <c r="D653" s="17"/>
      <c r="E653" s="17"/>
      <c r="F653" s="17"/>
      <c r="G653" s="24"/>
      <c r="H653" s="17"/>
      <c r="I653" s="17"/>
      <c r="J653" s="17"/>
      <c r="O653" s="24"/>
      <c r="P653" s="17"/>
    </row>
    <row r="654" spans="2:16" x14ac:dyDescent="0.2">
      <c r="B654" s="27"/>
      <c r="D654" s="17"/>
      <c r="E654" s="17"/>
      <c r="F654" s="17"/>
      <c r="G654" s="24"/>
      <c r="H654" s="17"/>
      <c r="I654" s="17"/>
      <c r="J654" s="17"/>
      <c r="O654" s="24"/>
      <c r="P654" s="17"/>
    </row>
    <row r="655" spans="2:16" x14ac:dyDescent="0.2">
      <c r="B655" s="27"/>
      <c r="D655" s="17"/>
      <c r="E655" s="17"/>
      <c r="F655" s="17"/>
      <c r="G655" s="24"/>
      <c r="H655" s="17"/>
      <c r="I655" s="17"/>
      <c r="J655" s="17"/>
      <c r="O655" s="24"/>
      <c r="P655" s="17"/>
    </row>
    <row r="656" spans="2:16" x14ac:dyDescent="0.2">
      <c r="B656" s="27"/>
      <c r="D656" s="17"/>
      <c r="E656" s="17"/>
      <c r="F656" s="17"/>
      <c r="G656" s="24"/>
      <c r="H656" s="17"/>
      <c r="I656" s="17"/>
      <c r="J656" s="17"/>
      <c r="O656" s="24"/>
      <c r="P656" s="17"/>
    </row>
    <row r="657" spans="2:16" x14ac:dyDescent="0.2">
      <c r="B657" s="27"/>
      <c r="D657" s="17"/>
      <c r="E657" s="17"/>
      <c r="F657" s="17"/>
      <c r="G657" s="24"/>
      <c r="H657" s="17"/>
      <c r="I657" s="17"/>
      <c r="J657" s="17"/>
      <c r="O657" s="24"/>
      <c r="P657" s="17"/>
    </row>
    <row r="658" spans="2:16" x14ac:dyDescent="0.2">
      <c r="B658" s="27"/>
      <c r="D658" s="17"/>
      <c r="E658" s="17"/>
      <c r="F658" s="17"/>
      <c r="G658" s="24"/>
      <c r="H658" s="17"/>
      <c r="I658" s="17"/>
      <c r="J658" s="17"/>
      <c r="O658" s="24"/>
      <c r="P658" s="17"/>
    </row>
    <row r="659" spans="2:16" x14ac:dyDescent="0.2">
      <c r="B659" s="27"/>
      <c r="D659" s="17"/>
      <c r="E659" s="17"/>
      <c r="F659" s="17"/>
      <c r="G659" s="24"/>
      <c r="H659" s="17"/>
      <c r="I659" s="17"/>
      <c r="J659" s="17"/>
      <c r="O659" s="24"/>
      <c r="P659" s="17"/>
    </row>
    <row r="660" spans="2:16" x14ac:dyDescent="0.2">
      <c r="B660" s="27"/>
      <c r="D660" s="17"/>
      <c r="E660" s="17"/>
      <c r="F660" s="17"/>
      <c r="G660" s="24"/>
      <c r="H660" s="17"/>
      <c r="I660" s="17"/>
      <c r="J660" s="17"/>
      <c r="O660" s="24"/>
      <c r="P660" s="17"/>
    </row>
    <row r="661" spans="2:16" x14ac:dyDescent="0.2">
      <c r="B661" s="27"/>
      <c r="D661" s="17"/>
      <c r="E661" s="17"/>
      <c r="F661" s="17"/>
      <c r="G661" s="24"/>
      <c r="H661" s="17"/>
      <c r="I661" s="17"/>
      <c r="J661" s="17"/>
      <c r="O661" s="24"/>
      <c r="P661" s="17"/>
    </row>
    <row r="662" spans="2:16" x14ac:dyDescent="0.2">
      <c r="B662" s="27"/>
      <c r="D662" s="17"/>
      <c r="E662" s="17"/>
      <c r="F662" s="17"/>
      <c r="G662" s="24"/>
      <c r="H662" s="17"/>
      <c r="I662" s="17"/>
      <c r="J662" s="17"/>
      <c r="O662" s="24"/>
      <c r="P662" s="17"/>
    </row>
    <row r="663" spans="2:16" x14ac:dyDescent="0.2">
      <c r="B663" s="27"/>
      <c r="D663" s="17"/>
      <c r="E663" s="17"/>
      <c r="F663" s="17"/>
      <c r="G663" s="24"/>
      <c r="H663" s="17"/>
      <c r="I663" s="17"/>
      <c r="J663" s="17"/>
      <c r="O663" s="24"/>
      <c r="P663" s="17"/>
    </row>
    <row r="664" spans="2:16" x14ac:dyDescent="0.2">
      <c r="B664" s="27"/>
      <c r="D664" s="17"/>
      <c r="E664" s="17"/>
      <c r="F664" s="17"/>
      <c r="G664" s="24"/>
      <c r="H664" s="17"/>
      <c r="I664" s="17"/>
      <c r="J664" s="17"/>
      <c r="O664" s="24"/>
      <c r="P664" s="17"/>
    </row>
    <row r="665" spans="2:16" x14ac:dyDescent="0.2">
      <c r="B665" s="27"/>
      <c r="D665" s="17"/>
      <c r="E665" s="17"/>
      <c r="F665" s="17"/>
      <c r="G665" s="24"/>
      <c r="H665" s="17"/>
      <c r="I665" s="17"/>
      <c r="J665" s="17"/>
      <c r="O665" s="24"/>
      <c r="P665" s="17"/>
    </row>
    <row r="666" spans="2:16" x14ac:dyDescent="0.2">
      <c r="B666" s="27"/>
      <c r="D666" s="17"/>
      <c r="E666" s="17"/>
      <c r="F666" s="17"/>
      <c r="G666" s="24"/>
      <c r="H666" s="17"/>
      <c r="I666" s="17"/>
      <c r="J666" s="17"/>
      <c r="O666" s="24"/>
      <c r="P666" s="17"/>
    </row>
    <row r="667" spans="2:16" x14ac:dyDescent="0.2">
      <c r="B667" s="27"/>
      <c r="D667" s="17"/>
      <c r="E667" s="17"/>
      <c r="F667" s="17"/>
      <c r="G667" s="24"/>
      <c r="H667" s="17"/>
      <c r="I667" s="17"/>
      <c r="J667" s="17"/>
      <c r="O667" s="24"/>
      <c r="P667" s="17"/>
    </row>
    <row r="668" spans="2:16" x14ac:dyDescent="0.2">
      <c r="B668" s="27"/>
      <c r="D668" s="17"/>
      <c r="E668" s="17"/>
      <c r="F668" s="17"/>
      <c r="G668" s="24"/>
      <c r="H668" s="17"/>
      <c r="I668" s="17"/>
      <c r="J668" s="17"/>
      <c r="O668" s="24"/>
      <c r="P668" s="17"/>
    </row>
    <row r="669" spans="2:16" x14ac:dyDescent="0.2">
      <c r="B669" s="27"/>
      <c r="D669" s="17"/>
      <c r="E669" s="17"/>
      <c r="F669" s="17"/>
      <c r="G669" s="24"/>
      <c r="H669" s="17"/>
      <c r="I669" s="17"/>
      <c r="J669" s="17"/>
      <c r="O669" s="24"/>
      <c r="P669" s="17"/>
    </row>
    <row r="670" spans="2:16" x14ac:dyDescent="0.2">
      <c r="B670" s="27"/>
      <c r="D670" s="17"/>
      <c r="E670" s="17"/>
      <c r="F670" s="17"/>
      <c r="G670" s="24"/>
      <c r="H670" s="17"/>
      <c r="I670" s="17"/>
      <c r="J670" s="17"/>
      <c r="O670" s="24"/>
      <c r="P670" s="17"/>
    </row>
    <row r="671" spans="2:16" x14ac:dyDescent="0.2">
      <c r="B671" s="27"/>
      <c r="D671" s="17"/>
      <c r="E671" s="17"/>
      <c r="F671" s="17"/>
      <c r="G671" s="24"/>
      <c r="H671" s="17"/>
      <c r="I671" s="17"/>
      <c r="J671" s="17"/>
      <c r="O671" s="24"/>
      <c r="P671" s="17"/>
    </row>
    <row r="672" spans="2:16" x14ac:dyDescent="0.2">
      <c r="B672" s="27"/>
      <c r="D672" s="17"/>
      <c r="E672" s="17"/>
      <c r="F672" s="17"/>
      <c r="G672" s="24"/>
      <c r="H672" s="17"/>
      <c r="I672" s="17"/>
      <c r="J672" s="17"/>
      <c r="O672" s="24"/>
      <c r="P672" s="17"/>
    </row>
    <row r="673" spans="2:16" x14ac:dyDescent="0.2">
      <c r="B673" s="27"/>
      <c r="D673" s="17"/>
      <c r="E673" s="17"/>
      <c r="F673" s="17"/>
      <c r="G673" s="24"/>
      <c r="H673" s="17"/>
      <c r="I673" s="17"/>
      <c r="J673" s="17"/>
      <c r="O673" s="24"/>
      <c r="P673" s="17"/>
    </row>
    <row r="674" spans="2:16" x14ac:dyDescent="0.2">
      <c r="B674" s="27"/>
      <c r="D674" s="17"/>
      <c r="E674" s="17"/>
      <c r="F674" s="17"/>
      <c r="G674" s="24"/>
      <c r="H674" s="17"/>
      <c r="I674" s="17"/>
      <c r="J674" s="17"/>
      <c r="O674" s="24"/>
      <c r="P674" s="17"/>
    </row>
    <row r="675" spans="2:16" x14ac:dyDescent="0.2">
      <c r="B675" s="27"/>
      <c r="D675" s="17"/>
      <c r="E675" s="17"/>
      <c r="F675" s="17"/>
      <c r="G675" s="24"/>
      <c r="H675" s="17"/>
      <c r="I675" s="17"/>
      <c r="J675" s="17"/>
      <c r="O675" s="24"/>
      <c r="P675" s="17"/>
    </row>
    <row r="676" spans="2:16" x14ac:dyDescent="0.2">
      <c r="B676" s="27"/>
      <c r="D676" s="17"/>
      <c r="E676" s="17"/>
      <c r="F676" s="17"/>
      <c r="G676" s="24"/>
      <c r="H676" s="17"/>
      <c r="I676" s="17"/>
      <c r="J676" s="17"/>
      <c r="O676" s="24"/>
      <c r="P676" s="17"/>
    </row>
    <row r="677" spans="2:16" x14ac:dyDescent="0.2">
      <c r="B677" s="27"/>
      <c r="D677" s="17"/>
      <c r="E677" s="17"/>
      <c r="F677" s="17"/>
      <c r="G677" s="24"/>
      <c r="H677" s="17"/>
      <c r="I677" s="17"/>
      <c r="J677" s="17"/>
      <c r="O677" s="24"/>
      <c r="P677" s="17"/>
    </row>
    <row r="678" spans="2:16" x14ac:dyDescent="0.2">
      <c r="B678" s="27"/>
      <c r="D678" s="17"/>
      <c r="E678" s="17"/>
      <c r="F678" s="17"/>
      <c r="G678" s="24"/>
      <c r="H678" s="17"/>
      <c r="I678" s="17"/>
      <c r="J678" s="17"/>
      <c r="O678" s="24"/>
      <c r="P678" s="17"/>
    </row>
    <row r="679" spans="2:16" x14ac:dyDescent="0.2">
      <c r="B679" s="27"/>
      <c r="D679" s="17"/>
      <c r="E679" s="17"/>
      <c r="F679" s="17"/>
      <c r="G679" s="24"/>
      <c r="H679" s="17"/>
      <c r="I679" s="17"/>
      <c r="J679" s="17"/>
      <c r="O679" s="24"/>
      <c r="P679" s="17"/>
    </row>
    <row r="680" spans="2:16" x14ac:dyDescent="0.2">
      <c r="B680" s="27"/>
      <c r="D680" s="17"/>
      <c r="E680" s="17"/>
      <c r="F680" s="17"/>
      <c r="G680" s="24"/>
      <c r="H680" s="17"/>
      <c r="I680" s="17"/>
      <c r="J680" s="17"/>
      <c r="O680" s="24"/>
      <c r="P680" s="17"/>
    </row>
    <row r="681" spans="2:16" x14ac:dyDescent="0.2">
      <c r="B681" s="27"/>
      <c r="D681" s="17"/>
      <c r="E681" s="17"/>
      <c r="F681" s="17"/>
      <c r="G681" s="24"/>
      <c r="H681" s="17"/>
      <c r="I681" s="17"/>
      <c r="J681" s="17"/>
      <c r="O681" s="24"/>
      <c r="P681" s="17"/>
    </row>
    <row r="682" spans="2:16" x14ac:dyDescent="0.2">
      <c r="B682" s="27"/>
      <c r="D682" s="17"/>
      <c r="E682" s="17"/>
      <c r="F682" s="17"/>
      <c r="G682" s="24"/>
      <c r="H682" s="17"/>
      <c r="I682" s="17"/>
      <c r="J682" s="17"/>
      <c r="O682" s="24"/>
      <c r="P682" s="17"/>
    </row>
    <row r="683" spans="2:16" x14ac:dyDescent="0.2">
      <c r="B683" s="27"/>
      <c r="D683" s="17"/>
      <c r="E683" s="17"/>
      <c r="F683" s="17"/>
      <c r="G683" s="24"/>
      <c r="H683" s="17"/>
      <c r="I683" s="17"/>
      <c r="J683" s="17"/>
      <c r="O683" s="24"/>
      <c r="P683" s="17"/>
    </row>
    <row r="684" spans="2:16" x14ac:dyDescent="0.2">
      <c r="B684" s="27"/>
      <c r="D684" s="17"/>
      <c r="E684" s="17"/>
      <c r="F684" s="17"/>
      <c r="G684" s="24"/>
      <c r="H684" s="17"/>
      <c r="I684" s="17"/>
      <c r="J684" s="17"/>
      <c r="O684" s="24"/>
      <c r="P684" s="17"/>
    </row>
    <row r="685" spans="2:16" x14ac:dyDescent="0.2">
      <c r="B685" s="27"/>
      <c r="D685" s="17"/>
      <c r="E685" s="17"/>
      <c r="F685" s="17"/>
      <c r="G685" s="24"/>
      <c r="H685" s="17"/>
      <c r="I685" s="17"/>
      <c r="J685" s="17"/>
      <c r="O685" s="24"/>
      <c r="P685" s="17"/>
    </row>
    <row r="686" spans="2:16" x14ac:dyDescent="0.2">
      <c r="B686" s="27"/>
      <c r="D686" s="17"/>
      <c r="E686" s="17"/>
      <c r="F686" s="17"/>
      <c r="G686" s="24"/>
      <c r="H686" s="17"/>
      <c r="I686" s="17"/>
      <c r="J686" s="17"/>
      <c r="O686" s="24"/>
      <c r="P686" s="17"/>
    </row>
    <row r="687" spans="2:16" x14ac:dyDescent="0.2">
      <c r="B687" s="27"/>
      <c r="D687" s="17"/>
      <c r="E687" s="17"/>
      <c r="F687" s="17"/>
      <c r="G687" s="24"/>
      <c r="H687" s="17"/>
      <c r="I687" s="17"/>
      <c r="J687" s="17"/>
      <c r="O687" s="24"/>
      <c r="P687" s="17"/>
    </row>
    <row r="688" spans="2:16" x14ac:dyDescent="0.2">
      <c r="B688" s="27"/>
      <c r="D688" s="17"/>
      <c r="E688" s="17"/>
      <c r="F688" s="17"/>
      <c r="G688" s="24"/>
      <c r="H688" s="17"/>
      <c r="I688" s="17"/>
      <c r="J688" s="17"/>
      <c r="O688" s="24"/>
      <c r="P688" s="17"/>
    </row>
    <row r="689" spans="2:16" x14ac:dyDescent="0.2">
      <c r="B689" s="27"/>
      <c r="D689" s="17"/>
      <c r="E689" s="17"/>
      <c r="F689" s="17"/>
      <c r="G689" s="24"/>
      <c r="H689" s="17"/>
      <c r="I689" s="17"/>
      <c r="J689" s="17"/>
      <c r="O689" s="24"/>
      <c r="P689" s="17"/>
    </row>
    <row r="690" spans="2:16" x14ac:dyDescent="0.2">
      <c r="B690" s="27"/>
      <c r="D690" s="17"/>
      <c r="E690" s="17"/>
      <c r="F690" s="17"/>
      <c r="G690" s="24"/>
      <c r="H690" s="17"/>
      <c r="I690" s="17"/>
      <c r="J690" s="17"/>
      <c r="O690" s="24"/>
      <c r="P690" s="17"/>
    </row>
    <row r="691" spans="2:16" x14ac:dyDescent="0.2">
      <c r="B691" s="27"/>
      <c r="D691" s="17"/>
      <c r="E691" s="17"/>
      <c r="F691" s="17"/>
      <c r="G691" s="24"/>
      <c r="H691" s="17"/>
      <c r="I691" s="17"/>
      <c r="J691" s="17"/>
      <c r="O691" s="24"/>
      <c r="P691" s="17"/>
    </row>
    <row r="692" spans="2:16" x14ac:dyDescent="0.2">
      <c r="B692" s="27"/>
      <c r="D692" s="17"/>
      <c r="E692" s="17"/>
      <c r="F692" s="17"/>
      <c r="G692" s="24"/>
      <c r="H692" s="17"/>
      <c r="I692" s="17"/>
      <c r="J692" s="17"/>
      <c r="O692" s="24"/>
      <c r="P692" s="17"/>
    </row>
    <row r="693" spans="2:16" x14ac:dyDescent="0.2">
      <c r="B693" s="27"/>
      <c r="D693" s="17"/>
      <c r="E693" s="17"/>
      <c r="F693" s="17"/>
      <c r="G693" s="24"/>
      <c r="H693" s="17"/>
      <c r="I693" s="17"/>
      <c r="J693" s="17"/>
      <c r="O693" s="24"/>
      <c r="P693" s="17"/>
    </row>
    <row r="694" spans="2:16" x14ac:dyDescent="0.2">
      <c r="B694" s="27"/>
      <c r="D694" s="17"/>
      <c r="E694" s="17"/>
      <c r="F694" s="17"/>
      <c r="G694" s="24"/>
      <c r="H694" s="17"/>
      <c r="I694" s="17"/>
      <c r="J694" s="17"/>
      <c r="O694" s="24"/>
      <c r="P694" s="17"/>
    </row>
    <row r="695" spans="2:16" x14ac:dyDescent="0.2">
      <c r="B695" s="27"/>
      <c r="D695" s="17"/>
      <c r="E695" s="17"/>
      <c r="F695" s="17"/>
      <c r="G695" s="24"/>
      <c r="H695" s="17"/>
      <c r="I695" s="17"/>
      <c r="J695" s="17"/>
      <c r="O695" s="24"/>
      <c r="P695" s="17"/>
    </row>
    <row r="696" spans="2:16" x14ac:dyDescent="0.2">
      <c r="B696" s="27"/>
      <c r="D696" s="17"/>
      <c r="E696" s="17"/>
      <c r="F696" s="17"/>
      <c r="G696" s="24"/>
      <c r="H696" s="17"/>
      <c r="I696" s="17"/>
      <c r="J696" s="17"/>
      <c r="O696" s="24"/>
      <c r="P696" s="17"/>
    </row>
    <row r="697" spans="2:16" x14ac:dyDescent="0.2">
      <c r="B697" s="27"/>
      <c r="D697" s="17"/>
      <c r="E697" s="17"/>
      <c r="F697" s="17"/>
      <c r="G697" s="24"/>
      <c r="H697" s="17"/>
      <c r="I697" s="17"/>
      <c r="J697" s="17"/>
      <c r="O697" s="24"/>
      <c r="P697" s="17"/>
    </row>
    <row r="698" spans="2:16" x14ac:dyDescent="0.2">
      <c r="B698" s="27"/>
      <c r="D698" s="17"/>
      <c r="E698" s="17"/>
      <c r="F698" s="17"/>
      <c r="G698" s="24"/>
      <c r="H698" s="17"/>
      <c r="I698" s="17"/>
      <c r="J698" s="17"/>
      <c r="O698" s="24"/>
      <c r="P698" s="17"/>
    </row>
    <row r="699" spans="2:16" x14ac:dyDescent="0.2">
      <c r="B699" s="27"/>
      <c r="D699" s="17"/>
      <c r="E699" s="17"/>
      <c r="F699" s="17"/>
      <c r="G699" s="24"/>
      <c r="H699" s="17"/>
      <c r="I699" s="17"/>
      <c r="J699" s="17"/>
      <c r="O699" s="24"/>
      <c r="P699" s="17"/>
    </row>
    <row r="700" spans="2:16" x14ac:dyDescent="0.2">
      <c r="B700" s="27"/>
      <c r="D700" s="17"/>
      <c r="E700" s="17"/>
      <c r="F700" s="17"/>
      <c r="G700" s="24"/>
      <c r="H700" s="17"/>
      <c r="I700" s="17"/>
      <c r="J700" s="17"/>
      <c r="O700" s="24"/>
      <c r="P700" s="17"/>
    </row>
    <row r="701" spans="2:16" x14ac:dyDescent="0.2">
      <c r="B701" s="27"/>
      <c r="D701" s="17"/>
      <c r="E701" s="17"/>
      <c r="F701" s="17"/>
      <c r="G701" s="24"/>
      <c r="H701" s="17"/>
      <c r="I701" s="17"/>
      <c r="J701" s="17"/>
      <c r="O701" s="24"/>
      <c r="P701" s="17"/>
    </row>
    <row r="702" spans="2:16" x14ac:dyDescent="0.2">
      <c r="B702" s="27"/>
      <c r="D702" s="17"/>
      <c r="E702" s="17"/>
      <c r="F702" s="17"/>
      <c r="G702" s="24"/>
      <c r="H702" s="17"/>
      <c r="I702" s="17"/>
      <c r="J702" s="17"/>
      <c r="O702" s="24"/>
      <c r="P702" s="17"/>
    </row>
    <row r="703" spans="2:16" x14ac:dyDescent="0.2">
      <c r="B703" s="27"/>
      <c r="D703" s="17"/>
      <c r="E703" s="17"/>
      <c r="F703" s="17"/>
      <c r="G703" s="24"/>
      <c r="H703" s="17"/>
      <c r="I703" s="17"/>
      <c r="J703" s="17"/>
      <c r="O703" s="24"/>
      <c r="P703" s="17"/>
    </row>
    <row r="704" spans="2:16" x14ac:dyDescent="0.2">
      <c r="B704" s="27"/>
      <c r="D704" s="17"/>
      <c r="E704" s="17"/>
      <c r="F704" s="17"/>
      <c r="G704" s="24"/>
      <c r="H704" s="17"/>
      <c r="I704" s="17"/>
      <c r="J704" s="17"/>
      <c r="O704" s="24"/>
      <c r="P704" s="17"/>
    </row>
    <row r="705" spans="2:16" x14ac:dyDescent="0.2">
      <c r="B705" s="27"/>
      <c r="D705" s="17"/>
      <c r="E705" s="17"/>
      <c r="F705" s="17"/>
      <c r="G705" s="24"/>
      <c r="H705" s="17"/>
      <c r="I705" s="17"/>
      <c r="J705" s="17"/>
      <c r="O705" s="24"/>
      <c r="P705" s="17"/>
    </row>
    <row r="706" spans="2:16" x14ac:dyDescent="0.2">
      <c r="B706" s="27"/>
      <c r="D706" s="17"/>
      <c r="E706" s="17"/>
      <c r="F706" s="17"/>
      <c r="G706" s="24"/>
      <c r="H706" s="17"/>
      <c r="I706" s="17"/>
      <c r="J706" s="17"/>
      <c r="O706" s="24"/>
      <c r="P706" s="17"/>
    </row>
    <row r="707" spans="2:16" x14ac:dyDescent="0.2">
      <c r="B707" s="27"/>
      <c r="D707" s="17"/>
      <c r="E707" s="17"/>
      <c r="F707" s="17"/>
      <c r="G707" s="24"/>
      <c r="H707" s="17"/>
      <c r="I707" s="17"/>
      <c r="J707" s="17"/>
      <c r="O707" s="24"/>
      <c r="P707" s="17"/>
    </row>
    <row r="708" spans="2:16" x14ac:dyDescent="0.2">
      <c r="B708" s="27"/>
      <c r="D708" s="17"/>
      <c r="E708" s="17"/>
      <c r="F708" s="17"/>
      <c r="G708" s="24"/>
      <c r="H708" s="17"/>
      <c r="I708" s="17"/>
      <c r="J708" s="17"/>
      <c r="O708" s="24"/>
      <c r="P708" s="17"/>
    </row>
    <row r="709" spans="2:16" x14ac:dyDescent="0.2">
      <c r="B709" s="27"/>
      <c r="D709" s="17"/>
      <c r="E709" s="17"/>
      <c r="F709" s="17"/>
      <c r="G709" s="24"/>
      <c r="H709" s="17"/>
      <c r="I709" s="17"/>
      <c r="J709" s="17"/>
      <c r="O709" s="24"/>
      <c r="P709" s="17"/>
    </row>
    <row r="710" spans="2:16" x14ac:dyDescent="0.2">
      <c r="B710" s="27"/>
      <c r="D710" s="17"/>
      <c r="E710" s="17"/>
      <c r="F710" s="17"/>
      <c r="G710" s="24"/>
      <c r="H710" s="17"/>
      <c r="I710" s="17"/>
      <c r="J710" s="17"/>
      <c r="O710" s="24"/>
      <c r="P710" s="17"/>
    </row>
    <row r="711" spans="2:16" x14ac:dyDescent="0.2">
      <c r="B711" s="27"/>
      <c r="D711" s="17"/>
      <c r="E711" s="17"/>
      <c r="F711" s="17"/>
      <c r="G711" s="24"/>
      <c r="H711" s="17"/>
      <c r="I711" s="17"/>
      <c r="J711" s="17"/>
      <c r="O711" s="24"/>
      <c r="P711" s="17"/>
    </row>
    <row r="712" spans="2:16" x14ac:dyDescent="0.2">
      <c r="B712" s="27"/>
      <c r="D712" s="17"/>
      <c r="E712" s="17"/>
      <c r="F712" s="17"/>
      <c r="G712" s="24"/>
      <c r="H712" s="17"/>
      <c r="I712" s="17"/>
      <c r="J712" s="17"/>
      <c r="O712" s="24"/>
      <c r="P712" s="17"/>
    </row>
    <row r="713" spans="2:16" x14ac:dyDescent="0.2">
      <c r="B713" s="27"/>
      <c r="D713" s="17"/>
      <c r="E713" s="17"/>
      <c r="F713" s="17"/>
      <c r="G713" s="24"/>
      <c r="H713" s="17"/>
      <c r="I713" s="17"/>
      <c r="J713" s="17"/>
      <c r="O713" s="24"/>
      <c r="P713" s="17"/>
    </row>
    <row r="714" spans="2:16" x14ac:dyDescent="0.2">
      <c r="B714" s="27"/>
      <c r="D714" s="17"/>
      <c r="E714" s="17"/>
      <c r="F714" s="17"/>
      <c r="G714" s="24"/>
      <c r="H714" s="17"/>
      <c r="I714" s="17"/>
      <c r="J714" s="17"/>
      <c r="O714" s="24"/>
      <c r="P714" s="17"/>
    </row>
    <row r="715" spans="2:16" x14ac:dyDescent="0.2">
      <c r="B715" s="27"/>
      <c r="D715" s="17"/>
      <c r="E715" s="17"/>
      <c r="F715" s="17"/>
      <c r="G715" s="24"/>
      <c r="H715" s="17"/>
      <c r="I715" s="17"/>
      <c r="J715" s="17"/>
      <c r="O715" s="24"/>
      <c r="P715" s="17"/>
    </row>
    <row r="716" spans="2:16" x14ac:dyDescent="0.2">
      <c r="B716" s="27"/>
      <c r="D716" s="17"/>
      <c r="E716" s="17"/>
      <c r="F716" s="17"/>
      <c r="G716" s="24"/>
      <c r="H716" s="17"/>
      <c r="I716" s="17"/>
      <c r="J716" s="17"/>
      <c r="O716" s="24"/>
      <c r="P716" s="17"/>
    </row>
    <row r="717" spans="2:16" x14ac:dyDescent="0.2">
      <c r="B717" s="27"/>
      <c r="D717" s="17"/>
      <c r="E717" s="17"/>
      <c r="F717" s="17"/>
      <c r="G717" s="24"/>
      <c r="H717" s="17"/>
      <c r="I717" s="17"/>
      <c r="J717" s="17"/>
      <c r="O717" s="24"/>
      <c r="P717" s="17"/>
    </row>
    <row r="718" spans="2:16" x14ac:dyDescent="0.2">
      <c r="B718" s="27"/>
      <c r="D718" s="17"/>
      <c r="E718" s="17"/>
      <c r="F718" s="17"/>
      <c r="G718" s="24"/>
      <c r="H718" s="17"/>
      <c r="I718" s="17"/>
      <c r="J718" s="17"/>
      <c r="O718" s="24"/>
      <c r="P718" s="17"/>
    </row>
    <row r="719" spans="2:16" x14ac:dyDescent="0.2">
      <c r="B719" s="27"/>
      <c r="D719" s="17"/>
      <c r="E719" s="17"/>
      <c r="F719" s="17"/>
      <c r="G719" s="24"/>
      <c r="H719" s="17"/>
      <c r="I719" s="17"/>
      <c r="J719" s="17"/>
      <c r="O719" s="24"/>
      <c r="P719" s="17"/>
    </row>
    <row r="720" spans="2:16" x14ac:dyDescent="0.2">
      <c r="B720" s="27"/>
      <c r="D720" s="17"/>
      <c r="E720" s="17"/>
      <c r="F720" s="17"/>
      <c r="G720" s="24"/>
      <c r="H720" s="17"/>
      <c r="I720" s="17"/>
      <c r="J720" s="17"/>
      <c r="O720" s="24"/>
      <c r="P720" s="17"/>
    </row>
    <row r="721" spans="2:16" x14ac:dyDescent="0.2">
      <c r="B721" s="27"/>
      <c r="D721" s="17"/>
      <c r="E721" s="17"/>
      <c r="F721" s="17"/>
      <c r="G721" s="24"/>
      <c r="H721" s="17"/>
      <c r="I721" s="17"/>
      <c r="J721" s="17"/>
      <c r="O721" s="24"/>
      <c r="P721" s="17"/>
    </row>
    <row r="722" spans="2:16" x14ac:dyDescent="0.2">
      <c r="B722" s="27"/>
      <c r="D722" s="17"/>
      <c r="E722" s="17"/>
      <c r="F722" s="17"/>
      <c r="G722" s="24"/>
      <c r="H722" s="17"/>
      <c r="I722" s="17"/>
      <c r="J722" s="17"/>
      <c r="O722" s="24"/>
      <c r="P722" s="17"/>
    </row>
    <row r="723" spans="2:16" x14ac:dyDescent="0.2">
      <c r="B723" s="27"/>
      <c r="D723" s="17"/>
      <c r="E723" s="17"/>
      <c r="F723" s="17"/>
      <c r="G723" s="24"/>
      <c r="H723" s="17"/>
      <c r="I723" s="17"/>
      <c r="J723" s="17"/>
      <c r="O723" s="24"/>
      <c r="P723" s="17"/>
    </row>
    <row r="724" spans="2:16" x14ac:dyDescent="0.2">
      <c r="B724" s="27"/>
      <c r="D724" s="17"/>
      <c r="E724" s="17"/>
      <c r="F724" s="17"/>
      <c r="G724" s="24"/>
      <c r="H724" s="17"/>
      <c r="I724" s="17"/>
      <c r="J724" s="17"/>
      <c r="O724" s="24"/>
      <c r="P724" s="17"/>
    </row>
    <row r="725" spans="2:16" x14ac:dyDescent="0.2">
      <c r="B725" s="27"/>
      <c r="D725" s="17"/>
      <c r="E725" s="17"/>
      <c r="F725" s="17"/>
      <c r="G725" s="24"/>
      <c r="H725" s="17"/>
      <c r="I725" s="17"/>
      <c r="J725" s="17"/>
      <c r="O725" s="24"/>
      <c r="P725" s="17"/>
    </row>
    <row r="726" spans="2:16" x14ac:dyDescent="0.2">
      <c r="B726" s="27"/>
      <c r="D726" s="17"/>
      <c r="E726" s="17"/>
      <c r="F726" s="17"/>
      <c r="G726" s="24"/>
      <c r="H726" s="17"/>
      <c r="I726" s="17"/>
      <c r="J726" s="17"/>
      <c r="O726" s="24"/>
      <c r="P726" s="17"/>
    </row>
    <row r="727" spans="2:16" x14ac:dyDescent="0.2">
      <c r="B727" s="27"/>
      <c r="D727" s="17"/>
      <c r="E727" s="17"/>
      <c r="F727" s="17"/>
      <c r="G727" s="24"/>
      <c r="H727" s="17"/>
      <c r="I727" s="17"/>
      <c r="J727" s="17"/>
      <c r="O727" s="24"/>
      <c r="P727" s="17"/>
    </row>
    <row r="728" spans="2:16" x14ac:dyDescent="0.2">
      <c r="B728" s="27"/>
      <c r="D728" s="17"/>
      <c r="E728" s="17"/>
      <c r="F728" s="17"/>
      <c r="G728" s="24"/>
      <c r="H728" s="17"/>
      <c r="I728" s="17"/>
      <c r="J728" s="17"/>
      <c r="O728" s="24"/>
      <c r="P728" s="17"/>
    </row>
    <row r="729" spans="2:16" x14ac:dyDescent="0.2">
      <c r="B729" s="27"/>
      <c r="D729" s="17"/>
      <c r="E729" s="17"/>
      <c r="F729" s="17"/>
      <c r="G729" s="24"/>
      <c r="H729" s="17"/>
      <c r="I729" s="17"/>
      <c r="J729" s="17"/>
      <c r="O729" s="24"/>
      <c r="P729" s="17"/>
    </row>
    <row r="730" spans="2:16" x14ac:dyDescent="0.2">
      <c r="B730" s="27"/>
      <c r="D730" s="17"/>
      <c r="E730" s="17"/>
      <c r="F730" s="17"/>
      <c r="G730" s="24"/>
      <c r="H730" s="17"/>
      <c r="I730" s="17"/>
      <c r="J730" s="17"/>
      <c r="O730" s="24"/>
      <c r="P730" s="17"/>
    </row>
    <row r="731" spans="2:16" x14ac:dyDescent="0.2">
      <c r="B731" s="27"/>
      <c r="D731" s="17"/>
      <c r="E731" s="17"/>
      <c r="F731" s="17"/>
      <c r="G731" s="24"/>
      <c r="H731" s="17"/>
      <c r="I731" s="17"/>
      <c r="J731" s="17"/>
      <c r="O731" s="24"/>
      <c r="P731" s="17"/>
    </row>
    <row r="732" spans="2:16" x14ac:dyDescent="0.2">
      <c r="B732" s="27"/>
      <c r="D732" s="17"/>
      <c r="E732" s="17"/>
      <c r="F732" s="17"/>
      <c r="G732" s="24"/>
      <c r="H732" s="17"/>
      <c r="I732" s="17"/>
      <c r="J732" s="17"/>
      <c r="O732" s="24"/>
      <c r="P732" s="17"/>
    </row>
    <row r="733" spans="2:16" x14ac:dyDescent="0.2">
      <c r="B733" s="27"/>
      <c r="D733" s="17"/>
      <c r="E733" s="17"/>
      <c r="F733" s="17"/>
      <c r="G733" s="24"/>
      <c r="H733" s="17"/>
      <c r="I733" s="17"/>
      <c r="J733" s="17"/>
      <c r="O733" s="24"/>
      <c r="P733" s="17"/>
    </row>
    <row r="734" spans="2:16" x14ac:dyDescent="0.2">
      <c r="B734" s="27"/>
      <c r="D734" s="17"/>
      <c r="E734" s="17"/>
      <c r="F734" s="17"/>
      <c r="G734" s="24"/>
      <c r="H734" s="17"/>
      <c r="I734" s="17"/>
      <c r="J734" s="17"/>
      <c r="O734" s="24"/>
      <c r="P734" s="17"/>
    </row>
    <row r="735" spans="2:16" x14ac:dyDescent="0.2">
      <c r="B735" s="27"/>
      <c r="D735" s="17"/>
      <c r="E735" s="17"/>
      <c r="F735" s="17"/>
      <c r="G735" s="24"/>
      <c r="H735" s="17"/>
      <c r="I735" s="17"/>
      <c r="J735" s="17"/>
      <c r="O735" s="24"/>
      <c r="P735" s="17"/>
    </row>
    <row r="736" spans="2:16" x14ac:dyDescent="0.2">
      <c r="B736" s="27"/>
      <c r="D736" s="17"/>
      <c r="E736" s="17"/>
      <c r="F736" s="17"/>
      <c r="G736" s="24"/>
      <c r="H736" s="17"/>
      <c r="I736" s="17"/>
      <c r="J736" s="17"/>
      <c r="O736" s="24"/>
      <c r="P736" s="17"/>
    </row>
    <row r="737" spans="2:16" x14ac:dyDescent="0.2">
      <c r="B737" s="27"/>
      <c r="D737" s="17"/>
      <c r="E737" s="17"/>
      <c r="F737" s="17"/>
      <c r="G737" s="24"/>
      <c r="H737" s="17"/>
      <c r="I737" s="17"/>
      <c r="J737" s="17"/>
      <c r="O737" s="24"/>
      <c r="P737" s="17"/>
    </row>
    <row r="738" spans="2:16" x14ac:dyDescent="0.2">
      <c r="B738" s="27"/>
      <c r="D738" s="17"/>
      <c r="E738" s="17"/>
      <c r="F738" s="17"/>
      <c r="G738" s="24"/>
      <c r="H738" s="17"/>
      <c r="I738" s="17"/>
      <c r="J738" s="17"/>
      <c r="O738" s="24"/>
      <c r="P738" s="17"/>
    </row>
    <row r="739" spans="2:16" x14ac:dyDescent="0.2">
      <c r="B739" s="27"/>
      <c r="D739" s="17"/>
      <c r="E739" s="17"/>
      <c r="F739" s="17"/>
      <c r="G739" s="24"/>
      <c r="H739" s="17"/>
      <c r="I739" s="17"/>
      <c r="J739" s="17"/>
      <c r="O739" s="24"/>
      <c r="P739" s="17"/>
    </row>
    <row r="740" spans="2:16" x14ac:dyDescent="0.2">
      <c r="B740" s="27"/>
      <c r="D740" s="17"/>
      <c r="E740" s="17"/>
      <c r="F740" s="17"/>
      <c r="G740" s="24"/>
      <c r="H740" s="17"/>
      <c r="I740" s="17"/>
      <c r="J740" s="17"/>
      <c r="O740" s="24"/>
      <c r="P740" s="17"/>
    </row>
    <row r="741" spans="2:16" x14ac:dyDescent="0.2">
      <c r="B741" s="27"/>
      <c r="D741" s="17"/>
      <c r="E741" s="17"/>
      <c r="F741" s="17"/>
      <c r="G741" s="24"/>
      <c r="H741" s="17"/>
      <c r="I741" s="17"/>
      <c r="J741" s="17"/>
      <c r="O741" s="24"/>
      <c r="P741" s="17"/>
    </row>
    <row r="742" spans="2:16" x14ac:dyDescent="0.2">
      <c r="B742" s="27"/>
      <c r="D742" s="17"/>
      <c r="E742" s="17"/>
      <c r="F742" s="17"/>
      <c r="G742" s="24"/>
      <c r="H742" s="17"/>
      <c r="I742" s="17"/>
      <c r="J742" s="17"/>
      <c r="O742" s="24"/>
      <c r="P742" s="17"/>
    </row>
    <row r="743" spans="2:16" x14ac:dyDescent="0.2">
      <c r="B743" s="27"/>
      <c r="D743" s="17"/>
      <c r="E743" s="17"/>
      <c r="F743" s="17"/>
      <c r="G743" s="24"/>
      <c r="H743" s="17"/>
      <c r="I743" s="17"/>
      <c r="J743" s="17"/>
      <c r="O743" s="24"/>
      <c r="P743" s="17"/>
    </row>
    <row r="744" spans="2:16" x14ac:dyDescent="0.2">
      <c r="B744" s="27"/>
      <c r="D744" s="17"/>
      <c r="E744" s="17"/>
      <c r="F744" s="17"/>
      <c r="G744" s="24"/>
      <c r="H744" s="17"/>
      <c r="I744" s="17"/>
      <c r="J744" s="17"/>
      <c r="O744" s="24"/>
      <c r="P744" s="17"/>
    </row>
    <row r="745" spans="2:16" x14ac:dyDescent="0.2">
      <c r="B745" s="27"/>
      <c r="D745" s="17"/>
      <c r="E745" s="17"/>
      <c r="F745" s="17"/>
      <c r="G745" s="24"/>
      <c r="H745" s="17"/>
      <c r="I745" s="17"/>
      <c r="J745" s="17"/>
      <c r="O745" s="24"/>
      <c r="P745" s="17"/>
    </row>
    <row r="746" spans="2:16" x14ac:dyDescent="0.2">
      <c r="B746" s="27"/>
      <c r="D746" s="17"/>
      <c r="E746" s="17"/>
      <c r="F746" s="17"/>
      <c r="G746" s="24"/>
      <c r="H746" s="17"/>
      <c r="I746" s="17"/>
      <c r="J746" s="17"/>
      <c r="O746" s="24"/>
      <c r="P746" s="17"/>
    </row>
    <row r="747" spans="2:16" x14ac:dyDescent="0.2">
      <c r="B747" s="27"/>
      <c r="D747" s="17"/>
      <c r="E747" s="17"/>
      <c r="F747" s="17"/>
      <c r="G747" s="24"/>
      <c r="H747" s="17"/>
      <c r="I747" s="17"/>
      <c r="J747" s="17"/>
      <c r="O747" s="24"/>
      <c r="P747" s="17"/>
    </row>
    <row r="748" spans="2:16" x14ac:dyDescent="0.2">
      <c r="B748" s="27"/>
      <c r="D748" s="17"/>
      <c r="E748" s="17"/>
      <c r="F748" s="17"/>
      <c r="G748" s="24"/>
      <c r="H748" s="17"/>
      <c r="I748" s="17"/>
      <c r="J748" s="17"/>
      <c r="O748" s="24"/>
      <c r="P748" s="17"/>
    </row>
    <row r="749" spans="2:16" x14ac:dyDescent="0.2">
      <c r="B749" s="27"/>
      <c r="D749" s="17"/>
      <c r="E749" s="17"/>
      <c r="F749" s="17"/>
      <c r="G749" s="24"/>
      <c r="H749" s="17"/>
      <c r="I749" s="17"/>
      <c r="J749" s="17"/>
      <c r="O749" s="24"/>
      <c r="P749" s="17"/>
    </row>
    <row r="750" spans="2:16" x14ac:dyDescent="0.2">
      <c r="B750" s="27"/>
      <c r="D750" s="17"/>
      <c r="E750" s="17"/>
      <c r="F750" s="17"/>
      <c r="G750" s="24"/>
      <c r="H750" s="17"/>
      <c r="I750" s="17"/>
      <c r="J750" s="17"/>
      <c r="O750" s="24"/>
      <c r="P750" s="17"/>
    </row>
    <row r="751" spans="2:16" x14ac:dyDescent="0.2">
      <c r="B751" s="27"/>
      <c r="D751" s="17"/>
      <c r="E751" s="17"/>
      <c r="F751" s="17"/>
      <c r="G751" s="24"/>
      <c r="H751" s="17"/>
      <c r="I751" s="17"/>
      <c r="J751" s="17"/>
      <c r="O751" s="24"/>
      <c r="P751" s="17"/>
    </row>
    <row r="752" spans="2:16" x14ac:dyDescent="0.2">
      <c r="B752" s="27"/>
      <c r="D752" s="17"/>
      <c r="E752" s="17"/>
      <c r="F752" s="17"/>
      <c r="G752" s="24"/>
      <c r="H752" s="17"/>
      <c r="I752" s="17"/>
      <c r="J752" s="17"/>
      <c r="O752" s="24"/>
      <c r="P752" s="17"/>
    </row>
    <row r="753" spans="2:16" x14ac:dyDescent="0.2">
      <c r="B753" s="27"/>
      <c r="D753" s="17"/>
      <c r="E753" s="17"/>
      <c r="F753" s="17"/>
      <c r="G753" s="24"/>
      <c r="H753" s="17"/>
      <c r="I753" s="17"/>
      <c r="J753" s="17"/>
      <c r="O753" s="24"/>
      <c r="P753" s="17"/>
    </row>
    <row r="754" spans="2:16" x14ac:dyDescent="0.2">
      <c r="B754" s="27"/>
      <c r="D754" s="17"/>
      <c r="E754" s="17"/>
      <c r="F754" s="17"/>
      <c r="G754" s="24"/>
      <c r="H754" s="17"/>
      <c r="I754" s="17"/>
      <c r="J754" s="17"/>
      <c r="O754" s="24"/>
      <c r="P754" s="17"/>
    </row>
    <row r="755" spans="2:16" x14ac:dyDescent="0.2">
      <c r="B755" s="27"/>
      <c r="D755" s="17"/>
      <c r="E755" s="17"/>
      <c r="F755" s="17"/>
      <c r="G755" s="24"/>
      <c r="H755" s="17"/>
      <c r="I755" s="17"/>
      <c r="J755" s="17"/>
      <c r="O755" s="24"/>
      <c r="P755" s="17"/>
    </row>
    <row r="756" spans="2:16" x14ac:dyDescent="0.2">
      <c r="B756" s="27"/>
      <c r="D756" s="17"/>
      <c r="E756" s="17"/>
      <c r="F756" s="17"/>
      <c r="G756" s="24"/>
      <c r="H756" s="17"/>
      <c r="I756" s="17"/>
      <c r="J756" s="17"/>
      <c r="O756" s="24"/>
      <c r="P756" s="17"/>
    </row>
    <row r="757" spans="2:16" x14ac:dyDescent="0.2">
      <c r="B757" s="27"/>
      <c r="D757" s="17"/>
      <c r="E757" s="17"/>
      <c r="F757" s="17"/>
      <c r="G757" s="24"/>
      <c r="H757" s="17"/>
      <c r="I757" s="17"/>
      <c r="J757" s="17"/>
      <c r="O757" s="24"/>
      <c r="P757" s="17"/>
    </row>
    <row r="758" spans="2:16" x14ac:dyDescent="0.2">
      <c r="B758" s="27"/>
      <c r="D758" s="17"/>
      <c r="E758" s="17"/>
      <c r="F758" s="17"/>
      <c r="G758" s="24"/>
      <c r="H758" s="17"/>
      <c r="I758" s="17"/>
      <c r="J758" s="17"/>
      <c r="O758" s="24"/>
      <c r="P758" s="17"/>
    </row>
    <row r="759" spans="2:16" x14ac:dyDescent="0.2">
      <c r="B759" s="27"/>
      <c r="D759" s="17"/>
      <c r="E759" s="17"/>
      <c r="F759" s="17"/>
      <c r="G759" s="24"/>
      <c r="H759" s="17"/>
      <c r="I759" s="17"/>
      <c r="J759" s="17"/>
      <c r="O759" s="24"/>
      <c r="P759" s="17"/>
    </row>
    <row r="760" spans="2:16" x14ac:dyDescent="0.2">
      <c r="B760" s="27"/>
      <c r="D760" s="17"/>
      <c r="E760" s="17"/>
      <c r="F760" s="17"/>
      <c r="G760" s="24"/>
      <c r="H760" s="17"/>
      <c r="I760" s="17"/>
      <c r="J760" s="17"/>
      <c r="O760" s="24"/>
      <c r="P760" s="17"/>
    </row>
    <row r="761" spans="2:16" x14ac:dyDescent="0.2">
      <c r="B761" s="27"/>
      <c r="D761" s="17"/>
      <c r="E761" s="17"/>
      <c r="F761" s="17"/>
      <c r="G761" s="24"/>
      <c r="H761" s="17"/>
      <c r="I761" s="17"/>
      <c r="J761" s="17"/>
      <c r="O761" s="24"/>
      <c r="P761" s="17"/>
    </row>
    <row r="762" spans="2:16" x14ac:dyDescent="0.2">
      <c r="B762" s="27"/>
      <c r="D762" s="17"/>
      <c r="E762" s="17"/>
      <c r="F762" s="17"/>
      <c r="G762" s="24"/>
      <c r="H762" s="17"/>
      <c r="I762" s="17"/>
      <c r="J762" s="17"/>
      <c r="O762" s="24"/>
      <c r="P762" s="17"/>
    </row>
    <row r="763" spans="2:16" x14ac:dyDescent="0.2">
      <c r="B763" s="27"/>
      <c r="D763" s="17"/>
      <c r="E763" s="17"/>
      <c r="F763" s="17"/>
      <c r="G763" s="24"/>
      <c r="H763" s="17"/>
      <c r="I763" s="17"/>
      <c r="J763" s="17"/>
      <c r="O763" s="24"/>
      <c r="P763" s="17"/>
    </row>
    <row r="764" spans="2:16" x14ac:dyDescent="0.2">
      <c r="B764" s="27"/>
      <c r="D764" s="17"/>
      <c r="E764" s="17"/>
      <c r="F764" s="17"/>
      <c r="G764" s="24"/>
      <c r="H764" s="17"/>
      <c r="I764" s="17"/>
      <c r="J764" s="17"/>
      <c r="O764" s="24"/>
      <c r="P764" s="17"/>
    </row>
    <row r="765" spans="2:16" x14ac:dyDescent="0.2">
      <c r="B765" s="27"/>
      <c r="D765" s="17"/>
      <c r="E765" s="17"/>
      <c r="F765" s="17"/>
      <c r="G765" s="24"/>
      <c r="H765" s="17"/>
      <c r="I765" s="17"/>
      <c r="J765" s="17"/>
      <c r="O765" s="24"/>
      <c r="P765" s="17"/>
    </row>
    <row r="766" spans="2:16" x14ac:dyDescent="0.2">
      <c r="B766" s="27"/>
      <c r="D766" s="17"/>
      <c r="E766" s="17"/>
      <c r="F766" s="17"/>
      <c r="G766" s="24"/>
      <c r="H766" s="17"/>
      <c r="I766" s="17"/>
      <c r="J766" s="17"/>
      <c r="O766" s="24"/>
      <c r="P766" s="17"/>
    </row>
    <row r="767" spans="2:16" x14ac:dyDescent="0.2">
      <c r="B767" s="27"/>
      <c r="D767" s="17"/>
      <c r="E767" s="17"/>
      <c r="F767" s="17"/>
      <c r="G767" s="24"/>
      <c r="H767" s="17"/>
      <c r="I767" s="17"/>
      <c r="J767" s="17"/>
      <c r="O767" s="24"/>
      <c r="P767" s="17"/>
    </row>
    <row r="768" spans="2:16" x14ac:dyDescent="0.2">
      <c r="B768" s="27"/>
      <c r="D768" s="17"/>
      <c r="E768" s="17"/>
      <c r="F768" s="17"/>
      <c r="G768" s="24"/>
      <c r="H768" s="17"/>
      <c r="I768" s="17"/>
      <c r="J768" s="17"/>
      <c r="O768" s="24"/>
      <c r="P768" s="17"/>
    </row>
    <row r="769" spans="2:16" x14ac:dyDescent="0.2">
      <c r="B769" s="27"/>
      <c r="D769" s="17"/>
      <c r="E769" s="17"/>
      <c r="F769" s="17"/>
      <c r="G769" s="24"/>
      <c r="H769" s="17"/>
      <c r="I769" s="17"/>
      <c r="J769" s="17"/>
      <c r="O769" s="24"/>
      <c r="P769" s="17"/>
    </row>
    <row r="770" spans="2:16" x14ac:dyDescent="0.2">
      <c r="B770" s="27"/>
      <c r="D770" s="17"/>
      <c r="E770" s="17"/>
      <c r="F770" s="17"/>
      <c r="G770" s="24"/>
      <c r="H770" s="17"/>
      <c r="I770" s="17"/>
      <c r="J770" s="17"/>
      <c r="O770" s="24"/>
      <c r="P770" s="17"/>
    </row>
    <row r="771" spans="2:16" x14ac:dyDescent="0.2">
      <c r="B771" s="27"/>
      <c r="D771" s="17"/>
      <c r="E771" s="17"/>
      <c r="F771" s="17"/>
      <c r="G771" s="24"/>
      <c r="H771" s="17"/>
      <c r="I771" s="17"/>
      <c r="J771" s="17"/>
      <c r="O771" s="24"/>
      <c r="P771" s="17"/>
    </row>
    <row r="772" spans="2:16" x14ac:dyDescent="0.2">
      <c r="B772" s="27"/>
      <c r="D772" s="17"/>
      <c r="E772" s="17"/>
      <c r="F772" s="17"/>
      <c r="G772" s="24"/>
      <c r="H772" s="17"/>
      <c r="I772" s="17"/>
      <c r="J772" s="17"/>
      <c r="O772" s="24"/>
      <c r="P772" s="17"/>
    </row>
    <row r="773" spans="2:16" x14ac:dyDescent="0.2">
      <c r="B773" s="27"/>
      <c r="D773" s="17"/>
      <c r="E773" s="17"/>
      <c r="F773" s="17"/>
      <c r="G773" s="24"/>
      <c r="H773" s="17"/>
      <c r="I773" s="17"/>
      <c r="J773" s="17"/>
      <c r="O773" s="24"/>
      <c r="P773" s="17"/>
    </row>
    <row r="774" spans="2:16" x14ac:dyDescent="0.2">
      <c r="B774" s="27"/>
      <c r="D774" s="17"/>
      <c r="E774" s="17"/>
      <c r="F774" s="17"/>
      <c r="G774" s="24"/>
      <c r="H774" s="17"/>
      <c r="I774" s="17"/>
      <c r="J774" s="17"/>
      <c r="O774" s="24"/>
      <c r="P774" s="17"/>
    </row>
    <row r="775" spans="2:16" x14ac:dyDescent="0.2">
      <c r="B775" s="27"/>
      <c r="D775" s="17"/>
      <c r="E775" s="17"/>
      <c r="F775" s="17"/>
      <c r="G775" s="24"/>
      <c r="H775" s="17"/>
      <c r="I775" s="17"/>
      <c r="J775" s="17"/>
      <c r="O775" s="24"/>
      <c r="P775" s="17"/>
    </row>
    <row r="776" spans="2:16" x14ac:dyDescent="0.2">
      <c r="B776" s="27"/>
      <c r="D776" s="17"/>
      <c r="E776" s="17"/>
      <c r="F776" s="17"/>
      <c r="G776" s="24"/>
      <c r="H776" s="17"/>
      <c r="I776" s="17"/>
      <c r="J776" s="17"/>
      <c r="O776" s="24"/>
      <c r="P776" s="17"/>
    </row>
    <row r="777" spans="2:16" x14ac:dyDescent="0.2">
      <c r="B777" s="27"/>
      <c r="D777" s="17"/>
      <c r="E777" s="17"/>
      <c r="F777" s="17"/>
      <c r="G777" s="24"/>
      <c r="H777" s="17"/>
      <c r="I777" s="17"/>
      <c r="J777" s="17"/>
      <c r="O777" s="24"/>
      <c r="P777" s="17"/>
    </row>
    <row r="778" spans="2:16" x14ac:dyDescent="0.2">
      <c r="B778" s="27"/>
      <c r="D778" s="17"/>
      <c r="E778" s="17"/>
      <c r="F778" s="17"/>
      <c r="G778" s="24"/>
      <c r="H778" s="17"/>
      <c r="I778" s="17"/>
      <c r="J778" s="17"/>
      <c r="O778" s="24"/>
      <c r="P778" s="17"/>
    </row>
    <row r="779" spans="2:16" x14ac:dyDescent="0.2">
      <c r="B779" s="27"/>
      <c r="D779" s="17"/>
      <c r="E779" s="17"/>
      <c r="F779" s="17"/>
      <c r="G779" s="24"/>
      <c r="H779" s="17"/>
      <c r="I779" s="17"/>
      <c r="J779" s="17"/>
      <c r="O779" s="24"/>
      <c r="P779" s="17"/>
    </row>
    <row r="780" spans="2:16" x14ac:dyDescent="0.2">
      <c r="B780" s="27"/>
      <c r="D780" s="17"/>
      <c r="E780" s="17"/>
      <c r="F780" s="17"/>
      <c r="G780" s="24"/>
      <c r="H780" s="17"/>
      <c r="I780" s="17"/>
      <c r="J780" s="17"/>
      <c r="O780" s="24"/>
      <c r="P780" s="17"/>
    </row>
    <row r="781" spans="2:16" x14ac:dyDescent="0.2">
      <c r="B781" s="27"/>
      <c r="D781" s="17"/>
      <c r="E781" s="17"/>
      <c r="F781" s="17"/>
      <c r="G781" s="24"/>
      <c r="H781" s="17"/>
      <c r="I781" s="17"/>
      <c r="J781" s="17"/>
      <c r="O781" s="24"/>
      <c r="P781" s="17"/>
    </row>
    <row r="782" spans="2:16" x14ac:dyDescent="0.2">
      <c r="B782" s="27"/>
      <c r="D782" s="17"/>
      <c r="E782" s="17"/>
      <c r="F782" s="17"/>
      <c r="G782" s="24"/>
      <c r="H782" s="17"/>
      <c r="I782" s="17"/>
      <c r="J782" s="17"/>
      <c r="O782" s="24"/>
      <c r="P782" s="17"/>
    </row>
    <row r="783" spans="2:16" x14ac:dyDescent="0.2">
      <c r="B783" s="27"/>
      <c r="D783" s="17"/>
      <c r="E783" s="17"/>
      <c r="F783" s="17"/>
      <c r="G783" s="24"/>
      <c r="H783" s="17"/>
      <c r="I783" s="17"/>
      <c r="J783" s="17"/>
      <c r="O783" s="24"/>
      <c r="P783" s="17"/>
    </row>
    <row r="784" spans="2:16" x14ac:dyDescent="0.2">
      <c r="B784" s="27"/>
      <c r="D784" s="17"/>
      <c r="E784" s="17"/>
      <c r="F784" s="17"/>
      <c r="G784" s="24"/>
      <c r="H784" s="17"/>
      <c r="I784" s="17"/>
      <c r="J784" s="17"/>
      <c r="O784" s="24"/>
      <c r="P784" s="17"/>
    </row>
    <row r="785" spans="2:16" x14ac:dyDescent="0.2">
      <c r="B785" s="27"/>
      <c r="D785" s="17"/>
      <c r="E785" s="17"/>
      <c r="F785" s="17"/>
      <c r="G785" s="24"/>
      <c r="H785" s="17"/>
      <c r="I785" s="17"/>
      <c r="J785" s="17"/>
      <c r="O785" s="24"/>
      <c r="P785" s="17"/>
    </row>
    <row r="786" spans="2:16" x14ac:dyDescent="0.2">
      <c r="B786" s="27"/>
      <c r="D786" s="17"/>
      <c r="E786" s="17"/>
      <c r="F786" s="17"/>
      <c r="G786" s="24"/>
      <c r="H786" s="17"/>
      <c r="I786" s="17"/>
      <c r="J786" s="17"/>
      <c r="O786" s="24"/>
      <c r="P786" s="17"/>
    </row>
    <row r="787" spans="2:16" x14ac:dyDescent="0.2">
      <c r="B787" s="27"/>
      <c r="D787" s="17"/>
      <c r="E787" s="17"/>
      <c r="F787" s="17"/>
      <c r="G787" s="24"/>
      <c r="H787" s="17"/>
      <c r="I787" s="17"/>
      <c r="J787" s="17"/>
      <c r="O787" s="24"/>
      <c r="P787" s="17"/>
    </row>
    <row r="788" spans="2:16" x14ac:dyDescent="0.2">
      <c r="B788" s="27"/>
      <c r="D788" s="17"/>
      <c r="E788" s="17"/>
      <c r="F788" s="17"/>
      <c r="G788" s="24"/>
      <c r="H788" s="17"/>
      <c r="I788" s="17"/>
      <c r="J788" s="17"/>
      <c r="O788" s="24"/>
      <c r="P788" s="17"/>
    </row>
    <row r="789" spans="2:16" x14ac:dyDescent="0.2">
      <c r="B789" s="27"/>
      <c r="D789" s="17"/>
      <c r="E789" s="17"/>
      <c r="F789" s="17"/>
      <c r="G789" s="24"/>
      <c r="H789" s="17"/>
      <c r="I789" s="17"/>
      <c r="J789" s="17"/>
      <c r="O789" s="24"/>
      <c r="P789" s="17"/>
    </row>
    <row r="790" spans="2:16" x14ac:dyDescent="0.2">
      <c r="B790" s="27"/>
      <c r="D790" s="17"/>
      <c r="E790" s="17"/>
      <c r="F790" s="17"/>
      <c r="G790" s="24"/>
      <c r="H790" s="17"/>
      <c r="I790" s="17"/>
      <c r="J790" s="17"/>
      <c r="O790" s="24"/>
      <c r="P790" s="17"/>
    </row>
    <row r="791" spans="2:16" x14ac:dyDescent="0.2">
      <c r="B791" s="27"/>
      <c r="D791" s="17"/>
      <c r="E791" s="17"/>
      <c r="F791" s="17"/>
      <c r="G791" s="24"/>
      <c r="H791" s="17"/>
      <c r="I791" s="17"/>
      <c r="J791" s="17"/>
      <c r="O791" s="24"/>
      <c r="P791" s="17"/>
    </row>
    <row r="792" spans="2:16" x14ac:dyDescent="0.2">
      <c r="B792" s="27"/>
      <c r="D792" s="17"/>
      <c r="E792" s="17"/>
      <c r="F792" s="17"/>
      <c r="G792" s="24"/>
      <c r="H792" s="17"/>
      <c r="I792" s="17"/>
      <c r="J792" s="17"/>
      <c r="O792" s="24"/>
      <c r="P792" s="17"/>
    </row>
    <row r="793" spans="2:16" x14ac:dyDescent="0.2">
      <c r="B793" s="27"/>
      <c r="D793" s="17"/>
      <c r="E793" s="17"/>
      <c r="F793" s="17"/>
      <c r="G793" s="24"/>
      <c r="H793" s="17"/>
      <c r="I793" s="17"/>
      <c r="J793" s="17"/>
      <c r="O793" s="24"/>
      <c r="P793" s="17"/>
    </row>
    <row r="794" spans="2:16" x14ac:dyDescent="0.2">
      <c r="B794" s="27"/>
      <c r="D794" s="17"/>
      <c r="E794" s="17"/>
      <c r="F794" s="17"/>
      <c r="G794" s="24"/>
      <c r="H794" s="17"/>
      <c r="I794" s="17"/>
      <c r="J794" s="17"/>
      <c r="O794" s="24"/>
      <c r="P794" s="17"/>
    </row>
    <row r="795" spans="2:16" x14ac:dyDescent="0.2">
      <c r="B795" s="27"/>
      <c r="D795" s="17"/>
      <c r="E795" s="17"/>
      <c r="F795" s="17"/>
      <c r="G795" s="24"/>
      <c r="H795" s="17"/>
      <c r="I795" s="17"/>
      <c r="J795" s="17"/>
      <c r="O795" s="24"/>
      <c r="P795" s="17"/>
    </row>
    <row r="796" spans="2:16" x14ac:dyDescent="0.2">
      <c r="B796" s="27"/>
      <c r="D796" s="17"/>
      <c r="E796" s="17"/>
      <c r="F796" s="17"/>
      <c r="G796" s="24"/>
      <c r="H796" s="17"/>
      <c r="I796" s="17"/>
      <c r="J796" s="17"/>
      <c r="O796" s="24"/>
      <c r="P796" s="17"/>
    </row>
    <row r="797" spans="2:16" x14ac:dyDescent="0.2">
      <c r="B797" s="27"/>
      <c r="D797" s="17"/>
      <c r="E797" s="17"/>
      <c r="F797" s="17"/>
      <c r="G797" s="24"/>
      <c r="H797" s="17"/>
      <c r="I797" s="17"/>
      <c r="J797" s="17"/>
      <c r="O797" s="24"/>
      <c r="P797" s="17"/>
    </row>
    <row r="798" spans="2:16" x14ac:dyDescent="0.2">
      <c r="B798" s="27"/>
      <c r="D798" s="17"/>
      <c r="E798" s="17"/>
      <c r="F798" s="17"/>
      <c r="G798" s="24"/>
      <c r="H798" s="17"/>
      <c r="I798" s="17"/>
      <c r="J798" s="17"/>
      <c r="O798" s="24"/>
      <c r="P798" s="17"/>
    </row>
    <row r="799" spans="2:16" x14ac:dyDescent="0.2">
      <c r="B799" s="27"/>
      <c r="D799" s="17"/>
      <c r="E799" s="17"/>
      <c r="F799" s="17"/>
      <c r="G799" s="24"/>
      <c r="H799" s="17"/>
      <c r="I799" s="17"/>
      <c r="J799" s="17"/>
      <c r="O799" s="24"/>
      <c r="P799" s="17"/>
    </row>
    <row r="800" spans="2:16" x14ac:dyDescent="0.2">
      <c r="B800" s="27"/>
      <c r="D800" s="17"/>
      <c r="E800" s="17"/>
      <c r="F800" s="17"/>
      <c r="G800" s="24"/>
      <c r="H800" s="17"/>
      <c r="I800" s="17"/>
      <c r="J800" s="17"/>
      <c r="O800" s="24"/>
      <c r="P800" s="17"/>
    </row>
    <row r="801" spans="2:16" x14ac:dyDescent="0.2">
      <c r="B801" s="27"/>
      <c r="D801" s="17"/>
      <c r="E801" s="17"/>
      <c r="F801" s="17"/>
      <c r="G801" s="24"/>
      <c r="H801" s="17"/>
      <c r="I801" s="17"/>
      <c r="J801" s="17"/>
      <c r="O801" s="24"/>
      <c r="P801" s="17"/>
    </row>
    <row r="802" spans="2:16" x14ac:dyDescent="0.2">
      <c r="B802" s="27"/>
      <c r="D802" s="17"/>
      <c r="E802" s="17"/>
      <c r="F802" s="17"/>
      <c r="G802" s="24"/>
      <c r="H802" s="17"/>
      <c r="I802" s="17"/>
      <c r="J802" s="17"/>
      <c r="O802" s="24"/>
      <c r="P802" s="17"/>
    </row>
    <row r="803" spans="2:16" x14ac:dyDescent="0.2">
      <c r="B803" s="27"/>
      <c r="D803" s="17"/>
      <c r="E803" s="17"/>
      <c r="F803" s="17"/>
      <c r="G803" s="24"/>
      <c r="H803" s="17"/>
      <c r="I803" s="17"/>
      <c r="J803" s="17"/>
      <c r="O803" s="24"/>
      <c r="P803" s="17"/>
    </row>
    <row r="804" spans="2:16" x14ac:dyDescent="0.2">
      <c r="B804" s="27"/>
      <c r="D804" s="17"/>
      <c r="E804" s="17"/>
      <c r="F804" s="17"/>
      <c r="G804" s="24"/>
      <c r="H804" s="17"/>
      <c r="I804" s="17"/>
      <c r="J804" s="17"/>
      <c r="O804" s="24"/>
      <c r="P804" s="17"/>
    </row>
    <row r="805" spans="2:16" x14ac:dyDescent="0.2">
      <c r="B805" s="27"/>
      <c r="D805" s="17"/>
      <c r="E805" s="17"/>
      <c r="F805" s="17"/>
      <c r="G805" s="24"/>
      <c r="H805" s="17"/>
      <c r="I805" s="17"/>
      <c r="J805" s="17"/>
      <c r="O805" s="24"/>
      <c r="P805" s="17"/>
    </row>
    <row r="806" spans="2:16" x14ac:dyDescent="0.2">
      <c r="B806" s="27"/>
      <c r="D806" s="17"/>
      <c r="E806" s="17"/>
      <c r="F806" s="17"/>
      <c r="G806" s="24"/>
      <c r="H806" s="17"/>
      <c r="I806" s="17"/>
      <c r="J806" s="17"/>
      <c r="O806" s="24"/>
      <c r="P806" s="17"/>
    </row>
    <row r="807" spans="2:16" x14ac:dyDescent="0.2">
      <c r="B807" s="27"/>
      <c r="D807" s="17"/>
      <c r="E807" s="17"/>
      <c r="F807" s="17"/>
      <c r="G807" s="24"/>
      <c r="H807" s="17"/>
      <c r="I807" s="17"/>
      <c r="J807" s="17"/>
      <c r="O807" s="24"/>
      <c r="P807" s="17"/>
    </row>
    <row r="808" spans="2:16" x14ac:dyDescent="0.2">
      <c r="B808" s="27"/>
      <c r="D808" s="17"/>
      <c r="E808" s="17"/>
      <c r="F808" s="17"/>
      <c r="G808" s="24"/>
      <c r="H808" s="17"/>
      <c r="I808" s="17"/>
      <c r="J808" s="17"/>
      <c r="O808" s="24"/>
      <c r="P808" s="17"/>
    </row>
    <row r="809" spans="2:16" x14ac:dyDescent="0.2">
      <c r="B809" s="27"/>
      <c r="D809" s="17"/>
      <c r="E809" s="17"/>
      <c r="F809" s="17"/>
      <c r="G809" s="24"/>
      <c r="H809" s="17"/>
      <c r="I809" s="17"/>
      <c r="J809" s="17"/>
      <c r="O809" s="24"/>
      <c r="P809" s="17"/>
    </row>
    <row r="810" spans="2:16" x14ac:dyDescent="0.2">
      <c r="B810" s="27"/>
      <c r="D810" s="17"/>
      <c r="E810" s="17"/>
      <c r="F810" s="17"/>
      <c r="G810" s="24"/>
      <c r="H810" s="17"/>
      <c r="I810" s="17"/>
      <c r="J810" s="17"/>
      <c r="O810" s="24"/>
      <c r="P810" s="17"/>
    </row>
    <row r="811" spans="2:16" x14ac:dyDescent="0.2">
      <c r="B811" s="27"/>
      <c r="D811" s="17"/>
      <c r="E811" s="17"/>
      <c r="F811" s="17"/>
      <c r="G811" s="24"/>
      <c r="H811" s="17"/>
      <c r="I811" s="17"/>
      <c r="J811" s="17"/>
      <c r="O811" s="24"/>
      <c r="P811" s="17"/>
    </row>
    <row r="812" spans="2:16" x14ac:dyDescent="0.2">
      <c r="B812" s="27"/>
      <c r="D812" s="17"/>
      <c r="E812" s="17"/>
      <c r="F812" s="17"/>
      <c r="G812" s="24"/>
      <c r="H812" s="17"/>
      <c r="I812" s="17"/>
      <c r="J812" s="17"/>
      <c r="O812" s="24"/>
      <c r="P812" s="17"/>
    </row>
    <row r="813" spans="2:16" x14ac:dyDescent="0.2">
      <c r="B813" s="27"/>
      <c r="D813" s="17"/>
      <c r="E813" s="17"/>
      <c r="F813" s="17"/>
      <c r="G813" s="24"/>
      <c r="H813" s="17"/>
      <c r="I813" s="17"/>
      <c r="J813" s="17"/>
      <c r="O813" s="24"/>
      <c r="P813" s="17"/>
    </row>
    <row r="814" spans="2:16" x14ac:dyDescent="0.2">
      <c r="B814" s="27"/>
      <c r="D814" s="17"/>
      <c r="E814" s="17"/>
      <c r="F814" s="17"/>
      <c r="G814" s="24"/>
      <c r="H814" s="17"/>
      <c r="I814" s="17"/>
      <c r="J814" s="17"/>
      <c r="O814" s="24"/>
      <c r="P814" s="17"/>
    </row>
    <row r="815" spans="2:16" x14ac:dyDescent="0.2">
      <c r="B815" s="27"/>
      <c r="D815" s="17"/>
      <c r="E815" s="17"/>
      <c r="F815" s="17"/>
      <c r="G815" s="24"/>
      <c r="H815" s="17"/>
      <c r="I815" s="17"/>
      <c r="J815" s="17"/>
      <c r="O815" s="24"/>
      <c r="P815" s="17"/>
    </row>
    <row r="816" spans="2:16" x14ac:dyDescent="0.2">
      <c r="B816" s="27"/>
      <c r="D816" s="17"/>
      <c r="E816" s="17"/>
      <c r="F816" s="17"/>
      <c r="G816" s="24"/>
      <c r="H816" s="17"/>
      <c r="I816" s="17"/>
      <c r="J816" s="17"/>
      <c r="O816" s="24"/>
      <c r="P816" s="17"/>
    </row>
    <row r="817" spans="2:16" x14ac:dyDescent="0.2">
      <c r="B817" s="27"/>
      <c r="D817" s="17"/>
      <c r="E817" s="17"/>
      <c r="F817" s="17"/>
      <c r="G817" s="24"/>
      <c r="H817" s="17"/>
      <c r="I817" s="17"/>
      <c r="J817" s="17"/>
      <c r="O817" s="24"/>
      <c r="P817" s="17"/>
    </row>
    <row r="818" spans="2:16" x14ac:dyDescent="0.2">
      <c r="B818" s="27"/>
      <c r="D818" s="17"/>
      <c r="E818" s="17"/>
      <c r="F818" s="17"/>
      <c r="G818" s="24"/>
      <c r="H818" s="17"/>
      <c r="I818" s="17"/>
      <c r="J818" s="17"/>
      <c r="O818" s="24"/>
      <c r="P818" s="17"/>
    </row>
    <row r="819" spans="2:16" x14ac:dyDescent="0.2">
      <c r="B819" s="27"/>
      <c r="D819" s="17"/>
      <c r="E819" s="17"/>
      <c r="F819" s="17"/>
      <c r="G819" s="24"/>
      <c r="H819" s="17"/>
      <c r="I819" s="17"/>
      <c r="J819" s="17"/>
      <c r="O819" s="24"/>
      <c r="P819" s="17"/>
    </row>
    <row r="820" spans="2:16" x14ac:dyDescent="0.2">
      <c r="B820" s="27"/>
      <c r="D820" s="17"/>
      <c r="E820" s="17"/>
      <c r="F820" s="17"/>
      <c r="G820" s="24"/>
      <c r="H820" s="17"/>
      <c r="I820" s="17"/>
      <c r="J820" s="17"/>
      <c r="O820" s="24"/>
      <c r="P820" s="17"/>
    </row>
    <row r="821" spans="2:16" x14ac:dyDescent="0.2">
      <c r="B821" s="27"/>
      <c r="D821" s="17"/>
      <c r="E821" s="17"/>
      <c r="F821" s="17"/>
      <c r="G821" s="24"/>
      <c r="H821" s="17"/>
      <c r="I821" s="17"/>
      <c r="J821" s="17"/>
      <c r="O821" s="24"/>
      <c r="P821" s="17"/>
    </row>
    <row r="822" spans="2:16" x14ac:dyDescent="0.2">
      <c r="B822" s="27"/>
      <c r="D822" s="17"/>
      <c r="E822" s="17"/>
      <c r="F822" s="17"/>
      <c r="G822" s="24"/>
      <c r="H822" s="17"/>
      <c r="I822" s="17"/>
      <c r="J822" s="17"/>
      <c r="O822" s="24"/>
      <c r="P822" s="17"/>
    </row>
    <row r="823" spans="2:16" x14ac:dyDescent="0.2">
      <c r="B823" s="27"/>
      <c r="D823" s="17"/>
      <c r="E823" s="17"/>
      <c r="F823" s="17"/>
      <c r="G823" s="24"/>
      <c r="H823" s="17"/>
      <c r="I823" s="17"/>
      <c r="J823" s="17"/>
      <c r="O823" s="24"/>
      <c r="P823" s="17"/>
    </row>
    <row r="824" spans="2:16" x14ac:dyDescent="0.2">
      <c r="B824" s="27"/>
      <c r="D824" s="17"/>
      <c r="E824" s="17"/>
      <c r="F824" s="17"/>
      <c r="G824" s="24"/>
      <c r="H824" s="17"/>
      <c r="I824" s="17"/>
      <c r="J824" s="17"/>
      <c r="O824" s="24"/>
      <c r="P824" s="17"/>
    </row>
    <row r="825" spans="2:16" x14ac:dyDescent="0.2">
      <c r="B825" s="27"/>
      <c r="D825" s="17"/>
      <c r="E825" s="17"/>
      <c r="F825" s="17"/>
      <c r="G825" s="24"/>
      <c r="H825" s="17"/>
      <c r="I825" s="17"/>
      <c r="J825" s="17"/>
      <c r="O825" s="24"/>
      <c r="P825" s="17"/>
    </row>
    <row r="826" spans="2:16" x14ac:dyDescent="0.2">
      <c r="B826" s="27"/>
      <c r="D826" s="17"/>
      <c r="E826" s="17"/>
      <c r="F826" s="17"/>
      <c r="G826" s="24"/>
      <c r="H826" s="17"/>
      <c r="I826" s="17"/>
      <c r="J826" s="17"/>
      <c r="O826" s="24"/>
      <c r="P826" s="17"/>
    </row>
    <row r="827" spans="2:16" x14ac:dyDescent="0.2">
      <c r="B827" s="27"/>
      <c r="D827" s="17"/>
      <c r="E827" s="17"/>
      <c r="F827" s="17"/>
      <c r="G827" s="24"/>
      <c r="H827" s="17"/>
      <c r="I827" s="17"/>
      <c r="J827" s="17"/>
      <c r="O827" s="24"/>
      <c r="P827" s="17"/>
    </row>
    <row r="828" spans="2:16" x14ac:dyDescent="0.2">
      <c r="B828" s="27"/>
      <c r="D828" s="17"/>
      <c r="E828" s="17"/>
      <c r="F828" s="17"/>
      <c r="G828" s="24"/>
      <c r="H828" s="17"/>
      <c r="I828" s="17"/>
      <c r="J828" s="17"/>
      <c r="O828" s="24"/>
      <c r="P828" s="17"/>
    </row>
    <row r="829" spans="2:16" x14ac:dyDescent="0.2">
      <c r="B829" s="27"/>
      <c r="D829" s="17"/>
      <c r="E829" s="17"/>
      <c r="G829" s="24"/>
      <c r="H829" s="17"/>
      <c r="I829" s="17"/>
      <c r="J829" s="17"/>
      <c r="O829" s="24"/>
    </row>
    <row r="830" spans="2:16" x14ac:dyDescent="0.2">
      <c r="B830" s="27"/>
      <c r="D830" s="17"/>
      <c r="E830" s="17"/>
      <c r="G830" s="24"/>
      <c r="H830" s="17"/>
      <c r="I830" s="17"/>
      <c r="J830" s="17"/>
      <c r="O830" s="24"/>
    </row>
    <row r="831" spans="2:16" x14ac:dyDescent="0.2">
      <c r="B831" s="27"/>
      <c r="D831" s="17"/>
      <c r="E831" s="17"/>
      <c r="G831" s="24"/>
      <c r="H831" s="17"/>
      <c r="I831" s="17"/>
      <c r="J831" s="17"/>
      <c r="O831" s="24"/>
    </row>
    <row r="832" spans="2:16" x14ac:dyDescent="0.2">
      <c r="B832" s="27"/>
      <c r="D832" s="17"/>
      <c r="E832" s="17"/>
      <c r="G832" s="24"/>
      <c r="H832" s="17"/>
      <c r="I832" s="17"/>
      <c r="J832" s="17"/>
      <c r="O832" s="24"/>
    </row>
    <row r="833" spans="2:15" x14ac:dyDescent="0.2">
      <c r="B833" s="27"/>
      <c r="D833" s="17"/>
      <c r="E833" s="17"/>
      <c r="G833" s="24"/>
      <c r="H833" s="17"/>
      <c r="I833" s="17"/>
      <c r="J833" s="17"/>
      <c r="O833" s="24"/>
    </row>
    <row r="834" spans="2:15" x14ac:dyDescent="0.2">
      <c r="B834" s="27"/>
      <c r="D834" s="17"/>
      <c r="E834" s="17"/>
      <c r="G834" s="24"/>
      <c r="H834" s="17"/>
      <c r="I834" s="17"/>
      <c r="J834" s="17"/>
      <c r="O834" s="24"/>
    </row>
    <row r="835" spans="2:15" x14ac:dyDescent="0.2">
      <c r="B835" s="27"/>
      <c r="D835" s="17"/>
      <c r="E835" s="17"/>
      <c r="G835" s="24"/>
      <c r="H835" s="17"/>
      <c r="I835" s="17"/>
      <c r="J835" s="17"/>
      <c r="O835" s="24"/>
    </row>
    <row r="836" spans="2:15" x14ac:dyDescent="0.2">
      <c r="B836" s="27"/>
      <c r="D836" s="17"/>
      <c r="E836" s="17"/>
      <c r="G836" s="24"/>
      <c r="H836" s="17"/>
      <c r="I836" s="17"/>
      <c r="J836" s="17"/>
      <c r="O836" s="24"/>
    </row>
    <row r="837" spans="2:15" x14ac:dyDescent="0.2">
      <c r="B837" s="27"/>
      <c r="D837" s="17"/>
      <c r="E837" s="17"/>
      <c r="G837" s="24"/>
      <c r="H837" s="17"/>
      <c r="I837" s="17"/>
      <c r="J837" s="17"/>
      <c r="O837" s="24"/>
    </row>
    <row r="838" spans="2:15" x14ac:dyDescent="0.2">
      <c r="B838" s="27"/>
      <c r="D838" s="17"/>
      <c r="E838" s="17"/>
      <c r="G838" s="24"/>
      <c r="H838" s="17"/>
      <c r="I838" s="17"/>
      <c r="J838" s="17"/>
      <c r="O838" s="24"/>
    </row>
    <row r="839" spans="2:15" x14ac:dyDescent="0.2">
      <c r="B839" s="27"/>
      <c r="D839" s="17"/>
      <c r="E839" s="17"/>
      <c r="G839" s="24"/>
      <c r="H839" s="17"/>
      <c r="I839" s="17"/>
      <c r="J839" s="17"/>
      <c r="O839" s="24"/>
    </row>
    <row r="840" spans="2:15" x14ac:dyDescent="0.2">
      <c r="B840" s="27"/>
      <c r="D840" s="17"/>
      <c r="E840" s="17"/>
      <c r="G840" s="24"/>
      <c r="H840" s="17"/>
      <c r="I840" s="17"/>
      <c r="J840" s="17"/>
      <c r="O840" s="24"/>
    </row>
    <row r="841" spans="2:15" x14ac:dyDescent="0.2">
      <c r="B841" s="27"/>
      <c r="D841" s="17"/>
      <c r="E841" s="17"/>
      <c r="G841" s="24"/>
      <c r="H841" s="17"/>
      <c r="I841" s="17"/>
      <c r="J841" s="17"/>
      <c r="O841" s="24"/>
    </row>
    <row r="842" spans="2:15" x14ac:dyDescent="0.2">
      <c r="B842" s="27"/>
      <c r="D842" s="17"/>
      <c r="E842" s="17"/>
      <c r="G842" s="24"/>
      <c r="H842" s="17"/>
      <c r="I842" s="17"/>
      <c r="J842" s="17"/>
      <c r="O842" s="24"/>
    </row>
    <row r="843" spans="2:15" x14ac:dyDescent="0.2">
      <c r="B843" s="27"/>
      <c r="D843" s="17"/>
      <c r="E843" s="17"/>
      <c r="G843" s="24"/>
      <c r="H843" s="17"/>
      <c r="I843" s="17"/>
      <c r="J843" s="17"/>
      <c r="O843" s="24"/>
    </row>
    <row r="844" spans="2:15" x14ac:dyDescent="0.2">
      <c r="B844" s="27"/>
      <c r="D844" s="17"/>
      <c r="E844" s="17"/>
      <c r="G844" s="24"/>
      <c r="H844" s="17"/>
      <c r="I844" s="17"/>
      <c r="J844" s="17"/>
      <c r="O844" s="24"/>
    </row>
    <row r="845" spans="2:15" x14ac:dyDescent="0.2">
      <c r="B845" s="27"/>
      <c r="D845" s="17"/>
      <c r="E845" s="17"/>
      <c r="G845" s="24"/>
      <c r="H845" s="17"/>
      <c r="I845" s="17"/>
      <c r="J845" s="17"/>
      <c r="O845" s="24"/>
    </row>
    <row r="846" spans="2:15" x14ac:dyDescent="0.2">
      <c r="B846" s="27"/>
      <c r="D846" s="17"/>
      <c r="E846" s="17"/>
      <c r="G846" s="24"/>
      <c r="H846" s="17"/>
      <c r="I846" s="17"/>
      <c r="J846" s="17"/>
      <c r="O846" s="24"/>
    </row>
    <row r="847" spans="2:15" x14ac:dyDescent="0.2">
      <c r="B847" s="27"/>
      <c r="D847" s="17"/>
      <c r="E847" s="17"/>
      <c r="G847" s="24"/>
      <c r="H847" s="17"/>
      <c r="I847" s="17"/>
      <c r="J847" s="17"/>
      <c r="O847" s="24"/>
    </row>
    <row r="848" spans="2:15" x14ac:dyDescent="0.2">
      <c r="B848" s="27"/>
      <c r="D848" s="17"/>
      <c r="E848" s="17"/>
      <c r="G848" s="24"/>
      <c r="H848" s="17"/>
      <c r="I848" s="17"/>
      <c r="J848" s="17"/>
      <c r="O848" s="24"/>
    </row>
    <row r="849" spans="2:15" x14ac:dyDescent="0.2">
      <c r="B849" s="27"/>
      <c r="D849" s="17"/>
      <c r="E849" s="17"/>
      <c r="G849" s="24"/>
      <c r="H849" s="17"/>
      <c r="I849" s="17"/>
      <c r="J849" s="17"/>
      <c r="O849" s="24"/>
    </row>
    <row r="850" spans="2:15" x14ac:dyDescent="0.2">
      <c r="B850" s="27"/>
      <c r="D850" s="17"/>
      <c r="E850" s="17"/>
      <c r="G850" s="24"/>
      <c r="H850" s="17"/>
      <c r="I850" s="17"/>
      <c r="J850" s="17"/>
      <c r="O850" s="24"/>
    </row>
    <row r="851" spans="2:15" x14ac:dyDescent="0.2">
      <c r="B851" s="27"/>
      <c r="D851" s="17"/>
      <c r="E851" s="17"/>
      <c r="G851" s="24"/>
      <c r="H851" s="17"/>
      <c r="I851" s="17"/>
      <c r="J851" s="17"/>
      <c r="O851" s="24"/>
    </row>
    <row r="852" spans="2:15" x14ac:dyDescent="0.2">
      <c r="B852" s="27"/>
      <c r="D852" s="17"/>
      <c r="E852" s="17"/>
      <c r="G852" s="24"/>
      <c r="H852" s="17"/>
      <c r="I852" s="17"/>
      <c r="J852" s="17"/>
      <c r="O852" s="24"/>
    </row>
    <row r="853" spans="2:15" x14ac:dyDescent="0.2">
      <c r="B853" s="27"/>
      <c r="D853" s="17"/>
      <c r="E853" s="17"/>
      <c r="G853" s="24"/>
      <c r="H853" s="17"/>
      <c r="I853" s="17"/>
      <c r="J853" s="17"/>
      <c r="O853" s="24"/>
    </row>
    <row r="854" spans="2:15" x14ac:dyDescent="0.2">
      <c r="B854" s="27"/>
      <c r="D854" s="17"/>
      <c r="E854" s="17"/>
      <c r="G854" s="24"/>
      <c r="H854" s="17"/>
      <c r="I854" s="17"/>
      <c r="J854" s="17"/>
      <c r="O854" s="24"/>
    </row>
    <row r="855" spans="2:15" x14ac:dyDescent="0.2">
      <c r="B855" s="27"/>
      <c r="D855" s="17"/>
      <c r="E855" s="17"/>
      <c r="G855" s="24"/>
      <c r="H855" s="17"/>
      <c r="I855" s="17"/>
      <c r="J855" s="17"/>
      <c r="O855" s="24"/>
    </row>
    <row r="856" spans="2:15" x14ac:dyDescent="0.2">
      <c r="B856" s="27"/>
      <c r="D856" s="17"/>
      <c r="E856" s="17"/>
      <c r="G856" s="24"/>
      <c r="H856" s="17"/>
      <c r="I856" s="17"/>
      <c r="J856" s="17"/>
      <c r="O856" s="24"/>
    </row>
    <row r="857" spans="2:15" x14ac:dyDescent="0.2">
      <c r="B857" s="27"/>
      <c r="D857" s="17"/>
      <c r="E857" s="17"/>
      <c r="G857" s="24"/>
      <c r="H857" s="17"/>
      <c r="I857" s="17"/>
      <c r="J857" s="17"/>
      <c r="O857" s="24"/>
    </row>
    <row r="858" spans="2:15" x14ac:dyDescent="0.2">
      <c r="B858" s="27"/>
      <c r="D858" s="17"/>
      <c r="E858" s="17"/>
      <c r="G858" s="24"/>
      <c r="H858" s="17"/>
      <c r="I858" s="17"/>
      <c r="J858" s="17"/>
      <c r="O858" s="24"/>
    </row>
    <row r="859" spans="2:15" x14ac:dyDescent="0.2">
      <c r="B859" s="27"/>
      <c r="D859" s="17"/>
      <c r="E859" s="17"/>
      <c r="G859" s="24"/>
      <c r="H859" s="17"/>
      <c r="I859" s="17"/>
      <c r="J859" s="17"/>
      <c r="O859" s="24"/>
    </row>
    <row r="860" spans="2:15" x14ac:dyDescent="0.2">
      <c r="B860" s="27"/>
      <c r="D860" s="17"/>
      <c r="E860" s="17"/>
      <c r="G860" s="24"/>
      <c r="H860" s="17"/>
      <c r="I860" s="17"/>
      <c r="J860" s="17"/>
      <c r="O860" s="24"/>
    </row>
    <row r="861" spans="2:15" x14ac:dyDescent="0.2">
      <c r="B861" s="27"/>
      <c r="D861" s="17"/>
      <c r="E861" s="17"/>
      <c r="G861" s="24"/>
      <c r="H861" s="17"/>
      <c r="I861" s="17"/>
      <c r="J861" s="17"/>
      <c r="O861" s="24"/>
    </row>
    <row r="862" spans="2:15" x14ac:dyDescent="0.2">
      <c r="B862" s="27"/>
      <c r="D862" s="17"/>
      <c r="E862" s="17"/>
      <c r="G862" s="24"/>
      <c r="H862" s="17"/>
      <c r="I862" s="17"/>
      <c r="J862" s="17"/>
      <c r="O862" s="24"/>
    </row>
    <row r="863" spans="2:15" x14ac:dyDescent="0.2">
      <c r="B863" s="27"/>
      <c r="D863" s="17"/>
      <c r="E863" s="17"/>
      <c r="G863" s="24"/>
      <c r="H863" s="17"/>
      <c r="I863" s="17"/>
      <c r="J863" s="17"/>
      <c r="O863" s="24"/>
    </row>
    <row r="864" spans="2:15" x14ac:dyDescent="0.2">
      <c r="B864" s="27"/>
      <c r="D864" s="17"/>
      <c r="E864" s="17"/>
      <c r="G864" s="24"/>
      <c r="H864" s="17"/>
      <c r="I864" s="17"/>
      <c r="J864" s="17"/>
      <c r="O864" s="24"/>
    </row>
    <row r="865" spans="2:15" x14ac:dyDescent="0.2">
      <c r="B865" s="27"/>
      <c r="D865" s="17"/>
      <c r="E865" s="17"/>
      <c r="G865" s="24"/>
      <c r="H865" s="17"/>
      <c r="I865" s="17"/>
      <c r="J865" s="17"/>
      <c r="O865" s="24"/>
    </row>
    <row r="866" spans="2:15" x14ac:dyDescent="0.2">
      <c r="B866" s="27"/>
      <c r="D866" s="17"/>
      <c r="E866" s="17"/>
      <c r="G866" s="24"/>
      <c r="H866" s="17"/>
      <c r="I866" s="17"/>
      <c r="J866" s="17"/>
      <c r="O866" s="24"/>
    </row>
    <row r="867" spans="2:15" x14ac:dyDescent="0.2">
      <c r="B867" s="27"/>
      <c r="D867" s="17"/>
      <c r="E867" s="17"/>
      <c r="G867" s="24"/>
      <c r="H867" s="17"/>
      <c r="I867" s="17"/>
      <c r="J867" s="17"/>
      <c r="O867" s="24"/>
    </row>
    <row r="868" spans="2:15" x14ac:dyDescent="0.2">
      <c r="B868" s="27"/>
      <c r="D868" s="17"/>
      <c r="E868" s="17"/>
      <c r="G868" s="24"/>
      <c r="H868" s="17"/>
      <c r="I868" s="17"/>
      <c r="J868" s="17"/>
      <c r="O868" s="24"/>
    </row>
    <row r="869" spans="2:15" x14ac:dyDescent="0.2">
      <c r="B869" s="27"/>
      <c r="D869" s="17"/>
      <c r="E869" s="17"/>
      <c r="G869" s="24"/>
      <c r="H869" s="17"/>
      <c r="I869" s="17"/>
      <c r="J869" s="17"/>
      <c r="O869" s="24"/>
    </row>
    <row r="870" spans="2:15" x14ac:dyDescent="0.2">
      <c r="B870" s="27"/>
      <c r="D870" s="17"/>
      <c r="E870" s="17"/>
      <c r="G870" s="24"/>
      <c r="H870" s="17"/>
      <c r="I870" s="17"/>
      <c r="J870" s="17"/>
      <c r="O870" s="24"/>
    </row>
    <row r="871" spans="2:15" x14ac:dyDescent="0.2">
      <c r="B871" s="27"/>
      <c r="D871" s="17"/>
      <c r="E871" s="17"/>
      <c r="G871" s="24"/>
      <c r="H871" s="17"/>
      <c r="I871" s="17"/>
      <c r="J871" s="17"/>
      <c r="O871" s="24"/>
    </row>
    <row r="872" spans="2:15" x14ac:dyDescent="0.2">
      <c r="B872" s="27"/>
      <c r="D872" s="17"/>
      <c r="E872" s="17"/>
      <c r="G872" s="24"/>
      <c r="H872" s="17"/>
      <c r="I872" s="17"/>
      <c r="J872" s="17"/>
      <c r="O872" s="24"/>
    </row>
    <row r="873" spans="2:15" x14ac:dyDescent="0.2">
      <c r="B873" s="27"/>
      <c r="D873" s="17"/>
      <c r="E873" s="17"/>
      <c r="G873" s="24"/>
      <c r="H873" s="17"/>
      <c r="I873" s="17"/>
      <c r="J873" s="17"/>
      <c r="O873" s="24"/>
    </row>
    <row r="874" spans="2:15" x14ac:dyDescent="0.2">
      <c r="B874" s="27"/>
      <c r="D874" s="17"/>
      <c r="E874" s="17"/>
      <c r="G874" s="24"/>
      <c r="H874" s="17"/>
      <c r="I874" s="17"/>
      <c r="J874" s="17"/>
      <c r="O874" s="24"/>
    </row>
    <row r="875" spans="2:15" x14ac:dyDescent="0.2">
      <c r="B875" s="27"/>
      <c r="D875" s="17"/>
      <c r="E875" s="17"/>
      <c r="G875" s="24"/>
      <c r="H875" s="17"/>
      <c r="I875" s="17"/>
      <c r="J875" s="17"/>
      <c r="O875" s="24"/>
    </row>
    <row r="876" spans="2:15" x14ac:dyDescent="0.2">
      <c r="B876" s="27"/>
      <c r="D876" s="17"/>
      <c r="E876" s="17"/>
      <c r="G876" s="24"/>
      <c r="H876" s="17"/>
      <c r="I876" s="17"/>
      <c r="J876" s="17"/>
      <c r="O876" s="24"/>
    </row>
    <row r="877" spans="2:15" x14ac:dyDescent="0.2">
      <c r="B877" s="27"/>
      <c r="D877" s="17"/>
      <c r="E877" s="17"/>
      <c r="G877" s="24"/>
      <c r="H877" s="17"/>
      <c r="I877" s="17"/>
      <c r="J877" s="17"/>
      <c r="O877" s="24"/>
    </row>
    <row r="878" spans="2:15" x14ac:dyDescent="0.2">
      <c r="B878" s="27"/>
      <c r="D878" s="17"/>
      <c r="E878" s="17"/>
      <c r="G878" s="24"/>
      <c r="H878" s="17"/>
      <c r="I878" s="17"/>
      <c r="J878" s="17"/>
      <c r="O878" s="24"/>
    </row>
    <row r="879" spans="2:15" x14ac:dyDescent="0.2">
      <c r="B879" s="27"/>
      <c r="D879" s="17"/>
      <c r="E879" s="17"/>
      <c r="G879" s="24"/>
      <c r="H879" s="17"/>
      <c r="I879" s="17"/>
      <c r="J879" s="17"/>
      <c r="O879" s="24"/>
    </row>
    <row r="880" spans="2:15" x14ac:dyDescent="0.2">
      <c r="B880" s="27"/>
      <c r="D880" s="17"/>
      <c r="E880" s="17"/>
      <c r="G880" s="24"/>
      <c r="H880" s="17"/>
      <c r="I880" s="17"/>
      <c r="J880" s="17"/>
      <c r="O880" s="24"/>
    </row>
    <row r="881" spans="2:16" x14ac:dyDescent="0.2">
      <c r="B881" s="27"/>
      <c r="D881" s="17"/>
      <c r="E881" s="17"/>
      <c r="G881" s="24"/>
      <c r="H881" s="17"/>
      <c r="I881" s="17"/>
      <c r="J881" s="17"/>
      <c r="O881" s="24"/>
    </row>
    <row r="882" spans="2:16" x14ac:dyDescent="0.2">
      <c r="B882" s="27"/>
      <c r="D882" s="17"/>
      <c r="E882" s="17"/>
      <c r="G882" s="24"/>
      <c r="H882" s="17"/>
      <c r="I882" s="17"/>
      <c r="J882" s="17"/>
      <c r="O882" s="24"/>
    </row>
    <row r="883" spans="2:16" x14ac:dyDescent="0.2">
      <c r="B883" s="27"/>
      <c r="D883" s="17"/>
      <c r="E883" s="17"/>
      <c r="G883" s="24"/>
      <c r="H883" s="17"/>
      <c r="I883" s="17"/>
      <c r="J883" s="17"/>
      <c r="O883" s="24"/>
    </row>
    <row r="884" spans="2:16" x14ac:dyDescent="0.2">
      <c r="B884" s="27"/>
      <c r="D884" s="17"/>
      <c r="E884" s="17"/>
      <c r="G884" s="24"/>
      <c r="H884" s="17"/>
      <c r="I884" s="17"/>
      <c r="J884" s="17"/>
      <c r="O884" s="24"/>
    </row>
    <row r="885" spans="2:16" x14ac:dyDescent="0.2">
      <c r="B885" s="27"/>
      <c r="D885" s="17"/>
      <c r="E885" s="17"/>
      <c r="G885" s="24"/>
      <c r="H885" s="17"/>
      <c r="I885" s="17"/>
      <c r="J885" s="17"/>
      <c r="O885" s="24"/>
    </row>
    <row r="886" spans="2:16" x14ac:dyDescent="0.2">
      <c r="B886" s="27"/>
      <c r="D886" s="17"/>
      <c r="E886" s="17"/>
      <c r="G886" s="24"/>
      <c r="H886" s="17"/>
      <c r="I886" s="17"/>
      <c r="J886" s="17"/>
      <c r="O886" s="24"/>
    </row>
    <row r="887" spans="2:16" x14ac:dyDescent="0.2">
      <c r="B887" s="27"/>
      <c r="D887" s="17"/>
      <c r="E887" s="17"/>
      <c r="G887" s="24"/>
      <c r="H887" s="17"/>
      <c r="I887" s="17"/>
      <c r="J887" s="17"/>
      <c r="O887" s="24"/>
    </row>
    <row r="888" spans="2:16" x14ac:dyDescent="0.2">
      <c r="B888" s="27"/>
      <c r="D888" s="17"/>
      <c r="E888" s="17"/>
      <c r="G888" s="24"/>
      <c r="H888" s="17"/>
      <c r="I888" s="17"/>
      <c r="J888" s="17"/>
      <c r="O888" s="24"/>
    </row>
    <row r="889" spans="2:16" x14ac:dyDescent="0.2">
      <c r="B889" s="27"/>
      <c r="D889" s="17"/>
      <c r="E889" s="17"/>
      <c r="G889" s="24"/>
      <c r="H889" s="17"/>
      <c r="I889" s="17"/>
      <c r="J889" s="17"/>
      <c r="O889" s="24"/>
    </row>
    <row r="890" spans="2:16" x14ac:dyDescent="0.2">
      <c r="B890" s="27"/>
      <c r="D890" s="17"/>
      <c r="E890" s="17"/>
      <c r="G890" s="24"/>
      <c r="H890" s="17"/>
      <c r="I890" s="17"/>
      <c r="J890" s="17"/>
      <c r="O890" s="24"/>
    </row>
    <row r="891" spans="2:16" x14ac:dyDescent="0.2">
      <c r="D891" s="5"/>
      <c r="E891" s="5"/>
      <c r="F891" s="5"/>
      <c r="G891" s="24"/>
      <c r="H891" s="5"/>
      <c r="I891" s="5"/>
      <c r="J891" s="5"/>
      <c r="O891" s="24"/>
      <c r="P891" s="5"/>
    </row>
  </sheetData>
  <sheetProtection algorithmName="SHA-512" hashValue="c/mGtZtaxC7W8p1zyY1iThitqfjz9uYsbzKpm7bsTGlJukS6RUhMDPOoZO9rvxxj61niHAvbutMIa9Mp0R1YWQ==" saltValue="o1J2Lk2V4FmWe1hDuWMqjw==" spinCount="100000" sheet="1" objects="1" scenarios="1"/>
  <pageMargins left="0.7" right="0.7" top="0.75" bottom="0.75" header="0.3" footer="0.3"/>
  <pageSetup paperSize="9" orientation="portrait" horizont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A107-0D16-4C95-B358-D4AD471E3F6F}">
  <dimension ref="B1:IG297"/>
  <sheetViews>
    <sheetView zoomScale="145" zoomScaleNormal="145" workbookViewId="0">
      <selection activeCell="L3" sqref="L3"/>
    </sheetView>
  </sheetViews>
  <sheetFormatPr defaultRowHeight="12" x14ac:dyDescent="0.2"/>
  <cols>
    <col min="1" max="3" width="9.42578125" bestFit="1" customWidth="1"/>
    <col min="4" max="11" width="0" hidden="1" customWidth="1"/>
    <col min="12" max="12" width="15.42578125" style="42" customWidth="1"/>
    <col min="13" max="18" width="0" hidden="1" customWidth="1"/>
    <col min="19" max="19" width="9" style="42" bestFit="1" customWidth="1"/>
    <col min="20" max="32" width="0" hidden="1" customWidth="1"/>
    <col min="33" max="33" width="11.140625" style="42" bestFit="1" customWidth="1"/>
    <col min="34" max="37" width="0" hidden="1" customWidth="1"/>
    <col min="38" max="38" width="11.140625" style="42" bestFit="1" customWidth="1"/>
    <col min="39" max="55" width="0" hidden="1" customWidth="1"/>
    <col min="56" max="56" width="10.5703125" style="42" customWidth="1"/>
    <col min="57" max="59" width="0" hidden="1" customWidth="1"/>
    <col min="60" max="60" width="10.5703125" style="42" bestFit="1" customWidth="1"/>
    <col min="61" max="65" width="0" hidden="1" customWidth="1"/>
    <col min="66" max="66" width="9" style="42" bestFit="1" customWidth="1"/>
    <col min="67" max="85" width="0" hidden="1" customWidth="1"/>
    <col min="86" max="86" width="12.42578125" style="8" hidden="1" customWidth="1"/>
    <col min="87" max="87" width="8.85546875" style="8" hidden="1" customWidth="1"/>
    <col min="88" max="88" width="9" style="8" bestFit="1" customWidth="1"/>
    <col min="89" max="94" width="0" style="8" hidden="1" customWidth="1"/>
    <col min="95" max="95" width="9" style="8" bestFit="1" customWidth="1"/>
    <col min="96" max="108" width="0" style="8" hidden="1" customWidth="1"/>
    <col min="109" max="109" width="9" style="8" bestFit="1" customWidth="1"/>
    <col min="110" max="113" width="0" style="8" hidden="1" customWidth="1"/>
    <col min="114" max="114" width="9" style="8" bestFit="1" customWidth="1"/>
    <col min="115" max="131" width="0" style="8" hidden="1" customWidth="1"/>
    <col min="132" max="132" width="10.42578125" style="8" bestFit="1" customWidth="1"/>
    <col min="133" max="135" width="0" style="8" hidden="1" customWidth="1"/>
    <col min="136" max="136" width="12.42578125" style="8" bestFit="1" customWidth="1"/>
    <col min="137" max="141" width="0" style="8" hidden="1" customWidth="1"/>
    <col min="142" max="142" width="9" style="8" bestFit="1" customWidth="1"/>
    <col min="143" max="161" width="0" style="8" hidden="1" customWidth="1"/>
    <col min="162" max="163" width="0" style="4" hidden="1" customWidth="1"/>
    <col min="164" max="164" width="9" style="43" bestFit="1" customWidth="1"/>
    <col min="165" max="170" width="0" style="43" hidden="1" customWidth="1"/>
    <col min="171" max="171" width="9" style="43" bestFit="1" customWidth="1"/>
    <col min="172" max="184" width="0" style="43" hidden="1" customWidth="1"/>
    <col min="185" max="185" width="9" style="43" bestFit="1" customWidth="1"/>
    <col min="186" max="189" width="0" style="43" hidden="1" customWidth="1"/>
    <col min="190" max="190" width="9" style="43" bestFit="1" customWidth="1"/>
    <col min="191" max="207" width="0" style="43" hidden="1" customWidth="1"/>
    <col min="208" max="208" width="8.85546875" style="43"/>
    <col min="209" max="211" width="0" style="43" hidden="1" customWidth="1"/>
    <col min="212" max="212" width="8.85546875" style="43"/>
    <col min="213" max="217" width="0" style="43" hidden="1" customWidth="1"/>
    <col min="218" max="218" width="8.85546875" style="43"/>
    <col min="219" max="237" width="0" style="4" hidden="1" customWidth="1"/>
    <col min="238" max="238" width="12.42578125" style="15" customWidth="1"/>
    <col min="239" max="239" width="12.85546875" style="15" customWidth="1"/>
    <col min="240" max="240" width="13" style="5" customWidth="1"/>
  </cols>
  <sheetData>
    <row r="1" spans="2:241" x14ac:dyDescent="0.2">
      <c r="B1" s="45">
        <v>1</v>
      </c>
      <c r="C1" s="45">
        <v>2</v>
      </c>
      <c r="D1" s="38"/>
      <c r="E1" s="38"/>
      <c r="F1" s="38"/>
      <c r="G1" s="38"/>
      <c r="H1" s="38"/>
      <c r="I1" s="38"/>
      <c r="J1" s="38"/>
      <c r="K1" s="38"/>
      <c r="L1" s="48">
        <v>11</v>
      </c>
      <c r="M1" s="38"/>
      <c r="N1" s="38"/>
      <c r="O1" s="38"/>
      <c r="P1" s="38"/>
      <c r="Q1" s="38"/>
      <c r="R1" s="38"/>
      <c r="S1" s="48">
        <v>18</v>
      </c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48">
        <v>32</v>
      </c>
      <c r="AH1" s="38"/>
      <c r="AI1" s="38"/>
      <c r="AJ1" s="38"/>
      <c r="AK1" s="38"/>
      <c r="AL1" s="48">
        <v>37</v>
      </c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48">
        <v>55</v>
      </c>
      <c r="BE1" s="38"/>
      <c r="BF1" s="38"/>
      <c r="BG1" s="38"/>
      <c r="BH1" s="48">
        <v>59</v>
      </c>
      <c r="BI1" s="38"/>
      <c r="BJ1" s="38"/>
      <c r="BK1" s="38"/>
      <c r="BL1" s="38"/>
      <c r="BM1" s="38"/>
      <c r="BN1" s="48">
        <v>65</v>
      </c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9"/>
      <c r="CI1" s="39"/>
      <c r="CJ1" s="39">
        <v>87</v>
      </c>
      <c r="CK1" s="39"/>
      <c r="CL1" s="39"/>
      <c r="CM1" s="39"/>
      <c r="CN1" s="39"/>
      <c r="CO1" s="39"/>
      <c r="CP1" s="39"/>
      <c r="CQ1" s="39">
        <v>94</v>
      </c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>
        <v>108</v>
      </c>
      <c r="DF1" s="39"/>
      <c r="DG1" s="39"/>
      <c r="DH1" s="39"/>
      <c r="DI1" s="39"/>
      <c r="DJ1" s="39">
        <v>113</v>
      </c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>
        <v>131</v>
      </c>
      <c r="EC1" s="39"/>
      <c r="ED1" s="39"/>
      <c r="EE1" s="39"/>
      <c r="EF1" s="39">
        <v>135</v>
      </c>
      <c r="EG1" s="39"/>
      <c r="EH1" s="39"/>
      <c r="EI1" s="39"/>
      <c r="EJ1" s="39"/>
      <c r="EK1" s="39"/>
      <c r="EL1" s="39">
        <v>141</v>
      </c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4">
        <v>161</v>
      </c>
      <c r="FG1" s="4">
        <v>162</v>
      </c>
      <c r="FH1" s="43">
        <v>163</v>
      </c>
      <c r="FI1" s="43">
        <v>164</v>
      </c>
      <c r="FJ1" s="43">
        <v>165</v>
      </c>
      <c r="FK1" s="43">
        <v>166</v>
      </c>
      <c r="FL1" s="43">
        <v>167</v>
      </c>
      <c r="FM1" s="43">
        <v>168</v>
      </c>
      <c r="FN1" s="43">
        <v>169</v>
      </c>
      <c r="FO1" s="43">
        <v>170</v>
      </c>
      <c r="FP1" s="43">
        <v>171</v>
      </c>
      <c r="FQ1" s="43">
        <v>172</v>
      </c>
      <c r="FR1" s="43">
        <v>173</v>
      </c>
      <c r="FS1" s="43">
        <v>174</v>
      </c>
      <c r="FT1" s="43">
        <v>175</v>
      </c>
      <c r="FU1" s="43">
        <v>176</v>
      </c>
      <c r="FV1" s="43">
        <v>177</v>
      </c>
      <c r="FW1" s="43">
        <v>178</v>
      </c>
      <c r="FX1" s="43">
        <v>179</v>
      </c>
      <c r="FY1" s="43">
        <v>180</v>
      </c>
      <c r="FZ1" s="43">
        <v>181</v>
      </c>
      <c r="GA1" s="43">
        <v>182</v>
      </c>
      <c r="GB1" s="43">
        <v>183</v>
      </c>
      <c r="GC1" s="43">
        <v>184</v>
      </c>
      <c r="GD1" s="43">
        <v>185</v>
      </c>
      <c r="GE1" s="43">
        <v>186</v>
      </c>
      <c r="GF1" s="43">
        <v>187</v>
      </c>
      <c r="GG1" s="43">
        <v>188</v>
      </c>
      <c r="GH1" s="43">
        <v>189</v>
      </c>
      <c r="GI1" s="43">
        <v>190</v>
      </c>
      <c r="GJ1" s="43">
        <v>191</v>
      </c>
      <c r="GK1" s="43">
        <v>192</v>
      </c>
      <c r="GL1" s="43">
        <v>193</v>
      </c>
      <c r="GM1" s="43">
        <v>194</v>
      </c>
      <c r="GN1" s="43">
        <v>195</v>
      </c>
      <c r="GO1" s="43">
        <v>196</v>
      </c>
      <c r="GP1" s="43">
        <v>197</v>
      </c>
      <c r="GQ1" s="43">
        <v>198</v>
      </c>
      <c r="GR1" s="43">
        <v>199</v>
      </c>
      <c r="GS1" s="43">
        <v>200</v>
      </c>
      <c r="GT1" s="43">
        <v>201</v>
      </c>
      <c r="GU1" s="43">
        <v>202</v>
      </c>
      <c r="GV1" s="43">
        <v>203</v>
      </c>
      <c r="GW1" s="43">
        <v>204</v>
      </c>
      <c r="GX1" s="43">
        <v>205</v>
      </c>
      <c r="GY1" s="43">
        <v>206</v>
      </c>
      <c r="GZ1" s="43">
        <v>207</v>
      </c>
      <c r="HA1" s="43">
        <v>208</v>
      </c>
      <c r="HB1" s="43">
        <v>209</v>
      </c>
      <c r="HC1" s="43">
        <v>210</v>
      </c>
      <c r="HD1" s="43">
        <v>211</v>
      </c>
      <c r="HE1" s="43">
        <v>212</v>
      </c>
      <c r="HF1" s="43">
        <v>213</v>
      </c>
      <c r="HG1" s="43">
        <v>214</v>
      </c>
      <c r="HH1" s="43">
        <v>215</v>
      </c>
      <c r="HI1" s="43">
        <v>216</v>
      </c>
      <c r="HJ1" s="43">
        <v>217</v>
      </c>
      <c r="HK1" s="4">
        <v>218</v>
      </c>
      <c r="HL1" s="4">
        <v>219</v>
      </c>
      <c r="HM1" s="4">
        <v>220</v>
      </c>
      <c r="HN1" s="4">
        <v>221</v>
      </c>
      <c r="HO1" s="4">
        <v>222</v>
      </c>
      <c r="HP1" s="4">
        <v>223</v>
      </c>
      <c r="HQ1" s="4">
        <v>224</v>
      </c>
      <c r="HR1" s="4">
        <v>225</v>
      </c>
      <c r="HS1" s="4">
        <v>226</v>
      </c>
      <c r="HT1" s="4">
        <v>227</v>
      </c>
      <c r="HU1" s="4">
        <v>228</v>
      </c>
      <c r="HV1" s="4">
        <v>229</v>
      </c>
      <c r="HW1" s="4">
        <v>230</v>
      </c>
      <c r="HX1" s="4">
        <v>231</v>
      </c>
      <c r="HY1" s="4">
        <v>232</v>
      </c>
      <c r="HZ1" s="4">
        <v>233</v>
      </c>
      <c r="IA1" s="4">
        <v>234</v>
      </c>
      <c r="IB1" s="4">
        <v>235</v>
      </c>
      <c r="IC1" s="4">
        <v>236</v>
      </c>
      <c r="ID1" s="15">
        <v>237</v>
      </c>
      <c r="IE1" s="15">
        <v>238</v>
      </c>
    </row>
    <row r="2" spans="2:241" s="1" customFormat="1" x14ac:dyDescent="0.2">
      <c r="B2" s="1" t="s">
        <v>0</v>
      </c>
      <c r="C2" s="1" t="s">
        <v>1</v>
      </c>
      <c r="L2" s="53" t="s">
        <v>4</v>
      </c>
      <c r="M2" s="52"/>
      <c r="N2" s="52"/>
      <c r="O2" s="52"/>
      <c r="P2" s="52"/>
      <c r="Q2" s="52"/>
      <c r="R2" s="52"/>
      <c r="S2" s="53" t="s">
        <v>11</v>
      </c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3" t="s">
        <v>25</v>
      </c>
      <c r="AH2" s="52"/>
      <c r="AI2" s="52"/>
      <c r="AJ2" s="52"/>
      <c r="AK2" s="52"/>
      <c r="AL2" s="53" t="s">
        <v>30</v>
      </c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3" t="s">
        <v>48</v>
      </c>
      <c r="BE2" s="52"/>
      <c r="BF2" s="52"/>
      <c r="BG2" s="52"/>
      <c r="BH2" s="53" t="s">
        <v>381</v>
      </c>
      <c r="BI2" s="52"/>
      <c r="BJ2" s="52"/>
      <c r="BK2" s="52"/>
      <c r="BL2" s="52"/>
      <c r="BM2" s="52"/>
      <c r="BN2" s="53" t="s">
        <v>58</v>
      </c>
      <c r="CH2" s="12"/>
      <c r="CI2" s="12"/>
      <c r="CJ2" s="40" t="s">
        <v>4</v>
      </c>
      <c r="CK2" s="40"/>
      <c r="CL2" s="40"/>
      <c r="CM2" s="40"/>
      <c r="CN2" s="40"/>
      <c r="CO2" s="40"/>
      <c r="CP2" s="40"/>
      <c r="CQ2" s="40" t="s">
        <v>11</v>
      </c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 t="s">
        <v>25</v>
      </c>
      <c r="DF2" s="40"/>
      <c r="DG2" s="40"/>
      <c r="DH2" s="40"/>
      <c r="DI2" s="40"/>
      <c r="DJ2" s="40" t="s">
        <v>30</v>
      </c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 t="s">
        <v>48</v>
      </c>
      <c r="EC2" s="40"/>
      <c r="ED2" s="40"/>
      <c r="EE2" s="40"/>
      <c r="EF2" s="40" t="s">
        <v>52</v>
      </c>
      <c r="EG2" s="40"/>
      <c r="EH2" s="40"/>
      <c r="EI2" s="40"/>
      <c r="EJ2" s="40"/>
      <c r="EK2" s="40"/>
      <c r="EL2" s="40" t="s">
        <v>58</v>
      </c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13" t="s">
        <v>2</v>
      </c>
      <c r="FG2" s="13" t="s">
        <v>3</v>
      </c>
      <c r="FH2" s="44" t="s">
        <v>4</v>
      </c>
      <c r="FI2" s="44" t="s">
        <v>5</v>
      </c>
      <c r="FJ2" s="44" t="s">
        <v>6</v>
      </c>
      <c r="FK2" s="44" t="s">
        <v>7</v>
      </c>
      <c r="FL2" s="44" t="s">
        <v>8</v>
      </c>
      <c r="FM2" s="44" t="s">
        <v>9</v>
      </c>
      <c r="FN2" s="44" t="s">
        <v>10</v>
      </c>
      <c r="FO2" s="44" t="s">
        <v>11</v>
      </c>
      <c r="FP2" s="44" t="s">
        <v>12</v>
      </c>
      <c r="FQ2" s="44" t="s">
        <v>13</v>
      </c>
      <c r="FR2" s="44" t="s">
        <v>14</v>
      </c>
      <c r="FS2" s="44" t="s">
        <v>15</v>
      </c>
      <c r="FT2" s="44" t="s">
        <v>16</v>
      </c>
      <c r="FU2" s="44" t="s">
        <v>17</v>
      </c>
      <c r="FV2" s="44" t="s">
        <v>18</v>
      </c>
      <c r="FW2" s="44" t="s">
        <v>19</v>
      </c>
      <c r="FX2" s="44" t="s">
        <v>20</v>
      </c>
      <c r="FY2" s="44" t="s">
        <v>21</v>
      </c>
      <c r="FZ2" s="44" t="s">
        <v>22</v>
      </c>
      <c r="GA2" s="44" t="s">
        <v>23</v>
      </c>
      <c r="GB2" s="44" t="s">
        <v>24</v>
      </c>
      <c r="GC2" s="44" t="s">
        <v>25</v>
      </c>
      <c r="GD2" s="44" t="s">
        <v>26</v>
      </c>
      <c r="GE2" s="44" t="s">
        <v>27</v>
      </c>
      <c r="GF2" s="44" t="s">
        <v>28</v>
      </c>
      <c r="GG2" s="44" t="s">
        <v>29</v>
      </c>
      <c r="GH2" s="44" t="s">
        <v>30</v>
      </c>
      <c r="GI2" s="44" t="s">
        <v>31</v>
      </c>
      <c r="GJ2" s="44" t="s">
        <v>32</v>
      </c>
      <c r="GK2" s="44" t="s">
        <v>33</v>
      </c>
      <c r="GL2" s="44" t="s">
        <v>34</v>
      </c>
      <c r="GM2" s="44" t="s">
        <v>35</v>
      </c>
      <c r="GN2" s="44" t="s">
        <v>36</v>
      </c>
      <c r="GO2" s="44" t="s">
        <v>37</v>
      </c>
      <c r="GP2" s="44" t="s">
        <v>38</v>
      </c>
      <c r="GQ2" s="44" t="s">
        <v>39</v>
      </c>
      <c r="GR2" s="44" t="s">
        <v>40</v>
      </c>
      <c r="GS2" s="44" t="s">
        <v>41</v>
      </c>
      <c r="GT2" s="44" t="s">
        <v>42</v>
      </c>
      <c r="GU2" s="44" t="s">
        <v>43</v>
      </c>
      <c r="GV2" s="44" t="s">
        <v>44</v>
      </c>
      <c r="GW2" s="44" t="s">
        <v>45</v>
      </c>
      <c r="GX2" s="44" t="s">
        <v>46</v>
      </c>
      <c r="GY2" s="44" t="s">
        <v>47</v>
      </c>
      <c r="GZ2" s="44" t="s">
        <v>48</v>
      </c>
      <c r="HA2" s="44" t="s">
        <v>49</v>
      </c>
      <c r="HB2" s="44" t="s">
        <v>50</v>
      </c>
      <c r="HC2" s="44" t="s">
        <v>51</v>
      </c>
      <c r="HD2" s="44" t="s">
        <v>52</v>
      </c>
      <c r="HE2" s="44" t="s">
        <v>53</v>
      </c>
      <c r="HF2" s="44" t="s">
        <v>54</v>
      </c>
      <c r="HG2" s="44" t="s">
        <v>55</v>
      </c>
      <c r="HH2" s="44" t="s">
        <v>56</v>
      </c>
      <c r="HI2" s="44" t="s">
        <v>57</v>
      </c>
      <c r="HJ2" s="44" t="s">
        <v>58</v>
      </c>
      <c r="HK2" s="13" t="s">
        <v>59</v>
      </c>
      <c r="HL2" s="13"/>
      <c r="HM2" s="13" t="s">
        <v>60</v>
      </c>
      <c r="HN2" s="13" t="s">
        <v>61</v>
      </c>
      <c r="HO2" s="13" t="s">
        <v>62</v>
      </c>
      <c r="HP2" s="13" t="s">
        <v>63</v>
      </c>
      <c r="HQ2" s="13" t="s">
        <v>64</v>
      </c>
      <c r="HR2" s="13" t="s">
        <v>65</v>
      </c>
      <c r="HS2" s="13" t="s">
        <v>66</v>
      </c>
      <c r="HT2" s="13" t="s">
        <v>67</v>
      </c>
      <c r="HU2" s="13" t="s">
        <v>68</v>
      </c>
      <c r="HV2" s="13" t="s">
        <v>69</v>
      </c>
      <c r="HW2" s="13" t="s">
        <v>70</v>
      </c>
      <c r="HX2" s="13" t="s">
        <v>71</v>
      </c>
      <c r="HY2" s="13" t="s">
        <v>72</v>
      </c>
      <c r="HZ2" s="13" t="s">
        <v>73</v>
      </c>
      <c r="IA2" s="13" t="s">
        <v>74</v>
      </c>
      <c r="IB2" s="13" t="s">
        <v>75</v>
      </c>
      <c r="IC2" s="13" t="s">
        <v>76</v>
      </c>
      <c r="ID2" s="14" t="s">
        <v>369</v>
      </c>
      <c r="IE2" s="14" t="s">
        <v>371</v>
      </c>
      <c r="IF2" s="2" t="s">
        <v>372</v>
      </c>
    </row>
    <row r="3" spans="2:241" x14ac:dyDescent="0.2">
      <c r="B3" t="s">
        <v>78</v>
      </c>
      <c r="C3">
        <v>5</v>
      </c>
      <c r="L3" s="61">
        <v>175.7</v>
      </c>
      <c r="M3" s="55"/>
      <c r="N3" s="55"/>
      <c r="O3" s="55"/>
      <c r="P3" s="55"/>
      <c r="Q3" s="55"/>
      <c r="R3" s="55"/>
      <c r="S3" s="62">
        <v>342</v>
      </c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42">
        <v>1</v>
      </c>
      <c r="AH3" s="55"/>
      <c r="AI3" s="55"/>
      <c r="AJ3" s="55"/>
      <c r="AK3" s="55"/>
      <c r="AL3" s="72">
        <v>0.79828326180257514</v>
      </c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72">
        <v>1</v>
      </c>
      <c r="BE3" s="55"/>
      <c r="BF3" s="55"/>
      <c r="BG3" s="55"/>
      <c r="BH3" s="67">
        <v>372</v>
      </c>
      <c r="BI3" s="55"/>
      <c r="BJ3" s="55"/>
      <c r="BK3" s="55"/>
      <c r="BL3" s="55"/>
      <c r="BM3" s="55"/>
      <c r="BN3" s="65">
        <v>22933.156201806567</v>
      </c>
      <c r="CJ3" s="8">
        <f>ABS(L3-VLOOKUP(VK_valitsin!$C$8,tiedot,11,FALSE))</f>
        <v>36.399999999999977</v>
      </c>
      <c r="CQ3" s="8">
        <f>ABS(S3-VLOOKUP(VK_valitsin!$C$8,tiedot,18,FALSE))</f>
        <v>190</v>
      </c>
      <c r="DE3" s="8">
        <f>ABS(AG3-VLOOKUP(VK_valitsin!$C$8,tiedot,32,FALSE))</f>
        <v>1</v>
      </c>
      <c r="DJ3" s="8">
        <f>ABS(AL3-VLOOKUP(VK_valitsin!$C$8,tiedot,37,FALSE))</f>
        <v>0.10394363916106575</v>
      </c>
      <c r="EB3" s="41">
        <f>ABS(BD3-VLOOKUP(VK_valitsin!$C$8,tiedot,55,FALSE))</f>
        <v>0.17934782608695654</v>
      </c>
      <c r="EF3" s="41">
        <f>ABS(BH3-VLOOKUP(VK_valitsin!$C$8,tiedot,59,FALSE))</f>
        <v>180</v>
      </c>
      <c r="EL3" s="8">
        <f>ABS(BN3-VLOOKUP(VK_valitsin!$C$8,tiedot,65,FALSE))</f>
        <v>4483.3238128391895</v>
      </c>
      <c r="FH3" s="43">
        <f>IF($B3=VK_valitsin!$C$8,100000,VK!CJ3/VK!L$296*VK_valitsin!E$5)</f>
        <v>0.1721335130964331</v>
      </c>
      <c r="FO3" s="43">
        <f>_xlfn.QUARTILE.INC(S3:S294,3)-_xlfn.QUARTILE.INC(S3:S294,1)</f>
        <v>201.25</v>
      </c>
      <c r="GC3" s="43">
        <f>IF($B3=VK_valitsin!$C$8,100000,VK!DE3/VK!AG$296*VK_valitsin!I$5)</f>
        <v>0.10940897735217005</v>
      </c>
      <c r="GH3" s="43">
        <f>IF($B3=VK_valitsin!$C$8,100000,VK!DJ3/VK!AL$296*VK_valitsin!D$5)</f>
        <v>0.20323393177439919</v>
      </c>
      <c r="GZ3" s="43">
        <f>IF($B3=VK_valitsin!$C$8,100000,VK!EB3/VK!BD$296*VK_valitsin!H$5)</f>
        <v>7.2794539797078228E-2</v>
      </c>
      <c r="HD3" s="43">
        <f>IF($B3=VK_valitsin!$C$8,100000,VK!EF3/VK!BH$296*VK_valitsin!F$5)</f>
        <v>7.146560967198877E-2</v>
      </c>
      <c r="HJ3" s="43">
        <f>IF($B3=VK_valitsin!$C$8,100000,VK!EL3/VK!BN$296*VK_valitsin!G$5)</f>
        <v>0.17745542656118524</v>
      </c>
      <c r="ID3" s="21">
        <f>SUM(FF3:IC3)+IF3</f>
        <v>202.05649199835324</v>
      </c>
      <c r="IE3" s="15">
        <f t="shared" ref="IE3:IE66" si="0">_xlfn.RANK.EQ(ID3,$ID$3:$ID$294,1)</f>
        <v>291</v>
      </c>
      <c r="IF3" s="16">
        <v>1E-10</v>
      </c>
      <c r="IG3" s="37" t="str">
        <f>B3</f>
        <v>Alajärvi</v>
      </c>
    </row>
    <row r="4" spans="2:241" x14ac:dyDescent="0.2">
      <c r="B4" t="s">
        <v>79</v>
      </c>
      <c r="C4">
        <v>9</v>
      </c>
      <c r="L4" s="61">
        <v>165.8</v>
      </c>
      <c r="M4" s="55"/>
      <c r="N4" s="55"/>
      <c r="O4" s="55"/>
      <c r="P4" s="55"/>
      <c r="Q4" s="55"/>
      <c r="R4" s="55"/>
      <c r="S4" s="62">
        <v>114</v>
      </c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42">
        <v>0</v>
      </c>
      <c r="AH4" s="55"/>
      <c r="AI4" s="55"/>
      <c r="AJ4" s="55"/>
      <c r="AK4" s="55"/>
      <c r="AL4" s="72">
        <v>0.67307692307692313</v>
      </c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72">
        <v>1</v>
      </c>
      <c r="BE4" s="55"/>
      <c r="BF4" s="55"/>
      <c r="BG4" s="55"/>
      <c r="BH4" s="67">
        <v>105</v>
      </c>
      <c r="BI4" s="55"/>
      <c r="BJ4" s="55"/>
      <c r="BK4" s="55"/>
      <c r="BL4" s="55"/>
      <c r="BM4" s="55"/>
      <c r="BN4" s="65">
        <v>23274.892946058091</v>
      </c>
      <c r="CJ4" s="8">
        <f>ABS(L4-VLOOKUP(VK_valitsin!$C$8,tiedot,11,FALSE))</f>
        <v>26.5</v>
      </c>
      <c r="CQ4" s="8">
        <f>ABS(S4-VLOOKUP(VK_valitsin!$C$8,tiedot,18,FALSE))</f>
        <v>38</v>
      </c>
      <c r="DE4" s="8">
        <f>ABS(AG4-VLOOKUP(VK_valitsin!$C$8,tiedot,32,FALSE))</f>
        <v>0</v>
      </c>
      <c r="DJ4" s="8">
        <f>ABS(AL4-VLOOKUP(VK_valitsin!$C$8,tiedot,37,FALSE))</f>
        <v>2.1262699564586263E-2</v>
      </c>
      <c r="EB4" s="41">
        <f>ABS(BD4-VLOOKUP(VK_valitsin!$C$8,tiedot,55,FALSE))</f>
        <v>0.17934782608695654</v>
      </c>
      <c r="EF4" s="41">
        <f>ABS(BH4-VLOOKUP(VK_valitsin!$C$8,tiedot,59,FALSE))</f>
        <v>447</v>
      </c>
      <c r="EL4" s="8">
        <f>ABS(BN4-VLOOKUP(VK_valitsin!$C$8,tiedot,65,FALSE))</f>
        <v>4141.5870685876653</v>
      </c>
      <c r="FH4" s="43">
        <f>IF($B4=VK_valitsin!$C$8,100000,VK!CJ4/VK!L$296*VK_valitsin!E$5)</f>
        <v>0.12531698068833738</v>
      </c>
      <c r="FO4" s="43">
        <f>IF($B4=VK_valitsin!$C$8,100000,VK!CQ4/VK!S$296*VK_valitsin!J$5)</f>
        <v>7.2097035375019939E-3</v>
      </c>
      <c r="GC4" s="43">
        <f>IF($B4=VK_valitsin!$C$8,100000,VK!DE4/VK!AG$296*VK_valitsin!I$5)</f>
        <v>0</v>
      </c>
      <c r="GH4" s="43">
        <f>IF($B4=VK_valitsin!$C$8,100000,VK!DJ4/VK!AL$296*VK_valitsin!D$5)</f>
        <v>4.1573511063554384E-2</v>
      </c>
      <c r="GZ4" s="43">
        <f>IF($B4=VK_valitsin!$C$8,100000,VK!EB4/VK!BD$296*VK_valitsin!H$5)</f>
        <v>7.2794539797078228E-2</v>
      </c>
      <c r="HD4" s="43">
        <f>IF($B4=VK_valitsin!$C$8,100000,VK!EF4/VK!BH$296*VK_valitsin!F$5)</f>
        <v>0.17747293068543876</v>
      </c>
      <c r="HJ4" s="43">
        <f>IF($B4=VK_valitsin!$C$8,100000,VK!EL4/VK!BN$296*VK_valitsin!G$5)</f>
        <v>0.16392906927485285</v>
      </c>
      <c r="ID4" s="21">
        <f>SUM(FF4:IC4)+IF4</f>
        <v>0.58829673524676362</v>
      </c>
      <c r="IE4" s="15">
        <f t="shared" si="0"/>
        <v>83</v>
      </c>
      <c r="IF4" s="16">
        <f>IF3+0.0000000001</f>
        <v>2.0000000000000001E-10</v>
      </c>
      <c r="IG4" s="37" t="str">
        <f t="shared" ref="IG4:IG67" si="1">B4</f>
        <v>Alavieska</v>
      </c>
    </row>
    <row r="5" spans="2:241" x14ac:dyDescent="0.2">
      <c r="B5" t="s">
        <v>81</v>
      </c>
      <c r="C5">
        <v>10</v>
      </c>
      <c r="L5" s="61">
        <v>171.2</v>
      </c>
      <c r="M5" s="55"/>
      <c r="N5" s="55"/>
      <c r="O5" s="55"/>
      <c r="P5" s="55"/>
      <c r="Q5" s="55"/>
      <c r="R5" s="55"/>
      <c r="S5" s="62">
        <v>400</v>
      </c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42">
        <v>0</v>
      </c>
      <c r="AH5" s="55"/>
      <c r="AI5" s="55"/>
      <c r="AJ5" s="55"/>
      <c r="AK5" s="55"/>
      <c r="AL5" s="72">
        <v>0.82105263157894737</v>
      </c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72">
        <v>1</v>
      </c>
      <c r="BE5" s="55"/>
      <c r="BF5" s="55"/>
      <c r="BG5" s="55"/>
      <c r="BH5" s="67">
        <v>468</v>
      </c>
      <c r="BI5" s="55"/>
      <c r="BJ5" s="55"/>
      <c r="BK5" s="55"/>
      <c r="BL5" s="55"/>
      <c r="BM5" s="55"/>
      <c r="BN5" s="65">
        <v>23101.403153988867</v>
      </c>
      <c r="CJ5" s="8">
        <f>ABS(L5-VLOOKUP(VK_valitsin!$C$8,tiedot,11,FALSE))</f>
        <v>31.899999999999977</v>
      </c>
      <c r="CQ5" s="8">
        <f>ABS(S5-VLOOKUP(VK_valitsin!$C$8,tiedot,18,FALSE))</f>
        <v>248</v>
      </c>
      <c r="DE5" s="8">
        <f>ABS(AG5-VLOOKUP(VK_valitsin!$C$8,tiedot,32,FALSE))</f>
        <v>0</v>
      </c>
      <c r="DJ5" s="8">
        <f>ABS(AL5-VLOOKUP(VK_valitsin!$C$8,tiedot,37,FALSE))</f>
        <v>0.12671300893743798</v>
      </c>
      <c r="EB5" s="41">
        <f>ABS(BD5-VLOOKUP(VK_valitsin!$C$8,tiedot,55,FALSE))</f>
        <v>0.17934782608695654</v>
      </c>
      <c r="EF5" s="41">
        <f>ABS(BH5-VLOOKUP(VK_valitsin!$C$8,tiedot,59,FALSE))</f>
        <v>84</v>
      </c>
      <c r="EL5" s="8">
        <f>ABS(BN5-VLOOKUP(VK_valitsin!$C$8,tiedot,65,FALSE))</f>
        <v>4315.076860656889</v>
      </c>
      <c r="FH5" s="43">
        <f>IF($B5=VK_valitsin!$C$8,100000,VK!CJ5/VK!L$296*VK_valitsin!E$5)</f>
        <v>0.15085327109275318</v>
      </c>
      <c r="FO5" s="43">
        <f>IF($B5=VK_valitsin!$C$8,100000,VK!CQ5/VK!S$296*VK_valitsin!J$5)</f>
        <v>4.7052802034223538E-2</v>
      </c>
      <c r="GC5" s="43">
        <f>IF($B5=VK_valitsin!$C$8,100000,VK!DE5/VK!AG$296*VK_valitsin!I$5)</f>
        <v>0</v>
      </c>
      <c r="GH5" s="43">
        <f>IF($B5=VK_valitsin!$C$8,100000,VK!DJ5/VK!AL$296*VK_valitsin!D$5)</f>
        <v>0.24775333268268135</v>
      </c>
      <c r="GZ5" s="43">
        <f>IF($B5=VK_valitsin!$C$8,100000,VK!EB5/VK!BD$296*VK_valitsin!H$5)</f>
        <v>7.2794539797078228E-2</v>
      </c>
      <c r="HD5" s="43">
        <f>IF($B5=VK_valitsin!$C$8,100000,VK!EF5/VK!BH$296*VK_valitsin!F$5)</f>
        <v>3.3350617846928089E-2</v>
      </c>
      <c r="HJ5" s="43">
        <f>IF($B5=VK_valitsin!$C$8,100000,VK!EL5/VK!BN$296*VK_valitsin!G$5)</f>
        <v>0.17079600691774394</v>
      </c>
      <c r="ID5" s="15">
        <f t="shared" ref="ID5:ID66" si="2">SUM(FF5:IC5)+IF5</f>
        <v>0.72260057067140826</v>
      </c>
      <c r="IE5" s="15">
        <f t="shared" si="0"/>
        <v>134</v>
      </c>
      <c r="IF5" s="16">
        <f t="shared" ref="IF5:IF68" si="3">IF4+0.0000000001</f>
        <v>3E-10</v>
      </c>
      <c r="IG5" s="37" t="str">
        <f t="shared" si="1"/>
        <v>Alavus</v>
      </c>
    </row>
    <row r="6" spans="2:241" x14ac:dyDescent="0.2">
      <c r="B6" t="s">
        <v>82</v>
      </c>
      <c r="C6">
        <v>16</v>
      </c>
      <c r="L6" s="61">
        <v>183</v>
      </c>
      <c r="M6" s="55"/>
      <c r="N6" s="55"/>
      <c r="O6" s="55"/>
      <c r="P6" s="55"/>
      <c r="Q6" s="55"/>
      <c r="R6" s="55"/>
      <c r="S6" s="62">
        <v>224</v>
      </c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42">
        <v>0</v>
      </c>
      <c r="AH6" s="55"/>
      <c r="AI6" s="55"/>
      <c r="AJ6" s="55"/>
      <c r="AK6" s="55"/>
      <c r="AL6" s="72">
        <v>0.7567567567567568</v>
      </c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72">
        <v>1</v>
      </c>
      <c r="BE6" s="55"/>
      <c r="BF6" s="55"/>
      <c r="BG6" s="55"/>
      <c r="BH6" s="67">
        <v>252</v>
      </c>
      <c r="BI6" s="55"/>
      <c r="BJ6" s="55"/>
      <c r="BK6" s="55"/>
      <c r="BL6" s="55"/>
      <c r="BM6" s="55"/>
      <c r="BN6" s="65">
        <v>26662.994042337432</v>
      </c>
      <c r="CJ6" s="8">
        <f>ABS(L6-VLOOKUP(VK_valitsin!$C$8,tiedot,11,FALSE))</f>
        <v>43.699999999999989</v>
      </c>
      <c r="CQ6" s="8">
        <f>ABS(S6-VLOOKUP(VK_valitsin!$C$8,tiedot,18,FALSE))</f>
        <v>72</v>
      </c>
      <c r="DE6" s="8">
        <f>ABS(AG6-VLOOKUP(VK_valitsin!$C$8,tiedot,32,FALSE))</f>
        <v>0</v>
      </c>
      <c r="DJ6" s="8">
        <f>ABS(AL6-VLOOKUP(VK_valitsin!$C$8,tiedot,37,FALSE))</f>
        <v>6.2417134115247408E-2</v>
      </c>
      <c r="EB6" s="41">
        <f>ABS(BD6-VLOOKUP(VK_valitsin!$C$8,tiedot,55,FALSE))</f>
        <v>0.17934782608695654</v>
      </c>
      <c r="EF6" s="41">
        <f>ABS(BH6-VLOOKUP(VK_valitsin!$C$8,tiedot,59,FALSE))</f>
        <v>300</v>
      </c>
      <c r="EL6" s="8">
        <f>ABS(BN6-VLOOKUP(VK_valitsin!$C$8,tiedot,65,FALSE))</f>
        <v>753.48597230832456</v>
      </c>
      <c r="FH6" s="43">
        <f>IF($B6=VK_valitsin!$C$8,100000,VK!CJ6/VK!L$296*VK_valitsin!E$5)</f>
        <v>0.20665479456906949</v>
      </c>
      <c r="FO6" s="43">
        <f>IF($B6=VK_valitsin!$C$8,100000,VK!CQ6/VK!S$296*VK_valitsin!J$5)</f>
        <v>1.3660490913161674E-2</v>
      </c>
      <c r="GC6" s="43">
        <f>IF($B6=VK_valitsin!$C$8,100000,VK!DE6/VK!AG$296*VK_valitsin!I$5)</f>
        <v>0</v>
      </c>
      <c r="GH6" s="43">
        <f>IF($B6=VK_valitsin!$C$8,100000,VK!DJ6/VK!AL$296*VK_valitsin!D$5)</f>
        <v>0.12203997934568421</v>
      </c>
      <c r="GZ6" s="43">
        <f>IF($B6=VK_valitsin!$C$8,100000,VK!EB6/VK!BD$296*VK_valitsin!H$5)</f>
        <v>7.2794539797078228E-2</v>
      </c>
      <c r="HD6" s="43">
        <f>IF($B6=VK_valitsin!$C$8,100000,VK!EF6/VK!BH$296*VK_valitsin!F$5)</f>
        <v>0.1191093494533146</v>
      </c>
      <c r="HJ6" s="43">
        <f>IF($B6=VK_valitsin!$C$8,100000,VK!EL6/VK!BN$296*VK_valitsin!G$5)</f>
        <v>2.9823894103059991E-2</v>
      </c>
      <c r="ID6" s="15">
        <f t="shared" si="2"/>
        <v>0.56408304858136826</v>
      </c>
      <c r="IE6" s="15">
        <f t="shared" si="0"/>
        <v>76</v>
      </c>
      <c r="IF6" s="16">
        <f t="shared" si="3"/>
        <v>4.0000000000000001E-10</v>
      </c>
      <c r="IG6" s="37" t="str">
        <f t="shared" si="1"/>
        <v>Asikkala</v>
      </c>
    </row>
    <row r="7" spans="2:241" x14ac:dyDescent="0.2">
      <c r="B7" t="s">
        <v>84</v>
      </c>
      <c r="C7">
        <v>18</v>
      </c>
      <c r="L7" s="61">
        <v>114.1</v>
      </c>
      <c r="M7" s="55"/>
      <c r="N7" s="55"/>
      <c r="O7" s="55"/>
      <c r="P7" s="55"/>
      <c r="Q7" s="55"/>
      <c r="R7" s="55"/>
      <c r="S7" s="62">
        <v>121</v>
      </c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42">
        <v>1</v>
      </c>
      <c r="AH7" s="55"/>
      <c r="AI7" s="55"/>
      <c r="AJ7" s="55"/>
      <c r="AK7" s="55"/>
      <c r="AL7" s="72">
        <v>0.96052631578947367</v>
      </c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72">
        <v>0.95890410958904104</v>
      </c>
      <c r="BE7" s="55"/>
      <c r="BF7" s="55"/>
      <c r="BG7" s="55"/>
      <c r="BH7" s="67">
        <v>219</v>
      </c>
      <c r="BI7" s="55"/>
      <c r="BJ7" s="55"/>
      <c r="BK7" s="55"/>
      <c r="BL7" s="55"/>
      <c r="BM7" s="55"/>
      <c r="BN7" s="65">
        <v>30211.079767791874</v>
      </c>
      <c r="CJ7" s="8">
        <f>ABS(L7-VLOOKUP(VK_valitsin!$C$8,tiedot,11,FALSE))</f>
        <v>25.200000000000017</v>
      </c>
      <c r="CQ7" s="8">
        <f>ABS(S7-VLOOKUP(VK_valitsin!$C$8,tiedot,18,FALSE))</f>
        <v>31</v>
      </c>
      <c r="DE7" s="8">
        <f>ABS(AG7-VLOOKUP(VK_valitsin!$C$8,tiedot,32,FALSE))</f>
        <v>1</v>
      </c>
      <c r="DJ7" s="8">
        <f>ABS(AL7-VLOOKUP(VK_valitsin!$C$8,tiedot,37,FALSE))</f>
        <v>0.26618669314796428</v>
      </c>
      <c r="EB7" s="41">
        <f>ABS(BD7-VLOOKUP(VK_valitsin!$C$8,tiedot,55,FALSE))</f>
        <v>0.13825193567599758</v>
      </c>
      <c r="EF7" s="41">
        <f>ABS(BH7-VLOOKUP(VK_valitsin!$C$8,tiedot,59,FALSE))</f>
        <v>333</v>
      </c>
      <c r="EL7" s="8">
        <f>ABS(BN7-VLOOKUP(VK_valitsin!$C$8,tiedot,65,FALSE))</f>
        <v>2794.599753146118</v>
      </c>
      <c r="FH7" s="43">
        <f>IF($B7=VK_valitsin!$C$8,100000,VK!CJ7/VK!L$296*VK_valitsin!E$5)</f>
        <v>0.11916935522060768</v>
      </c>
      <c r="FO7" s="43">
        <f>IF($B7=VK_valitsin!$C$8,100000,VK!CQ7/VK!S$296*VK_valitsin!J$5)</f>
        <v>5.8816002542779423E-3</v>
      </c>
      <c r="GC7" s="43">
        <f>IF($B7=VK_valitsin!$C$8,100000,VK!DE7/VK!AG$296*VK_valitsin!I$5)</f>
        <v>0.10940897735217005</v>
      </c>
      <c r="GH7" s="43">
        <f>IF($B7=VK_valitsin!$C$8,100000,VK!DJ7/VK!AL$296*VK_valitsin!D$5)</f>
        <v>0.52045674628207461</v>
      </c>
      <c r="GZ7" s="43">
        <f>IF($B7=VK_valitsin!$C$8,100000,VK!EB7/VK!BD$296*VK_valitsin!H$5)</f>
        <v>5.611434636910511E-2</v>
      </c>
      <c r="HD7" s="43">
        <f>IF($B7=VK_valitsin!$C$8,100000,VK!EF7/VK!BH$296*VK_valitsin!F$5)</f>
        <v>0.13221137789317922</v>
      </c>
      <c r="HJ7" s="43">
        <f>IF($B7=VK_valitsin!$C$8,100000,VK!EL7/VK!BN$296*VK_valitsin!G$5)</f>
        <v>0.11061366788678914</v>
      </c>
      <c r="ID7" s="15">
        <f t="shared" si="2"/>
        <v>1.0538560717582037</v>
      </c>
      <c r="IE7" s="15">
        <f t="shared" si="0"/>
        <v>228</v>
      </c>
      <c r="IF7" s="16">
        <f t="shared" si="3"/>
        <v>5.0000000000000003E-10</v>
      </c>
      <c r="IG7" s="37" t="str">
        <f t="shared" si="1"/>
        <v>Askola</v>
      </c>
    </row>
    <row r="8" spans="2:241" x14ac:dyDescent="0.2">
      <c r="B8" t="s">
        <v>86</v>
      </c>
      <c r="C8">
        <v>19</v>
      </c>
      <c r="L8" s="61">
        <v>121.4</v>
      </c>
      <c r="M8" s="55"/>
      <c r="N8" s="55"/>
      <c r="O8" s="55"/>
      <c r="P8" s="55"/>
      <c r="Q8" s="55"/>
      <c r="R8" s="55"/>
      <c r="S8" s="62">
        <v>57</v>
      </c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42">
        <v>1</v>
      </c>
      <c r="AH8" s="55"/>
      <c r="AI8" s="55"/>
      <c r="AJ8" s="55"/>
      <c r="AK8" s="55"/>
      <c r="AL8" s="72">
        <v>0.80152671755725191</v>
      </c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72">
        <v>0.62857142857142856</v>
      </c>
      <c r="BE8" s="55"/>
      <c r="BF8" s="55"/>
      <c r="BG8" s="55"/>
      <c r="BH8" s="67">
        <v>210</v>
      </c>
      <c r="BI8" s="55"/>
      <c r="BJ8" s="55"/>
      <c r="BK8" s="55"/>
      <c r="BL8" s="55"/>
      <c r="BM8" s="55"/>
      <c r="BN8" s="65">
        <v>27291.032022188603</v>
      </c>
      <c r="CJ8" s="8">
        <f>ABS(L8-VLOOKUP(VK_valitsin!$C$8,tiedot,11,FALSE))</f>
        <v>17.900000000000006</v>
      </c>
      <c r="CQ8" s="8">
        <f>ABS(S8-VLOOKUP(VK_valitsin!$C$8,tiedot,18,FALSE))</f>
        <v>95</v>
      </c>
      <c r="DE8" s="8">
        <f>ABS(AG8-VLOOKUP(VK_valitsin!$C$8,tiedot,32,FALSE))</f>
        <v>1</v>
      </c>
      <c r="DJ8" s="8">
        <f>ABS(AL8-VLOOKUP(VK_valitsin!$C$8,tiedot,37,FALSE))</f>
        <v>0.10718709491574252</v>
      </c>
      <c r="EB8" s="41">
        <f>ABS(BD8-VLOOKUP(VK_valitsin!$C$8,tiedot,55,FALSE))</f>
        <v>0.1920807453416149</v>
      </c>
      <c r="EF8" s="41">
        <f>ABS(BH8-VLOOKUP(VK_valitsin!$C$8,tiedot,59,FALSE))</f>
        <v>342</v>
      </c>
      <c r="EL8" s="8">
        <f>ABS(BN8-VLOOKUP(VK_valitsin!$C$8,tiedot,65,FALSE))</f>
        <v>125.4479924571533</v>
      </c>
      <c r="FH8" s="43">
        <f>IF($B8=VK_valitsin!$C$8,100000,VK!CJ8/VK!L$296*VK_valitsin!E$5)</f>
        <v>8.46480737479713E-2</v>
      </c>
      <c r="FO8" s="43">
        <f>IF($B8=VK_valitsin!$C$8,100000,VK!CQ8/VK!S$296*VK_valitsin!J$5)</f>
        <v>1.8024258843754984E-2</v>
      </c>
      <c r="GC8" s="43">
        <f>IF($B8=VK_valitsin!$C$8,100000,VK!DE8/VK!AG$296*VK_valitsin!I$5)</f>
        <v>0.10940897735217005</v>
      </c>
      <c r="GH8" s="43">
        <f>IF($B8=VK_valitsin!$C$8,100000,VK!DJ8/VK!AL$296*VK_valitsin!D$5)</f>
        <v>0.2095756403279917</v>
      </c>
      <c r="GZ8" s="43">
        <f>IF($B8=VK_valitsin!$C$8,100000,VK!EB8/VK!BD$296*VK_valitsin!H$5)</f>
        <v>7.7962636994792861E-2</v>
      </c>
      <c r="HD8" s="43">
        <f>IF($B8=VK_valitsin!$C$8,100000,VK!EF8/VK!BH$296*VK_valitsin!F$5)</f>
        <v>0.13578465837677864</v>
      </c>
      <c r="HJ8" s="43">
        <f>IF($B8=VK_valitsin!$C$8,100000,VK!EL8/VK!BN$296*VK_valitsin!G$5)</f>
        <v>4.9653845990282859E-3</v>
      </c>
      <c r="ID8" s="15">
        <f t="shared" si="2"/>
        <v>0.64036963084248788</v>
      </c>
      <c r="IE8" s="15">
        <f t="shared" si="0"/>
        <v>99</v>
      </c>
      <c r="IF8" s="16">
        <f t="shared" si="3"/>
        <v>6E-10</v>
      </c>
      <c r="IG8" s="37" t="str">
        <f t="shared" si="1"/>
        <v>Aura</v>
      </c>
    </row>
    <row r="9" spans="2:241" x14ac:dyDescent="0.2">
      <c r="B9" t="s">
        <v>77</v>
      </c>
      <c r="C9">
        <v>20</v>
      </c>
      <c r="L9" s="61">
        <v>139.30000000000001</v>
      </c>
      <c r="M9" s="55"/>
      <c r="N9" s="55"/>
      <c r="O9" s="55"/>
      <c r="P9" s="55"/>
      <c r="Q9" s="55"/>
      <c r="R9" s="55"/>
      <c r="S9" s="62">
        <v>152</v>
      </c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42">
        <v>0</v>
      </c>
      <c r="AH9" s="55"/>
      <c r="AI9" s="55"/>
      <c r="AJ9" s="55"/>
      <c r="AK9" s="55"/>
      <c r="AL9" s="72">
        <v>0.69433962264150939</v>
      </c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72">
        <v>0.82065217391304346</v>
      </c>
      <c r="BE9" s="55"/>
      <c r="BF9" s="55"/>
      <c r="BG9" s="55"/>
      <c r="BH9" s="67">
        <v>552</v>
      </c>
      <c r="BI9" s="55"/>
      <c r="BJ9" s="55"/>
      <c r="BK9" s="55"/>
      <c r="BL9" s="55"/>
      <c r="BM9" s="55"/>
      <c r="BN9" s="65">
        <v>27416.480014645756</v>
      </c>
      <c r="CJ9" s="8">
        <f>ABS(L9-VLOOKUP(VK_valitsin!$C$8,tiedot,11,FALSE))</f>
        <v>0</v>
      </c>
      <c r="CQ9" s="8">
        <f>ABS(S9-VLOOKUP(VK_valitsin!$C$8,tiedot,18,FALSE))</f>
        <v>0</v>
      </c>
      <c r="DE9" s="8">
        <f>ABS(AG9-VLOOKUP(VK_valitsin!$C$8,tiedot,32,FALSE))</f>
        <v>0</v>
      </c>
      <c r="DJ9" s="8">
        <f>ABS(AL9-VLOOKUP(VK_valitsin!$C$8,tiedot,37,FALSE))</f>
        <v>0</v>
      </c>
      <c r="EB9" s="41">
        <f>ABS(BD9-VLOOKUP(VK_valitsin!$C$8,tiedot,55,FALSE))</f>
        <v>0</v>
      </c>
      <c r="EF9" s="41">
        <f>ABS(BH9-VLOOKUP(VK_valitsin!$C$8,tiedot,59,FALSE))</f>
        <v>0</v>
      </c>
      <c r="EL9" s="8">
        <f>ABS(BN9-VLOOKUP(VK_valitsin!$C$8,tiedot,65,FALSE))</f>
        <v>0</v>
      </c>
      <c r="FH9" s="43">
        <f>IF($B9=VK_valitsin!$C$8,100000,VK!CJ9/VK!L$296*VK_valitsin!E$5)</f>
        <v>100000</v>
      </c>
      <c r="FO9" s="43">
        <f>IF($B9=VK_valitsin!$C$8,100000,VK!CQ9/VK!S$296*VK_valitsin!J$5)</f>
        <v>100000</v>
      </c>
      <c r="GC9" s="43">
        <f>IF($B9=VK_valitsin!$C$8,100000,VK!DE9/VK!AG$296*VK_valitsin!I$5)</f>
        <v>100000</v>
      </c>
      <c r="GH9" s="43">
        <f>IF($B9=VK_valitsin!$C$8,100000,VK!DJ9/VK!AL$296*VK_valitsin!D$5)</f>
        <v>100000</v>
      </c>
      <c r="GZ9" s="43">
        <f>IF($B9=VK_valitsin!$C$8,100000,VK!EB9/VK!BD$296*VK_valitsin!H$5)</f>
        <v>100000</v>
      </c>
      <c r="HD9" s="43">
        <f>IF($B9=VK_valitsin!$C$8,100000,VK!EF9/VK!BH$296*VK_valitsin!F$5)</f>
        <v>100000</v>
      </c>
      <c r="HJ9" s="43">
        <f>IF($B9=VK_valitsin!$C$8,100000,VK!EL9/VK!BN$296*VK_valitsin!G$5)</f>
        <v>100000</v>
      </c>
      <c r="ID9" s="15">
        <f>SUM(FF9:IC9)+IF9</f>
        <v>700000.0000000007</v>
      </c>
      <c r="IE9" s="15">
        <f t="shared" si="0"/>
        <v>292</v>
      </c>
      <c r="IF9" s="16">
        <f>IF8+0.0000000001</f>
        <v>6.9999999999999996E-10</v>
      </c>
      <c r="IG9" s="37" t="str">
        <f>B9</f>
        <v>Akaa</v>
      </c>
    </row>
    <row r="10" spans="2:241" x14ac:dyDescent="0.2">
      <c r="B10" t="s">
        <v>88</v>
      </c>
      <c r="C10">
        <v>46</v>
      </c>
      <c r="L10" s="61">
        <v>202.8</v>
      </c>
      <c r="M10" s="55"/>
      <c r="N10" s="55"/>
      <c r="O10" s="55"/>
      <c r="P10" s="55"/>
      <c r="Q10" s="55"/>
      <c r="R10" s="55"/>
      <c r="S10" s="62">
        <v>101</v>
      </c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42">
        <v>0</v>
      </c>
      <c r="AH10" s="55"/>
      <c r="AI10" s="55"/>
      <c r="AJ10" s="55"/>
      <c r="AK10" s="55"/>
      <c r="AL10" s="72">
        <v>0.72</v>
      </c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72">
        <v>1</v>
      </c>
      <c r="BE10" s="55"/>
      <c r="BF10" s="55"/>
      <c r="BG10" s="55"/>
      <c r="BH10" s="67">
        <v>36</v>
      </c>
      <c r="BI10" s="55"/>
      <c r="BJ10" s="55"/>
      <c r="BK10" s="55"/>
      <c r="BL10" s="55"/>
      <c r="BM10" s="55"/>
      <c r="BN10" s="65">
        <v>24296.312888198758</v>
      </c>
      <c r="CJ10" s="8">
        <f>ABS(L10-VLOOKUP(VK_valitsin!$C$8,tiedot,11,FALSE))</f>
        <v>63.5</v>
      </c>
      <c r="CQ10" s="8">
        <f>ABS(S10-VLOOKUP(VK_valitsin!$C$8,tiedot,18,FALSE))</f>
        <v>51</v>
      </c>
      <c r="DE10" s="8">
        <f>ABS(AG10-VLOOKUP(VK_valitsin!$C$8,tiedot,32,FALSE))</f>
        <v>0</v>
      </c>
      <c r="DJ10" s="8">
        <f>ABS(AL10-VLOOKUP(VK_valitsin!$C$8,tiedot,37,FALSE))</f>
        <v>2.5660377358490583E-2</v>
      </c>
      <c r="EB10" s="41">
        <f>ABS(BD10-VLOOKUP(VK_valitsin!$C$8,tiedot,55,FALSE))</f>
        <v>0.17934782608695654</v>
      </c>
      <c r="EF10" s="41">
        <f>ABS(BH10-VLOOKUP(VK_valitsin!$C$8,tiedot,59,FALSE))</f>
        <v>516</v>
      </c>
      <c r="EL10" s="8">
        <f>ABS(BN10-VLOOKUP(VK_valitsin!$C$8,tiedot,65,FALSE))</f>
        <v>3120.1671264469987</v>
      </c>
      <c r="FH10" s="43">
        <f>IF($B10=VK_valitsin!$C$8,100000,VK!CJ10/VK!L$296*VK_valitsin!E$5)</f>
        <v>0.30028785938526126</v>
      </c>
      <c r="FO10" s="43">
        <f>IF($B10=VK_valitsin!$C$8,100000,VK!CQ10/VK!S$296*VK_valitsin!J$5)</f>
        <v>9.6761810634895182E-3</v>
      </c>
      <c r="GC10" s="43">
        <f>IF($B10=VK_valitsin!$C$8,100000,VK!DE10/VK!AG$296*VK_valitsin!I$5)</f>
        <v>0</v>
      </c>
      <c r="GH10" s="43">
        <f>IF($B10=VK_valitsin!$C$8,100000,VK!DJ10/VK!AL$296*VK_valitsin!D$5)</f>
        <v>5.0171991508781245E-2</v>
      </c>
      <c r="GZ10" s="43">
        <f>IF($B10=VK_valitsin!$C$8,100000,VK!EB10/VK!BD$296*VK_valitsin!H$5)</f>
        <v>7.2794539797078228E-2</v>
      </c>
      <c r="HD10" s="43">
        <f>IF($B10=VK_valitsin!$C$8,100000,VK!EF10/VK!BH$296*VK_valitsin!F$5)</f>
        <v>0.20486808105970111</v>
      </c>
      <c r="HJ10" s="43">
        <f>IF($B10=VK_valitsin!$C$8,100000,VK!EL10/VK!BN$296*VK_valitsin!G$5)</f>
        <v>0.12350002174284166</v>
      </c>
      <c r="ID10" s="15">
        <f t="shared" si="2"/>
        <v>0.76129867535715301</v>
      </c>
      <c r="IE10" s="15">
        <f t="shared" si="0"/>
        <v>149</v>
      </c>
      <c r="IF10" s="16">
        <f>IF9+0.0000000001</f>
        <v>7.9999999999999993E-10</v>
      </c>
      <c r="IG10" s="37" t="str">
        <f t="shared" si="1"/>
        <v>Enonkoski</v>
      </c>
    </row>
    <row r="11" spans="2:241" x14ac:dyDescent="0.2">
      <c r="B11" t="s">
        <v>90</v>
      </c>
      <c r="C11">
        <v>47</v>
      </c>
      <c r="L11" s="61">
        <v>131.19999999999999</v>
      </c>
      <c r="M11" s="55"/>
      <c r="N11" s="55"/>
      <c r="O11" s="55"/>
      <c r="P11" s="55"/>
      <c r="Q11" s="55"/>
      <c r="R11" s="55"/>
      <c r="S11" s="62">
        <v>380</v>
      </c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42">
        <v>1</v>
      </c>
      <c r="AH11" s="55"/>
      <c r="AI11" s="55"/>
      <c r="AJ11" s="55"/>
      <c r="AK11" s="55"/>
      <c r="AL11" s="72">
        <v>0.61016949152542377</v>
      </c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72">
        <v>1</v>
      </c>
      <c r="BE11" s="55"/>
      <c r="BF11" s="55"/>
      <c r="BG11" s="55"/>
      <c r="BH11" s="67">
        <v>36</v>
      </c>
      <c r="BI11" s="55"/>
      <c r="BJ11" s="55"/>
      <c r="BK11" s="55"/>
      <c r="BL11" s="55"/>
      <c r="BM11" s="55"/>
      <c r="BN11" s="65">
        <v>26349.322360953462</v>
      </c>
      <c r="CJ11" s="8">
        <f>ABS(L11-VLOOKUP(VK_valitsin!$C$8,tiedot,11,FALSE))</f>
        <v>8.1000000000000227</v>
      </c>
      <c r="CQ11" s="8">
        <f>ABS(S11-VLOOKUP(VK_valitsin!$C$8,tiedot,18,FALSE))</f>
        <v>228</v>
      </c>
      <c r="DE11" s="8">
        <f>ABS(AG11-VLOOKUP(VK_valitsin!$C$8,tiedot,32,FALSE))</f>
        <v>1</v>
      </c>
      <c r="DJ11" s="8">
        <f>ABS(AL11-VLOOKUP(VK_valitsin!$C$8,tiedot,37,FALSE))</f>
        <v>8.4170131116085622E-2</v>
      </c>
      <c r="EB11" s="41">
        <f>ABS(BD11-VLOOKUP(VK_valitsin!$C$8,tiedot,55,FALSE))</f>
        <v>0.17934782608695654</v>
      </c>
      <c r="EF11" s="41">
        <f>ABS(BH11-VLOOKUP(VK_valitsin!$C$8,tiedot,59,FALSE))</f>
        <v>516</v>
      </c>
      <c r="EL11" s="8">
        <f>ABS(BN11-VLOOKUP(VK_valitsin!$C$8,tiedot,65,FALSE))</f>
        <v>1067.1576536922948</v>
      </c>
      <c r="FH11" s="43">
        <f>IF($B11=VK_valitsin!$C$8,100000,VK!CJ11/VK!L$296*VK_valitsin!E$5)</f>
        <v>3.8304435606623985E-2</v>
      </c>
      <c r="FO11" s="43">
        <f>IF($B11=VK_valitsin!$C$8,100000,VK!CQ11/VK!S$296*VK_valitsin!J$5)</f>
        <v>4.325822122501196E-2</v>
      </c>
      <c r="GC11" s="43">
        <f>IF($B11=VK_valitsin!$C$8,100000,VK!DE11/VK!AG$296*VK_valitsin!I$5)</f>
        <v>0.10940897735217005</v>
      </c>
      <c r="GH11" s="43">
        <f>IF($B11=VK_valitsin!$C$8,100000,VK!DJ11/VK!AL$296*VK_valitsin!D$5)</f>
        <v>0.16457213565691928</v>
      </c>
      <c r="GZ11" s="43">
        <f>IF($B11=VK_valitsin!$C$8,100000,VK!EB11/VK!BD$296*VK_valitsin!H$5)</f>
        <v>7.2794539797078228E-2</v>
      </c>
      <c r="HD11" s="43">
        <f>IF($B11=VK_valitsin!$C$8,100000,VK!EF11/VK!BH$296*VK_valitsin!F$5)</f>
        <v>0.20486808105970111</v>
      </c>
      <c r="HJ11" s="43">
        <f>IF($B11=VK_valitsin!$C$8,100000,VK!EL11/VK!BN$296*VK_valitsin!G$5)</f>
        <v>4.2239401959251771E-2</v>
      </c>
      <c r="ID11" s="15">
        <f t="shared" si="2"/>
        <v>0.67544579355675627</v>
      </c>
      <c r="IE11" s="15">
        <f t="shared" si="0"/>
        <v>115</v>
      </c>
      <c r="IF11" s="16">
        <f t="shared" si="3"/>
        <v>8.9999999999999989E-10</v>
      </c>
      <c r="IG11" s="37" t="str">
        <f t="shared" si="1"/>
        <v>Enontekiö</v>
      </c>
    </row>
    <row r="12" spans="2:241" x14ac:dyDescent="0.2">
      <c r="B12" t="s">
        <v>91</v>
      </c>
      <c r="C12">
        <v>49</v>
      </c>
      <c r="L12" s="61">
        <v>109.8</v>
      </c>
      <c r="M12" s="55"/>
      <c r="N12" s="55"/>
      <c r="O12" s="55"/>
      <c r="P12" s="55"/>
      <c r="Q12" s="55"/>
      <c r="R12" s="55"/>
      <c r="S12" s="62">
        <v>160</v>
      </c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42">
        <v>1</v>
      </c>
      <c r="AH12" s="55"/>
      <c r="AI12" s="55"/>
      <c r="AJ12" s="55"/>
      <c r="AK12" s="55"/>
      <c r="AL12" s="72">
        <v>0.81731601731601733</v>
      </c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72">
        <v>0.79713983050847459</v>
      </c>
      <c r="BE12" s="55"/>
      <c r="BF12" s="55"/>
      <c r="BG12" s="55"/>
      <c r="BH12" s="67">
        <v>16992</v>
      </c>
      <c r="BI12" s="55"/>
      <c r="BJ12" s="55"/>
      <c r="BK12" s="55"/>
      <c r="BL12" s="55"/>
      <c r="BM12" s="55"/>
      <c r="BN12" s="65">
        <v>35835.043208664792</v>
      </c>
      <c r="CJ12" s="8">
        <f>ABS(L12-VLOOKUP(VK_valitsin!$C$8,tiedot,11,FALSE))</f>
        <v>29.500000000000014</v>
      </c>
      <c r="CQ12" s="8">
        <f>ABS(S12-VLOOKUP(VK_valitsin!$C$8,tiedot,18,FALSE))</f>
        <v>8</v>
      </c>
      <c r="DE12" s="8">
        <f>ABS(AG12-VLOOKUP(VK_valitsin!$C$8,tiedot,32,FALSE))</f>
        <v>1</v>
      </c>
      <c r="DJ12" s="8">
        <f>ABS(AL12-VLOOKUP(VK_valitsin!$C$8,tiedot,37,FALSE))</f>
        <v>0.12297639467450794</v>
      </c>
      <c r="EB12" s="41">
        <f>ABS(BD12-VLOOKUP(VK_valitsin!$C$8,tiedot,55,FALSE))</f>
        <v>2.351234340456887E-2</v>
      </c>
      <c r="EF12" s="41">
        <f>ABS(BH12-VLOOKUP(VK_valitsin!$C$8,tiedot,59,FALSE))</f>
        <v>16440</v>
      </c>
      <c r="EL12" s="8">
        <f>ABS(BN12-VLOOKUP(VK_valitsin!$C$8,tiedot,65,FALSE))</f>
        <v>8418.563194019036</v>
      </c>
      <c r="FH12" s="43">
        <f>IF($B12=VK_valitsin!$C$8,100000,VK!CJ12/VK!L$296*VK_valitsin!E$5)</f>
        <v>0.13950380869079071</v>
      </c>
      <c r="FO12" s="43">
        <f>IF($B12=VK_valitsin!$C$8,100000,VK!CQ12/VK!S$296*VK_valitsin!J$5)</f>
        <v>1.5178323236846303E-3</v>
      </c>
      <c r="GC12" s="43">
        <f>IF($B12=VK_valitsin!$C$8,100000,VK!DE12/VK!AG$296*VK_valitsin!I$5)</f>
        <v>0.10940897735217005</v>
      </c>
      <c r="GH12" s="43">
        <f>IF($B12=VK_valitsin!$C$8,100000,VK!DJ12/VK!AL$296*VK_valitsin!D$5)</f>
        <v>0.24044738482181383</v>
      </c>
      <c r="GZ12" s="43">
        <f>IF($B12=VK_valitsin!$C$8,100000,VK!EB12/VK!BD$296*VK_valitsin!H$5)</f>
        <v>9.5433006077063117E-3</v>
      </c>
      <c r="HD12" s="43">
        <f>IF($B12=VK_valitsin!$C$8,100000,VK!EF12/VK!BH$296*VK_valitsin!F$5)</f>
        <v>6.5271923500416404</v>
      </c>
      <c r="HJ12" s="43">
        <f>IF($B12=VK_valitsin!$C$8,100000,VK!EL12/VK!BN$296*VK_valitsin!G$5)</f>
        <v>0.3332170026061258</v>
      </c>
      <c r="ID12" s="15">
        <f t="shared" si="2"/>
        <v>7.3608306574439313</v>
      </c>
      <c r="IE12" s="15">
        <f t="shared" si="0"/>
        <v>289</v>
      </c>
      <c r="IF12" s="16">
        <f t="shared" si="3"/>
        <v>9.9999999999999986E-10</v>
      </c>
      <c r="IG12" s="37" t="str">
        <f t="shared" si="1"/>
        <v>Espoo</v>
      </c>
    </row>
    <row r="13" spans="2:241" x14ac:dyDescent="0.2">
      <c r="B13" t="s">
        <v>93</v>
      </c>
      <c r="C13">
        <v>50</v>
      </c>
      <c r="L13" s="61">
        <v>137.9</v>
      </c>
      <c r="M13" s="55"/>
      <c r="N13" s="55"/>
      <c r="O13" s="55"/>
      <c r="P13" s="55"/>
      <c r="Q13" s="55"/>
      <c r="R13" s="55"/>
      <c r="S13" s="62">
        <v>252</v>
      </c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42">
        <v>0</v>
      </c>
      <c r="AH13" s="55"/>
      <c r="AI13" s="55"/>
      <c r="AJ13" s="55"/>
      <c r="AK13" s="55"/>
      <c r="AL13" s="72">
        <v>0.74066390041493779</v>
      </c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72">
        <v>0.90756302521008403</v>
      </c>
      <c r="BE13" s="55"/>
      <c r="BF13" s="55"/>
      <c r="BG13" s="55"/>
      <c r="BH13" s="67">
        <v>357</v>
      </c>
      <c r="BI13" s="55"/>
      <c r="BJ13" s="55"/>
      <c r="BK13" s="55"/>
      <c r="BL13" s="55"/>
      <c r="BM13" s="55"/>
      <c r="BN13" s="65">
        <v>28037.125496210756</v>
      </c>
      <c r="CJ13" s="8">
        <f>ABS(L13-VLOOKUP(VK_valitsin!$C$8,tiedot,11,FALSE))</f>
        <v>1.4000000000000057</v>
      </c>
      <c r="CQ13" s="8">
        <f>ABS(S13-VLOOKUP(VK_valitsin!$C$8,tiedot,18,FALSE))</f>
        <v>100</v>
      </c>
      <c r="DE13" s="8">
        <f>ABS(AG13-VLOOKUP(VK_valitsin!$C$8,tiedot,32,FALSE))</f>
        <v>0</v>
      </c>
      <c r="DJ13" s="8">
        <f>ABS(AL13-VLOOKUP(VK_valitsin!$C$8,tiedot,37,FALSE))</f>
        <v>4.6324277773428402E-2</v>
      </c>
      <c r="EB13" s="41">
        <f>ABS(BD13-VLOOKUP(VK_valitsin!$C$8,tiedot,55,FALSE))</f>
        <v>8.691085129704057E-2</v>
      </c>
      <c r="EF13" s="41">
        <f>ABS(BH13-VLOOKUP(VK_valitsin!$C$8,tiedot,59,FALSE))</f>
        <v>195</v>
      </c>
      <c r="EL13" s="8">
        <f>ABS(BN13-VLOOKUP(VK_valitsin!$C$8,tiedot,65,FALSE))</f>
        <v>620.6454815649995</v>
      </c>
      <c r="FH13" s="43">
        <f>IF($B13=VK_valitsin!$C$8,100000,VK!CJ13/VK!L$296*VK_valitsin!E$5)</f>
        <v>6.6205197344782274E-3</v>
      </c>
      <c r="FO13" s="43">
        <f>IF($B13=VK_valitsin!$C$8,100000,VK!CQ13/VK!S$296*VK_valitsin!J$5)</f>
        <v>1.8972904046057879E-2</v>
      </c>
      <c r="GC13" s="43">
        <f>IF($B13=VK_valitsin!$C$8,100000,VK!DE13/VK!AG$296*VK_valitsin!I$5)</f>
        <v>0</v>
      </c>
      <c r="GH13" s="43">
        <f>IF($B13=VK_valitsin!$C$8,100000,VK!DJ13/VK!AL$296*VK_valitsin!D$5)</f>
        <v>9.0574711300176636E-2</v>
      </c>
      <c r="GZ13" s="43">
        <f>IF($B13=VK_valitsin!$C$8,100000,VK!EB13/VK!BD$296*VK_valitsin!H$5)</f>
        <v>3.5275785391861436E-2</v>
      </c>
      <c r="HD13" s="43">
        <f>IF($B13=VK_valitsin!$C$8,100000,VK!EF13/VK!BH$296*VK_valitsin!F$5)</f>
        <v>7.7421077144654502E-2</v>
      </c>
      <c r="HJ13" s="43">
        <f>IF($B13=VK_valitsin!$C$8,100000,VK!EL13/VK!BN$296*VK_valitsin!G$5)</f>
        <v>2.4565905402367524E-2</v>
      </c>
      <c r="ID13" s="15">
        <f t="shared" si="2"/>
        <v>0.25343090411959618</v>
      </c>
      <c r="IE13" s="15">
        <f t="shared" si="0"/>
        <v>3</v>
      </c>
      <c r="IF13" s="16">
        <f t="shared" si="3"/>
        <v>1.0999999999999999E-9</v>
      </c>
      <c r="IG13" s="37" t="str">
        <f t="shared" si="1"/>
        <v>Eura</v>
      </c>
    </row>
    <row r="14" spans="2:241" x14ac:dyDescent="0.2">
      <c r="B14" t="s">
        <v>95</v>
      </c>
      <c r="C14">
        <v>51</v>
      </c>
      <c r="L14" s="61">
        <v>139</v>
      </c>
      <c r="M14" s="55"/>
      <c r="N14" s="55"/>
      <c r="O14" s="55"/>
      <c r="P14" s="55"/>
      <c r="Q14" s="55"/>
      <c r="R14" s="55"/>
      <c r="S14" s="62">
        <v>208</v>
      </c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42">
        <v>1</v>
      </c>
      <c r="AH14" s="55"/>
      <c r="AI14" s="55"/>
      <c r="AJ14" s="55"/>
      <c r="AK14" s="55"/>
      <c r="AL14" s="72">
        <v>0.77027027027027029</v>
      </c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72">
        <v>1</v>
      </c>
      <c r="BE14" s="55"/>
      <c r="BF14" s="55"/>
      <c r="BG14" s="55"/>
      <c r="BH14" s="67">
        <v>342</v>
      </c>
      <c r="BI14" s="55"/>
      <c r="BJ14" s="55"/>
      <c r="BK14" s="55"/>
      <c r="BL14" s="55"/>
      <c r="BM14" s="55"/>
      <c r="BN14" s="65">
        <v>29275.196752098982</v>
      </c>
      <c r="CJ14" s="8">
        <f>ABS(L14-VLOOKUP(VK_valitsin!$C$8,tiedot,11,FALSE))</f>
        <v>0.30000000000001137</v>
      </c>
      <c r="CQ14" s="8">
        <f>ABS(S14-VLOOKUP(VK_valitsin!$C$8,tiedot,18,FALSE))</f>
        <v>56</v>
      </c>
      <c r="DE14" s="8">
        <f>ABS(AG14-VLOOKUP(VK_valitsin!$C$8,tiedot,32,FALSE))</f>
        <v>1</v>
      </c>
      <c r="DJ14" s="8">
        <f>ABS(AL14-VLOOKUP(VK_valitsin!$C$8,tiedot,37,FALSE))</f>
        <v>7.5930647628760894E-2</v>
      </c>
      <c r="EB14" s="41">
        <f>ABS(BD14-VLOOKUP(VK_valitsin!$C$8,tiedot,55,FALSE))</f>
        <v>0.17934782608695654</v>
      </c>
      <c r="EF14" s="41">
        <f>ABS(BH14-VLOOKUP(VK_valitsin!$C$8,tiedot,59,FALSE))</f>
        <v>210</v>
      </c>
      <c r="EL14" s="8">
        <f>ABS(BN14-VLOOKUP(VK_valitsin!$C$8,tiedot,65,FALSE))</f>
        <v>1858.7167374532255</v>
      </c>
      <c r="FH14" s="43">
        <f>IF($B14=VK_valitsin!$C$8,100000,VK!CJ14/VK!L$296*VK_valitsin!E$5)</f>
        <v>1.4186828002453824E-3</v>
      </c>
      <c r="FO14" s="43">
        <f>IF($B14=VK_valitsin!$C$8,100000,VK!CQ14/VK!S$296*VK_valitsin!J$5)</f>
        <v>1.0624826265792413E-2</v>
      </c>
      <c r="GC14" s="43">
        <f>IF($B14=VK_valitsin!$C$8,100000,VK!DE14/VK!AG$296*VK_valitsin!I$5)</f>
        <v>0.10940897735217005</v>
      </c>
      <c r="GH14" s="43">
        <f>IF($B14=VK_valitsin!$C$8,100000,VK!DJ14/VK!AL$296*VK_valitsin!D$5)</f>
        <v>0.14846203369748667</v>
      </c>
      <c r="GZ14" s="43">
        <f>IF($B14=VK_valitsin!$C$8,100000,VK!EB14/VK!BD$296*VK_valitsin!H$5)</f>
        <v>7.2794539797078228E-2</v>
      </c>
      <c r="HD14" s="43">
        <f>IF($B14=VK_valitsin!$C$8,100000,VK!EF14/VK!BH$296*VK_valitsin!F$5)</f>
        <v>8.3376544617320233E-2</v>
      </c>
      <c r="HJ14" s="43">
        <f>IF($B14=VK_valitsin!$C$8,100000,VK!EL14/VK!BN$296*VK_valitsin!G$5)</f>
        <v>7.3570276266147441E-2</v>
      </c>
      <c r="ID14" s="15">
        <f t="shared" si="2"/>
        <v>0.49965588199624039</v>
      </c>
      <c r="IE14" s="15">
        <f t="shared" si="0"/>
        <v>49</v>
      </c>
      <c r="IF14" s="16">
        <f t="shared" si="3"/>
        <v>1.2E-9</v>
      </c>
      <c r="IG14" s="37" t="str">
        <f t="shared" si="1"/>
        <v>Eurajoki</v>
      </c>
    </row>
    <row r="15" spans="2:241" x14ac:dyDescent="0.2">
      <c r="B15" t="s">
        <v>96</v>
      </c>
      <c r="C15">
        <v>52</v>
      </c>
      <c r="L15" s="61">
        <v>154.4</v>
      </c>
      <c r="M15" s="55"/>
      <c r="N15" s="55"/>
      <c r="O15" s="55"/>
      <c r="P15" s="55"/>
      <c r="Q15" s="55"/>
      <c r="R15" s="55"/>
      <c r="S15" s="62">
        <v>139</v>
      </c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42">
        <v>0</v>
      </c>
      <c r="AH15" s="55"/>
      <c r="AI15" s="55"/>
      <c r="AJ15" s="55"/>
      <c r="AK15" s="55"/>
      <c r="AL15" s="72">
        <v>0.74311926605504586</v>
      </c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72">
        <v>1</v>
      </c>
      <c r="BE15" s="55"/>
      <c r="BF15" s="55"/>
      <c r="BG15" s="55"/>
      <c r="BH15" s="67">
        <v>81</v>
      </c>
      <c r="BI15" s="55"/>
      <c r="BJ15" s="55"/>
      <c r="BK15" s="55"/>
      <c r="BL15" s="55"/>
      <c r="BM15" s="55"/>
      <c r="BN15" s="65">
        <v>24154.042253521126</v>
      </c>
      <c r="CJ15" s="8">
        <f>ABS(L15-VLOOKUP(VK_valitsin!$C$8,tiedot,11,FALSE))</f>
        <v>15.099999999999994</v>
      </c>
      <c r="CQ15" s="8">
        <f>ABS(S15-VLOOKUP(VK_valitsin!$C$8,tiedot,18,FALSE))</f>
        <v>13</v>
      </c>
      <c r="DE15" s="8">
        <f>ABS(AG15-VLOOKUP(VK_valitsin!$C$8,tiedot,32,FALSE))</f>
        <v>0</v>
      </c>
      <c r="DJ15" s="8">
        <f>ABS(AL15-VLOOKUP(VK_valitsin!$C$8,tiedot,37,FALSE))</f>
        <v>4.8779643413536466E-2</v>
      </c>
      <c r="EB15" s="41">
        <f>ABS(BD15-VLOOKUP(VK_valitsin!$C$8,tiedot,55,FALSE))</f>
        <v>0.17934782608695654</v>
      </c>
      <c r="EF15" s="41">
        <f>ABS(BH15-VLOOKUP(VK_valitsin!$C$8,tiedot,59,FALSE))</f>
        <v>471</v>
      </c>
      <c r="EL15" s="8">
        <f>ABS(BN15-VLOOKUP(VK_valitsin!$C$8,tiedot,65,FALSE))</f>
        <v>3262.4377611246309</v>
      </c>
      <c r="FH15" s="43">
        <f>IF($B15=VK_valitsin!$C$8,100000,VK!CJ15/VK!L$296*VK_valitsin!E$5)</f>
        <v>7.1407034279014847E-2</v>
      </c>
      <c r="FO15" s="43">
        <f>IF($B15=VK_valitsin!$C$8,100000,VK!CQ15/VK!S$296*VK_valitsin!J$5)</f>
        <v>2.4664775259875243E-3</v>
      </c>
      <c r="GC15" s="43">
        <f>IF($B15=VK_valitsin!$C$8,100000,VK!DE15/VK!AG$296*VK_valitsin!I$5)</f>
        <v>0</v>
      </c>
      <c r="GH15" s="43">
        <f>IF($B15=VK_valitsin!$C$8,100000,VK!DJ15/VK!AL$296*VK_valitsin!D$5)</f>
        <v>9.5375520825516424E-2</v>
      </c>
      <c r="GZ15" s="43">
        <f>IF($B15=VK_valitsin!$C$8,100000,VK!EB15/VK!BD$296*VK_valitsin!H$5)</f>
        <v>7.2794539797078228E-2</v>
      </c>
      <c r="HD15" s="43">
        <f>IF($B15=VK_valitsin!$C$8,100000,VK!EF15/VK!BH$296*VK_valitsin!F$5)</f>
        <v>0.18700167864170394</v>
      </c>
      <c r="HJ15" s="43">
        <f>IF($B15=VK_valitsin!$C$8,100000,VK!EL15/VK!BN$296*VK_valitsin!G$5)</f>
        <v>0.12913126704605826</v>
      </c>
      <c r="ID15" s="15">
        <f t="shared" si="2"/>
        <v>0.55817651941535928</v>
      </c>
      <c r="IE15" s="15">
        <f t="shared" si="0"/>
        <v>72</v>
      </c>
      <c r="IF15" s="16">
        <f t="shared" si="3"/>
        <v>1.3000000000000001E-9</v>
      </c>
      <c r="IG15" s="37" t="str">
        <f t="shared" si="1"/>
        <v>Evijärvi</v>
      </c>
    </row>
    <row r="16" spans="2:241" x14ac:dyDescent="0.2">
      <c r="B16" t="s">
        <v>97</v>
      </c>
      <c r="C16">
        <v>61</v>
      </c>
      <c r="L16" s="61">
        <v>175.2</v>
      </c>
      <c r="M16" s="55"/>
      <c r="N16" s="55"/>
      <c r="O16" s="55"/>
      <c r="P16" s="55"/>
      <c r="Q16" s="55"/>
      <c r="R16" s="55"/>
      <c r="S16" s="62">
        <v>112</v>
      </c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42">
        <v>1</v>
      </c>
      <c r="AH16" s="55"/>
      <c r="AI16" s="55"/>
      <c r="AJ16" s="55"/>
      <c r="AK16" s="55"/>
      <c r="AL16" s="72">
        <v>0.8523274478330658</v>
      </c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72">
        <v>1</v>
      </c>
      <c r="BE16" s="55"/>
      <c r="BF16" s="55"/>
      <c r="BG16" s="55"/>
      <c r="BH16" s="67">
        <v>531</v>
      </c>
      <c r="BI16" s="55"/>
      <c r="BJ16" s="55"/>
      <c r="BK16" s="55"/>
      <c r="BL16" s="55"/>
      <c r="BM16" s="55"/>
      <c r="BN16" s="65">
        <v>25782.876805437554</v>
      </c>
      <c r="CJ16" s="8">
        <f>ABS(L16-VLOOKUP(VK_valitsin!$C$8,tiedot,11,FALSE))</f>
        <v>35.899999999999977</v>
      </c>
      <c r="CQ16" s="8">
        <f>ABS(S16-VLOOKUP(VK_valitsin!$C$8,tiedot,18,FALSE))</f>
        <v>40</v>
      </c>
      <c r="DE16" s="8">
        <f>ABS(AG16-VLOOKUP(VK_valitsin!$C$8,tiedot,32,FALSE))</f>
        <v>1</v>
      </c>
      <c r="DJ16" s="8">
        <f>ABS(AL16-VLOOKUP(VK_valitsin!$C$8,tiedot,37,FALSE))</f>
        <v>0.15798782519155641</v>
      </c>
      <c r="EB16" s="41">
        <f>ABS(BD16-VLOOKUP(VK_valitsin!$C$8,tiedot,55,FALSE))</f>
        <v>0.17934782608695654</v>
      </c>
      <c r="EF16" s="41">
        <f>ABS(BH16-VLOOKUP(VK_valitsin!$C$8,tiedot,59,FALSE))</f>
        <v>21</v>
      </c>
      <c r="EL16" s="8">
        <f>ABS(BN16-VLOOKUP(VK_valitsin!$C$8,tiedot,65,FALSE))</f>
        <v>1633.6032092082023</v>
      </c>
      <c r="FH16" s="43">
        <f>IF($B16=VK_valitsin!$C$8,100000,VK!CJ16/VK!L$296*VK_valitsin!E$5)</f>
        <v>0.16976904176269089</v>
      </c>
      <c r="FO16" s="43">
        <f>IF($B16=VK_valitsin!$C$8,100000,VK!CQ16/VK!S$296*VK_valitsin!J$5)</f>
        <v>7.5891616184231509E-3</v>
      </c>
      <c r="GC16" s="43">
        <f>IF($B16=VK_valitsin!$C$8,100000,VK!DE16/VK!AG$296*VK_valitsin!I$5)</f>
        <v>0.10940897735217005</v>
      </c>
      <c r="GH16" s="43">
        <f>IF($B16=VK_valitsin!$C$8,100000,VK!DJ16/VK!AL$296*VK_valitsin!D$5)</f>
        <v>0.30890285490594394</v>
      </c>
      <c r="GZ16" s="43">
        <f>IF($B16=VK_valitsin!$C$8,100000,VK!EB16/VK!BD$296*VK_valitsin!H$5)</f>
        <v>7.2794539797078228E-2</v>
      </c>
      <c r="HD16" s="43">
        <f>IF($B16=VK_valitsin!$C$8,100000,VK!EF16/VK!BH$296*VK_valitsin!F$5)</f>
        <v>8.3376544617320223E-3</v>
      </c>
      <c r="HJ16" s="43">
        <f>IF($B16=VK_valitsin!$C$8,100000,VK!EL16/VK!BN$296*VK_valitsin!G$5)</f>
        <v>6.4660008159923787E-2</v>
      </c>
      <c r="ID16" s="15">
        <f t="shared" si="2"/>
        <v>0.74146223945796219</v>
      </c>
      <c r="IE16" s="15">
        <f t="shared" si="0"/>
        <v>146</v>
      </c>
      <c r="IF16" s="16">
        <f t="shared" si="3"/>
        <v>1.4000000000000001E-9</v>
      </c>
      <c r="IG16" s="37" t="str">
        <f t="shared" si="1"/>
        <v>Forssa</v>
      </c>
    </row>
    <row r="17" spans="2:241" x14ac:dyDescent="0.2">
      <c r="B17" t="s">
        <v>98</v>
      </c>
      <c r="C17">
        <v>69</v>
      </c>
      <c r="L17" s="61">
        <v>160.19999999999999</v>
      </c>
      <c r="M17" s="55"/>
      <c r="N17" s="55"/>
      <c r="O17" s="55"/>
      <c r="P17" s="55"/>
      <c r="Q17" s="55"/>
      <c r="R17" s="55"/>
      <c r="S17" s="62">
        <v>185</v>
      </c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42">
        <v>0</v>
      </c>
      <c r="AH17" s="55"/>
      <c r="AI17" s="55"/>
      <c r="AJ17" s="55"/>
      <c r="AK17" s="55"/>
      <c r="AL17" s="72">
        <v>0.66212534059945505</v>
      </c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72">
        <v>1</v>
      </c>
      <c r="BE17" s="55"/>
      <c r="BF17" s="55"/>
      <c r="BG17" s="55"/>
      <c r="BH17" s="67">
        <v>243</v>
      </c>
      <c r="BI17" s="55"/>
      <c r="BJ17" s="55"/>
      <c r="BK17" s="55"/>
      <c r="BL17" s="55"/>
      <c r="BM17" s="55"/>
      <c r="BN17" s="65">
        <v>23941.584873690696</v>
      </c>
      <c r="CJ17" s="8">
        <f>ABS(L17-VLOOKUP(VK_valitsin!$C$8,tiedot,11,FALSE))</f>
        <v>20.899999999999977</v>
      </c>
      <c r="CQ17" s="8">
        <f>ABS(S17-VLOOKUP(VK_valitsin!$C$8,tiedot,18,FALSE))</f>
        <v>33</v>
      </c>
      <c r="DE17" s="8">
        <f>ABS(AG17-VLOOKUP(VK_valitsin!$C$8,tiedot,32,FALSE))</f>
        <v>0</v>
      </c>
      <c r="DJ17" s="8">
        <f>ABS(AL17-VLOOKUP(VK_valitsin!$C$8,tiedot,37,FALSE))</f>
        <v>3.2214282042054343E-2</v>
      </c>
      <c r="EB17" s="41">
        <f>ABS(BD17-VLOOKUP(VK_valitsin!$C$8,tiedot,55,FALSE))</f>
        <v>0.17934782608695654</v>
      </c>
      <c r="EF17" s="41">
        <f>ABS(BH17-VLOOKUP(VK_valitsin!$C$8,tiedot,59,FALSE))</f>
        <v>309</v>
      </c>
      <c r="EL17" s="8">
        <f>ABS(BN17-VLOOKUP(VK_valitsin!$C$8,tiedot,65,FALSE))</f>
        <v>3474.8951409550609</v>
      </c>
      <c r="FH17" s="43">
        <f>IF($B17=VK_valitsin!$C$8,100000,VK!CJ17/VK!L$296*VK_valitsin!E$5)</f>
        <v>9.8834901750424461E-2</v>
      </c>
      <c r="FO17" s="43">
        <f>IF($B17=VK_valitsin!$C$8,100000,VK!CQ17/VK!S$296*VK_valitsin!J$5)</f>
        <v>6.2610583351990993E-3</v>
      </c>
      <c r="GC17" s="43">
        <f>IF($B17=VK_valitsin!$C$8,100000,VK!DE17/VK!AG$296*VK_valitsin!I$5)</f>
        <v>0</v>
      </c>
      <c r="GH17" s="43">
        <f>IF($B17=VK_valitsin!$C$8,100000,VK!DJ17/VK!AL$296*VK_valitsin!D$5)</f>
        <v>6.2986395815439702E-2</v>
      </c>
      <c r="GZ17" s="43">
        <f>IF($B17=VK_valitsin!$C$8,100000,VK!EB17/VK!BD$296*VK_valitsin!H$5)</f>
        <v>7.2794539797078228E-2</v>
      </c>
      <c r="HD17" s="43">
        <f>IF($B17=VK_valitsin!$C$8,100000,VK!EF17/VK!BH$296*VK_valitsin!F$5)</f>
        <v>0.12268262993691403</v>
      </c>
      <c r="HJ17" s="43">
        <f>IF($B17=VK_valitsin!$C$8,100000,VK!EL17/VK!BN$296*VK_valitsin!G$5)</f>
        <v>0.13754058935641911</v>
      </c>
      <c r="ID17" s="15">
        <f t="shared" si="2"/>
        <v>0.50110011649147468</v>
      </c>
      <c r="IE17" s="15">
        <f t="shared" si="0"/>
        <v>50</v>
      </c>
      <c r="IF17" s="16">
        <f t="shared" si="3"/>
        <v>1.5000000000000002E-9</v>
      </c>
      <c r="IG17" s="37" t="str">
        <f t="shared" si="1"/>
        <v>Haapajärvi</v>
      </c>
    </row>
    <row r="18" spans="2:241" x14ac:dyDescent="0.2">
      <c r="B18" t="s">
        <v>99</v>
      </c>
      <c r="C18">
        <v>71</v>
      </c>
      <c r="L18" s="61">
        <v>168.1</v>
      </c>
      <c r="M18" s="55"/>
      <c r="N18" s="55"/>
      <c r="O18" s="55"/>
      <c r="P18" s="55"/>
      <c r="Q18" s="55"/>
      <c r="R18" s="55"/>
      <c r="S18" s="62">
        <v>295</v>
      </c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42">
        <v>0</v>
      </c>
      <c r="AH18" s="55"/>
      <c r="AI18" s="55"/>
      <c r="AJ18" s="55"/>
      <c r="AK18" s="55"/>
      <c r="AL18" s="72">
        <v>0.71270718232044195</v>
      </c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72">
        <v>0.61627906976744184</v>
      </c>
      <c r="BE18" s="55"/>
      <c r="BF18" s="55"/>
      <c r="BG18" s="55"/>
      <c r="BH18" s="67">
        <v>258</v>
      </c>
      <c r="BI18" s="55"/>
      <c r="BJ18" s="55"/>
      <c r="BK18" s="55"/>
      <c r="BL18" s="55"/>
      <c r="BM18" s="55"/>
      <c r="BN18" s="65">
        <v>23577.855145326001</v>
      </c>
      <c r="CJ18" s="8">
        <f>ABS(L18-VLOOKUP(VK_valitsin!$C$8,tiedot,11,FALSE))</f>
        <v>28.799999999999983</v>
      </c>
      <c r="CQ18" s="8">
        <f>ABS(S18-VLOOKUP(VK_valitsin!$C$8,tiedot,18,FALSE))</f>
        <v>143</v>
      </c>
      <c r="DE18" s="8">
        <f>ABS(AG18-VLOOKUP(VK_valitsin!$C$8,tiedot,32,FALSE))</f>
        <v>0</v>
      </c>
      <c r="DJ18" s="8">
        <f>ABS(AL18-VLOOKUP(VK_valitsin!$C$8,tiedot,37,FALSE))</f>
        <v>1.8367559678932555E-2</v>
      </c>
      <c r="EB18" s="41">
        <f>ABS(BD18-VLOOKUP(VK_valitsin!$C$8,tiedot,55,FALSE))</f>
        <v>0.20437310414560161</v>
      </c>
      <c r="EF18" s="41">
        <f>ABS(BH18-VLOOKUP(VK_valitsin!$C$8,tiedot,59,FALSE))</f>
        <v>294</v>
      </c>
      <c r="EL18" s="8">
        <f>ABS(BN18-VLOOKUP(VK_valitsin!$C$8,tiedot,65,FALSE))</f>
        <v>3838.6248693197558</v>
      </c>
      <c r="FH18" s="43">
        <f>IF($B18=VK_valitsin!$C$8,100000,VK!CJ18/VK!L$296*VK_valitsin!E$5)</f>
        <v>0.13619354882355147</v>
      </c>
      <c r="FO18" s="43">
        <f>IF($B18=VK_valitsin!$C$8,100000,VK!CQ18/VK!S$296*VK_valitsin!J$5)</f>
        <v>2.7131252785862769E-2</v>
      </c>
      <c r="GC18" s="43">
        <f>IF($B18=VK_valitsin!$C$8,100000,VK!DE18/VK!AG$296*VK_valitsin!I$5)</f>
        <v>0</v>
      </c>
      <c r="GH18" s="43">
        <f>IF($B18=VK_valitsin!$C$8,100000,VK!DJ18/VK!AL$296*VK_valitsin!D$5)</f>
        <v>3.5912840850858184E-2</v>
      </c>
      <c r="GZ18" s="43">
        <f>IF($B18=VK_valitsin!$C$8,100000,VK!EB18/VK!BD$296*VK_valitsin!H$5)</f>
        <v>8.2951917443182144E-2</v>
      </c>
      <c r="HD18" s="43">
        <f>IF($B18=VK_valitsin!$C$8,100000,VK!EF18/VK!BH$296*VK_valitsin!F$5)</f>
        <v>0.11672716246424832</v>
      </c>
      <c r="HJ18" s="43">
        <f>IF($B18=VK_valitsin!$C$8,100000,VK!EL18/VK!BN$296*VK_valitsin!G$5)</f>
        <v>0.15193745578732398</v>
      </c>
      <c r="ID18" s="15">
        <f t="shared" si="2"/>
        <v>0.55085417975502693</v>
      </c>
      <c r="IE18" s="15">
        <f t="shared" si="0"/>
        <v>66</v>
      </c>
      <c r="IF18" s="16">
        <f t="shared" si="3"/>
        <v>1.6000000000000003E-9</v>
      </c>
      <c r="IG18" s="37" t="str">
        <f t="shared" si="1"/>
        <v>Haapavesi</v>
      </c>
    </row>
    <row r="19" spans="2:241" x14ac:dyDescent="0.2">
      <c r="B19" t="s">
        <v>100</v>
      </c>
      <c r="C19">
        <v>72</v>
      </c>
      <c r="L19" s="61">
        <v>192.6</v>
      </c>
      <c r="M19" s="55"/>
      <c r="N19" s="55"/>
      <c r="O19" s="55"/>
      <c r="P19" s="55"/>
      <c r="Q19" s="55"/>
      <c r="R19" s="55"/>
      <c r="S19" s="62">
        <v>39</v>
      </c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42">
        <v>0</v>
      </c>
      <c r="AH19" s="55"/>
      <c r="AI19" s="55"/>
      <c r="AJ19" s="55"/>
      <c r="AK19" s="55"/>
      <c r="AL19" s="72">
        <v>0.8</v>
      </c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72">
        <v>1</v>
      </c>
      <c r="BE19" s="55"/>
      <c r="BF19" s="55"/>
      <c r="BG19" s="55"/>
      <c r="BH19" s="67">
        <v>24</v>
      </c>
      <c r="BI19" s="55"/>
      <c r="BJ19" s="55"/>
      <c r="BK19" s="55"/>
      <c r="BL19" s="55"/>
      <c r="BM19" s="55"/>
      <c r="BN19" s="65">
        <v>27495.437971952535</v>
      </c>
      <c r="CJ19" s="8">
        <f>ABS(L19-VLOOKUP(VK_valitsin!$C$8,tiedot,11,FALSE))</f>
        <v>53.299999999999983</v>
      </c>
      <c r="CQ19" s="8">
        <f>ABS(S19-VLOOKUP(VK_valitsin!$C$8,tiedot,18,FALSE))</f>
        <v>113</v>
      </c>
      <c r="DE19" s="8">
        <f>ABS(AG19-VLOOKUP(VK_valitsin!$C$8,tiedot,32,FALSE))</f>
        <v>0</v>
      </c>
      <c r="DJ19" s="8">
        <f>ABS(AL19-VLOOKUP(VK_valitsin!$C$8,tiedot,37,FALSE))</f>
        <v>0.10566037735849065</v>
      </c>
      <c r="EB19" s="41">
        <f>ABS(BD19-VLOOKUP(VK_valitsin!$C$8,tiedot,55,FALSE))</f>
        <v>0.17934782608695654</v>
      </c>
      <c r="EF19" s="41">
        <f>ABS(BH19-VLOOKUP(VK_valitsin!$C$8,tiedot,59,FALSE))</f>
        <v>528</v>
      </c>
      <c r="EL19" s="8">
        <f>ABS(BN19-VLOOKUP(VK_valitsin!$C$8,tiedot,65,FALSE))</f>
        <v>78.957957306778553</v>
      </c>
      <c r="FH19" s="43">
        <f>IF($B19=VK_valitsin!$C$8,100000,VK!CJ19/VK!L$296*VK_valitsin!E$5)</f>
        <v>0.25205264417691997</v>
      </c>
      <c r="FO19" s="43">
        <f>IF($B19=VK_valitsin!$C$8,100000,VK!CQ19/VK!S$296*VK_valitsin!J$5)</f>
        <v>2.1439381572045401E-2</v>
      </c>
      <c r="GC19" s="43">
        <f>IF($B19=VK_valitsin!$C$8,100000,VK!DE19/VK!AG$296*VK_valitsin!I$5)</f>
        <v>0</v>
      </c>
      <c r="GH19" s="43">
        <f>IF($B19=VK_valitsin!$C$8,100000,VK!DJ19/VK!AL$296*VK_valitsin!D$5)</f>
        <v>0.20659055327145226</v>
      </c>
      <c r="GZ19" s="43">
        <f>IF($B19=VK_valitsin!$C$8,100000,VK!EB19/VK!BD$296*VK_valitsin!H$5)</f>
        <v>7.2794539797078228E-2</v>
      </c>
      <c r="HD19" s="43">
        <f>IF($B19=VK_valitsin!$C$8,100000,VK!EF19/VK!BH$296*VK_valitsin!F$5)</f>
        <v>0.2096324550378337</v>
      </c>
      <c r="HJ19" s="43">
        <f>IF($B19=VK_valitsin!$C$8,100000,VK!EL19/VK!BN$296*VK_valitsin!G$5)</f>
        <v>3.1252522858483999E-3</v>
      </c>
      <c r="ID19" s="15">
        <f t="shared" si="2"/>
        <v>0.76563482784117798</v>
      </c>
      <c r="IE19" s="15">
        <f t="shared" si="0"/>
        <v>152</v>
      </c>
      <c r="IF19" s="16">
        <f t="shared" si="3"/>
        <v>1.7000000000000003E-9</v>
      </c>
      <c r="IG19" s="37" t="str">
        <f t="shared" si="1"/>
        <v>Hailuoto</v>
      </c>
    </row>
    <row r="20" spans="2:241" x14ac:dyDescent="0.2">
      <c r="B20" t="s">
        <v>102</v>
      </c>
      <c r="C20">
        <v>74</v>
      </c>
      <c r="L20" s="61">
        <v>174.5</v>
      </c>
      <c r="M20" s="55"/>
      <c r="N20" s="55"/>
      <c r="O20" s="55"/>
      <c r="P20" s="55"/>
      <c r="Q20" s="55"/>
      <c r="R20" s="55"/>
      <c r="S20" s="62">
        <v>76</v>
      </c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42">
        <v>0</v>
      </c>
      <c r="AH20" s="55"/>
      <c r="AI20" s="55"/>
      <c r="AJ20" s="55"/>
      <c r="AK20" s="55"/>
      <c r="AL20" s="72">
        <v>0.71052631578947367</v>
      </c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72">
        <v>1</v>
      </c>
      <c r="BE20" s="55"/>
      <c r="BF20" s="55"/>
      <c r="BG20" s="55"/>
      <c r="BH20" s="67">
        <v>27</v>
      </c>
      <c r="BI20" s="55"/>
      <c r="BJ20" s="55"/>
      <c r="BK20" s="55"/>
      <c r="BL20" s="55"/>
      <c r="BM20" s="55"/>
      <c r="BN20" s="65">
        <v>23654.718781725889</v>
      </c>
      <c r="CJ20" s="8">
        <f>ABS(L20-VLOOKUP(VK_valitsin!$C$8,tiedot,11,FALSE))</f>
        <v>35.199999999999989</v>
      </c>
      <c r="CQ20" s="8">
        <f>ABS(S20-VLOOKUP(VK_valitsin!$C$8,tiedot,18,FALSE))</f>
        <v>76</v>
      </c>
      <c r="DE20" s="8">
        <f>ABS(AG20-VLOOKUP(VK_valitsin!$C$8,tiedot,32,FALSE))</f>
        <v>0</v>
      </c>
      <c r="DJ20" s="8">
        <f>ABS(AL20-VLOOKUP(VK_valitsin!$C$8,tiedot,37,FALSE))</f>
        <v>1.6186693147964282E-2</v>
      </c>
      <c r="EB20" s="41">
        <f>ABS(BD20-VLOOKUP(VK_valitsin!$C$8,tiedot,55,FALSE))</f>
        <v>0.17934782608695654</v>
      </c>
      <c r="EF20" s="41">
        <f>ABS(BH20-VLOOKUP(VK_valitsin!$C$8,tiedot,59,FALSE))</f>
        <v>525</v>
      </c>
      <c r="EL20" s="8">
        <f>ABS(BN20-VLOOKUP(VK_valitsin!$C$8,tiedot,65,FALSE))</f>
        <v>3761.7612329198673</v>
      </c>
      <c r="FH20" s="43">
        <f>IF($B20=VK_valitsin!$C$8,100000,VK!CJ20/VK!L$296*VK_valitsin!E$5)</f>
        <v>0.16645878189545185</v>
      </c>
      <c r="FO20" s="43">
        <f>IF($B20=VK_valitsin!$C$8,100000,VK!CQ20/VK!S$296*VK_valitsin!J$5)</f>
        <v>1.4419407075003988E-2</v>
      </c>
      <c r="GC20" s="43">
        <f>IF($B20=VK_valitsin!$C$8,100000,VK!DE20/VK!AG$296*VK_valitsin!I$5)</f>
        <v>0</v>
      </c>
      <c r="GH20" s="43">
        <f>IF($B20=VK_valitsin!$C$8,100000,VK!DJ20/VK!AL$296*VK_valitsin!D$5)</f>
        <v>3.1648740773728153E-2</v>
      </c>
      <c r="GZ20" s="43">
        <f>IF($B20=VK_valitsin!$C$8,100000,VK!EB20/VK!BD$296*VK_valitsin!H$5)</f>
        <v>7.2794539797078228E-2</v>
      </c>
      <c r="HD20" s="43">
        <f>IF($B20=VK_valitsin!$C$8,100000,VK!EF20/VK!BH$296*VK_valitsin!F$5)</f>
        <v>0.20844136154330056</v>
      </c>
      <c r="HJ20" s="43">
        <f>IF($B20=VK_valitsin!$C$8,100000,VK!EL20/VK!BN$296*VK_valitsin!G$5)</f>
        <v>0.14889509927822586</v>
      </c>
      <c r="ID20" s="15">
        <f t="shared" si="2"/>
        <v>0.64265793216278866</v>
      </c>
      <c r="IE20" s="15">
        <f t="shared" si="0"/>
        <v>100</v>
      </c>
      <c r="IF20" s="16">
        <f t="shared" si="3"/>
        <v>1.8000000000000004E-9</v>
      </c>
      <c r="IG20" s="37" t="str">
        <f t="shared" si="1"/>
        <v>Halsua</v>
      </c>
    </row>
    <row r="21" spans="2:241" x14ac:dyDescent="0.2">
      <c r="B21" t="s">
        <v>104</v>
      </c>
      <c r="C21">
        <v>75</v>
      </c>
      <c r="L21" s="61">
        <v>162.5</v>
      </c>
      <c r="M21" s="55"/>
      <c r="N21" s="55"/>
      <c r="O21" s="55"/>
      <c r="P21" s="55"/>
      <c r="Q21" s="55"/>
      <c r="R21" s="55"/>
      <c r="S21" s="62">
        <v>225</v>
      </c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42">
        <v>1</v>
      </c>
      <c r="AH21" s="55"/>
      <c r="AI21" s="55"/>
      <c r="AJ21" s="55"/>
      <c r="AK21" s="55"/>
      <c r="AL21" s="72">
        <v>0.85359116022099446</v>
      </c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72">
        <v>0.82524271844660191</v>
      </c>
      <c r="BE21" s="55"/>
      <c r="BF21" s="55"/>
      <c r="BG21" s="55"/>
      <c r="BH21" s="67">
        <v>618</v>
      </c>
      <c r="BI21" s="55"/>
      <c r="BJ21" s="55"/>
      <c r="BK21" s="55"/>
      <c r="BL21" s="55"/>
      <c r="BM21" s="55"/>
      <c r="BN21" s="65">
        <v>28502.978457873749</v>
      </c>
      <c r="CJ21" s="8">
        <f>ABS(L21-VLOOKUP(VK_valitsin!$C$8,tiedot,11,FALSE))</f>
        <v>23.199999999999989</v>
      </c>
      <c r="CQ21" s="8">
        <f>ABS(S21-VLOOKUP(VK_valitsin!$C$8,tiedot,18,FALSE))</f>
        <v>73</v>
      </c>
      <c r="DE21" s="8">
        <f>ABS(AG21-VLOOKUP(VK_valitsin!$C$8,tiedot,32,FALSE))</f>
        <v>1</v>
      </c>
      <c r="DJ21" s="8">
        <f>ABS(AL21-VLOOKUP(VK_valitsin!$C$8,tiedot,37,FALSE))</f>
        <v>0.15925153757948507</v>
      </c>
      <c r="EB21" s="41">
        <f>ABS(BD21-VLOOKUP(VK_valitsin!$C$8,tiedot,55,FALSE))</f>
        <v>4.5905445335584494E-3</v>
      </c>
      <c r="EF21" s="41">
        <f>ABS(BH21-VLOOKUP(VK_valitsin!$C$8,tiedot,59,FALSE))</f>
        <v>66</v>
      </c>
      <c r="EL21" s="8">
        <f>ABS(BN21-VLOOKUP(VK_valitsin!$C$8,tiedot,65,FALSE))</f>
        <v>1086.4984432279925</v>
      </c>
      <c r="FH21" s="43">
        <f>IF($B21=VK_valitsin!$C$8,100000,VK!CJ21/VK!L$296*VK_valitsin!E$5)</f>
        <v>0.10971146988563869</v>
      </c>
      <c r="FO21" s="43">
        <f>IF($B21=VK_valitsin!$C$8,100000,VK!CQ21/VK!S$296*VK_valitsin!J$5)</f>
        <v>1.3850219953622251E-2</v>
      </c>
      <c r="GC21" s="43">
        <f>IF($B21=VK_valitsin!$C$8,100000,VK!DE21/VK!AG$296*VK_valitsin!I$5)</f>
        <v>0.10940897735217005</v>
      </c>
      <c r="GH21" s="43">
        <f>IF($B21=VK_valitsin!$C$8,100000,VK!DJ21/VK!AL$296*VK_valitsin!D$5)</f>
        <v>0.31137370583346236</v>
      </c>
      <c r="GZ21" s="43">
        <f>IF($B21=VK_valitsin!$C$8,100000,VK!EB21/VK!BD$296*VK_valitsin!H$5)</f>
        <v>1.8632318218139998E-3</v>
      </c>
      <c r="HD21" s="43">
        <f>IF($B21=VK_valitsin!$C$8,100000,VK!EF21/VK!BH$296*VK_valitsin!F$5)</f>
        <v>2.6204056879729213E-2</v>
      </c>
      <c r="HJ21" s="43">
        <f>IF($B21=VK_valitsin!$C$8,100000,VK!EL21/VK!BN$296*VK_valitsin!G$5)</f>
        <v>4.3004934006537432E-2</v>
      </c>
      <c r="ID21" s="15">
        <f t="shared" si="2"/>
        <v>0.61541659763297407</v>
      </c>
      <c r="IE21" s="15">
        <f t="shared" si="0"/>
        <v>94</v>
      </c>
      <c r="IF21" s="16">
        <f t="shared" si="3"/>
        <v>1.9000000000000005E-9</v>
      </c>
      <c r="IG21" s="37" t="str">
        <f t="shared" si="1"/>
        <v>Hamina</v>
      </c>
    </row>
    <row r="22" spans="2:241" x14ac:dyDescent="0.2">
      <c r="B22" t="s">
        <v>105</v>
      </c>
      <c r="C22">
        <v>77</v>
      </c>
      <c r="L22" s="61">
        <v>182</v>
      </c>
      <c r="M22" s="55"/>
      <c r="N22" s="55"/>
      <c r="O22" s="55"/>
      <c r="P22" s="55"/>
      <c r="Q22" s="55"/>
      <c r="R22" s="55"/>
      <c r="S22" s="62">
        <v>233</v>
      </c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42">
        <v>0</v>
      </c>
      <c r="AH22" s="55"/>
      <c r="AI22" s="55"/>
      <c r="AJ22" s="55"/>
      <c r="AK22" s="55"/>
      <c r="AL22" s="72">
        <v>0.73469387755102045</v>
      </c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72">
        <v>1</v>
      </c>
      <c r="BE22" s="55"/>
      <c r="BF22" s="55"/>
      <c r="BG22" s="55"/>
      <c r="BH22" s="67">
        <v>108</v>
      </c>
      <c r="BI22" s="55"/>
      <c r="BJ22" s="55"/>
      <c r="BK22" s="55"/>
      <c r="BL22" s="55"/>
      <c r="BM22" s="55"/>
      <c r="BN22" s="65">
        <v>24396.935240629853</v>
      </c>
      <c r="CJ22" s="8">
        <f>ABS(L22-VLOOKUP(VK_valitsin!$C$8,tiedot,11,FALSE))</f>
        <v>42.699999999999989</v>
      </c>
      <c r="CQ22" s="8">
        <f>ABS(S22-VLOOKUP(VK_valitsin!$C$8,tiedot,18,FALSE))</f>
        <v>81</v>
      </c>
      <c r="DE22" s="8">
        <f>ABS(AG22-VLOOKUP(VK_valitsin!$C$8,tiedot,32,FALSE))</f>
        <v>0</v>
      </c>
      <c r="DJ22" s="8">
        <f>ABS(AL22-VLOOKUP(VK_valitsin!$C$8,tiedot,37,FALSE))</f>
        <v>4.0354254909511056E-2</v>
      </c>
      <c r="EB22" s="41">
        <f>ABS(BD22-VLOOKUP(VK_valitsin!$C$8,tiedot,55,FALSE))</f>
        <v>0.17934782608695654</v>
      </c>
      <c r="EF22" s="41">
        <f>ABS(BH22-VLOOKUP(VK_valitsin!$C$8,tiedot,59,FALSE))</f>
        <v>444</v>
      </c>
      <c r="EL22" s="8">
        <f>ABS(BN22-VLOOKUP(VK_valitsin!$C$8,tiedot,65,FALSE))</f>
        <v>3019.5447740159034</v>
      </c>
      <c r="FH22" s="43">
        <f>IF($B22=VK_valitsin!$C$8,100000,VK!CJ22/VK!L$296*VK_valitsin!E$5)</f>
        <v>0.20192585190158507</v>
      </c>
      <c r="FO22" s="43">
        <f>IF($B22=VK_valitsin!$C$8,100000,VK!CQ22/VK!S$296*VK_valitsin!J$5)</f>
        <v>1.5368052277306882E-2</v>
      </c>
      <c r="GC22" s="43">
        <f>IF($B22=VK_valitsin!$C$8,100000,VK!DE22/VK!AG$296*VK_valitsin!I$5)</f>
        <v>0</v>
      </c>
      <c r="GH22" s="43">
        <f>IF($B22=VK_valitsin!$C$8,100000,VK!DJ22/VK!AL$296*VK_valitsin!D$5)</f>
        <v>7.8901931424373989E-2</v>
      </c>
      <c r="GZ22" s="43">
        <f>IF($B22=VK_valitsin!$C$8,100000,VK!EB22/VK!BD$296*VK_valitsin!H$5)</f>
        <v>7.2794539797078228E-2</v>
      </c>
      <c r="HD22" s="43">
        <f>IF($B22=VK_valitsin!$C$8,100000,VK!EF22/VK!BH$296*VK_valitsin!F$5)</f>
        <v>0.17628183719090562</v>
      </c>
      <c r="HJ22" s="43">
        <f>IF($B22=VK_valitsin!$C$8,100000,VK!EL22/VK!BN$296*VK_valitsin!G$5)</f>
        <v>0.11951726626550707</v>
      </c>
      <c r="ID22" s="15">
        <f t="shared" si="2"/>
        <v>0.66478948085675693</v>
      </c>
      <c r="IE22" s="15">
        <f t="shared" si="0"/>
        <v>109</v>
      </c>
      <c r="IF22" s="16">
        <f t="shared" si="3"/>
        <v>2.0000000000000005E-9</v>
      </c>
      <c r="IG22" s="37" t="str">
        <f t="shared" si="1"/>
        <v>Hankasalmi</v>
      </c>
    </row>
    <row r="23" spans="2:241" x14ac:dyDescent="0.2">
      <c r="B23" t="s">
        <v>107</v>
      </c>
      <c r="C23">
        <v>78</v>
      </c>
      <c r="L23" s="61">
        <v>152</v>
      </c>
      <c r="M23" s="55"/>
      <c r="N23" s="55"/>
      <c r="O23" s="55"/>
      <c r="P23" s="55"/>
      <c r="Q23" s="55"/>
      <c r="R23" s="55"/>
      <c r="S23" s="62">
        <v>52</v>
      </c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42">
        <v>0</v>
      </c>
      <c r="AH23" s="55"/>
      <c r="AI23" s="55"/>
      <c r="AJ23" s="55"/>
      <c r="AK23" s="55"/>
      <c r="AL23" s="72">
        <v>0.92307692307692313</v>
      </c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72">
        <v>1</v>
      </c>
      <c r="BE23" s="55"/>
      <c r="BF23" s="55"/>
      <c r="BG23" s="55"/>
      <c r="BH23" s="67">
        <v>228</v>
      </c>
      <c r="BI23" s="55"/>
      <c r="BJ23" s="55"/>
      <c r="BK23" s="55"/>
      <c r="BL23" s="55"/>
      <c r="BM23" s="55"/>
      <c r="BN23" s="65">
        <v>30570.782653856142</v>
      </c>
      <c r="CJ23" s="8">
        <f>ABS(L23-VLOOKUP(VK_valitsin!$C$8,tiedot,11,FALSE))</f>
        <v>12.699999999999989</v>
      </c>
      <c r="CQ23" s="8">
        <f>ABS(S23-VLOOKUP(VK_valitsin!$C$8,tiedot,18,FALSE))</f>
        <v>100</v>
      </c>
      <c r="DE23" s="8">
        <f>ABS(AG23-VLOOKUP(VK_valitsin!$C$8,tiedot,32,FALSE))</f>
        <v>0</v>
      </c>
      <c r="DJ23" s="8">
        <f>ABS(AL23-VLOOKUP(VK_valitsin!$C$8,tiedot,37,FALSE))</f>
        <v>0.22873730043541374</v>
      </c>
      <c r="EB23" s="41">
        <f>ABS(BD23-VLOOKUP(VK_valitsin!$C$8,tiedot,55,FALSE))</f>
        <v>0.17934782608695654</v>
      </c>
      <c r="EF23" s="41">
        <f>ABS(BH23-VLOOKUP(VK_valitsin!$C$8,tiedot,59,FALSE))</f>
        <v>324</v>
      </c>
      <c r="EL23" s="8">
        <f>ABS(BN23-VLOOKUP(VK_valitsin!$C$8,tiedot,65,FALSE))</f>
        <v>3154.3026392103857</v>
      </c>
      <c r="FH23" s="43">
        <f>IF($B23=VK_valitsin!$C$8,100000,VK!CJ23/VK!L$296*VK_valitsin!E$5)</f>
        <v>6.0057571877052192E-2</v>
      </c>
      <c r="FO23" s="43">
        <f>IF($B23=VK_valitsin!$C$8,100000,VK!CQ23/VK!S$296*VK_valitsin!J$5)</f>
        <v>1.8972904046057879E-2</v>
      </c>
      <c r="GC23" s="43">
        <f>IF($B23=VK_valitsin!$C$8,100000,VK!DE23/VK!AG$296*VK_valitsin!I$5)</f>
        <v>0</v>
      </c>
      <c r="GH23" s="43">
        <f>IF($B23=VK_valitsin!$C$8,100000,VK!DJ23/VK!AL$296*VK_valitsin!D$5)</f>
        <v>0.44723449444479202</v>
      </c>
      <c r="GZ23" s="43">
        <f>IF($B23=VK_valitsin!$C$8,100000,VK!EB23/VK!BD$296*VK_valitsin!H$5)</f>
        <v>7.2794539797078228E-2</v>
      </c>
      <c r="HD23" s="43">
        <f>IF($B23=VK_valitsin!$C$8,100000,VK!EF23/VK!BH$296*VK_valitsin!F$5)</f>
        <v>0.12863809740957977</v>
      </c>
      <c r="HJ23" s="43">
        <f>IF($B23=VK_valitsin!$C$8,100000,VK!EL23/VK!BN$296*VK_valitsin!G$5)</f>
        <v>0.12485114698634166</v>
      </c>
      <c r="ID23" s="15">
        <f t="shared" si="2"/>
        <v>0.85254875666090169</v>
      </c>
      <c r="IE23" s="15">
        <f t="shared" si="0"/>
        <v>178</v>
      </c>
      <c r="IF23" s="16">
        <f t="shared" si="3"/>
        <v>2.1000000000000006E-9</v>
      </c>
      <c r="IG23" s="37" t="str">
        <f t="shared" si="1"/>
        <v>Hanko</v>
      </c>
    </row>
    <row r="24" spans="2:241" x14ac:dyDescent="0.2">
      <c r="B24" t="s">
        <v>109</v>
      </c>
      <c r="C24">
        <v>79</v>
      </c>
      <c r="L24" s="61">
        <v>170.7</v>
      </c>
      <c r="M24" s="55"/>
      <c r="N24" s="55"/>
      <c r="O24" s="55"/>
      <c r="P24" s="55"/>
      <c r="Q24" s="55"/>
      <c r="R24" s="55"/>
      <c r="S24" s="62">
        <v>55</v>
      </c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42">
        <v>0</v>
      </c>
      <c r="AH24" s="55"/>
      <c r="AI24" s="55"/>
      <c r="AJ24" s="55"/>
      <c r="AK24" s="55"/>
      <c r="AL24" s="72">
        <v>0.84668989547038331</v>
      </c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72">
        <v>1</v>
      </c>
      <c r="BE24" s="55"/>
      <c r="BF24" s="55"/>
      <c r="BG24" s="55"/>
      <c r="BH24" s="67">
        <v>243</v>
      </c>
      <c r="BI24" s="55"/>
      <c r="BJ24" s="55"/>
      <c r="BK24" s="55"/>
      <c r="BL24" s="55"/>
      <c r="BM24" s="55"/>
      <c r="BN24" s="65">
        <v>27643.269896193771</v>
      </c>
      <c r="CJ24" s="8">
        <f>ABS(L24-VLOOKUP(VK_valitsin!$C$8,tiedot,11,FALSE))</f>
        <v>31.399999999999977</v>
      </c>
      <c r="CQ24" s="8">
        <f>ABS(S24-VLOOKUP(VK_valitsin!$C$8,tiedot,18,FALSE))</f>
        <v>97</v>
      </c>
      <c r="DE24" s="8">
        <f>ABS(AG24-VLOOKUP(VK_valitsin!$C$8,tiedot,32,FALSE))</f>
        <v>0</v>
      </c>
      <c r="DJ24" s="8">
        <f>ABS(AL24-VLOOKUP(VK_valitsin!$C$8,tiedot,37,FALSE))</f>
        <v>0.15235027282887392</v>
      </c>
      <c r="EB24" s="41">
        <f>ABS(BD24-VLOOKUP(VK_valitsin!$C$8,tiedot,55,FALSE))</f>
        <v>0.17934782608695654</v>
      </c>
      <c r="EF24" s="41">
        <f>ABS(BH24-VLOOKUP(VK_valitsin!$C$8,tiedot,59,FALSE))</f>
        <v>309</v>
      </c>
      <c r="EL24" s="8">
        <f>ABS(BN24-VLOOKUP(VK_valitsin!$C$8,tiedot,65,FALSE))</f>
        <v>226.78988154801482</v>
      </c>
      <c r="FH24" s="43">
        <f>IF($B24=VK_valitsin!$C$8,100000,VK!CJ24/VK!L$296*VK_valitsin!E$5)</f>
        <v>0.14848879975901097</v>
      </c>
      <c r="FO24" s="43">
        <f>IF($B24=VK_valitsin!$C$8,100000,VK!CQ24/VK!S$296*VK_valitsin!J$5)</f>
        <v>1.8403716924676142E-2</v>
      </c>
      <c r="GC24" s="43">
        <f>IF($B24=VK_valitsin!$C$8,100000,VK!DE24/VK!AG$296*VK_valitsin!I$5)</f>
        <v>0</v>
      </c>
      <c r="GH24" s="43">
        <f>IF($B24=VK_valitsin!$C$8,100000,VK!DJ24/VK!AL$296*VK_valitsin!D$5)</f>
        <v>0.29788013200053715</v>
      </c>
      <c r="GZ24" s="43">
        <f>IF($B24=VK_valitsin!$C$8,100000,VK!EB24/VK!BD$296*VK_valitsin!H$5)</f>
        <v>7.2794539797078228E-2</v>
      </c>
      <c r="HD24" s="43">
        <f>IF($B24=VK_valitsin!$C$8,100000,VK!EF24/VK!BH$296*VK_valitsin!F$5)</f>
        <v>0.12268262993691403</v>
      </c>
      <c r="HJ24" s="43">
        <f>IF($B24=VK_valitsin!$C$8,100000,VK!EL24/VK!BN$296*VK_valitsin!G$5)</f>
        <v>8.9766202152543849E-3</v>
      </c>
      <c r="ID24" s="15">
        <f t="shared" si="2"/>
        <v>0.66922644083347083</v>
      </c>
      <c r="IE24" s="15">
        <f t="shared" si="0"/>
        <v>111</v>
      </c>
      <c r="IF24" s="16">
        <f t="shared" si="3"/>
        <v>2.2000000000000007E-9</v>
      </c>
      <c r="IG24" s="37" t="str">
        <f t="shared" si="1"/>
        <v>Harjavalta</v>
      </c>
    </row>
    <row r="25" spans="2:241" x14ac:dyDescent="0.2">
      <c r="B25" t="s">
        <v>111</v>
      </c>
      <c r="C25">
        <v>81</v>
      </c>
      <c r="L25" s="61">
        <v>205.7</v>
      </c>
      <c r="M25" s="55"/>
      <c r="N25" s="55"/>
      <c r="O25" s="55"/>
      <c r="P25" s="55"/>
      <c r="Q25" s="55"/>
      <c r="R25" s="55"/>
      <c r="S25" s="62">
        <v>217</v>
      </c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42">
        <v>1</v>
      </c>
      <c r="AH25" s="55"/>
      <c r="AI25" s="55"/>
      <c r="AJ25" s="55"/>
      <c r="AK25" s="55"/>
      <c r="AL25" s="72">
        <v>0.62068965517241381</v>
      </c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72">
        <v>1</v>
      </c>
      <c r="BE25" s="55"/>
      <c r="BF25" s="55"/>
      <c r="BG25" s="55"/>
      <c r="BH25" s="67">
        <v>54</v>
      </c>
      <c r="BI25" s="55"/>
      <c r="BJ25" s="55"/>
      <c r="BK25" s="55"/>
      <c r="BL25" s="55"/>
      <c r="BM25" s="55"/>
      <c r="BN25" s="65">
        <v>24480.766317485897</v>
      </c>
      <c r="CJ25" s="8">
        <f>ABS(L25-VLOOKUP(VK_valitsin!$C$8,tiedot,11,FALSE))</f>
        <v>66.399999999999977</v>
      </c>
      <c r="CQ25" s="8">
        <f>ABS(S25-VLOOKUP(VK_valitsin!$C$8,tiedot,18,FALSE))</f>
        <v>65</v>
      </c>
      <c r="DE25" s="8">
        <f>ABS(AG25-VLOOKUP(VK_valitsin!$C$8,tiedot,32,FALSE))</f>
        <v>1</v>
      </c>
      <c r="DJ25" s="8">
        <f>ABS(AL25-VLOOKUP(VK_valitsin!$C$8,tiedot,37,FALSE))</f>
        <v>7.3649967469095579E-2</v>
      </c>
      <c r="EB25" s="41">
        <f>ABS(BD25-VLOOKUP(VK_valitsin!$C$8,tiedot,55,FALSE))</f>
        <v>0.17934782608695654</v>
      </c>
      <c r="EF25" s="41">
        <f>ABS(BH25-VLOOKUP(VK_valitsin!$C$8,tiedot,59,FALSE))</f>
        <v>498</v>
      </c>
      <c r="EL25" s="8">
        <f>ABS(BN25-VLOOKUP(VK_valitsin!$C$8,tiedot,65,FALSE))</f>
        <v>2935.7136971598593</v>
      </c>
      <c r="FH25" s="43">
        <f>IF($B25=VK_valitsin!$C$8,100000,VK!CJ25/VK!L$296*VK_valitsin!E$5)</f>
        <v>0.31400179312096593</v>
      </c>
      <c r="FO25" s="43">
        <f>IF($B25=VK_valitsin!$C$8,100000,VK!CQ25/VK!S$296*VK_valitsin!J$5)</f>
        <v>1.2332387629937621E-2</v>
      </c>
      <c r="GC25" s="43">
        <f>IF($B25=VK_valitsin!$C$8,100000,VK!DE25/VK!AG$296*VK_valitsin!I$5)</f>
        <v>0.10940897735217005</v>
      </c>
      <c r="GH25" s="43">
        <f>IF($B25=VK_valitsin!$C$8,100000,VK!DJ25/VK!AL$296*VK_valitsin!D$5)</f>
        <v>0.14400277481729282</v>
      </c>
      <c r="GZ25" s="43">
        <f>IF($B25=VK_valitsin!$C$8,100000,VK!EB25/VK!BD$296*VK_valitsin!H$5)</f>
        <v>7.2794539797078228E-2</v>
      </c>
      <c r="HD25" s="43">
        <f>IF($B25=VK_valitsin!$C$8,100000,VK!EF25/VK!BH$296*VK_valitsin!F$5)</f>
        <v>0.19772152009250224</v>
      </c>
      <c r="HJ25" s="43">
        <f>IF($B25=VK_valitsin!$C$8,100000,VK!EL25/VK!BN$296*VK_valitsin!G$5)</f>
        <v>0.11619912996226468</v>
      </c>
      <c r="ID25" s="15">
        <f t="shared" si="2"/>
        <v>0.96646112507221149</v>
      </c>
      <c r="IE25" s="15">
        <f t="shared" si="0"/>
        <v>208</v>
      </c>
      <c r="IF25" s="16">
        <f t="shared" si="3"/>
        <v>2.3000000000000007E-9</v>
      </c>
      <c r="IG25" s="37" t="str">
        <f t="shared" si="1"/>
        <v>Hartola</v>
      </c>
    </row>
    <row r="26" spans="2:241" x14ac:dyDescent="0.2">
      <c r="B26" t="s">
        <v>112</v>
      </c>
      <c r="C26">
        <v>82</v>
      </c>
      <c r="L26" s="61">
        <v>125.8</v>
      </c>
      <c r="M26" s="55"/>
      <c r="N26" s="55"/>
      <c r="O26" s="55"/>
      <c r="P26" s="55"/>
      <c r="Q26" s="55"/>
      <c r="R26" s="55"/>
      <c r="S26" s="62">
        <v>143</v>
      </c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42">
        <v>1</v>
      </c>
      <c r="AH26" s="55"/>
      <c r="AI26" s="55"/>
      <c r="AJ26" s="55"/>
      <c r="AK26" s="55"/>
      <c r="AL26" s="72">
        <v>0.77684210526315789</v>
      </c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72">
        <v>0.96747967479674801</v>
      </c>
      <c r="BE26" s="55"/>
      <c r="BF26" s="55"/>
      <c r="BG26" s="55"/>
      <c r="BH26" s="67">
        <v>369</v>
      </c>
      <c r="BI26" s="55"/>
      <c r="BJ26" s="55"/>
      <c r="BK26" s="55"/>
      <c r="BL26" s="55"/>
      <c r="BM26" s="55"/>
      <c r="BN26" s="65">
        <v>29583.011537228929</v>
      </c>
      <c r="CJ26" s="8">
        <f>ABS(L26-VLOOKUP(VK_valitsin!$C$8,tiedot,11,FALSE))</f>
        <v>13.500000000000014</v>
      </c>
      <c r="CQ26" s="8">
        <f>ABS(S26-VLOOKUP(VK_valitsin!$C$8,tiedot,18,FALSE))</f>
        <v>9</v>
      </c>
      <c r="DE26" s="8">
        <f>ABS(AG26-VLOOKUP(VK_valitsin!$C$8,tiedot,32,FALSE))</f>
        <v>1</v>
      </c>
      <c r="DJ26" s="8">
        <f>ABS(AL26-VLOOKUP(VK_valitsin!$C$8,tiedot,37,FALSE))</f>
        <v>8.2502482621648499E-2</v>
      </c>
      <c r="EB26" s="41">
        <f>ABS(BD26-VLOOKUP(VK_valitsin!$C$8,tiedot,55,FALSE))</f>
        <v>0.14682750088370455</v>
      </c>
      <c r="EF26" s="41">
        <f>ABS(BH26-VLOOKUP(VK_valitsin!$C$8,tiedot,59,FALSE))</f>
        <v>183</v>
      </c>
      <c r="EL26" s="8">
        <f>ABS(BN26-VLOOKUP(VK_valitsin!$C$8,tiedot,65,FALSE))</f>
        <v>2166.5315225831728</v>
      </c>
      <c r="FH26" s="43">
        <f>IF($B26=VK_valitsin!$C$8,100000,VK!CJ26/VK!L$296*VK_valitsin!E$5)</f>
        <v>6.384072601103985E-2</v>
      </c>
      <c r="FO26" s="43">
        <f>IF($B26=VK_valitsin!$C$8,100000,VK!CQ26/VK!S$296*VK_valitsin!J$5)</f>
        <v>1.7075613641452092E-3</v>
      </c>
      <c r="GC26" s="43">
        <f>IF($B26=VK_valitsin!$C$8,100000,VK!DE26/VK!AG$296*VK_valitsin!I$5)</f>
        <v>0.10940897735217005</v>
      </c>
      <c r="GH26" s="43">
        <f>IF($B26=VK_valitsin!$C$8,100000,VK!DJ26/VK!AL$296*VK_valitsin!D$5)</f>
        <v>0.16131149591910005</v>
      </c>
      <c r="GZ26" s="43">
        <f>IF($B26=VK_valitsin!$C$8,100000,VK!EB26/VK!BD$296*VK_valitsin!H$5)</f>
        <v>5.9595037138627995E-2</v>
      </c>
      <c r="HD26" s="43">
        <f>IF($B26=VK_valitsin!$C$8,100000,VK!EF26/VK!BH$296*VK_valitsin!F$5)</f>
        <v>7.265670316652191E-2</v>
      </c>
      <c r="HJ26" s="43">
        <f>IF($B26=VK_valitsin!$C$8,100000,VK!EL26/VK!BN$296*VK_valitsin!G$5)</f>
        <v>8.5753961022676892E-2</v>
      </c>
      <c r="ID26" s="15">
        <f t="shared" si="2"/>
        <v>0.55427446437428196</v>
      </c>
      <c r="IE26" s="15">
        <f t="shared" si="0"/>
        <v>69</v>
      </c>
      <c r="IF26" s="16">
        <f t="shared" si="3"/>
        <v>2.4000000000000008E-9</v>
      </c>
      <c r="IG26" s="37" t="str">
        <f t="shared" si="1"/>
        <v>Hattula</v>
      </c>
    </row>
    <row r="27" spans="2:241" x14ac:dyDescent="0.2">
      <c r="B27" t="s">
        <v>114</v>
      </c>
      <c r="C27">
        <v>86</v>
      </c>
      <c r="L27" s="61">
        <v>126.1</v>
      </c>
      <c r="M27" s="55"/>
      <c r="N27" s="55"/>
      <c r="O27" s="55"/>
      <c r="P27" s="55"/>
      <c r="Q27" s="55"/>
      <c r="R27" s="55"/>
      <c r="S27" s="62">
        <v>175</v>
      </c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42">
        <v>0</v>
      </c>
      <c r="AH27" s="55"/>
      <c r="AI27" s="55"/>
      <c r="AJ27" s="55"/>
      <c r="AK27" s="55"/>
      <c r="AL27" s="72">
        <v>0.76377952755905509</v>
      </c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72">
        <v>0.69072164948453607</v>
      </c>
      <c r="BE27" s="55"/>
      <c r="BF27" s="55"/>
      <c r="BG27" s="55"/>
      <c r="BH27" s="67">
        <v>291</v>
      </c>
      <c r="BI27" s="55"/>
      <c r="BJ27" s="55"/>
      <c r="BK27" s="55"/>
      <c r="BL27" s="55"/>
      <c r="BM27" s="55"/>
      <c r="BN27" s="65">
        <v>28873.533729907605</v>
      </c>
      <c r="CJ27" s="8">
        <f>ABS(L27-VLOOKUP(VK_valitsin!$C$8,tiedot,11,FALSE))</f>
        <v>13.200000000000017</v>
      </c>
      <c r="CQ27" s="8">
        <f>ABS(S27-VLOOKUP(VK_valitsin!$C$8,tiedot,18,FALSE))</f>
        <v>23</v>
      </c>
      <c r="DE27" s="8">
        <f>ABS(AG27-VLOOKUP(VK_valitsin!$C$8,tiedot,32,FALSE))</f>
        <v>0</v>
      </c>
      <c r="DJ27" s="8">
        <f>ABS(AL27-VLOOKUP(VK_valitsin!$C$8,tiedot,37,FALSE))</f>
        <v>6.9439904917545703E-2</v>
      </c>
      <c r="EB27" s="41">
        <f>ABS(BD27-VLOOKUP(VK_valitsin!$C$8,tiedot,55,FALSE))</f>
        <v>0.12993052442850739</v>
      </c>
      <c r="EF27" s="41">
        <f>ABS(BH27-VLOOKUP(VK_valitsin!$C$8,tiedot,59,FALSE))</f>
        <v>261</v>
      </c>
      <c r="EL27" s="8">
        <f>ABS(BN27-VLOOKUP(VK_valitsin!$C$8,tiedot,65,FALSE))</f>
        <v>1457.053715261849</v>
      </c>
      <c r="FH27" s="43">
        <f>IF($B27=VK_valitsin!$C$8,100000,VK!CJ27/VK!L$296*VK_valitsin!E$5)</f>
        <v>6.2422043210794545E-2</v>
      </c>
      <c r="FO27" s="43">
        <f>IF($B27=VK_valitsin!$C$8,100000,VK!CQ27/VK!S$296*VK_valitsin!J$5)</f>
        <v>4.3637679305933118E-3</v>
      </c>
      <c r="GC27" s="43">
        <f>IF($B27=VK_valitsin!$C$8,100000,VK!DE27/VK!AG$296*VK_valitsin!I$5)</f>
        <v>0</v>
      </c>
      <c r="GH27" s="43">
        <f>IF($B27=VK_valitsin!$C$8,100000,VK!DJ27/VK!AL$296*VK_valitsin!D$5)</f>
        <v>0.13577112570173894</v>
      </c>
      <c r="GZ27" s="43">
        <f>IF($B27=VK_valitsin!$C$8,100000,VK!EB27/VK!BD$296*VK_valitsin!H$5)</f>
        <v>5.2736812805193489E-2</v>
      </c>
      <c r="HD27" s="43">
        <f>IF($B27=VK_valitsin!$C$8,100000,VK!EF27/VK!BH$296*VK_valitsin!F$5)</f>
        <v>0.10362513402438371</v>
      </c>
      <c r="HJ27" s="43">
        <f>IF($B27=VK_valitsin!$C$8,100000,VK!EL27/VK!BN$296*VK_valitsin!G$5)</f>
        <v>5.7671963783630771E-2</v>
      </c>
      <c r="ID27" s="15">
        <f t="shared" si="2"/>
        <v>0.41659084995633477</v>
      </c>
      <c r="IE27" s="15">
        <f t="shared" si="0"/>
        <v>22</v>
      </c>
      <c r="IF27" s="16">
        <f t="shared" si="3"/>
        <v>2.5000000000000009E-9</v>
      </c>
      <c r="IG27" s="37" t="str">
        <f t="shared" si="1"/>
        <v>Hausjärvi</v>
      </c>
    </row>
    <row r="28" spans="2:241" x14ac:dyDescent="0.2">
      <c r="B28" t="s">
        <v>117</v>
      </c>
      <c r="C28">
        <v>90</v>
      </c>
      <c r="L28" s="61">
        <v>210.3</v>
      </c>
      <c r="M28" s="55"/>
      <c r="N28" s="55"/>
      <c r="O28" s="55"/>
      <c r="P28" s="55"/>
      <c r="Q28" s="55"/>
      <c r="R28" s="55"/>
      <c r="S28" s="62">
        <v>325</v>
      </c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42">
        <v>0</v>
      </c>
      <c r="AH28" s="55"/>
      <c r="AI28" s="55"/>
      <c r="AJ28" s="55"/>
      <c r="AK28" s="55"/>
      <c r="AL28" s="72">
        <v>0.76271186440677963</v>
      </c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72">
        <v>1</v>
      </c>
      <c r="BE28" s="55"/>
      <c r="BF28" s="55"/>
      <c r="BG28" s="55"/>
      <c r="BH28" s="67">
        <v>45</v>
      </c>
      <c r="BI28" s="55"/>
      <c r="BJ28" s="55"/>
      <c r="BK28" s="55"/>
      <c r="BL28" s="55"/>
      <c r="BM28" s="55"/>
      <c r="BN28" s="65">
        <v>24499.13349265961</v>
      </c>
      <c r="CJ28" s="8">
        <f>ABS(L28-VLOOKUP(VK_valitsin!$C$8,tiedot,11,FALSE))</f>
        <v>71</v>
      </c>
      <c r="CQ28" s="8">
        <f>ABS(S28-VLOOKUP(VK_valitsin!$C$8,tiedot,18,FALSE))</f>
        <v>173</v>
      </c>
      <c r="DE28" s="8">
        <f>ABS(AG28-VLOOKUP(VK_valitsin!$C$8,tiedot,32,FALSE))</f>
        <v>0</v>
      </c>
      <c r="DJ28" s="8">
        <f>ABS(AL28-VLOOKUP(VK_valitsin!$C$8,tiedot,37,FALSE))</f>
        <v>6.8372241765270236E-2</v>
      </c>
      <c r="EB28" s="41">
        <f>ABS(BD28-VLOOKUP(VK_valitsin!$C$8,tiedot,55,FALSE))</f>
        <v>0.17934782608695654</v>
      </c>
      <c r="EF28" s="41">
        <f>ABS(BH28-VLOOKUP(VK_valitsin!$C$8,tiedot,59,FALSE))</f>
        <v>507</v>
      </c>
      <c r="EL28" s="8">
        <f>ABS(BN28-VLOOKUP(VK_valitsin!$C$8,tiedot,65,FALSE))</f>
        <v>2917.3465219861464</v>
      </c>
      <c r="FH28" s="43">
        <f>IF($B28=VK_valitsin!$C$8,100000,VK!CJ28/VK!L$296*VK_valitsin!E$5)</f>
        <v>0.33575492939139445</v>
      </c>
      <c r="FO28" s="43">
        <f>IF($B28=VK_valitsin!$C$8,100000,VK!CQ28/VK!S$296*VK_valitsin!J$5)</f>
        <v>3.2823123999680133E-2</v>
      </c>
      <c r="GC28" s="43">
        <f>IF($B28=VK_valitsin!$C$8,100000,VK!DE28/VK!AG$296*VK_valitsin!I$5)</f>
        <v>0</v>
      </c>
      <c r="GH28" s="43">
        <f>IF($B28=VK_valitsin!$C$8,100000,VK!DJ28/VK!AL$296*VK_valitsin!D$5)</f>
        <v>0.13368359651766482</v>
      </c>
      <c r="GZ28" s="43">
        <f>IF($B28=VK_valitsin!$C$8,100000,VK!EB28/VK!BD$296*VK_valitsin!H$5)</f>
        <v>7.2794539797078228E-2</v>
      </c>
      <c r="HD28" s="43">
        <f>IF($B28=VK_valitsin!$C$8,100000,VK!EF28/VK!BH$296*VK_valitsin!F$5)</f>
        <v>0.20129480057610169</v>
      </c>
      <c r="HJ28" s="43">
        <f>IF($B28=VK_valitsin!$C$8,100000,VK!EL28/VK!BN$296*VK_valitsin!G$5)</f>
        <v>0.11547213475932146</v>
      </c>
      <c r="ID28" s="15">
        <f t="shared" si="2"/>
        <v>0.89182312764124072</v>
      </c>
      <c r="IE28" s="15">
        <f t="shared" si="0"/>
        <v>188</v>
      </c>
      <c r="IF28" s="16">
        <f t="shared" si="3"/>
        <v>2.6000000000000009E-9</v>
      </c>
      <c r="IG28" s="37" t="str">
        <f t="shared" si="1"/>
        <v>Heinävesi</v>
      </c>
    </row>
    <row r="29" spans="2:241" x14ac:dyDescent="0.2">
      <c r="B29" t="s">
        <v>92</v>
      </c>
      <c r="C29">
        <v>91</v>
      </c>
      <c r="L29" s="61">
        <v>107.8</v>
      </c>
      <c r="M29" s="55"/>
      <c r="N29" s="55"/>
      <c r="O29" s="55"/>
      <c r="P29" s="55"/>
      <c r="Q29" s="55"/>
      <c r="R29" s="55"/>
      <c r="S29" s="62">
        <v>77</v>
      </c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42">
        <v>1</v>
      </c>
      <c r="AH29" s="55"/>
      <c r="AI29" s="55"/>
      <c r="AJ29" s="55"/>
      <c r="AK29" s="55"/>
      <c r="AL29" s="72">
        <v>0.84281864946517515</v>
      </c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72">
        <v>0.88422786281728349</v>
      </c>
      <c r="BE29" s="55"/>
      <c r="BF29" s="55"/>
      <c r="BG29" s="55"/>
      <c r="BH29" s="67">
        <v>30966</v>
      </c>
      <c r="BI29" s="55"/>
      <c r="BJ29" s="55"/>
      <c r="BK29" s="55"/>
      <c r="BL29" s="55"/>
      <c r="BM29" s="55"/>
      <c r="BN29" s="65">
        <v>34349.484944840631</v>
      </c>
      <c r="CJ29" s="8">
        <f>ABS(L29-VLOOKUP(VK_valitsin!$C$8,tiedot,11,FALSE))</f>
        <v>31.500000000000014</v>
      </c>
      <c r="CQ29" s="8">
        <f>ABS(S29-VLOOKUP(VK_valitsin!$C$8,tiedot,18,FALSE))</f>
        <v>75</v>
      </c>
      <c r="DE29" s="8">
        <f>ABS(AG29-VLOOKUP(VK_valitsin!$C$8,tiedot,32,FALSE))</f>
        <v>1</v>
      </c>
      <c r="DJ29" s="8">
        <f>ABS(AL29-VLOOKUP(VK_valitsin!$C$8,tiedot,37,FALSE))</f>
        <v>0.14847902682366576</v>
      </c>
      <c r="EB29" s="41">
        <f>ABS(BD29-VLOOKUP(VK_valitsin!$C$8,tiedot,55,FALSE))</f>
        <v>6.3575688904240035E-2</v>
      </c>
      <c r="EF29" s="41">
        <f>ABS(BH29-VLOOKUP(VK_valitsin!$C$8,tiedot,59,FALSE))</f>
        <v>30414</v>
      </c>
      <c r="EL29" s="8">
        <f>ABS(BN29-VLOOKUP(VK_valitsin!$C$8,tiedot,65,FALSE))</f>
        <v>6933.0049301948748</v>
      </c>
      <c r="FH29" s="43">
        <f>IF($B29=VK_valitsin!$C$8,100000,VK!CJ29/VK!L$296*VK_valitsin!E$5)</f>
        <v>0.14896169402575957</v>
      </c>
      <c r="FO29" s="43">
        <f>IF($B29=VK_valitsin!$C$8,100000,VK!CQ29/VK!S$296*VK_valitsin!J$5)</f>
        <v>1.4229678034543409E-2</v>
      </c>
      <c r="GC29" s="43">
        <f>IF($B29=VK_valitsin!$C$8,100000,VK!DE29/VK!AG$296*VK_valitsin!I$5)</f>
        <v>0.10940897735217005</v>
      </c>
      <c r="GH29" s="43">
        <f>IF($B29=VK_valitsin!$C$8,100000,VK!DJ29/VK!AL$296*VK_valitsin!D$5)</f>
        <v>0.29031094784598532</v>
      </c>
      <c r="GZ29" s="43">
        <f>IF($B29=VK_valitsin!$C$8,100000,VK!EB29/VK!BD$296*VK_valitsin!H$5)</f>
        <v>2.5804399847157915E-2</v>
      </c>
      <c r="HD29" s="43">
        <f>IF($B29=VK_valitsin!$C$8,100000,VK!EF29/VK!BH$296*VK_valitsin!F$5)</f>
        <v>12.075305847577035</v>
      </c>
      <c r="HJ29" s="43">
        <f>IF($B29=VK_valitsin!$C$8,100000,VK!EL29/VK!BN$296*VK_valitsin!G$5)</f>
        <v>0.2744167940123447</v>
      </c>
      <c r="ID29" s="15">
        <f t="shared" si="2"/>
        <v>12.938438341394995</v>
      </c>
      <c r="IE29" s="15">
        <f t="shared" si="0"/>
        <v>290</v>
      </c>
      <c r="IF29" s="16">
        <f t="shared" si="3"/>
        <v>2.700000000000001E-9</v>
      </c>
      <c r="IG29" s="37" t="str">
        <f t="shared" si="1"/>
        <v>Helsinki</v>
      </c>
    </row>
    <row r="30" spans="2:241" x14ac:dyDescent="0.2">
      <c r="B30" t="s">
        <v>353</v>
      </c>
      <c r="C30">
        <v>92</v>
      </c>
      <c r="L30" s="61">
        <v>110.4</v>
      </c>
      <c r="M30" s="55"/>
      <c r="N30" s="55"/>
      <c r="O30" s="55"/>
      <c r="P30" s="55"/>
      <c r="Q30" s="55"/>
      <c r="R30" s="55"/>
      <c r="S30" s="62">
        <v>139</v>
      </c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42">
        <v>0</v>
      </c>
      <c r="AH30" s="55"/>
      <c r="AI30" s="55"/>
      <c r="AJ30" s="55"/>
      <c r="AK30" s="55"/>
      <c r="AL30" s="72">
        <v>0.81351020671002638</v>
      </c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72">
        <v>0.86012823557349793</v>
      </c>
      <c r="BE30" s="55"/>
      <c r="BF30" s="55"/>
      <c r="BG30" s="55"/>
      <c r="BH30" s="67">
        <v>12633</v>
      </c>
      <c r="BI30" s="55"/>
      <c r="BJ30" s="55"/>
      <c r="BK30" s="55"/>
      <c r="BL30" s="55"/>
      <c r="BM30" s="55"/>
      <c r="BN30" s="65">
        <v>29660.91974338259</v>
      </c>
      <c r="CJ30" s="8">
        <f>ABS(L30-VLOOKUP(VK_valitsin!$C$8,tiedot,11,FALSE))</f>
        <v>28.900000000000006</v>
      </c>
      <c r="CQ30" s="8">
        <f>ABS(S30-VLOOKUP(VK_valitsin!$C$8,tiedot,18,FALSE))</f>
        <v>13</v>
      </c>
      <c r="DE30" s="8">
        <f>ABS(AG30-VLOOKUP(VK_valitsin!$C$8,tiedot,32,FALSE))</f>
        <v>0</v>
      </c>
      <c r="DJ30" s="8">
        <f>ABS(AL30-VLOOKUP(VK_valitsin!$C$8,tiedot,37,FALSE))</f>
        <v>0.11917058406851699</v>
      </c>
      <c r="EB30" s="41">
        <f>ABS(BD30-VLOOKUP(VK_valitsin!$C$8,tiedot,55,FALSE))</f>
        <v>3.9476061660454476E-2</v>
      </c>
      <c r="EF30" s="41">
        <f>ABS(BH30-VLOOKUP(VK_valitsin!$C$8,tiedot,59,FALSE))</f>
        <v>12081</v>
      </c>
      <c r="EL30" s="8">
        <f>ABS(BN30-VLOOKUP(VK_valitsin!$C$8,tiedot,65,FALSE))</f>
        <v>2244.4397287368338</v>
      </c>
      <c r="FH30" s="43">
        <f>IF($B30=VK_valitsin!$C$8,100000,VK!CJ30/VK!L$296*VK_valitsin!E$5)</f>
        <v>0.13666644309030004</v>
      </c>
      <c r="FO30" s="43">
        <f>IF($B30=VK_valitsin!$C$8,100000,VK!CQ30/VK!S$296*VK_valitsin!J$5)</f>
        <v>2.4664775259875243E-3</v>
      </c>
      <c r="GC30" s="43">
        <f>IF($B30=VK_valitsin!$C$8,100000,VK!DE30/VK!AG$296*VK_valitsin!I$5)</f>
        <v>0</v>
      </c>
      <c r="GH30" s="43">
        <f>IF($B30=VK_valitsin!$C$8,100000,VK!DJ30/VK!AL$296*VK_valitsin!D$5)</f>
        <v>0.23300614205518605</v>
      </c>
      <c r="GZ30" s="43">
        <f>IF($B30=VK_valitsin!$C$8,100000,VK!EB30/VK!BD$296*VK_valitsin!H$5)</f>
        <v>1.6022729710593681E-2</v>
      </c>
      <c r="HD30" s="43">
        <f>IF($B30=VK_valitsin!$C$8,100000,VK!EF30/VK!BH$296*VK_valitsin!F$5)</f>
        <v>4.7965335024849791</v>
      </c>
      <c r="HJ30" s="43">
        <f>IF($B30=VK_valitsin!$C$8,100000,VK!EL30/VK!BN$296*VK_valitsin!G$5)</f>
        <v>8.8837662877096255E-2</v>
      </c>
      <c r="ID30" s="15">
        <f t="shared" si="2"/>
        <v>5.2735329605441423</v>
      </c>
      <c r="IE30" s="15">
        <f t="shared" si="0"/>
        <v>288</v>
      </c>
      <c r="IF30" s="16">
        <f t="shared" si="3"/>
        <v>2.8000000000000011E-9</v>
      </c>
      <c r="IG30" s="37" t="str">
        <f t="shared" si="1"/>
        <v>Vantaa</v>
      </c>
    </row>
    <row r="31" spans="2:241" x14ac:dyDescent="0.2">
      <c r="B31" t="s">
        <v>119</v>
      </c>
      <c r="C31">
        <v>97</v>
      </c>
      <c r="L31" s="61">
        <v>186.4</v>
      </c>
      <c r="M31" s="55"/>
      <c r="N31" s="55"/>
      <c r="O31" s="55"/>
      <c r="P31" s="55"/>
      <c r="Q31" s="55"/>
      <c r="R31" s="55"/>
      <c r="S31" s="62">
        <v>182</v>
      </c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42">
        <v>1</v>
      </c>
      <c r="AH31" s="55"/>
      <c r="AI31" s="55"/>
      <c r="AJ31" s="55"/>
      <c r="AK31" s="55"/>
      <c r="AL31" s="72">
        <v>0.64864864864864868</v>
      </c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72">
        <v>1</v>
      </c>
      <c r="BE31" s="55"/>
      <c r="BF31" s="55"/>
      <c r="BG31" s="55"/>
      <c r="BH31" s="67">
        <v>48</v>
      </c>
      <c r="BI31" s="55"/>
      <c r="BJ31" s="55"/>
      <c r="BK31" s="55"/>
      <c r="BL31" s="55"/>
      <c r="BM31" s="55"/>
      <c r="BN31" s="65">
        <v>25554.74939290918</v>
      </c>
      <c r="CJ31" s="8">
        <f>ABS(L31-VLOOKUP(VK_valitsin!$C$8,tiedot,11,FALSE))</f>
        <v>47.099999999999994</v>
      </c>
      <c r="CQ31" s="8">
        <f>ABS(S31-VLOOKUP(VK_valitsin!$C$8,tiedot,18,FALSE))</f>
        <v>30</v>
      </c>
      <c r="DE31" s="8">
        <f>ABS(AG31-VLOOKUP(VK_valitsin!$C$8,tiedot,32,FALSE))</f>
        <v>1</v>
      </c>
      <c r="DJ31" s="8">
        <f>ABS(AL31-VLOOKUP(VK_valitsin!$C$8,tiedot,37,FALSE))</f>
        <v>4.5690973992860706E-2</v>
      </c>
      <c r="EB31" s="41">
        <f>ABS(BD31-VLOOKUP(VK_valitsin!$C$8,tiedot,55,FALSE))</f>
        <v>0.17934782608695654</v>
      </c>
      <c r="EF31" s="41">
        <f>ABS(BH31-VLOOKUP(VK_valitsin!$C$8,tiedot,59,FALSE))</f>
        <v>504</v>
      </c>
      <c r="EL31" s="8">
        <f>ABS(BN31-VLOOKUP(VK_valitsin!$C$8,tiedot,65,FALSE))</f>
        <v>1861.7306217365767</v>
      </c>
      <c r="FH31" s="43">
        <f>IF($B31=VK_valitsin!$C$8,100000,VK!CJ31/VK!L$296*VK_valitsin!E$5)</f>
        <v>0.22273319963851657</v>
      </c>
      <c r="FO31" s="43">
        <f>IF($B31=VK_valitsin!$C$8,100000,VK!CQ31/VK!S$296*VK_valitsin!J$5)</f>
        <v>5.6918712138173634E-3</v>
      </c>
      <c r="GC31" s="43">
        <f>IF($B31=VK_valitsin!$C$8,100000,VK!DE31/VK!AG$296*VK_valitsin!I$5)</f>
        <v>0.10940897735217005</v>
      </c>
      <c r="GH31" s="43">
        <f>IF($B31=VK_valitsin!$C$8,100000,VK!DJ31/VK!AL$296*VK_valitsin!D$5)</f>
        <v>8.9336455468735879E-2</v>
      </c>
      <c r="GZ31" s="43">
        <f>IF($B31=VK_valitsin!$C$8,100000,VK!EB31/VK!BD$296*VK_valitsin!H$5)</f>
        <v>7.2794539797078228E-2</v>
      </c>
      <c r="HD31" s="43">
        <f>IF($B31=VK_valitsin!$C$8,100000,VK!EF31/VK!BH$296*VK_valitsin!F$5)</f>
        <v>0.20010370708156855</v>
      </c>
      <c r="HJ31" s="43">
        <f>IF($B31=VK_valitsin!$C$8,100000,VK!EL31/VK!BN$296*VK_valitsin!G$5)</f>
        <v>7.3689569483286144E-2</v>
      </c>
      <c r="ID31" s="15">
        <f t="shared" si="2"/>
        <v>0.77375832293517277</v>
      </c>
      <c r="IE31" s="15">
        <f t="shared" si="0"/>
        <v>156</v>
      </c>
      <c r="IF31" s="16">
        <f t="shared" si="3"/>
        <v>2.9000000000000012E-9</v>
      </c>
      <c r="IG31" s="37" t="str">
        <f t="shared" si="1"/>
        <v>Hirvensalmi</v>
      </c>
    </row>
    <row r="32" spans="2:241" x14ac:dyDescent="0.2">
      <c r="B32" t="s">
        <v>121</v>
      </c>
      <c r="C32">
        <v>98</v>
      </c>
      <c r="L32" s="61">
        <v>141.69999999999999</v>
      </c>
      <c r="M32" s="55"/>
      <c r="N32" s="55"/>
      <c r="O32" s="55"/>
      <c r="P32" s="55"/>
      <c r="Q32" s="55"/>
      <c r="R32" s="55"/>
      <c r="S32" s="62">
        <v>369</v>
      </c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42">
        <v>0</v>
      </c>
      <c r="AH32" s="55"/>
      <c r="AI32" s="55"/>
      <c r="AJ32" s="55"/>
      <c r="AK32" s="55"/>
      <c r="AL32" s="72">
        <v>0.80524978831498728</v>
      </c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72">
        <v>0.8422712933753943</v>
      </c>
      <c r="BE32" s="55"/>
      <c r="BF32" s="55"/>
      <c r="BG32" s="55"/>
      <c r="BH32" s="67">
        <v>951</v>
      </c>
      <c r="BI32" s="55"/>
      <c r="BJ32" s="55"/>
      <c r="BK32" s="55"/>
      <c r="BL32" s="55"/>
      <c r="BM32" s="55"/>
      <c r="BN32" s="65">
        <v>28761.450172874087</v>
      </c>
      <c r="CJ32" s="8">
        <f>ABS(L32-VLOOKUP(VK_valitsin!$C$8,tiedot,11,FALSE))</f>
        <v>2.3999999999999773</v>
      </c>
      <c r="CQ32" s="8">
        <f>ABS(S32-VLOOKUP(VK_valitsin!$C$8,tiedot,18,FALSE))</f>
        <v>217</v>
      </c>
      <c r="DE32" s="8">
        <f>ABS(AG32-VLOOKUP(VK_valitsin!$C$8,tiedot,32,FALSE))</f>
        <v>0</v>
      </c>
      <c r="DJ32" s="8">
        <f>ABS(AL32-VLOOKUP(VK_valitsin!$C$8,tiedot,37,FALSE))</f>
        <v>0.11091016567347789</v>
      </c>
      <c r="EB32" s="41">
        <f>ABS(BD32-VLOOKUP(VK_valitsin!$C$8,tiedot,55,FALSE))</f>
        <v>2.1619119462350844E-2</v>
      </c>
      <c r="EF32" s="41">
        <f>ABS(BH32-VLOOKUP(VK_valitsin!$C$8,tiedot,59,FALSE))</f>
        <v>399</v>
      </c>
      <c r="EL32" s="8">
        <f>ABS(BN32-VLOOKUP(VK_valitsin!$C$8,tiedot,65,FALSE))</f>
        <v>1344.9701582283305</v>
      </c>
      <c r="FH32" s="43">
        <f>IF($B32=VK_valitsin!$C$8,100000,VK!CJ32/VK!L$296*VK_valitsin!E$5)</f>
        <v>1.1349462401962522E-2</v>
      </c>
      <c r="FO32" s="43">
        <f>IF($B32=VK_valitsin!$C$8,100000,VK!CQ32/VK!S$296*VK_valitsin!J$5)</f>
        <v>4.1171201779945599E-2</v>
      </c>
      <c r="GC32" s="43">
        <f>IF($B32=VK_valitsin!$C$8,100000,VK!DE32/VK!AG$296*VK_valitsin!I$5)</f>
        <v>0</v>
      </c>
      <c r="GH32" s="43">
        <f>IF($B32=VK_valitsin!$C$8,100000,VK!DJ32/VK!AL$296*VK_valitsin!D$5)</f>
        <v>0.21685510749381198</v>
      </c>
      <c r="GZ32" s="43">
        <f>IF($B32=VK_valitsin!$C$8,100000,VK!EB32/VK!BD$296*VK_valitsin!H$5)</f>
        <v>8.7748699631120964E-3</v>
      </c>
      <c r="HD32" s="43">
        <f>IF($B32=VK_valitsin!$C$8,100000,VK!EF32/VK!BH$296*VK_valitsin!F$5)</f>
        <v>0.15841543477290843</v>
      </c>
      <c r="HJ32" s="43">
        <f>IF($B32=VK_valitsin!$C$8,100000,VK!EL32/VK!BN$296*VK_valitsin!G$5)</f>
        <v>5.3235559844455528E-2</v>
      </c>
      <c r="ID32" s="15">
        <f t="shared" si="2"/>
        <v>0.48980163925619624</v>
      </c>
      <c r="IE32" s="15">
        <f t="shared" si="0"/>
        <v>46</v>
      </c>
      <c r="IF32" s="16">
        <f t="shared" si="3"/>
        <v>3.0000000000000012E-9</v>
      </c>
      <c r="IG32" s="37" t="str">
        <f t="shared" si="1"/>
        <v>Hollola</v>
      </c>
    </row>
    <row r="33" spans="2:241" x14ac:dyDescent="0.2">
      <c r="B33" t="s">
        <v>122</v>
      </c>
      <c r="C33">
        <v>102</v>
      </c>
      <c r="L33" s="61">
        <v>147</v>
      </c>
      <c r="M33" s="55"/>
      <c r="N33" s="55"/>
      <c r="O33" s="55"/>
      <c r="P33" s="55"/>
      <c r="Q33" s="55"/>
      <c r="R33" s="55"/>
      <c r="S33" s="62">
        <v>298</v>
      </c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42">
        <v>0</v>
      </c>
      <c r="AH33" s="55"/>
      <c r="AI33" s="55"/>
      <c r="AJ33" s="55"/>
      <c r="AK33" s="55"/>
      <c r="AL33" s="72">
        <v>0.82281553398058249</v>
      </c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72">
        <v>0.82300884955752207</v>
      </c>
      <c r="BE33" s="55"/>
      <c r="BF33" s="55"/>
      <c r="BG33" s="55"/>
      <c r="BH33" s="67">
        <v>339</v>
      </c>
      <c r="BI33" s="55"/>
      <c r="BJ33" s="55"/>
      <c r="BK33" s="55"/>
      <c r="BL33" s="55"/>
      <c r="BM33" s="55"/>
      <c r="BN33" s="65">
        <v>26197.154892726321</v>
      </c>
      <c r="CJ33" s="8">
        <f>ABS(L33-VLOOKUP(VK_valitsin!$C$8,tiedot,11,FALSE))</f>
        <v>7.6999999999999886</v>
      </c>
      <c r="CQ33" s="8">
        <f>ABS(S33-VLOOKUP(VK_valitsin!$C$8,tiedot,18,FALSE))</f>
        <v>146</v>
      </c>
      <c r="DE33" s="8">
        <f>ABS(AG33-VLOOKUP(VK_valitsin!$C$8,tiedot,32,FALSE))</f>
        <v>0</v>
      </c>
      <c r="DJ33" s="8">
        <f>ABS(AL33-VLOOKUP(VK_valitsin!$C$8,tiedot,37,FALSE))</f>
        <v>0.1284759113390731</v>
      </c>
      <c r="EB33" s="41">
        <f>ABS(BD33-VLOOKUP(VK_valitsin!$C$8,tiedot,55,FALSE))</f>
        <v>2.3566756444786119E-3</v>
      </c>
      <c r="EF33" s="41">
        <f>ABS(BH33-VLOOKUP(VK_valitsin!$C$8,tiedot,59,FALSE))</f>
        <v>213</v>
      </c>
      <c r="EL33" s="8">
        <f>ABS(BN33-VLOOKUP(VK_valitsin!$C$8,tiedot,65,FALSE))</f>
        <v>1219.3251219194353</v>
      </c>
      <c r="FH33" s="43">
        <f>IF($B33=VK_valitsin!$C$8,100000,VK!CJ33/VK!L$296*VK_valitsin!E$5)</f>
        <v>3.6412858539630048E-2</v>
      </c>
      <c r="FO33" s="43">
        <f>IF($B33=VK_valitsin!$C$8,100000,VK!CQ33/VK!S$296*VK_valitsin!J$5)</f>
        <v>2.7700439907244502E-2</v>
      </c>
      <c r="GC33" s="43">
        <f>IF($B33=VK_valitsin!$C$8,100000,VK!DE33/VK!AG$296*VK_valitsin!I$5)</f>
        <v>0</v>
      </c>
      <c r="GH33" s="43">
        <f>IF($B33=VK_valitsin!$C$8,100000,VK!DJ33/VK!AL$296*VK_valitsin!D$5)</f>
        <v>0.25120021591007791</v>
      </c>
      <c r="GZ33" s="43">
        <f>IF($B33=VK_valitsin!$C$8,100000,VK!EB33/VK!BD$296*VK_valitsin!H$5)</f>
        <v>9.5653860285781222E-4</v>
      </c>
      <c r="HD33" s="43">
        <f>IF($B33=VK_valitsin!$C$8,100000,VK!EF33/VK!BH$296*VK_valitsin!F$5)</f>
        <v>8.4567638111853374E-2</v>
      </c>
      <c r="HJ33" s="43">
        <f>IF($B33=VK_valitsin!$C$8,100000,VK!EL33/VK!BN$296*VK_valitsin!G$5)</f>
        <v>4.8262376009364477E-2</v>
      </c>
      <c r="ID33" s="15">
        <f t="shared" si="2"/>
        <v>0.4491000701810281</v>
      </c>
      <c r="IE33" s="15">
        <f t="shared" si="0"/>
        <v>34</v>
      </c>
      <c r="IF33" s="16">
        <f t="shared" si="3"/>
        <v>3.1000000000000013E-9</v>
      </c>
      <c r="IG33" s="37" t="str">
        <f t="shared" si="1"/>
        <v>Huittinen</v>
      </c>
    </row>
    <row r="34" spans="2:241" x14ac:dyDescent="0.2">
      <c r="B34" t="s">
        <v>123</v>
      </c>
      <c r="C34">
        <v>103</v>
      </c>
      <c r="L34" s="61">
        <v>158.80000000000001</v>
      </c>
      <c r="M34" s="55"/>
      <c r="N34" s="55"/>
      <c r="O34" s="55"/>
      <c r="P34" s="55"/>
      <c r="Q34" s="55"/>
      <c r="R34" s="55"/>
      <c r="S34" s="62">
        <v>71</v>
      </c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42">
        <v>1</v>
      </c>
      <c r="AH34" s="55"/>
      <c r="AI34" s="55"/>
      <c r="AJ34" s="55"/>
      <c r="AK34" s="55"/>
      <c r="AL34" s="72">
        <v>0.82105263157894737</v>
      </c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72">
        <v>1</v>
      </c>
      <c r="BE34" s="55"/>
      <c r="BF34" s="55"/>
      <c r="BG34" s="55"/>
      <c r="BH34" s="67">
        <v>78</v>
      </c>
      <c r="BI34" s="55"/>
      <c r="BJ34" s="55"/>
      <c r="BK34" s="55"/>
      <c r="BL34" s="55"/>
      <c r="BM34" s="55"/>
      <c r="BN34" s="65">
        <v>25886.519579751672</v>
      </c>
      <c r="CJ34" s="8">
        <f>ABS(L34-VLOOKUP(VK_valitsin!$C$8,tiedot,11,FALSE))</f>
        <v>19.5</v>
      </c>
      <c r="CQ34" s="8">
        <f>ABS(S34-VLOOKUP(VK_valitsin!$C$8,tiedot,18,FALSE))</f>
        <v>81</v>
      </c>
      <c r="DE34" s="8">
        <f>ABS(AG34-VLOOKUP(VK_valitsin!$C$8,tiedot,32,FALSE))</f>
        <v>1</v>
      </c>
      <c r="DJ34" s="8">
        <f>ABS(AL34-VLOOKUP(VK_valitsin!$C$8,tiedot,37,FALSE))</f>
        <v>0.12671300893743798</v>
      </c>
      <c r="EB34" s="41">
        <f>ABS(BD34-VLOOKUP(VK_valitsin!$C$8,tiedot,55,FALSE))</f>
        <v>0.17934782608695654</v>
      </c>
      <c r="EF34" s="41">
        <f>ABS(BH34-VLOOKUP(VK_valitsin!$C$8,tiedot,59,FALSE))</f>
        <v>474</v>
      </c>
      <c r="EL34" s="8">
        <f>ABS(BN34-VLOOKUP(VK_valitsin!$C$8,tiedot,65,FALSE))</f>
        <v>1529.9604348940848</v>
      </c>
      <c r="FH34" s="43">
        <f>IF($B34=VK_valitsin!$C$8,100000,VK!CJ34/VK!L$296*VK_valitsin!E$5)</f>
        <v>9.2214382015946353E-2</v>
      </c>
      <c r="FO34" s="43">
        <f>IF($B34=VK_valitsin!$C$8,100000,VK!CQ34/VK!S$296*VK_valitsin!J$5)</f>
        <v>1.5368052277306882E-2</v>
      </c>
      <c r="GC34" s="43">
        <f>IF($B34=VK_valitsin!$C$8,100000,VK!DE34/VK!AG$296*VK_valitsin!I$5)</f>
        <v>0.10940897735217005</v>
      </c>
      <c r="GH34" s="43">
        <f>IF($B34=VK_valitsin!$C$8,100000,VK!DJ34/VK!AL$296*VK_valitsin!D$5)</f>
        <v>0.24775333268268135</v>
      </c>
      <c r="GZ34" s="43">
        <f>IF($B34=VK_valitsin!$C$8,100000,VK!EB34/VK!BD$296*VK_valitsin!H$5)</f>
        <v>7.2794539797078228E-2</v>
      </c>
      <c r="HD34" s="43">
        <f>IF($B34=VK_valitsin!$C$8,100000,VK!EF34/VK!BH$296*VK_valitsin!F$5)</f>
        <v>0.18819277213623709</v>
      </c>
      <c r="HJ34" s="43">
        <f>IF($B34=VK_valitsin!$C$8,100000,VK!EL34/VK!BN$296*VK_valitsin!G$5)</f>
        <v>6.0557700699279071E-2</v>
      </c>
      <c r="ID34" s="15">
        <f t="shared" si="2"/>
        <v>0.78628976016069907</v>
      </c>
      <c r="IE34" s="15">
        <f t="shared" si="0"/>
        <v>159</v>
      </c>
      <c r="IF34" s="16">
        <f t="shared" si="3"/>
        <v>3.2000000000000014E-9</v>
      </c>
      <c r="IG34" s="37" t="str">
        <f t="shared" si="1"/>
        <v>Humppila</v>
      </c>
    </row>
    <row r="35" spans="2:241" x14ac:dyDescent="0.2">
      <c r="B35" t="s">
        <v>124</v>
      </c>
      <c r="C35">
        <v>105</v>
      </c>
      <c r="L35" s="61">
        <v>242.7</v>
      </c>
      <c r="M35" s="55"/>
      <c r="N35" s="55"/>
      <c r="O35" s="55"/>
      <c r="P35" s="55"/>
      <c r="Q35" s="55"/>
      <c r="R35" s="55"/>
      <c r="S35" s="62">
        <v>308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42">
        <v>1</v>
      </c>
      <c r="AH35" s="55"/>
      <c r="AI35" s="55"/>
      <c r="AJ35" s="55"/>
      <c r="AK35" s="55"/>
      <c r="AL35" s="72">
        <v>0.7384615384615385</v>
      </c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72">
        <v>1</v>
      </c>
      <c r="BE35" s="55"/>
      <c r="BF35" s="55"/>
      <c r="BG35" s="55"/>
      <c r="BH35" s="67">
        <v>48</v>
      </c>
      <c r="BI35" s="55"/>
      <c r="BJ35" s="55"/>
      <c r="BK35" s="55"/>
      <c r="BL35" s="55"/>
      <c r="BM35" s="55"/>
      <c r="BN35" s="65">
        <v>24612.194305694306</v>
      </c>
      <c r="CJ35" s="8">
        <f>ABS(L35-VLOOKUP(VK_valitsin!$C$8,tiedot,11,FALSE))</f>
        <v>103.39999999999998</v>
      </c>
      <c r="CQ35" s="8">
        <f>ABS(S35-VLOOKUP(VK_valitsin!$C$8,tiedot,18,FALSE))</f>
        <v>156</v>
      </c>
      <c r="DE35" s="8">
        <f>ABS(AG35-VLOOKUP(VK_valitsin!$C$8,tiedot,32,FALSE))</f>
        <v>1</v>
      </c>
      <c r="DJ35" s="8">
        <f>ABS(AL35-VLOOKUP(VK_valitsin!$C$8,tiedot,37,FALSE))</f>
        <v>4.4121915820029112E-2</v>
      </c>
      <c r="EB35" s="41">
        <f>ABS(BD35-VLOOKUP(VK_valitsin!$C$8,tiedot,55,FALSE))</f>
        <v>0.17934782608695654</v>
      </c>
      <c r="EF35" s="41">
        <f>ABS(BH35-VLOOKUP(VK_valitsin!$C$8,tiedot,59,FALSE))</f>
        <v>504</v>
      </c>
      <c r="EL35" s="8">
        <f>ABS(BN35-VLOOKUP(VK_valitsin!$C$8,tiedot,65,FALSE))</f>
        <v>2804.2857089514509</v>
      </c>
      <c r="FH35" s="43">
        <f>IF($B35=VK_valitsin!$C$8,100000,VK!CJ35/VK!L$296*VK_valitsin!E$5)</f>
        <v>0.48897267181788984</v>
      </c>
      <c r="FO35" s="43">
        <f>IF($B35=VK_valitsin!$C$8,100000,VK!CQ35/VK!S$296*VK_valitsin!J$5)</f>
        <v>2.9597730311850291E-2</v>
      </c>
      <c r="GC35" s="43">
        <f>IF($B35=VK_valitsin!$C$8,100000,VK!DE35/VK!AG$296*VK_valitsin!I$5)</f>
        <v>0.10940897735217005</v>
      </c>
      <c r="GH35" s="43">
        <f>IF($B35=VK_valitsin!$C$8,100000,VK!DJ35/VK!AL$296*VK_valitsin!D$5)</f>
        <v>8.6268582684782352E-2</v>
      </c>
      <c r="GZ35" s="43">
        <f>IF($B35=VK_valitsin!$C$8,100000,VK!EB35/VK!BD$296*VK_valitsin!H$5)</f>
        <v>7.2794539797078228E-2</v>
      </c>
      <c r="HD35" s="43">
        <f>IF($B35=VK_valitsin!$C$8,100000,VK!EF35/VK!BH$296*VK_valitsin!F$5)</f>
        <v>0.20010370708156855</v>
      </c>
      <c r="HJ35" s="43">
        <f>IF($B35=VK_valitsin!$C$8,100000,VK!EL35/VK!BN$296*VK_valitsin!G$5)</f>
        <v>0.11099704983528143</v>
      </c>
      <c r="ID35" s="15">
        <f t="shared" si="2"/>
        <v>1.0981432621806209</v>
      </c>
      <c r="IE35" s="15">
        <f t="shared" si="0"/>
        <v>244</v>
      </c>
      <c r="IF35" s="16">
        <f t="shared" si="3"/>
        <v>3.3000000000000014E-9</v>
      </c>
      <c r="IG35" s="37" t="str">
        <f t="shared" si="1"/>
        <v>Hyrynsalmi</v>
      </c>
    </row>
    <row r="36" spans="2:241" x14ac:dyDescent="0.2">
      <c r="B36" t="s">
        <v>125</v>
      </c>
      <c r="C36">
        <v>106</v>
      </c>
      <c r="L36" s="61">
        <v>125.4</v>
      </c>
      <c r="M36" s="55"/>
      <c r="N36" s="55"/>
      <c r="O36" s="55"/>
      <c r="P36" s="55"/>
      <c r="Q36" s="55"/>
      <c r="R36" s="55"/>
      <c r="S36" s="62">
        <v>168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42">
        <v>0</v>
      </c>
      <c r="AH36" s="55"/>
      <c r="AI36" s="55"/>
      <c r="AJ36" s="55"/>
      <c r="AK36" s="55"/>
      <c r="AL36" s="72">
        <v>0.84346305203323135</v>
      </c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72">
        <v>0.8304821150855366</v>
      </c>
      <c r="BE36" s="55"/>
      <c r="BF36" s="55"/>
      <c r="BG36" s="55"/>
      <c r="BH36" s="67">
        <v>1929</v>
      </c>
      <c r="BI36" s="55"/>
      <c r="BJ36" s="55"/>
      <c r="BK36" s="55"/>
      <c r="BL36" s="55"/>
      <c r="BM36" s="55"/>
      <c r="BN36" s="65">
        <v>31068.181433522572</v>
      </c>
      <c r="CJ36" s="8">
        <f>ABS(L36-VLOOKUP(VK_valitsin!$C$8,tiedot,11,FALSE))</f>
        <v>13.900000000000006</v>
      </c>
      <c r="CQ36" s="8">
        <f>ABS(S36-VLOOKUP(VK_valitsin!$C$8,tiedot,18,FALSE))</f>
        <v>16</v>
      </c>
      <c r="DE36" s="8">
        <f>ABS(AG36-VLOOKUP(VK_valitsin!$C$8,tiedot,32,FALSE))</f>
        <v>0</v>
      </c>
      <c r="DJ36" s="8">
        <f>ABS(AL36-VLOOKUP(VK_valitsin!$C$8,tiedot,37,FALSE))</f>
        <v>0.14912342939172196</v>
      </c>
      <c r="EB36" s="41">
        <f>ABS(BD36-VLOOKUP(VK_valitsin!$C$8,tiedot,55,FALSE))</f>
        <v>9.8299411724931396E-3</v>
      </c>
      <c r="EF36" s="41">
        <f>ABS(BH36-VLOOKUP(VK_valitsin!$C$8,tiedot,59,FALSE))</f>
        <v>1377</v>
      </c>
      <c r="EL36" s="8">
        <f>ABS(BN36-VLOOKUP(VK_valitsin!$C$8,tiedot,65,FALSE))</f>
        <v>3651.7014188768153</v>
      </c>
      <c r="FH36" s="43">
        <f>IF($B36=VK_valitsin!$C$8,100000,VK!CJ36/VK!L$296*VK_valitsin!E$5)</f>
        <v>6.5732303078033585E-2</v>
      </c>
      <c r="FO36" s="43">
        <f>IF($B36=VK_valitsin!$C$8,100000,VK!CQ36/VK!S$296*VK_valitsin!J$5)</f>
        <v>3.0356646473692606E-3</v>
      </c>
      <c r="GC36" s="43">
        <f>IF($B36=VK_valitsin!$C$8,100000,VK!DE36/VK!AG$296*VK_valitsin!I$5)</f>
        <v>0</v>
      </c>
      <c r="GH36" s="43">
        <f>IF($B36=VK_valitsin!$C$8,100000,VK!DJ36/VK!AL$296*VK_valitsin!D$5)</f>
        <v>0.29157090438212935</v>
      </c>
      <c r="GZ36" s="43">
        <f>IF($B36=VK_valitsin!$C$8,100000,VK!EB36/VK!BD$296*VK_valitsin!H$5)</f>
        <v>3.9898227901410321E-3</v>
      </c>
      <c r="HD36" s="43">
        <f>IF($B36=VK_valitsin!$C$8,100000,VK!EF36/VK!BH$296*VK_valitsin!F$5)</f>
        <v>0.54671191399071406</v>
      </c>
      <c r="HJ36" s="43">
        <f>IF($B36=VK_valitsin!$C$8,100000,VK!EL36/VK!BN$296*VK_valitsin!G$5)</f>
        <v>0.14453879755575755</v>
      </c>
      <c r="ID36" s="15">
        <f t="shared" si="2"/>
        <v>1.0555794098441449</v>
      </c>
      <c r="IE36" s="15">
        <f t="shared" si="0"/>
        <v>229</v>
      </c>
      <c r="IF36" s="16">
        <f t="shared" si="3"/>
        <v>3.4000000000000015E-9</v>
      </c>
      <c r="IG36" s="37" t="str">
        <f t="shared" si="1"/>
        <v>Hyvinkää</v>
      </c>
    </row>
    <row r="37" spans="2:241" x14ac:dyDescent="0.2">
      <c r="B37" t="s">
        <v>126</v>
      </c>
      <c r="C37">
        <v>108</v>
      </c>
      <c r="L37" s="61">
        <v>142.6</v>
      </c>
      <c r="M37" s="55"/>
      <c r="N37" s="55"/>
      <c r="O37" s="55"/>
      <c r="P37" s="55"/>
      <c r="Q37" s="55"/>
      <c r="R37" s="55"/>
      <c r="S37" s="62">
        <v>255</v>
      </c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42">
        <v>0</v>
      </c>
      <c r="AH37" s="55"/>
      <c r="AI37" s="55"/>
      <c r="AJ37" s="55"/>
      <c r="AK37" s="55"/>
      <c r="AL37" s="72">
        <v>0.80289330922242319</v>
      </c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72">
        <v>0.77027027027027029</v>
      </c>
      <c r="BE37" s="55"/>
      <c r="BF37" s="55"/>
      <c r="BG37" s="55"/>
      <c r="BH37" s="67">
        <v>444</v>
      </c>
      <c r="BI37" s="55"/>
      <c r="BJ37" s="55"/>
      <c r="BK37" s="55"/>
      <c r="BL37" s="55"/>
      <c r="BM37" s="55"/>
      <c r="BN37" s="65">
        <v>26244.42636258214</v>
      </c>
      <c r="CJ37" s="8">
        <f>ABS(L37-VLOOKUP(VK_valitsin!$C$8,tiedot,11,FALSE))</f>
        <v>3.2999999999999829</v>
      </c>
      <c r="CQ37" s="8">
        <f>ABS(S37-VLOOKUP(VK_valitsin!$C$8,tiedot,18,FALSE))</f>
        <v>103</v>
      </c>
      <c r="DE37" s="8">
        <f>ABS(AG37-VLOOKUP(VK_valitsin!$C$8,tiedot,32,FALSE))</f>
        <v>0</v>
      </c>
      <c r="DJ37" s="8">
        <f>ABS(AL37-VLOOKUP(VK_valitsin!$C$8,tiedot,37,FALSE))</f>
        <v>0.1085536865809138</v>
      </c>
      <c r="EB37" s="41">
        <f>ABS(BD37-VLOOKUP(VK_valitsin!$C$8,tiedot,55,FALSE))</f>
        <v>5.0381903642773174E-2</v>
      </c>
      <c r="EF37" s="41">
        <f>ABS(BH37-VLOOKUP(VK_valitsin!$C$8,tiedot,59,FALSE))</f>
        <v>108</v>
      </c>
      <c r="EL37" s="8">
        <f>ABS(BN37-VLOOKUP(VK_valitsin!$C$8,tiedot,65,FALSE))</f>
        <v>1172.053652063616</v>
      </c>
      <c r="FH37" s="43">
        <f>IF($B37=VK_valitsin!$C$8,100000,VK!CJ37/VK!L$296*VK_valitsin!E$5)</f>
        <v>1.5605510802698534E-2</v>
      </c>
      <c r="FO37" s="43">
        <f>IF($B37=VK_valitsin!$C$8,100000,VK!CQ37/VK!S$296*VK_valitsin!J$5)</f>
        <v>1.9542091167439615E-2</v>
      </c>
      <c r="GC37" s="43">
        <f>IF($B37=VK_valitsin!$C$8,100000,VK!DE37/VK!AG$296*VK_valitsin!I$5)</f>
        <v>0</v>
      </c>
      <c r="GH37" s="43">
        <f>IF($B37=VK_valitsin!$C$8,100000,VK!DJ37/VK!AL$296*VK_valitsin!D$5)</f>
        <v>0.21224764411277849</v>
      </c>
      <c r="GZ37" s="43">
        <f>IF($B37=VK_valitsin!$C$8,100000,VK!EB37/VK!BD$296*VK_valitsin!H$5)</f>
        <v>2.0449244185419994E-2</v>
      </c>
      <c r="HD37" s="43">
        <f>IF($B37=VK_valitsin!$C$8,100000,VK!EF37/VK!BH$296*VK_valitsin!F$5)</f>
        <v>4.2879365803193258E-2</v>
      </c>
      <c r="HJ37" s="43">
        <f>IF($B37=VK_valitsin!$C$8,100000,VK!EL37/VK!BN$296*VK_valitsin!G$5)</f>
        <v>4.6391313557124093E-2</v>
      </c>
      <c r="ID37" s="15">
        <f t="shared" si="2"/>
        <v>0.35711517312865398</v>
      </c>
      <c r="IE37" s="15">
        <f t="shared" si="0"/>
        <v>8</v>
      </c>
      <c r="IF37" s="16">
        <f t="shared" si="3"/>
        <v>3.5000000000000016E-9</v>
      </c>
      <c r="IG37" s="37" t="str">
        <f t="shared" si="1"/>
        <v>Hämeenkyrö</v>
      </c>
    </row>
    <row r="38" spans="2:241" x14ac:dyDescent="0.2">
      <c r="B38" t="s">
        <v>113</v>
      </c>
      <c r="C38">
        <v>109</v>
      </c>
      <c r="L38" s="61">
        <v>143.19999999999999</v>
      </c>
      <c r="M38" s="55"/>
      <c r="N38" s="55"/>
      <c r="O38" s="55"/>
      <c r="P38" s="55"/>
      <c r="Q38" s="55"/>
      <c r="R38" s="55"/>
      <c r="S38" s="62">
        <v>720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42">
        <v>0</v>
      </c>
      <c r="AH38" s="55"/>
      <c r="AI38" s="55"/>
      <c r="AJ38" s="55"/>
      <c r="AK38" s="55"/>
      <c r="AL38" s="72">
        <v>0.83647604327666147</v>
      </c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72">
        <v>0.69623059866962311</v>
      </c>
      <c r="BE38" s="55"/>
      <c r="BF38" s="55"/>
      <c r="BG38" s="55"/>
      <c r="BH38" s="67">
        <v>2706</v>
      </c>
      <c r="BI38" s="55"/>
      <c r="BJ38" s="55"/>
      <c r="BK38" s="55"/>
      <c r="BL38" s="55"/>
      <c r="BM38" s="55"/>
      <c r="BN38" s="65">
        <v>28994.619394151945</v>
      </c>
      <c r="CJ38" s="8">
        <f>ABS(L38-VLOOKUP(VK_valitsin!$C$8,tiedot,11,FALSE))</f>
        <v>3.8999999999999773</v>
      </c>
      <c r="CQ38" s="8">
        <f>ABS(S38-VLOOKUP(VK_valitsin!$C$8,tiedot,18,FALSE))</f>
        <v>568</v>
      </c>
      <c r="DE38" s="8">
        <f>ABS(AG38-VLOOKUP(VK_valitsin!$C$8,tiedot,32,FALSE))</f>
        <v>0</v>
      </c>
      <c r="DJ38" s="8">
        <f>ABS(AL38-VLOOKUP(VK_valitsin!$C$8,tiedot,37,FALSE))</f>
        <v>0.14213642063515208</v>
      </c>
      <c r="EB38" s="41">
        <f>ABS(BD38-VLOOKUP(VK_valitsin!$C$8,tiedot,55,FALSE))</f>
        <v>0.12442157524342035</v>
      </c>
      <c r="EF38" s="41">
        <f>ABS(BH38-VLOOKUP(VK_valitsin!$C$8,tiedot,59,FALSE))</f>
        <v>2154</v>
      </c>
      <c r="EL38" s="8">
        <f>ABS(BN38-VLOOKUP(VK_valitsin!$C$8,tiedot,65,FALSE))</f>
        <v>1578.1393795061886</v>
      </c>
      <c r="FH38" s="43">
        <f>IF($B38=VK_valitsin!$C$8,100000,VK!CJ38/VK!L$296*VK_valitsin!E$5)</f>
        <v>1.8442876403189163E-2</v>
      </c>
      <c r="FO38" s="43">
        <f>IF($B38=VK_valitsin!$C$8,100000,VK!CQ38/VK!S$296*VK_valitsin!J$5)</f>
        <v>0.10776609498160875</v>
      </c>
      <c r="GC38" s="43">
        <f>IF($B38=VK_valitsin!$C$8,100000,VK!DE38/VK!AG$296*VK_valitsin!I$5)</f>
        <v>0</v>
      </c>
      <c r="GH38" s="43">
        <f>IF($B38=VK_valitsin!$C$8,100000,VK!DJ38/VK!AL$296*VK_valitsin!D$5)</f>
        <v>0.27790968112305625</v>
      </c>
      <c r="GZ38" s="43">
        <f>IF($B38=VK_valitsin!$C$8,100000,VK!EB38/VK!BD$296*VK_valitsin!H$5)</f>
        <v>5.0500814580718416E-2</v>
      </c>
      <c r="HD38" s="43">
        <f>IF($B38=VK_valitsin!$C$8,100000,VK!EF38/VK!BH$296*VK_valitsin!F$5)</f>
        <v>0.85520512907479895</v>
      </c>
      <c r="HJ38" s="43">
        <f>IF($B38=VK_valitsin!$C$8,100000,VK!EL38/VK!BN$296*VK_valitsin!G$5)</f>
        <v>6.2464682109572137E-2</v>
      </c>
      <c r="ID38" s="15">
        <f t="shared" si="2"/>
        <v>1.3722892818729437</v>
      </c>
      <c r="IE38" s="15">
        <f t="shared" si="0"/>
        <v>264</v>
      </c>
      <c r="IF38" s="16">
        <f t="shared" si="3"/>
        <v>3.6000000000000016E-9</v>
      </c>
      <c r="IG38" s="37" t="str">
        <f t="shared" si="1"/>
        <v>Hämeenlinna</v>
      </c>
    </row>
    <row r="39" spans="2:241" x14ac:dyDescent="0.2">
      <c r="B39" t="s">
        <v>116</v>
      </c>
      <c r="C39">
        <v>111</v>
      </c>
      <c r="L39" s="61">
        <v>186.5</v>
      </c>
      <c r="M39" s="55"/>
      <c r="N39" s="55"/>
      <c r="O39" s="55"/>
      <c r="P39" s="55"/>
      <c r="Q39" s="55"/>
      <c r="R39" s="55"/>
      <c r="S39" s="62">
        <v>261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42">
        <v>0</v>
      </c>
      <c r="AH39" s="55"/>
      <c r="AI39" s="55"/>
      <c r="AJ39" s="55"/>
      <c r="AK39" s="55"/>
      <c r="AL39" s="72">
        <v>0.77737226277372262</v>
      </c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72">
        <v>1</v>
      </c>
      <c r="BE39" s="55"/>
      <c r="BF39" s="55"/>
      <c r="BG39" s="55"/>
      <c r="BH39" s="67">
        <v>426</v>
      </c>
      <c r="BI39" s="55"/>
      <c r="BJ39" s="55"/>
      <c r="BK39" s="55"/>
      <c r="BL39" s="55"/>
      <c r="BM39" s="55"/>
      <c r="BN39" s="65">
        <v>26934.772056761456</v>
      </c>
      <c r="CJ39" s="8">
        <f>ABS(L39-VLOOKUP(VK_valitsin!$C$8,tiedot,11,FALSE))</f>
        <v>47.199999999999989</v>
      </c>
      <c r="CQ39" s="8">
        <f>ABS(S39-VLOOKUP(VK_valitsin!$C$8,tiedot,18,FALSE))</f>
        <v>109</v>
      </c>
      <c r="DE39" s="8">
        <f>ABS(AG39-VLOOKUP(VK_valitsin!$C$8,tiedot,32,FALSE))</f>
        <v>0</v>
      </c>
      <c r="DJ39" s="8">
        <f>ABS(AL39-VLOOKUP(VK_valitsin!$C$8,tiedot,37,FALSE))</f>
        <v>8.3032640132213231E-2</v>
      </c>
      <c r="EB39" s="41">
        <f>ABS(BD39-VLOOKUP(VK_valitsin!$C$8,tiedot,55,FALSE))</f>
        <v>0.17934782608695654</v>
      </c>
      <c r="EF39" s="41">
        <f>ABS(BH39-VLOOKUP(VK_valitsin!$C$8,tiedot,59,FALSE))</f>
        <v>126</v>
      </c>
      <c r="EL39" s="8">
        <f>ABS(BN39-VLOOKUP(VK_valitsin!$C$8,tiedot,65,FALSE))</f>
        <v>481.70795788430041</v>
      </c>
      <c r="FH39" s="43">
        <f>IF($B39=VK_valitsin!$C$8,100000,VK!CJ39/VK!L$296*VK_valitsin!E$5)</f>
        <v>0.223206093905265</v>
      </c>
      <c r="FO39" s="43">
        <f>IF($B39=VK_valitsin!$C$8,100000,VK!CQ39/VK!S$296*VK_valitsin!J$5)</f>
        <v>2.0680465410203089E-2</v>
      </c>
      <c r="GC39" s="43">
        <f>IF($B39=VK_valitsin!$C$8,100000,VK!DE39/VK!AG$296*VK_valitsin!I$5)</f>
        <v>0</v>
      </c>
      <c r="GH39" s="43">
        <f>IF($B39=VK_valitsin!$C$8,100000,VK!DJ39/VK!AL$296*VK_valitsin!D$5)</f>
        <v>0.16234807686047772</v>
      </c>
      <c r="GZ39" s="43">
        <f>IF($B39=VK_valitsin!$C$8,100000,VK!EB39/VK!BD$296*VK_valitsin!H$5)</f>
        <v>7.2794539797078228E-2</v>
      </c>
      <c r="HD39" s="43">
        <f>IF($B39=VK_valitsin!$C$8,100000,VK!EF39/VK!BH$296*VK_valitsin!F$5)</f>
        <v>5.0025926770392137E-2</v>
      </c>
      <c r="HJ39" s="43">
        <f>IF($B39=VK_valitsin!$C$8,100000,VK!EL39/VK!BN$296*VK_valitsin!G$5)</f>
        <v>1.9066588699097851E-2</v>
      </c>
      <c r="ID39" s="15">
        <f t="shared" si="2"/>
        <v>0.54812169514251396</v>
      </c>
      <c r="IE39" s="15">
        <f t="shared" si="0"/>
        <v>64</v>
      </c>
      <c r="IF39" s="16">
        <f t="shared" si="3"/>
        <v>3.7000000000000017E-9</v>
      </c>
      <c r="IG39" s="37" t="str">
        <f t="shared" si="1"/>
        <v>Heinola</v>
      </c>
    </row>
    <row r="40" spans="2:241" x14ac:dyDescent="0.2">
      <c r="B40" t="s">
        <v>128</v>
      </c>
      <c r="C40">
        <v>139</v>
      </c>
      <c r="L40" s="61">
        <v>169.9</v>
      </c>
      <c r="M40" s="55"/>
      <c r="N40" s="55"/>
      <c r="O40" s="55"/>
      <c r="P40" s="55"/>
      <c r="Q40" s="55"/>
      <c r="R40" s="55"/>
      <c r="S40" s="62">
        <v>349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42">
        <v>0</v>
      </c>
      <c r="AH40" s="55"/>
      <c r="AI40" s="55"/>
      <c r="AJ40" s="55"/>
      <c r="AK40" s="55"/>
      <c r="AL40" s="72">
        <v>0.68965517241379315</v>
      </c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72">
        <v>0.66874999999999996</v>
      </c>
      <c r="BE40" s="55"/>
      <c r="BF40" s="55"/>
      <c r="BG40" s="55"/>
      <c r="BH40" s="67">
        <v>480</v>
      </c>
      <c r="BI40" s="55"/>
      <c r="BJ40" s="55"/>
      <c r="BK40" s="55"/>
      <c r="BL40" s="55"/>
      <c r="BM40" s="55"/>
      <c r="BN40" s="65">
        <v>24467.204466653071</v>
      </c>
      <c r="CJ40" s="8">
        <f>ABS(L40-VLOOKUP(VK_valitsin!$C$8,tiedot,11,FALSE))</f>
        <v>30.599999999999994</v>
      </c>
      <c r="CQ40" s="8">
        <f>ABS(S40-VLOOKUP(VK_valitsin!$C$8,tiedot,18,FALSE))</f>
        <v>197</v>
      </c>
      <c r="DE40" s="8">
        <f>ABS(AG40-VLOOKUP(VK_valitsin!$C$8,tiedot,32,FALSE))</f>
        <v>0</v>
      </c>
      <c r="DJ40" s="8">
        <f>ABS(AL40-VLOOKUP(VK_valitsin!$C$8,tiedot,37,FALSE))</f>
        <v>4.6844502277162414E-3</v>
      </c>
      <c r="EB40" s="41">
        <f>ABS(BD40-VLOOKUP(VK_valitsin!$C$8,tiedot,55,FALSE))</f>
        <v>0.1519021739130435</v>
      </c>
      <c r="EF40" s="41">
        <f>ABS(BH40-VLOOKUP(VK_valitsin!$C$8,tiedot,59,FALSE))</f>
        <v>72</v>
      </c>
      <c r="EL40" s="8">
        <f>ABS(BN40-VLOOKUP(VK_valitsin!$C$8,tiedot,65,FALSE))</f>
        <v>2949.2755479926855</v>
      </c>
      <c r="FH40" s="43">
        <f>IF($B40=VK_valitsin!$C$8,100000,VK!CJ40/VK!L$296*VK_valitsin!E$5)</f>
        <v>0.1447056456250235</v>
      </c>
      <c r="FO40" s="43">
        <f>IF($B40=VK_valitsin!$C$8,100000,VK!CQ40/VK!S$296*VK_valitsin!J$5)</f>
        <v>3.737662097073402E-2</v>
      </c>
      <c r="GC40" s="43">
        <f>IF($B40=VK_valitsin!$C$8,100000,VK!DE40/VK!AG$296*VK_valitsin!I$5)</f>
        <v>0</v>
      </c>
      <c r="GH40" s="43">
        <f>IF($B40=VK_valitsin!$C$8,100000,VK!DJ40/VK!AL$296*VK_valitsin!D$5)</f>
        <v>9.1591870908523821E-3</v>
      </c>
      <c r="GZ40" s="43">
        <f>IF($B40=VK_valitsin!$C$8,100000,VK!EB40/VK!BD$296*VK_valitsin!H$5)</f>
        <v>6.165476931297989E-2</v>
      </c>
      <c r="HD40" s="43">
        <f>IF($B40=VK_valitsin!$C$8,100000,VK!EF40/VK!BH$296*VK_valitsin!F$5)</f>
        <v>2.8586243868795505E-2</v>
      </c>
      <c r="HJ40" s="43">
        <f>IF($B40=VK_valitsin!$C$8,100000,VK!EL40/VK!BN$296*VK_valitsin!G$5)</f>
        <v>0.11673592456487768</v>
      </c>
      <c r="ID40" s="15">
        <f t="shared" si="2"/>
        <v>0.39821839523326297</v>
      </c>
      <c r="IE40" s="15">
        <f t="shared" si="0"/>
        <v>20</v>
      </c>
      <c r="IF40" s="16">
        <f t="shared" si="3"/>
        <v>3.8000000000000018E-9</v>
      </c>
      <c r="IG40" s="37" t="str">
        <f t="shared" si="1"/>
        <v>Ii</v>
      </c>
    </row>
    <row r="41" spans="2:241" x14ac:dyDescent="0.2">
      <c r="B41" t="s">
        <v>129</v>
      </c>
      <c r="C41">
        <v>140</v>
      </c>
      <c r="L41" s="61">
        <v>161.19999999999999</v>
      </c>
      <c r="M41" s="55"/>
      <c r="N41" s="55"/>
      <c r="O41" s="55"/>
      <c r="P41" s="55"/>
      <c r="Q41" s="55"/>
      <c r="R41" s="55"/>
      <c r="S41" s="62">
        <v>372</v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42">
        <v>0</v>
      </c>
      <c r="AH41" s="55"/>
      <c r="AI41" s="55"/>
      <c r="AJ41" s="55"/>
      <c r="AK41" s="55"/>
      <c r="AL41" s="72">
        <v>0.86104783599088841</v>
      </c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72">
        <v>0.56746031746031744</v>
      </c>
      <c r="BE41" s="55"/>
      <c r="BF41" s="55"/>
      <c r="BG41" s="55"/>
      <c r="BH41" s="67">
        <v>756</v>
      </c>
      <c r="BI41" s="55"/>
      <c r="BJ41" s="55"/>
      <c r="BK41" s="55"/>
      <c r="BL41" s="55"/>
      <c r="BM41" s="55"/>
      <c r="BN41" s="65">
        <v>25826.638664907394</v>
      </c>
      <c r="CJ41" s="8">
        <f>ABS(L41-VLOOKUP(VK_valitsin!$C$8,tiedot,11,FALSE))</f>
        <v>21.899999999999977</v>
      </c>
      <c r="CQ41" s="8">
        <f>ABS(S41-VLOOKUP(VK_valitsin!$C$8,tiedot,18,FALSE))</f>
        <v>220</v>
      </c>
      <c r="DE41" s="8">
        <f>ABS(AG41-VLOOKUP(VK_valitsin!$C$8,tiedot,32,FALSE))</f>
        <v>0</v>
      </c>
      <c r="DJ41" s="8">
        <f>ABS(AL41-VLOOKUP(VK_valitsin!$C$8,tiedot,37,FALSE))</f>
        <v>0.16670821334937902</v>
      </c>
      <c r="EB41" s="41">
        <f>ABS(BD41-VLOOKUP(VK_valitsin!$C$8,tiedot,55,FALSE))</f>
        <v>0.25319185645272602</v>
      </c>
      <c r="EF41" s="41">
        <f>ABS(BH41-VLOOKUP(VK_valitsin!$C$8,tiedot,59,FALSE))</f>
        <v>204</v>
      </c>
      <c r="EL41" s="8">
        <f>ABS(BN41-VLOOKUP(VK_valitsin!$C$8,tiedot,65,FALSE))</f>
        <v>1589.8413497383626</v>
      </c>
      <c r="FH41" s="43">
        <f>IF($B41=VK_valitsin!$C$8,100000,VK!CJ41/VK!L$296*VK_valitsin!E$5)</f>
        <v>0.10356384441790888</v>
      </c>
      <c r="FO41" s="43">
        <f>IF($B41=VK_valitsin!$C$8,100000,VK!CQ41/VK!S$296*VK_valitsin!J$5)</f>
        <v>4.1740388901327335E-2</v>
      </c>
      <c r="GC41" s="43">
        <f>IF($B41=VK_valitsin!$C$8,100000,VK!DE41/VK!AG$296*VK_valitsin!I$5)</f>
        <v>0</v>
      </c>
      <c r="GH41" s="43">
        <f>IF($B41=VK_valitsin!$C$8,100000,VK!DJ41/VK!AL$296*VK_valitsin!D$5)</f>
        <v>0.32595323707667945</v>
      </c>
      <c r="GZ41" s="43">
        <f>IF($B41=VK_valitsin!$C$8,100000,VK!EB41/VK!BD$296*VK_valitsin!H$5)</f>
        <v>0.10276670240713062</v>
      </c>
      <c r="HD41" s="43">
        <f>IF($B41=VK_valitsin!$C$8,100000,VK!EF41/VK!BH$296*VK_valitsin!F$5)</f>
        <v>8.0994357628253938E-2</v>
      </c>
      <c r="HJ41" s="43">
        <f>IF($B41=VK_valitsin!$C$8,100000,VK!EL41/VK!BN$296*VK_valitsin!G$5)</f>
        <v>6.2927860368793553E-2</v>
      </c>
      <c r="ID41" s="15">
        <f t="shared" si="2"/>
        <v>0.7179463947000938</v>
      </c>
      <c r="IE41" s="15">
        <f t="shared" si="0"/>
        <v>132</v>
      </c>
      <c r="IF41" s="16">
        <f t="shared" si="3"/>
        <v>3.9000000000000018E-9</v>
      </c>
      <c r="IG41" s="37" t="str">
        <f t="shared" si="1"/>
        <v>Iisalmi</v>
      </c>
    </row>
    <row r="42" spans="2:241" x14ac:dyDescent="0.2">
      <c r="B42" t="s">
        <v>130</v>
      </c>
      <c r="C42">
        <v>142</v>
      </c>
      <c r="L42" s="61">
        <v>169.2</v>
      </c>
      <c r="M42" s="55"/>
      <c r="N42" s="55"/>
      <c r="O42" s="55"/>
      <c r="P42" s="55"/>
      <c r="Q42" s="55"/>
      <c r="R42" s="55"/>
      <c r="S42" s="62">
        <v>239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42">
        <v>0</v>
      </c>
      <c r="AH42" s="55"/>
      <c r="AI42" s="55"/>
      <c r="AJ42" s="55"/>
      <c r="AK42" s="55"/>
      <c r="AL42" s="72">
        <v>0.79322033898305089</v>
      </c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72">
        <v>0.97435897435897434</v>
      </c>
      <c r="BE42" s="55"/>
      <c r="BF42" s="55"/>
      <c r="BG42" s="55"/>
      <c r="BH42" s="67">
        <v>234</v>
      </c>
      <c r="BI42" s="55"/>
      <c r="BJ42" s="55"/>
      <c r="BK42" s="55"/>
      <c r="BL42" s="55"/>
      <c r="BM42" s="55"/>
      <c r="BN42" s="65">
        <v>26020.778159662554</v>
      </c>
      <c r="CJ42" s="8">
        <f>ABS(L42-VLOOKUP(VK_valitsin!$C$8,tiedot,11,FALSE))</f>
        <v>29.899999999999977</v>
      </c>
      <c r="CQ42" s="8">
        <f>ABS(S42-VLOOKUP(VK_valitsin!$C$8,tiedot,18,FALSE))</f>
        <v>87</v>
      </c>
      <c r="DE42" s="8">
        <f>ABS(AG42-VLOOKUP(VK_valitsin!$C$8,tiedot,32,FALSE))</f>
        <v>0</v>
      </c>
      <c r="DJ42" s="8">
        <f>ABS(AL42-VLOOKUP(VK_valitsin!$C$8,tiedot,37,FALSE))</f>
        <v>9.8880716341541497E-2</v>
      </c>
      <c r="EB42" s="41">
        <f>ABS(BD42-VLOOKUP(VK_valitsin!$C$8,tiedot,55,FALSE))</f>
        <v>0.15370680044593088</v>
      </c>
      <c r="EF42" s="41">
        <f>ABS(BH42-VLOOKUP(VK_valitsin!$C$8,tiedot,59,FALSE))</f>
        <v>318</v>
      </c>
      <c r="EL42" s="8">
        <f>ABS(BN42-VLOOKUP(VK_valitsin!$C$8,tiedot,65,FALSE))</f>
        <v>1395.7018549832028</v>
      </c>
      <c r="FH42" s="43">
        <f>IF($B42=VK_valitsin!$C$8,100000,VK!CJ42/VK!L$296*VK_valitsin!E$5)</f>
        <v>0.14139538575778432</v>
      </c>
      <c r="FO42" s="43">
        <f>IF($B42=VK_valitsin!$C$8,100000,VK!CQ42/VK!S$296*VK_valitsin!J$5)</f>
        <v>1.6506426520070352E-2</v>
      </c>
      <c r="GC42" s="43">
        <f>IF($B42=VK_valitsin!$C$8,100000,VK!DE42/VK!AG$296*VK_valitsin!I$5)</f>
        <v>0</v>
      </c>
      <c r="GH42" s="43">
        <f>IF($B42=VK_valitsin!$C$8,100000,VK!DJ42/VK!AL$296*VK_valitsin!D$5)</f>
        <v>0.19333474295258182</v>
      </c>
      <c r="GZ42" s="43">
        <f>IF($B42=VK_valitsin!$C$8,100000,VK!EB42/VK!BD$296*VK_valitsin!H$5)</f>
        <v>6.2387239624069363E-2</v>
      </c>
      <c r="HD42" s="43">
        <f>IF($B42=VK_valitsin!$C$8,100000,VK!EF42/VK!BH$296*VK_valitsin!F$5)</f>
        <v>0.12625591042051348</v>
      </c>
      <c r="HJ42" s="43">
        <f>IF($B42=VK_valitsin!$C$8,100000,VK!EL42/VK!BN$296*VK_valitsin!G$5)</f>
        <v>5.5243582299141301E-2</v>
      </c>
      <c r="ID42" s="15">
        <f t="shared" si="2"/>
        <v>0.59512329157416055</v>
      </c>
      <c r="IE42" s="15">
        <f t="shared" si="0"/>
        <v>85</v>
      </c>
      <c r="IF42" s="16">
        <f t="shared" si="3"/>
        <v>4.0000000000000019E-9</v>
      </c>
      <c r="IG42" s="37" t="str">
        <f t="shared" si="1"/>
        <v>Iitti</v>
      </c>
    </row>
    <row r="43" spans="2:241" x14ac:dyDescent="0.2">
      <c r="B43" t="s">
        <v>131</v>
      </c>
      <c r="C43">
        <v>143</v>
      </c>
      <c r="L43" s="61">
        <v>181.1</v>
      </c>
      <c r="M43" s="55"/>
      <c r="N43" s="55"/>
      <c r="O43" s="55"/>
      <c r="P43" s="55"/>
      <c r="Q43" s="55"/>
      <c r="R43" s="55"/>
      <c r="S43" s="62">
        <v>237</v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42">
        <v>0</v>
      </c>
      <c r="AH43" s="55"/>
      <c r="AI43" s="55"/>
      <c r="AJ43" s="55"/>
      <c r="AK43" s="55"/>
      <c r="AL43" s="72">
        <v>0.8091286307053942</v>
      </c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72">
        <v>1</v>
      </c>
      <c r="BE43" s="55"/>
      <c r="BF43" s="55"/>
      <c r="BG43" s="55"/>
      <c r="BH43" s="67">
        <v>195</v>
      </c>
      <c r="BI43" s="55"/>
      <c r="BJ43" s="55"/>
      <c r="BK43" s="55"/>
      <c r="BL43" s="55"/>
      <c r="BM43" s="55"/>
      <c r="BN43" s="65">
        <v>24675.777892867711</v>
      </c>
      <c r="CJ43" s="8">
        <f>ABS(L43-VLOOKUP(VK_valitsin!$C$8,tiedot,11,FALSE))</f>
        <v>41.799999999999983</v>
      </c>
      <c r="CQ43" s="8">
        <f>ABS(S43-VLOOKUP(VK_valitsin!$C$8,tiedot,18,FALSE))</f>
        <v>85</v>
      </c>
      <c r="DE43" s="8">
        <f>ABS(AG43-VLOOKUP(VK_valitsin!$C$8,tiedot,32,FALSE))</f>
        <v>0</v>
      </c>
      <c r="DJ43" s="8">
        <f>ABS(AL43-VLOOKUP(VK_valitsin!$C$8,tiedot,37,FALSE))</f>
        <v>0.11478900806388481</v>
      </c>
      <c r="EB43" s="41">
        <f>ABS(BD43-VLOOKUP(VK_valitsin!$C$8,tiedot,55,FALSE))</f>
        <v>0.17934782608695654</v>
      </c>
      <c r="EF43" s="41">
        <f>ABS(BH43-VLOOKUP(VK_valitsin!$C$8,tiedot,59,FALSE))</f>
        <v>357</v>
      </c>
      <c r="EL43" s="8">
        <f>ABS(BN43-VLOOKUP(VK_valitsin!$C$8,tiedot,65,FALSE))</f>
        <v>2740.7021217780457</v>
      </c>
      <c r="FH43" s="43">
        <f>IF($B43=VK_valitsin!$C$8,100000,VK!CJ43/VK!L$296*VK_valitsin!E$5)</f>
        <v>0.19766980350084906</v>
      </c>
      <c r="FO43" s="43">
        <f>IF($B43=VK_valitsin!$C$8,100000,VK!CQ43/VK!S$296*VK_valitsin!J$5)</f>
        <v>1.6126968439149198E-2</v>
      </c>
      <c r="GC43" s="43">
        <f>IF($B43=VK_valitsin!$C$8,100000,VK!DE43/VK!AG$296*VK_valitsin!I$5)</f>
        <v>0</v>
      </c>
      <c r="GH43" s="43">
        <f>IF($B43=VK_valitsin!$C$8,100000,VK!DJ43/VK!AL$296*VK_valitsin!D$5)</f>
        <v>0.22443914434395615</v>
      </c>
      <c r="GZ43" s="43">
        <f>IF($B43=VK_valitsin!$C$8,100000,VK!EB43/VK!BD$296*VK_valitsin!H$5)</f>
        <v>7.2794539797078228E-2</v>
      </c>
      <c r="HD43" s="43">
        <f>IF($B43=VK_valitsin!$C$8,100000,VK!EF43/VK!BH$296*VK_valitsin!F$5)</f>
        <v>0.14174012584944437</v>
      </c>
      <c r="HJ43" s="43">
        <f>IF($B43=VK_valitsin!$C$8,100000,VK!EL43/VK!BN$296*VK_valitsin!G$5)</f>
        <v>0.10848033387739447</v>
      </c>
      <c r="ID43" s="15">
        <f t="shared" si="2"/>
        <v>0.76125091990787153</v>
      </c>
      <c r="IE43" s="15">
        <f t="shared" si="0"/>
        <v>148</v>
      </c>
      <c r="IF43" s="16">
        <f t="shared" si="3"/>
        <v>4.100000000000002E-9</v>
      </c>
      <c r="IG43" s="37" t="str">
        <f t="shared" si="1"/>
        <v>Ikaalinen</v>
      </c>
    </row>
    <row r="44" spans="2:241" x14ac:dyDescent="0.2">
      <c r="B44" t="s">
        <v>132</v>
      </c>
      <c r="C44">
        <v>145</v>
      </c>
      <c r="L44" s="61">
        <v>127.8</v>
      </c>
      <c r="M44" s="55"/>
      <c r="N44" s="55"/>
      <c r="O44" s="55"/>
      <c r="P44" s="55"/>
      <c r="Q44" s="55"/>
      <c r="R44" s="55"/>
      <c r="S44" s="62">
        <v>257</v>
      </c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42">
        <v>0</v>
      </c>
      <c r="AH44" s="55"/>
      <c r="AI44" s="55"/>
      <c r="AJ44" s="55"/>
      <c r="AK44" s="55"/>
      <c r="AL44" s="72">
        <v>0.84418604651162787</v>
      </c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72">
        <v>0.91322314049586772</v>
      </c>
      <c r="BE44" s="55"/>
      <c r="BF44" s="55"/>
      <c r="BG44" s="55"/>
      <c r="BH44" s="67">
        <v>726</v>
      </c>
      <c r="BI44" s="55"/>
      <c r="BJ44" s="55"/>
      <c r="BK44" s="55"/>
      <c r="BL44" s="55"/>
      <c r="BM44" s="55"/>
      <c r="BN44" s="65">
        <v>25830.110226084158</v>
      </c>
      <c r="CJ44" s="8">
        <f>ABS(L44-VLOOKUP(VK_valitsin!$C$8,tiedot,11,FALSE))</f>
        <v>11.500000000000014</v>
      </c>
      <c r="CQ44" s="8">
        <f>ABS(S44-VLOOKUP(VK_valitsin!$C$8,tiedot,18,FALSE))</f>
        <v>105</v>
      </c>
      <c r="DE44" s="8">
        <f>ABS(AG44-VLOOKUP(VK_valitsin!$C$8,tiedot,32,FALSE))</f>
        <v>0</v>
      </c>
      <c r="DJ44" s="8">
        <f>ABS(AL44-VLOOKUP(VK_valitsin!$C$8,tiedot,37,FALSE))</f>
        <v>0.14984642387011848</v>
      </c>
      <c r="EB44" s="41">
        <f>ABS(BD44-VLOOKUP(VK_valitsin!$C$8,tiedot,55,FALSE))</f>
        <v>9.2570966582824266E-2</v>
      </c>
      <c r="EF44" s="41">
        <f>ABS(BH44-VLOOKUP(VK_valitsin!$C$8,tiedot,59,FALSE))</f>
        <v>174</v>
      </c>
      <c r="EL44" s="8">
        <f>ABS(BN44-VLOOKUP(VK_valitsin!$C$8,tiedot,65,FALSE))</f>
        <v>1586.3697885615984</v>
      </c>
      <c r="FH44" s="43">
        <f>IF($B44=VK_valitsin!$C$8,100000,VK!CJ44/VK!L$296*VK_valitsin!E$5)</f>
        <v>5.4382840676071E-2</v>
      </c>
      <c r="FO44" s="43">
        <f>IF($B44=VK_valitsin!$C$8,100000,VK!CQ44/VK!S$296*VK_valitsin!J$5)</f>
        <v>1.9921549248360773E-2</v>
      </c>
      <c r="GC44" s="43">
        <f>IF($B44=VK_valitsin!$C$8,100000,VK!DE44/VK!AG$296*VK_valitsin!I$5)</f>
        <v>0</v>
      </c>
      <c r="GH44" s="43">
        <f>IF($B44=VK_valitsin!$C$8,100000,VK!DJ44/VK!AL$296*VK_valitsin!D$5)</f>
        <v>0.29298452633804356</v>
      </c>
      <c r="GZ44" s="43">
        <f>IF($B44=VK_valitsin!$C$8,100000,VK!EB44/VK!BD$296*VK_valitsin!H$5)</f>
        <v>3.7573139624787921E-2</v>
      </c>
      <c r="HD44" s="43">
        <f>IF($B44=VK_valitsin!$C$8,100000,VK!EF44/VK!BH$296*VK_valitsin!F$5)</f>
        <v>6.9083422682922474E-2</v>
      </c>
      <c r="HJ44" s="43">
        <f>IF($B44=VK_valitsin!$C$8,100000,VK!EL44/VK!BN$296*VK_valitsin!G$5)</f>
        <v>6.2790451741807529E-2</v>
      </c>
      <c r="ID44" s="15">
        <f t="shared" si="2"/>
        <v>0.53673593451199331</v>
      </c>
      <c r="IE44" s="15">
        <f t="shared" si="0"/>
        <v>59</v>
      </c>
      <c r="IF44" s="16">
        <f t="shared" si="3"/>
        <v>4.200000000000002E-9</v>
      </c>
      <c r="IG44" s="37" t="str">
        <f t="shared" si="1"/>
        <v>Ilmajoki</v>
      </c>
    </row>
    <row r="45" spans="2:241" x14ac:dyDescent="0.2">
      <c r="B45" t="s">
        <v>134</v>
      </c>
      <c r="C45">
        <v>146</v>
      </c>
      <c r="L45" s="61">
        <v>237.9</v>
      </c>
      <c r="M45" s="55"/>
      <c r="N45" s="55"/>
      <c r="O45" s="55"/>
      <c r="P45" s="55"/>
      <c r="Q45" s="55"/>
      <c r="R45" s="55"/>
      <c r="S45" s="62">
        <v>490</v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42">
        <v>0</v>
      </c>
      <c r="AH45" s="55"/>
      <c r="AI45" s="55"/>
      <c r="AJ45" s="55"/>
      <c r="AK45" s="55"/>
      <c r="AL45" s="72">
        <v>0.66346153846153844</v>
      </c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72">
        <v>1</v>
      </c>
      <c r="BE45" s="55"/>
      <c r="BF45" s="55"/>
      <c r="BG45" s="55"/>
      <c r="BH45" s="67">
        <v>69</v>
      </c>
      <c r="BI45" s="55"/>
      <c r="BJ45" s="55"/>
      <c r="BK45" s="55"/>
      <c r="BL45" s="55"/>
      <c r="BM45" s="55"/>
      <c r="BN45" s="65">
        <v>24390.676175262437</v>
      </c>
      <c r="CJ45" s="8">
        <f>ABS(L45-VLOOKUP(VK_valitsin!$C$8,tiedot,11,FALSE))</f>
        <v>98.6</v>
      </c>
      <c r="CQ45" s="8">
        <f>ABS(S45-VLOOKUP(VK_valitsin!$C$8,tiedot,18,FALSE))</f>
        <v>338</v>
      </c>
      <c r="DE45" s="8">
        <f>ABS(AG45-VLOOKUP(VK_valitsin!$C$8,tiedot,32,FALSE))</f>
        <v>0</v>
      </c>
      <c r="DJ45" s="8">
        <f>ABS(AL45-VLOOKUP(VK_valitsin!$C$8,tiedot,37,FALSE))</f>
        <v>3.0878084179970955E-2</v>
      </c>
      <c r="EB45" s="41">
        <f>ABS(BD45-VLOOKUP(VK_valitsin!$C$8,tiedot,55,FALSE))</f>
        <v>0.17934782608695654</v>
      </c>
      <c r="EF45" s="41">
        <f>ABS(BH45-VLOOKUP(VK_valitsin!$C$8,tiedot,59,FALSE))</f>
        <v>483</v>
      </c>
      <c r="EL45" s="8">
        <f>ABS(BN45-VLOOKUP(VK_valitsin!$C$8,tiedot,65,FALSE))</f>
        <v>3025.8038393833194</v>
      </c>
      <c r="FH45" s="43">
        <f>IF($B45=VK_valitsin!$C$8,100000,VK!CJ45/VK!L$296*VK_valitsin!E$5)</f>
        <v>0.46627374701396462</v>
      </c>
      <c r="FO45" s="43">
        <f>IF($B45=VK_valitsin!$C$8,100000,VK!CQ45/VK!S$296*VK_valitsin!J$5)</f>
        <v>6.4128415675675635E-2</v>
      </c>
      <c r="GC45" s="43">
        <f>IF($B45=VK_valitsin!$C$8,100000,VK!DE45/VK!AG$296*VK_valitsin!I$5)</f>
        <v>0</v>
      </c>
      <c r="GH45" s="43">
        <f>IF($B45=VK_valitsin!$C$8,100000,VK!DJ45/VK!AL$296*VK_valitsin!D$5)</f>
        <v>6.0373818967721711E-2</v>
      </c>
      <c r="GZ45" s="43">
        <f>IF($B45=VK_valitsin!$C$8,100000,VK!EB45/VK!BD$296*VK_valitsin!H$5)</f>
        <v>7.2794539797078228E-2</v>
      </c>
      <c r="HD45" s="43">
        <f>IF($B45=VK_valitsin!$C$8,100000,VK!EF45/VK!BH$296*VK_valitsin!F$5)</f>
        <v>0.19176605261983651</v>
      </c>
      <c r="HJ45" s="43">
        <f>IF($B45=VK_valitsin!$C$8,100000,VK!EL45/VK!BN$296*VK_valitsin!G$5)</f>
        <v>0.11976500770935913</v>
      </c>
      <c r="ID45" s="15">
        <f t="shared" si="2"/>
        <v>0.97510158608363595</v>
      </c>
      <c r="IE45" s="15">
        <f t="shared" si="0"/>
        <v>214</v>
      </c>
      <c r="IF45" s="16">
        <f t="shared" si="3"/>
        <v>4.3000000000000021E-9</v>
      </c>
      <c r="IG45" s="37" t="str">
        <f t="shared" si="1"/>
        <v>Ilomantsi</v>
      </c>
    </row>
    <row r="46" spans="2:241" x14ac:dyDescent="0.2">
      <c r="B46" t="s">
        <v>136</v>
      </c>
      <c r="C46">
        <v>148</v>
      </c>
      <c r="L46" s="61">
        <v>111.7</v>
      </c>
      <c r="M46" s="55"/>
      <c r="N46" s="55"/>
      <c r="O46" s="55"/>
      <c r="P46" s="55"/>
      <c r="Q46" s="55"/>
      <c r="R46" s="55"/>
      <c r="S46" s="62">
        <v>728</v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42">
        <v>1</v>
      </c>
      <c r="AH46" s="55"/>
      <c r="AI46" s="55"/>
      <c r="AJ46" s="55"/>
      <c r="AK46" s="55"/>
      <c r="AL46" s="72">
        <v>0.70707070707070707</v>
      </c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72">
        <v>1</v>
      </c>
      <c r="BE46" s="55"/>
      <c r="BF46" s="55"/>
      <c r="BG46" s="55"/>
      <c r="BH46" s="67">
        <v>210</v>
      </c>
      <c r="BI46" s="55"/>
      <c r="BJ46" s="55"/>
      <c r="BK46" s="55"/>
      <c r="BL46" s="55"/>
      <c r="BM46" s="55"/>
      <c r="BN46" s="65">
        <v>28931.903931339977</v>
      </c>
      <c r="CJ46" s="8">
        <f>ABS(L46-VLOOKUP(VK_valitsin!$C$8,tiedot,11,FALSE))</f>
        <v>27.600000000000009</v>
      </c>
      <c r="CQ46" s="8">
        <f>ABS(S46-VLOOKUP(VK_valitsin!$C$8,tiedot,18,FALSE))</f>
        <v>576</v>
      </c>
      <c r="DE46" s="8">
        <f>ABS(AG46-VLOOKUP(VK_valitsin!$C$8,tiedot,32,FALSE))</f>
        <v>1</v>
      </c>
      <c r="DJ46" s="8">
        <f>ABS(AL46-VLOOKUP(VK_valitsin!$C$8,tiedot,37,FALSE))</f>
        <v>1.2731084429197681E-2</v>
      </c>
      <c r="EB46" s="41">
        <f>ABS(BD46-VLOOKUP(VK_valitsin!$C$8,tiedot,55,FALSE))</f>
        <v>0.17934782608695654</v>
      </c>
      <c r="EF46" s="41">
        <f>ABS(BH46-VLOOKUP(VK_valitsin!$C$8,tiedot,59,FALSE))</f>
        <v>342</v>
      </c>
      <c r="EL46" s="8">
        <f>ABS(BN46-VLOOKUP(VK_valitsin!$C$8,tiedot,65,FALSE))</f>
        <v>1515.4239166942207</v>
      </c>
      <c r="FH46" s="43">
        <f>IF($B46=VK_valitsin!$C$8,100000,VK!CJ46/VK!L$296*VK_valitsin!E$5)</f>
        <v>0.13051881762257028</v>
      </c>
      <c r="FO46" s="43">
        <f>IF($B46=VK_valitsin!$C$8,100000,VK!CQ46/VK!S$296*VK_valitsin!J$5)</f>
        <v>0.10928392730529339</v>
      </c>
      <c r="GC46" s="43">
        <f>IF($B46=VK_valitsin!$C$8,100000,VK!DE46/VK!AG$296*VK_valitsin!I$5)</f>
        <v>0.10940897735217005</v>
      </c>
      <c r="GH46" s="43">
        <f>IF($B46=VK_valitsin!$C$8,100000,VK!DJ46/VK!AL$296*VK_valitsin!D$5)</f>
        <v>2.4892223951177933E-2</v>
      </c>
      <c r="GZ46" s="43">
        <f>IF($B46=VK_valitsin!$C$8,100000,VK!EB46/VK!BD$296*VK_valitsin!H$5)</f>
        <v>7.2794539797078228E-2</v>
      </c>
      <c r="HD46" s="43">
        <f>IF($B46=VK_valitsin!$C$8,100000,VK!EF46/VK!BH$296*VK_valitsin!F$5)</f>
        <v>0.13578465837677864</v>
      </c>
      <c r="HJ46" s="43">
        <f>IF($B46=VK_valitsin!$C$8,100000,VK!EL46/VK!BN$296*VK_valitsin!G$5)</f>
        <v>5.998232757309889E-2</v>
      </c>
      <c r="ID46" s="15">
        <f t="shared" si="2"/>
        <v>0.6426654763781674</v>
      </c>
      <c r="IE46" s="15">
        <f t="shared" si="0"/>
        <v>101</v>
      </c>
      <c r="IF46" s="16">
        <f t="shared" si="3"/>
        <v>4.4000000000000022E-9</v>
      </c>
      <c r="IG46" s="37" t="str">
        <f t="shared" si="1"/>
        <v>Inari</v>
      </c>
    </row>
    <row r="47" spans="2:241" x14ac:dyDescent="0.2">
      <c r="B47" t="s">
        <v>137</v>
      </c>
      <c r="C47">
        <v>149</v>
      </c>
      <c r="L47" s="61">
        <v>118.2</v>
      </c>
      <c r="M47" s="55"/>
      <c r="N47" s="55"/>
      <c r="O47" s="55"/>
      <c r="P47" s="55"/>
      <c r="Q47" s="55"/>
      <c r="R47" s="55"/>
      <c r="S47" s="62">
        <v>144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42">
        <v>0</v>
      </c>
      <c r="AH47" s="55"/>
      <c r="AI47" s="55"/>
      <c r="AJ47" s="55"/>
      <c r="AK47" s="55"/>
      <c r="AL47" s="72">
        <v>0.67985611510791366</v>
      </c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72">
        <v>1</v>
      </c>
      <c r="BE47" s="55"/>
      <c r="BF47" s="55"/>
      <c r="BG47" s="55"/>
      <c r="BH47" s="67">
        <v>189</v>
      </c>
      <c r="BI47" s="55"/>
      <c r="BJ47" s="55"/>
      <c r="BK47" s="55"/>
      <c r="BL47" s="55"/>
      <c r="BM47" s="55"/>
      <c r="BN47" s="65">
        <v>32410.514624213254</v>
      </c>
      <c r="CJ47" s="8">
        <f>ABS(L47-VLOOKUP(VK_valitsin!$C$8,tiedot,11,FALSE))</f>
        <v>21.100000000000009</v>
      </c>
      <c r="CQ47" s="8">
        <f>ABS(S47-VLOOKUP(VK_valitsin!$C$8,tiedot,18,FALSE))</f>
        <v>8</v>
      </c>
      <c r="DE47" s="8">
        <f>ABS(AG47-VLOOKUP(VK_valitsin!$C$8,tiedot,32,FALSE))</f>
        <v>0</v>
      </c>
      <c r="DJ47" s="8">
        <f>ABS(AL47-VLOOKUP(VK_valitsin!$C$8,tiedot,37,FALSE))</f>
        <v>1.448350753359573E-2</v>
      </c>
      <c r="EB47" s="41">
        <f>ABS(BD47-VLOOKUP(VK_valitsin!$C$8,tiedot,55,FALSE))</f>
        <v>0.17934782608695654</v>
      </c>
      <c r="EF47" s="41">
        <f>ABS(BH47-VLOOKUP(VK_valitsin!$C$8,tiedot,59,FALSE))</f>
        <v>363</v>
      </c>
      <c r="EL47" s="8">
        <f>ABS(BN47-VLOOKUP(VK_valitsin!$C$8,tiedot,65,FALSE))</f>
        <v>4994.0346095674977</v>
      </c>
      <c r="FH47" s="43">
        <f>IF($B47=VK_valitsin!$C$8,100000,VK!CJ47/VK!L$296*VK_valitsin!E$5)</f>
        <v>9.9780690283921489E-2</v>
      </c>
      <c r="FO47" s="43">
        <f>IF($B47=VK_valitsin!$C$8,100000,VK!CQ47/VK!S$296*VK_valitsin!J$5)</f>
        <v>1.5178323236846303E-3</v>
      </c>
      <c r="GC47" s="43">
        <f>IF($B47=VK_valitsin!$C$8,100000,VK!DE47/VK!AG$296*VK_valitsin!I$5)</f>
        <v>0</v>
      </c>
      <c r="GH47" s="43">
        <f>IF($B47=VK_valitsin!$C$8,100000,VK!DJ47/VK!AL$296*VK_valitsin!D$5)</f>
        <v>2.8318617721048153E-2</v>
      </c>
      <c r="GZ47" s="43">
        <f>IF($B47=VK_valitsin!$C$8,100000,VK!EB47/VK!BD$296*VK_valitsin!H$5)</f>
        <v>7.2794539797078228E-2</v>
      </c>
      <c r="HD47" s="43">
        <f>IF($B47=VK_valitsin!$C$8,100000,VK!EF47/VK!BH$296*VK_valitsin!F$5)</f>
        <v>0.14412231283851068</v>
      </c>
      <c r="HJ47" s="43">
        <f>IF($B47=VK_valitsin!$C$8,100000,VK!EL47/VK!BN$296*VK_valitsin!G$5)</f>
        <v>0.19766998300774086</v>
      </c>
      <c r="ID47" s="15">
        <f t="shared" si="2"/>
        <v>0.54420398047198404</v>
      </c>
      <c r="IE47" s="15">
        <f t="shared" si="0"/>
        <v>63</v>
      </c>
      <c r="IF47" s="16">
        <f t="shared" si="3"/>
        <v>4.5000000000000022E-9</v>
      </c>
      <c r="IG47" s="37" t="str">
        <f t="shared" si="1"/>
        <v>Inkoo</v>
      </c>
    </row>
    <row r="48" spans="2:241" x14ac:dyDescent="0.2">
      <c r="B48" t="s">
        <v>138</v>
      </c>
      <c r="C48">
        <v>151</v>
      </c>
      <c r="L48" s="61">
        <v>143.80000000000001</v>
      </c>
      <c r="M48" s="55"/>
      <c r="N48" s="55"/>
      <c r="O48" s="55"/>
      <c r="P48" s="55"/>
      <c r="Q48" s="55"/>
      <c r="R48" s="55"/>
      <c r="S48" s="62">
        <v>123</v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42">
        <v>1</v>
      </c>
      <c r="AH48" s="55"/>
      <c r="AI48" s="55"/>
      <c r="AJ48" s="55"/>
      <c r="AK48" s="55"/>
      <c r="AL48" s="72">
        <v>0.66176470588235292</v>
      </c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72">
        <v>1</v>
      </c>
      <c r="BE48" s="55"/>
      <c r="BF48" s="55"/>
      <c r="BG48" s="55"/>
      <c r="BH48" s="67">
        <v>45</v>
      </c>
      <c r="BI48" s="55"/>
      <c r="BJ48" s="55"/>
      <c r="BK48" s="55"/>
      <c r="BL48" s="55"/>
      <c r="BM48" s="55"/>
      <c r="BN48" s="65">
        <v>24617.051282051281</v>
      </c>
      <c r="CJ48" s="8">
        <f>ABS(L48-VLOOKUP(VK_valitsin!$C$8,tiedot,11,FALSE))</f>
        <v>4.5</v>
      </c>
      <c r="CQ48" s="8">
        <f>ABS(S48-VLOOKUP(VK_valitsin!$C$8,tiedot,18,FALSE))</f>
        <v>29</v>
      </c>
      <c r="DE48" s="8">
        <f>ABS(AG48-VLOOKUP(VK_valitsin!$C$8,tiedot,32,FALSE))</f>
        <v>1</v>
      </c>
      <c r="DJ48" s="8">
        <f>ABS(AL48-VLOOKUP(VK_valitsin!$C$8,tiedot,37,FALSE))</f>
        <v>3.2574916759156469E-2</v>
      </c>
      <c r="EB48" s="41">
        <f>ABS(BD48-VLOOKUP(VK_valitsin!$C$8,tiedot,55,FALSE))</f>
        <v>0.17934782608695654</v>
      </c>
      <c r="EF48" s="41">
        <f>ABS(BH48-VLOOKUP(VK_valitsin!$C$8,tiedot,59,FALSE))</f>
        <v>507</v>
      </c>
      <c r="EL48" s="8">
        <f>ABS(BN48-VLOOKUP(VK_valitsin!$C$8,tiedot,65,FALSE))</f>
        <v>2799.4287325944752</v>
      </c>
      <c r="FH48" s="43">
        <f>IF($B48=VK_valitsin!$C$8,100000,VK!CJ48/VK!L$296*VK_valitsin!E$5)</f>
        <v>2.1280242003679929E-2</v>
      </c>
      <c r="FO48" s="43">
        <f>IF($B48=VK_valitsin!$C$8,100000,VK!CQ48/VK!S$296*VK_valitsin!J$5)</f>
        <v>5.5021421733567845E-3</v>
      </c>
      <c r="GC48" s="43">
        <f>IF($B48=VK_valitsin!$C$8,100000,VK!DE48/VK!AG$296*VK_valitsin!I$5)</f>
        <v>0.10940897735217005</v>
      </c>
      <c r="GH48" s="43">
        <f>IF($B48=VK_valitsin!$C$8,100000,VK!DJ48/VK!AL$296*VK_valitsin!D$5)</f>
        <v>6.3691520362574722E-2</v>
      </c>
      <c r="GZ48" s="43">
        <f>IF($B48=VK_valitsin!$C$8,100000,VK!EB48/VK!BD$296*VK_valitsin!H$5)</f>
        <v>7.2794539797078228E-2</v>
      </c>
      <c r="HD48" s="43">
        <f>IF($B48=VK_valitsin!$C$8,100000,VK!EF48/VK!BH$296*VK_valitsin!F$5)</f>
        <v>0.20129480057610169</v>
      </c>
      <c r="HJ48" s="43">
        <f>IF($B48=VK_valitsin!$C$8,100000,VK!EL48/VK!BN$296*VK_valitsin!G$5)</f>
        <v>0.11080480478513438</v>
      </c>
      <c r="ID48" s="15">
        <f t="shared" si="2"/>
        <v>0.58477703165009587</v>
      </c>
      <c r="IE48" s="15">
        <f t="shared" si="0"/>
        <v>82</v>
      </c>
      <c r="IF48" s="16">
        <f t="shared" si="3"/>
        <v>4.6000000000000023E-9</v>
      </c>
      <c r="IG48" s="37" t="str">
        <f t="shared" si="1"/>
        <v>Isojoki</v>
      </c>
    </row>
    <row r="49" spans="2:241" x14ac:dyDescent="0.2">
      <c r="B49" t="s">
        <v>139</v>
      </c>
      <c r="C49">
        <v>152</v>
      </c>
      <c r="L49" s="61">
        <v>150.30000000000001</v>
      </c>
      <c r="M49" s="55"/>
      <c r="N49" s="55"/>
      <c r="O49" s="55"/>
      <c r="P49" s="55"/>
      <c r="Q49" s="55"/>
      <c r="R49" s="55"/>
      <c r="S49" s="62">
        <v>173</v>
      </c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42">
        <v>0</v>
      </c>
      <c r="AH49" s="55"/>
      <c r="AI49" s="55"/>
      <c r="AJ49" s="55"/>
      <c r="AK49" s="55"/>
      <c r="AL49" s="72">
        <v>0.65217391304347827</v>
      </c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72">
        <v>0.5</v>
      </c>
      <c r="BE49" s="55"/>
      <c r="BF49" s="55"/>
      <c r="BG49" s="55"/>
      <c r="BH49" s="67">
        <v>120</v>
      </c>
      <c r="BI49" s="55"/>
      <c r="BJ49" s="55"/>
      <c r="BK49" s="55"/>
      <c r="BL49" s="55"/>
      <c r="BM49" s="55"/>
      <c r="BN49" s="65">
        <v>25953.598518175502</v>
      </c>
      <c r="CJ49" s="8">
        <f>ABS(L49-VLOOKUP(VK_valitsin!$C$8,tiedot,11,FALSE))</f>
        <v>11</v>
      </c>
      <c r="CQ49" s="8">
        <f>ABS(S49-VLOOKUP(VK_valitsin!$C$8,tiedot,18,FALSE))</f>
        <v>21</v>
      </c>
      <c r="DE49" s="8">
        <f>ABS(AG49-VLOOKUP(VK_valitsin!$C$8,tiedot,32,FALSE))</f>
        <v>0</v>
      </c>
      <c r="DJ49" s="8">
        <f>ABS(AL49-VLOOKUP(VK_valitsin!$C$8,tiedot,37,FALSE))</f>
        <v>4.216570959803112E-2</v>
      </c>
      <c r="EB49" s="41">
        <f>ABS(BD49-VLOOKUP(VK_valitsin!$C$8,tiedot,55,FALSE))</f>
        <v>0.32065217391304346</v>
      </c>
      <c r="EF49" s="41">
        <f>ABS(BH49-VLOOKUP(VK_valitsin!$C$8,tiedot,59,FALSE))</f>
        <v>432</v>
      </c>
      <c r="EL49" s="8">
        <f>ABS(BN49-VLOOKUP(VK_valitsin!$C$8,tiedot,65,FALSE))</f>
        <v>1462.8814964702542</v>
      </c>
      <c r="FH49" s="43">
        <f>IF($B49=VK_valitsin!$C$8,100000,VK!CJ49/VK!L$296*VK_valitsin!E$5)</f>
        <v>5.2018369342328716E-2</v>
      </c>
      <c r="FO49" s="43">
        <f>IF($B49=VK_valitsin!$C$8,100000,VK!CQ49/VK!S$296*VK_valitsin!J$5)</f>
        <v>3.9843098496721539E-3</v>
      </c>
      <c r="GC49" s="43">
        <f>IF($B49=VK_valitsin!$C$8,100000,VK!DE49/VK!AG$296*VK_valitsin!I$5)</f>
        <v>0</v>
      </c>
      <c r="GH49" s="43">
        <f>IF($B49=VK_valitsin!$C$8,100000,VK!DJ49/VK!AL$296*VK_valitsin!D$5)</f>
        <v>8.2443745637830926E-2</v>
      </c>
      <c r="GZ49" s="43">
        <f>IF($B49=VK_valitsin!$C$8,100000,VK!EB49/VK!BD$296*VK_valitsin!H$5)</f>
        <v>0.13014781357659438</v>
      </c>
      <c r="HD49" s="43">
        <f>IF($B49=VK_valitsin!$C$8,100000,VK!EF49/VK!BH$296*VK_valitsin!F$5)</f>
        <v>0.17151746321277303</v>
      </c>
      <c r="HJ49" s="43">
        <f>IF($B49=VK_valitsin!$C$8,100000,VK!EL49/VK!BN$296*VK_valitsin!G$5)</f>
        <v>5.7902634474264615E-2</v>
      </c>
      <c r="ID49" s="15">
        <f t="shared" si="2"/>
        <v>0.49801434079346385</v>
      </c>
      <c r="IE49" s="15">
        <f t="shared" si="0"/>
        <v>48</v>
      </c>
      <c r="IF49" s="16">
        <f t="shared" si="3"/>
        <v>4.7000000000000024E-9</v>
      </c>
      <c r="IG49" s="37" t="str">
        <f t="shared" si="1"/>
        <v>Isokyrö</v>
      </c>
    </row>
    <row r="50" spans="2:241" x14ac:dyDescent="0.2">
      <c r="B50" t="s">
        <v>135</v>
      </c>
      <c r="C50">
        <v>153</v>
      </c>
      <c r="L50" s="61">
        <v>186.2</v>
      </c>
      <c r="M50" s="55"/>
      <c r="N50" s="55"/>
      <c r="O50" s="55"/>
      <c r="P50" s="55"/>
      <c r="Q50" s="55"/>
      <c r="R50" s="55"/>
      <c r="S50" s="62">
        <v>68</v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42">
        <v>0</v>
      </c>
      <c r="AH50" s="55"/>
      <c r="AI50" s="55"/>
      <c r="AJ50" s="55"/>
      <c r="AK50" s="55"/>
      <c r="AL50" s="72">
        <v>0.64512338425381899</v>
      </c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72">
        <v>0.95628415300546443</v>
      </c>
      <c r="BE50" s="55"/>
      <c r="BF50" s="55"/>
      <c r="BG50" s="55"/>
      <c r="BH50" s="67">
        <v>549</v>
      </c>
      <c r="BI50" s="55"/>
      <c r="BJ50" s="55"/>
      <c r="BK50" s="55"/>
      <c r="BL50" s="55"/>
      <c r="BM50" s="55"/>
      <c r="BN50" s="65">
        <v>27598.300072803755</v>
      </c>
      <c r="CJ50" s="8">
        <f>ABS(L50-VLOOKUP(VK_valitsin!$C$8,tiedot,11,FALSE))</f>
        <v>46.899999999999977</v>
      </c>
      <c r="CQ50" s="8">
        <f>ABS(S50-VLOOKUP(VK_valitsin!$C$8,tiedot,18,FALSE))</f>
        <v>84</v>
      </c>
      <c r="DE50" s="8">
        <f>ABS(AG50-VLOOKUP(VK_valitsin!$C$8,tiedot,32,FALSE))</f>
        <v>0</v>
      </c>
      <c r="DJ50" s="8">
        <f>ABS(AL50-VLOOKUP(VK_valitsin!$C$8,tiedot,37,FALSE))</f>
        <v>4.9216238387690403E-2</v>
      </c>
      <c r="EB50" s="41">
        <f>ABS(BD50-VLOOKUP(VK_valitsin!$C$8,tiedot,55,FALSE))</f>
        <v>0.13563197909242097</v>
      </c>
      <c r="EF50" s="41">
        <f>ABS(BH50-VLOOKUP(VK_valitsin!$C$8,tiedot,59,FALSE))</f>
        <v>3</v>
      </c>
      <c r="EL50" s="8">
        <f>ABS(BN50-VLOOKUP(VK_valitsin!$C$8,tiedot,65,FALSE))</f>
        <v>181.82005815799857</v>
      </c>
      <c r="FH50" s="43">
        <f>IF($B50=VK_valitsin!$C$8,100000,VK!CJ50/VK!L$296*VK_valitsin!E$5)</f>
        <v>0.22178741110501962</v>
      </c>
      <c r="FO50" s="43">
        <f>IF($B50=VK_valitsin!$C$8,100000,VK!CQ50/VK!S$296*VK_valitsin!J$5)</f>
        <v>1.5937239398688616E-2</v>
      </c>
      <c r="GC50" s="43">
        <f>IF($B50=VK_valitsin!$C$8,100000,VK!DE50/VK!AG$296*VK_valitsin!I$5)</f>
        <v>0</v>
      </c>
      <c r="GH50" s="43">
        <f>IF($B50=VK_valitsin!$C$8,100000,VK!DJ50/VK!AL$296*VK_valitsin!D$5)</f>
        <v>9.6229165299641053E-2</v>
      </c>
      <c r="GZ50" s="43">
        <f>IF($B50=VK_valitsin!$C$8,100000,VK!EB50/VK!BD$296*VK_valitsin!H$5)</f>
        <v>5.505094605948934E-2</v>
      </c>
      <c r="HD50" s="43">
        <f>IF($B50=VK_valitsin!$C$8,100000,VK!EF50/VK!BH$296*VK_valitsin!F$5)</f>
        <v>1.191093494533146E-3</v>
      </c>
      <c r="HJ50" s="43">
        <f>IF($B50=VK_valitsin!$C$8,100000,VK!EL50/VK!BN$296*VK_valitsin!G$5)</f>
        <v>7.1966597383414212E-3</v>
      </c>
      <c r="ID50" s="15">
        <f t="shared" si="2"/>
        <v>0.39739251989571323</v>
      </c>
      <c r="IE50" s="15">
        <f t="shared" si="0"/>
        <v>18</v>
      </c>
      <c r="IF50" s="16">
        <f t="shared" si="3"/>
        <v>4.8000000000000024E-9</v>
      </c>
      <c r="IG50" s="37" t="str">
        <f t="shared" si="1"/>
        <v>Imatra</v>
      </c>
    </row>
    <row r="51" spans="2:241" x14ac:dyDescent="0.2">
      <c r="B51" t="s">
        <v>140</v>
      </c>
      <c r="C51">
        <v>165</v>
      </c>
      <c r="L51" s="61">
        <v>132.5</v>
      </c>
      <c r="M51" s="55"/>
      <c r="N51" s="55"/>
      <c r="O51" s="55"/>
      <c r="P51" s="55"/>
      <c r="Q51" s="55"/>
      <c r="R51" s="55"/>
      <c r="S51" s="62">
        <v>267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42">
        <v>0</v>
      </c>
      <c r="AH51" s="55"/>
      <c r="AI51" s="55"/>
      <c r="AJ51" s="55"/>
      <c r="AK51" s="55"/>
      <c r="AL51" s="72">
        <v>0.83016627078384797</v>
      </c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72">
        <v>0.79399141630901282</v>
      </c>
      <c r="BE51" s="55"/>
      <c r="BF51" s="55"/>
      <c r="BG51" s="55"/>
      <c r="BH51" s="67">
        <v>699</v>
      </c>
      <c r="BI51" s="55"/>
      <c r="BJ51" s="55"/>
      <c r="BK51" s="55"/>
      <c r="BL51" s="55"/>
      <c r="BM51" s="55"/>
      <c r="BN51" s="65">
        <v>28937.527755229472</v>
      </c>
      <c r="CJ51" s="8">
        <f>ABS(L51-VLOOKUP(VK_valitsin!$C$8,tiedot,11,FALSE))</f>
        <v>6.8000000000000114</v>
      </c>
      <c r="CQ51" s="8">
        <f>ABS(S51-VLOOKUP(VK_valitsin!$C$8,tiedot,18,FALSE))</f>
        <v>115</v>
      </c>
      <c r="DE51" s="8">
        <f>ABS(AG51-VLOOKUP(VK_valitsin!$C$8,tiedot,32,FALSE))</f>
        <v>0</v>
      </c>
      <c r="DJ51" s="8">
        <f>ABS(AL51-VLOOKUP(VK_valitsin!$C$8,tiedot,37,FALSE))</f>
        <v>0.13582664814233858</v>
      </c>
      <c r="EB51" s="41">
        <f>ABS(BD51-VLOOKUP(VK_valitsin!$C$8,tiedot,55,FALSE))</f>
        <v>2.6660757604030638E-2</v>
      </c>
      <c r="EF51" s="41">
        <f>ABS(BH51-VLOOKUP(VK_valitsin!$C$8,tiedot,59,FALSE))</f>
        <v>147</v>
      </c>
      <c r="EL51" s="8">
        <f>ABS(BN51-VLOOKUP(VK_valitsin!$C$8,tiedot,65,FALSE))</f>
        <v>1521.0477405837155</v>
      </c>
      <c r="FH51" s="43">
        <f>IF($B51=VK_valitsin!$C$8,100000,VK!CJ51/VK!L$296*VK_valitsin!E$5)</f>
        <v>3.2156810138894168E-2</v>
      </c>
      <c r="FO51" s="43">
        <f>IF($B51=VK_valitsin!$C$8,100000,VK!CQ51/VK!S$296*VK_valitsin!J$5)</f>
        <v>2.1818839652966559E-2</v>
      </c>
      <c r="GC51" s="43">
        <f>IF($B51=VK_valitsin!$C$8,100000,VK!DE51/VK!AG$296*VK_valitsin!I$5)</f>
        <v>0</v>
      </c>
      <c r="GH51" s="43">
        <f>IF($B51=VK_valitsin!$C$8,100000,VK!DJ51/VK!AL$296*VK_valitsin!D$5)</f>
        <v>0.2655726118933619</v>
      </c>
      <c r="GZ51" s="43">
        <f>IF($B51=VK_valitsin!$C$8,100000,VK!EB51/VK!BD$296*VK_valitsin!H$5)</f>
        <v>1.0821193781774029E-2</v>
      </c>
      <c r="HD51" s="43">
        <f>IF($B51=VK_valitsin!$C$8,100000,VK!EF51/VK!BH$296*VK_valitsin!F$5)</f>
        <v>5.8363581232124158E-2</v>
      </c>
      <c r="HJ51" s="43">
        <f>IF($B51=VK_valitsin!$C$8,100000,VK!EL51/VK!BN$296*VK_valitsin!G$5)</f>
        <v>6.0204925384204418E-2</v>
      </c>
      <c r="ID51" s="15">
        <f t="shared" si="2"/>
        <v>0.44893796698332528</v>
      </c>
      <c r="IE51" s="15">
        <f t="shared" si="0"/>
        <v>33</v>
      </c>
      <c r="IF51" s="16">
        <f t="shared" si="3"/>
        <v>4.9000000000000025E-9</v>
      </c>
      <c r="IG51" s="37" t="str">
        <f t="shared" si="1"/>
        <v>Janakkala</v>
      </c>
    </row>
    <row r="52" spans="2:241" x14ac:dyDescent="0.2">
      <c r="B52" t="s">
        <v>118</v>
      </c>
      <c r="C52">
        <v>167</v>
      </c>
      <c r="L52" s="61">
        <v>150</v>
      </c>
      <c r="M52" s="55"/>
      <c r="N52" s="55"/>
      <c r="O52" s="55"/>
      <c r="P52" s="55"/>
      <c r="Q52" s="55"/>
      <c r="R52" s="55"/>
      <c r="S52" s="62">
        <v>837</v>
      </c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42">
        <v>0</v>
      </c>
      <c r="AH52" s="55"/>
      <c r="AI52" s="55"/>
      <c r="AJ52" s="55"/>
      <c r="AK52" s="55"/>
      <c r="AL52" s="72">
        <v>0.84784495227075496</v>
      </c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72">
        <v>0.74820880245649946</v>
      </c>
      <c r="BE52" s="55"/>
      <c r="BF52" s="55"/>
      <c r="BG52" s="55"/>
      <c r="BH52" s="67">
        <v>2931</v>
      </c>
      <c r="BI52" s="55"/>
      <c r="BJ52" s="55"/>
      <c r="BK52" s="55"/>
      <c r="BL52" s="55"/>
      <c r="BM52" s="55"/>
      <c r="BN52" s="65">
        <v>25221.030428874412</v>
      </c>
      <c r="CJ52" s="8">
        <f>ABS(L52-VLOOKUP(VK_valitsin!$C$8,tiedot,11,FALSE))</f>
        <v>10.699999999999989</v>
      </c>
      <c r="CQ52" s="8">
        <f>ABS(S52-VLOOKUP(VK_valitsin!$C$8,tiedot,18,FALSE))</f>
        <v>685</v>
      </c>
      <c r="DE52" s="8">
        <f>ABS(AG52-VLOOKUP(VK_valitsin!$C$8,tiedot,32,FALSE))</f>
        <v>0</v>
      </c>
      <c r="DJ52" s="8">
        <f>ABS(AL52-VLOOKUP(VK_valitsin!$C$8,tiedot,37,FALSE))</f>
        <v>0.15350532962924557</v>
      </c>
      <c r="EB52" s="41">
        <f>ABS(BD52-VLOOKUP(VK_valitsin!$C$8,tiedot,55,FALSE))</f>
        <v>7.2443371456544003E-2</v>
      </c>
      <c r="EF52" s="41">
        <f>ABS(BH52-VLOOKUP(VK_valitsin!$C$8,tiedot,59,FALSE))</f>
        <v>2379</v>
      </c>
      <c r="EL52" s="8">
        <f>ABS(BN52-VLOOKUP(VK_valitsin!$C$8,tiedot,65,FALSE))</f>
        <v>2195.4495857713446</v>
      </c>
      <c r="FH52" s="43">
        <f>IF($B52=VK_valitsin!$C$8,100000,VK!CJ52/VK!L$296*VK_valitsin!E$5)</f>
        <v>5.0599686542083341E-2</v>
      </c>
      <c r="FO52" s="43">
        <f>IF($B52=VK_valitsin!$C$8,100000,VK!CQ52/VK!S$296*VK_valitsin!J$5)</f>
        <v>0.12996439271549648</v>
      </c>
      <c r="GC52" s="43">
        <f>IF($B52=VK_valitsin!$C$8,100000,VK!DE52/VK!AG$296*VK_valitsin!I$5)</f>
        <v>0</v>
      </c>
      <c r="GH52" s="43">
        <f>IF($B52=VK_valitsin!$C$8,100000,VK!DJ52/VK!AL$296*VK_valitsin!D$5)</f>
        <v>0.30013853604389118</v>
      </c>
      <c r="GZ52" s="43">
        <f>IF($B52=VK_valitsin!$C$8,100000,VK!EB52/VK!BD$296*VK_valitsin!H$5)</f>
        <v>2.940365657942836E-2</v>
      </c>
      <c r="HD52" s="43">
        <f>IF($B52=VK_valitsin!$C$8,100000,VK!EF52/VK!BH$296*VK_valitsin!F$5)</f>
        <v>0.94453714116478471</v>
      </c>
      <c r="HJ52" s="43">
        <f>IF($B52=VK_valitsin!$C$8,100000,VK!EL52/VK!BN$296*VK_valitsin!G$5)</f>
        <v>8.6898573246242908E-2</v>
      </c>
      <c r="ID52" s="15">
        <f t="shared" si="2"/>
        <v>1.541541991291927</v>
      </c>
      <c r="IE52" s="15">
        <f t="shared" si="0"/>
        <v>272</v>
      </c>
      <c r="IF52" s="16">
        <f t="shared" si="3"/>
        <v>5.0000000000000026E-9</v>
      </c>
      <c r="IG52" s="37" t="str">
        <f t="shared" si="1"/>
        <v>Joensuu</v>
      </c>
    </row>
    <row r="53" spans="2:241" x14ac:dyDescent="0.2">
      <c r="B53" t="s">
        <v>141</v>
      </c>
      <c r="C53">
        <v>169</v>
      </c>
      <c r="L53" s="61">
        <v>143.1</v>
      </c>
      <c r="M53" s="55"/>
      <c r="N53" s="55"/>
      <c r="O53" s="55"/>
      <c r="P53" s="55"/>
      <c r="Q53" s="55"/>
      <c r="R53" s="55"/>
      <c r="S53" s="62">
        <v>117</v>
      </c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42">
        <v>0</v>
      </c>
      <c r="AH53" s="55"/>
      <c r="AI53" s="55"/>
      <c r="AJ53" s="55"/>
      <c r="AK53" s="55"/>
      <c r="AL53" s="72">
        <v>0.79090909090909089</v>
      </c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72">
        <v>1</v>
      </c>
      <c r="BE53" s="55"/>
      <c r="BF53" s="55"/>
      <c r="BG53" s="55"/>
      <c r="BH53" s="67">
        <v>174</v>
      </c>
      <c r="BI53" s="55"/>
      <c r="BJ53" s="55"/>
      <c r="BK53" s="55"/>
      <c r="BL53" s="55"/>
      <c r="BM53" s="55"/>
      <c r="BN53" s="65">
        <v>27712.16357260726</v>
      </c>
      <c r="CJ53" s="8">
        <f>ABS(L53-VLOOKUP(VK_valitsin!$C$8,tiedot,11,FALSE))</f>
        <v>3.7999999999999829</v>
      </c>
      <c r="CQ53" s="8">
        <f>ABS(S53-VLOOKUP(VK_valitsin!$C$8,tiedot,18,FALSE))</f>
        <v>35</v>
      </c>
      <c r="DE53" s="8">
        <f>ABS(AG53-VLOOKUP(VK_valitsin!$C$8,tiedot,32,FALSE))</f>
        <v>0</v>
      </c>
      <c r="DJ53" s="8">
        <f>ABS(AL53-VLOOKUP(VK_valitsin!$C$8,tiedot,37,FALSE))</f>
        <v>9.6569468267581504E-2</v>
      </c>
      <c r="EB53" s="41">
        <f>ABS(BD53-VLOOKUP(VK_valitsin!$C$8,tiedot,55,FALSE))</f>
        <v>0.17934782608695654</v>
      </c>
      <c r="EF53" s="41">
        <f>ABS(BH53-VLOOKUP(VK_valitsin!$C$8,tiedot,59,FALSE))</f>
        <v>378</v>
      </c>
      <c r="EL53" s="8">
        <f>ABS(BN53-VLOOKUP(VK_valitsin!$C$8,tiedot,65,FALSE))</f>
        <v>295.68355796150354</v>
      </c>
      <c r="FH53" s="43">
        <f>IF($B53=VK_valitsin!$C$8,100000,VK!CJ53/VK!L$296*VK_valitsin!E$5)</f>
        <v>1.7969982136440747E-2</v>
      </c>
      <c r="FO53" s="43">
        <f>IF($B53=VK_valitsin!$C$8,100000,VK!CQ53/VK!S$296*VK_valitsin!J$5)</f>
        <v>6.6405164161202571E-3</v>
      </c>
      <c r="GC53" s="43">
        <f>IF($B53=VK_valitsin!$C$8,100000,VK!DE53/VK!AG$296*VK_valitsin!I$5)</f>
        <v>0</v>
      </c>
      <c r="GH53" s="43">
        <f>IF($B53=VK_valitsin!$C$8,100000,VK!DJ53/VK!AL$296*VK_valitsin!D$5)</f>
        <v>0.18881571670751227</v>
      </c>
      <c r="GZ53" s="43">
        <f>IF($B53=VK_valitsin!$C$8,100000,VK!EB53/VK!BD$296*VK_valitsin!H$5)</f>
        <v>7.2794539797078228E-2</v>
      </c>
      <c r="HD53" s="43">
        <f>IF($B53=VK_valitsin!$C$8,100000,VK!EF53/VK!BH$296*VK_valitsin!F$5)</f>
        <v>0.15007778031117641</v>
      </c>
      <c r="HJ53" s="43">
        <f>IF($B53=VK_valitsin!$C$8,100000,VK!EL53/VK!BN$296*VK_valitsin!G$5)</f>
        <v>1.1703515984039318E-2</v>
      </c>
      <c r="ID53" s="15">
        <f t="shared" si="2"/>
        <v>0.44800205645236718</v>
      </c>
      <c r="IE53" s="15">
        <f t="shared" si="0"/>
        <v>32</v>
      </c>
      <c r="IF53" s="16">
        <f t="shared" si="3"/>
        <v>5.1000000000000027E-9</v>
      </c>
      <c r="IG53" s="37" t="str">
        <f t="shared" si="1"/>
        <v>Jokioinen</v>
      </c>
    </row>
    <row r="54" spans="2:241" x14ac:dyDescent="0.2">
      <c r="B54" t="s">
        <v>142</v>
      </c>
      <c r="C54">
        <v>171</v>
      </c>
      <c r="L54" s="61">
        <v>164.6</v>
      </c>
      <c r="M54" s="55"/>
      <c r="N54" s="55"/>
      <c r="O54" s="55"/>
      <c r="P54" s="55"/>
      <c r="Q54" s="55"/>
      <c r="R54" s="55"/>
      <c r="S54" s="62">
        <v>219</v>
      </c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42">
        <v>0</v>
      </c>
      <c r="AH54" s="55"/>
      <c r="AI54" s="55"/>
      <c r="AJ54" s="55"/>
      <c r="AK54" s="55"/>
      <c r="AL54" s="72">
        <v>0.8</v>
      </c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72">
        <v>1</v>
      </c>
      <c r="BE54" s="55"/>
      <c r="BF54" s="55"/>
      <c r="BG54" s="55"/>
      <c r="BH54" s="67">
        <v>156</v>
      </c>
      <c r="BI54" s="55"/>
      <c r="BJ54" s="55"/>
      <c r="BK54" s="55"/>
      <c r="BL54" s="55"/>
      <c r="BM54" s="55"/>
      <c r="BN54" s="65">
        <v>26485.121265377857</v>
      </c>
      <c r="CJ54" s="8">
        <f>ABS(L54-VLOOKUP(VK_valitsin!$C$8,tiedot,11,FALSE))</f>
        <v>25.299999999999983</v>
      </c>
      <c r="CQ54" s="8">
        <f>ABS(S54-VLOOKUP(VK_valitsin!$C$8,tiedot,18,FALSE))</f>
        <v>67</v>
      </c>
      <c r="DE54" s="8">
        <f>ABS(AG54-VLOOKUP(VK_valitsin!$C$8,tiedot,32,FALSE))</f>
        <v>0</v>
      </c>
      <c r="DJ54" s="8">
        <f>ABS(AL54-VLOOKUP(VK_valitsin!$C$8,tiedot,37,FALSE))</f>
        <v>0.10566037735849065</v>
      </c>
      <c r="EB54" s="41">
        <f>ABS(BD54-VLOOKUP(VK_valitsin!$C$8,tiedot,55,FALSE))</f>
        <v>0.17934782608695654</v>
      </c>
      <c r="EF54" s="41">
        <f>ABS(BH54-VLOOKUP(VK_valitsin!$C$8,tiedot,59,FALSE))</f>
        <v>396</v>
      </c>
      <c r="EL54" s="8">
        <f>ABS(BN54-VLOOKUP(VK_valitsin!$C$8,tiedot,65,FALSE))</f>
        <v>931.35874926789984</v>
      </c>
      <c r="FH54" s="43">
        <f>IF($B54=VK_valitsin!$C$8,100000,VK!CJ54/VK!L$296*VK_valitsin!E$5)</f>
        <v>0.11964224948735597</v>
      </c>
      <c r="FO54" s="43">
        <f>IF($B54=VK_valitsin!$C$8,100000,VK!CQ54/VK!S$296*VK_valitsin!J$5)</f>
        <v>1.2711845710858777E-2</v>
      </c>
      <c r="GC54" s="43">
        <f>IF($B54=VK_valitsin!$C$8,100000,VK!DE54/VK!AG$296*VK_valitsin!I$5)</f>
        <v>0</v>
      </c>
      <c r="GH54" s="43">
        <f>IF($B54=VK_valitsin!$C$8,100000,VK!DJ54/VK!AL$296*VK_valitsin!D$5)</f>
        <v>0.20659055327145226</v>
      </c>
      <c r="GZ54" s="43">
        <f>IF($B54=VK_valitsin!$C$8,100000,VK!EB54/VK!BD$296*VK_valitsin!H$5)</f>
        <v>7.2794539797078228E-2</v>
      </c>
      <c r="HD54" s="43">
        <f>IF($B54=VK_valitsin!$C$8,100000,VK!EF54/VK!BH$296*VK_valitsin!F$5)</f>
        <v>0.15722434127837528</v>
      </c>
      <c r="HJ54" s="43">
        <f>IF($B54=VK_valitsin!$C$8,100000,VK!EL54/VK!BN$296*VK_valitsin!G$5)</f>
        <v>3.6864315635537902E-2</v>
      </c>
      <c r="ID54" s="15">
        <f t="shared" si="2"/>
        <v>0.60582785038065845</v>
      </c>
      <c r="IE54" s="15">
        <f t="shared" si="0"/>
        <v>90</v>
      </c>
      <c r="IF54" s="16">
        <f t="shared" si="3"/>
        <v>5.2000000000000027E-9</v>
      </c>
      <c r="IG54" s="37" t="str">
        <f t="shared" si="1"/>
        <v>Joroinen</v>
      </c>
    </row>
    <row r="55" spans="2:241" x14ac:dyDescent="0.2">
      <c r="B55" t="s">
        <v>144</v>
      </c>
      <c r="C55">
        <v>172</v>
      </c>
      <c r="L55" s="61">
        <v>198</v>
      </c>
      <c r="M55" s="55"/>
      <c r="N55" s="55"/>
      <c r="O55" s="55"/>
      <c r="P55" s="55"/>
      <c r="Q55" s="55"/>
      <c r="R55" s="55"/>
      <c r="S55" s="62">
        <v>266</v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42">
        <v>0</v>
      </c>
      <c r="AH55" s="55"/>
      <c r="AI55" s="55"/>
      <c r="AJ55" s="55"/>
      <c r="AK55" s="55"/>
      <c r="AL55" s="72">
        <v>0.78358208955223885</v>
      </c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72">
        <v>1</v>
      </c>
      <c r="BE55" s="55"/>
      <c r="BF55" s="55"/>
      <c r="BG55" s="55"/>
      <c r="BH55" s="67">
        <v>105</v>
      </c>
      <c r="BI55" s="55"/>
      <c r="BJ55" s="55"/>
      <c r="BK55" s="55"/>
      <c r="BL55" s="55"/>
      <c r="BM55" s="55"/>
      <c r="BN55" s="65">
        <v>24320.854842644549</v>
      </c>
      <c r="CJ55" s="8">
        <f>ABS(L55-VLOOKUP(VK_valitsin!$C$8,tiedot,11,FALSE))</f>
        <v>58.699999999999989</v>
      </c>
      <c r="CQ55" s="8">
        <f>ABS(S55-VLOOKUP(VK_valitsin!$C$8,tiedot,18,FALSE))</f>
        <v>114</v>
      </c>
      <c r="DE55" s="8">
        <f>ABS(AG55-VLOOKUP(VK_valitsin!$C$8,tiedot,32,FALSE))</f>
        <v>0</v>
      </c>
      <c r="DJ55" s="8">
        <f>ABS(AL55-VLOOKUP(VK_valitsin!$C$8,tiedot,37,FALSE))</f>
        <v>8.9242466910729457E-2</v>
      </c>
      <c r="EB55" s="41">
        <f>ABS(BD55-VLOOKUP(VK_valitsin!$C$8,tiedot,55,FALSE))</f>
        <v>0.17934782608695654</v>
      </c>
      <c r="EF55" s="41">
        <f>ABS(BH55-VLOOKUP(VK_valitsin!$C$8,tiedot,59,FALSE))</f>
        <v>447</v>
      </c>
      <c r="EL55" s="8">
        <f>ABS(BN55-VLOOKUP(VK_valitsin!$C$8,tiedot,65,FALSE))</f>
        <v>3095.6251720012078</v>
      </c>
      <c r="FH55" s="43">
        <f>IF($B55=VK_valitsin!$C$8,100000,VK!CJ55/VK!L$296*VK_valitsin!E$5)</f>
        <v>0.27758893458133593</v>
      </c>
      <c r="FO55" s="43">
        <f>IF($B55=VK_valitsin!$C$8,100000,VK!CQ55/VK!S$296*VK_valitsin!J$5)</f>
        <v>2.162911061250598E-2</v>
      </c>
      <c r="GC55" s="43">
        <f>IF($B55=VK_valitsin!$C$8,100000,VK!DE55/VK!AG$296*VK_valitsin!I$5)</f>
        <v>0</v>
      </c>
      <c r="GH55" s="43">
        <f>IF($B55=VK_valitsin!$C$8,100000,VK!DJ55/VK!AL$296*VK_valitsin!D$5)</f>
        <v>0.17448972902911306</v>
      </c>
      <c r="GZ55" s="43">
        <f>IF($B55=VK_valitsin!$C$8,100000,VK!EB55/VK!BD$296*VK_valitsin!H$5)</f>
        <v>7.2794539797078228E-2</v>
      </c>
      <c r="HD55" s="43">
        <f>IF($B55=VK_valitsin!$C$8,100000,VK!EF55/VK!BH$296*VK_valitsin!F$5)</f>
        <v>0.17747293068543876</v>
      </c>
      <c r="HJ55" s="43">
        <f>IF($B55=VK_valitsin!$C$8,100000,VK!EL55/VK!BN$296*VK_valitsin!G$5)</f>
        <v>0.1225286212425363</v>
      </c>
      <c r="ID55" s="15">
        <f t="shared" si="2"/>
        <v>0.84650387124800819</v>
      </c>
      <c r="IE55" s="15">
        <f t="shared" si="0"/>
        <v>177</v>
      </c>
      <c r="IF55" s="16">
        <f t="shared" si="3"/>
        <v>5.3000000000000028E-9</v>
      </c>
      <c r="IG55" s="37" t="str">
        <f t="shared" si="1"/>
        <v>Joutsa</v>
      </c>
    </row>
    <row r="56" spans="2:241" x14ac:dyDescent="0.2">
      <c r="B56" t="s">
        <v>145</v>
      </c>
      <c r="C56">
        <v>176</v>
      </c>
      <c r="L56" s="61">
        <v>212</v>
      </c>
      <c r="M56" s="55"/>
      <c r="N56" s="55"/>
      <c r="O56" s="55"/>
      <c r="P56" s="55"/>
      <c r="Q56" s="55"/>
      <c r="R56" s="55"/>
      <c r="S56" s="62">
        <v>366</v>
      </c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42">
        <v>0</v>
      </c>
      <c r="AH56" s="55"/>
      <c r="AI56" s="55"/>
      <c r="AJ56" s="55"/>
      <c r="AK56" s="55"/>
      <c r="AL56" s="72">
        <v>0.75</v>
      </c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72">
        <v>1</v>
      </c>
      <c r="BE56" s="55"/>
      <c r="BF56" s="55"/>
      <c r="BG56" s="55"/>
      <c r="BH56" s="67">
        <v>84</v>
      </c>
      <c r="BI56" s="55"/>
      <c r="BJ56" s="55"/>
      <c r="BK56" s="55"/>
      <c r="BL56" s="55"/>
      <c r="BM56" s="55"/>
      <c r="BN56" s="65">
        <v>23678.288942307692</v>
      </c>
      <c r="CJ56" s="8">
        <f>ABS(L56-VLOOKUP(VK_valitsin!$C$8,tiedot,11,FALSE))</f>
        <v>72.699999999999989</v>
      </c>
      <c r="CQ56" s="8">
        <f>ABS(S56-VLOOKUP(VK_valitsin!$C$8,tiedot,18,FALSE))</f>
        <v>214</v>
      </c>
      <c r="DE56" s="8">
        <f>ABS(AG56-VLOOKUP(VK_valitsin!$C$8,tiedot,32,FALSE))</f>
        <v>0</v>
      </c>
      <c r="DJ56" s="8">
        <f>ABS(AL56-VLOOKUP(VK_valitsin!$C$8,tiedot,37,FALSE))</f>
        <v>5.5660377358490609E-2</v>
      </c>
      <c r="EB56" s="41">
        <f>ABS(BD56-VLOOKUP(VK_valitsin!$C$8,tiedot,55,FALSE))</f>
        <v>0.17934782608695654</v>
      </c>
      <c r="EF56" s="41">
        <f>ABS(BH56-VLOOKUP(VK_valitsin!$C$8,tiedot,59,FALSE))</f>
        <v>468</v>
      </c>
      <c r="EL56" s="8">
        <f>ABS(BN56-VLOOKUP(VK_valitsin!$C$8,tiedot,65,FALSE))</f>
        <v>3738.1910723380643</v>
      </c>
      <c r="FH56" s="43">
        <f>IF($B56=VK_valitsin!$C$8,100000,VK!CJ56/VK!L$296*VK_valitsin!E$5)</f>
        <v>0.34379413192611791</v>
      </c>
      <c r="FO56" s="43">
        <f>IF($B56=VK_valitsin!$C$8,100000,VK!CQ56/VK!S$296*VK_valitsin!J$5)</f>
        <v>4.0602014658563855E-2</v>
      </c>
      <c r="GC56" s="43">
        <f>IF($B56=VK_valitsin!$C$8,100000,VK!DE56/VK!AG$296*VK_valitsin!I$5)</f>
        <v>0</v>
      </c>
      <c r="GH56" s="43">
        <f>IF($B56=VK_valitsin!$C$8,100000,VK!DJ56/VK!AL$296*VK_valitsin!D$5)</f>
        <v>0.10882895216978287</v>
      </c>
      <c r="GZ56" s="43">
        <f>IF($B56=VK_valitsin!$C$8,100000,VK!EB56/VK!BD$296*VK_valitsin!H$5)</f>
        <v>7.2794539797078228E-2</v>
      </c>
      <c r="HD56" s="43">
        <f>IF($B56=VK_valitsin!$C$8,100000,VK!EF56/VK!BH$296*VK_valitsin!F$5)</f>
        <v>0.18581058514717078</v>
      </c>
      <c r="HJ56" s="43">
        <f>IF($B56=VK_valitsin!$C$8,100000,VK!EL56/VK!BN$296*VK_valitsin!G$5)</f>
        <v>0.14796216356473102</v>
      </c>
      <c r="ID56" s="15">
        <f t="shared" si="2"/>
        <v>0.89979239266344457</v>
      </c>
      <c r="IE56" s="15">
        <f t="shared" si="0"/>
        <v>192</v>
      </c>
      <c r="IF56" s="16">
        <f t="shared" si="3"/>
        <v>5.4000000000000029E-9</v>
      </c>
      <c r="IG56" s="37" t="str">
        <f t="shared" si="1"/>
        <v>Juuka</v>
      </c>
    </row>
    <row r="57" spans="2:241" x14ac:dyDescent="0.2">
      <c r="B57" t="s">
        <v>146</v>
      </c>
      <c r="C57">
        <v>177</v>
      </c>
      <c r="L57" s="61">
        <v>153.80000000000001</v>
      </c>
      <c r="M57" s="55"/>
      <c r="N57" s="55"/>
      <c r="O57" s="55"/>
      <c r="P57" s="55"/>
      <c r="Q57" s="55"/>
      <c r="R57" s="55"/>
      <c r="S57" s="62">
        <v>113</v>
      </c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42">
        <v>0</v>
      </c>
      <c r="AH57" s="55"/>
      <c r="AI57" s="55"/>
      <c r="AJ57" s="55"/>
      <c r="AK57" s="55"/>
      <c r="AL57" s="72">
        <v>0.93103448275862066</v>
      </c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72">
        <v>1</v>
      </c>
      <c r="BE57" s="55"/>
      <c r="BF57" s="55"/>
      <c r="BG57" s="55"/>
      <c r="BH57" s="67">
        <v>54</v>
      </c>
      <c r="BI57" s="55"/>
      <c r="BJ57" s="55"/>
      <c r="BK57" s="55"/>
      <c r="BL57" s="55"/>
      <c r="BM57" s="55"/>
      <c r="BN57" s="65">
        <v>26108.817745803357</v>
      </c>
      <c r="CJ57" s="8">
        <f>ABS(L57-VLOOKUP(VK_valitsin!$C$8,tiedot,11,FALSE))</f>
        <v>14.5</v>
      </c>
      <c r="CQ57" s="8">
        <f>ABS(S57-VLOOKUP(VK_valitsin!$C$8,tiedot,18,FALSE))</f>
        <v>39</v>
      </c>
      <c r="DE57" s="8">
        <f>ABS(AG57-VLOOKUP(VK_valitsin!$C$8,tiedot,32,FALSE))</f>
        <v>0</v>
      </c>
      <c r="DJ57" s="8">
        <f>ABS(AL57-VLOOKUP(VK_valitsin!$C$8,tiedot,37,FALSE))</f>
        <v>0.23669486011711127</v>
      </c>
      <c r="EB57" s="41">
        <f>ABS(BD57-VLOOKUP(VK_valitsin!$C$8,tiedot,55,FALSE))</f>
        <v>0.17934782608695654</v>
      </c>
      <c r="EF57" s="41">
        <f>ABS(BH57-VLOOKUP(VK_valitsin!$C$8,tiedot,59,FALSE))</f>
        <v>498</v>
      </c>
      <c r="EL57" s="8">
        <f>ABS(BN57-VLOOKUP(VK_valitsin!$C$8,tiedot,65,FALSE))</f>
        <v>1307.6622688423995</v>
      </c>
      <c r="FH57" s="43">
        <f>IF($B57=VK_valitsin!$C$8,100000,VK!CJ57/VK!L$296*VK_valitsin!E$5)</f>
        <v>6.8569668678524223E-2</v>
      </c>
      <c r="FO57" s="43">
        <f>IF($B57=VK_valitsin!$C$8,100000,VK!CQ57/VK!S$296*VK_valitsin!J$5)</f>
        <v>7.3994325779625728E-3</v>
      </c>
      <c r="GC57" s="43">
        <f>IF($B57=VK_valitsin!$C$8,100000,VK!DE57/VK!AG$296*VK_valitsin!I$5)</f>
        <v>0</v>
      </c>
      <c r="GH57" s="43">
        <f>IF($B57=VK_valitsin!$C$8,100000,VK!DJ57/VK!AL$296*VK_valitsin!D$5)</f>
        <v>0.4627933699516889</v>
      </c>
      <c r="GZ57" s="43">
        <f>IF($B57=VK_valitsin!$C$8,100000,VK!EB57/VK!BD$296*VK_valitsin!H$5)</f>
        <v>7.2794539797078228E-2</v>
      </c>
      <c r="HD57" s="43">
        <f>IF($B57=VK_valitsin!$C$8,100000,VK!EF57/VK!BH$296*VK_valitsin!F$5)</f>
        <v>0.19772152009250224</v>
      </c>
      <c r="HJ57" s="43">
        <f>IF($B57=VK_valitsin!$C$8,100000,VK!EL57/VK!BN$296*VK_valitsin!G$5)</f>
        <v>5.1758868063657003E-2</v>
      </c>
      <c r="ID57" s="15">
        <f t="shared" si="2"/>
        <v>0.86103740466141321</v>
      </c>
      <c r="IE57" s="15">
        <f t="shared" si="0"/>
        <v>180</v>
      </c>
      <c r="IF57" s="16">
        <f t="shared" si="3"/>
        <v>5.5000000000000029E-9</v>
      </c>
      <c r="IG57" s="37" t="str">
        <f t="shared" si="1"/>
        <v>Juupajoki</v>
      </c>
    </row>
    <row r="58" spans="2:241" x14ac:dyDescent="0.2">
      <c r="B58" t="s">
        <v>147</v>
      </c>
      <c r="C58">
        <v>178</v>
      </c>
      <c r="L58" s="61">
        <v>169.1</v>
      </c>
      <c r="M58" s="55"/>
      <c r="N58" s="55"/>
      <c r="O58" s="55"/>
      <c r="P58" s="55"/>
      <c r="Q58" s="55"/>
      <c r="R58" s="55"/>
      <c r="S58" s="62">
        <v>405</v>
      </c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42">
        <v>0</v>
      </c>
      <c r="AH58" s="55"/>
      <c r="AI58" s="55"/>
      <c r="AJ58" s="55"/>
      <c r="AK58" s="55"/>
      <c r="AL58" s="72">
        <v>0.73529411764705888</v>
      </c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72">
        <v>1</v>
      </c>
      <c r="BE58" s="55"/>
      <c r="BF58" s="55"/>
      <c r="BG58" s="55"/>
      <c r="BH58" s="67">
        <v>150</v>
      </c>
      <c r="BI58" s="55"/>
      <c r="BJ58" s="55"/>
      <c r="BK58" s="55"/>
      <c r="BL58" s="55"/>
      <c r="BM58" s="55"/>
      <c r="BN58" s="65">
        <v>25017.116320056397</v>
      </c>
      <c r="CJ58" s="8">
        <f>ABS(L58-VLOOKUP(VK_valitsin!$C$8,tiedot,11,FALSE))</f>
        <v>29.799999999999983</v>
      </c>
      <c r="CQ58" s="8">
        <f>ABS(S58-VLOOKUP(VK_valitsin!$C$8,tiedot,18,FALSE))</f>
        <v>253</v>
      </c>
      <c r="DE58" s="8">
        <f>ABS(AG58-VLOOKUP(VK_valitsin!$C$8,tiedot,32,FALSE))</f>
        <v>0</v>
      </c>
      <c r="DJ58" s="8">
        <f>ABS(AL58-VLOOKUP(VK_valitsin!$C$8,tiedot,37,FALSE))</f>
        <v>4.0954495005549485E-2</v>
      </c>
      <c r="EB58" s="41">
        <f>ABS(BD58-VLOOKUP(VK_valitsin!$C$8,tiedot,55,FALSE))</f>
        <v>0.17934782608695654</v>
      </c>
      <c r="EF58" s="41">
        <f>ABS(BH58-VLOOKUP(VK_valitsin!$C$8,tiedot,59,FALSE))</f>
        <v>402</v>
      </c>
      <c r="EL58" s="8">
        <f>ABS(BN58-VLOOKUP(VK_valitsin!$C$8,tiedot,65,FALSE))</f>
        <v>2399.3636945893595</v>
      </c>
      <c r="FH58" s="43">
        <f>IF($B58=VK_valitsin!$C$8,100000,VK!CJ58/VK!L$296*VK_valitsin!E$5)</f>
        <v>0.14092249149103592</v>
      </c>
      <c r="FO58" s="43">
        <f>IF($B58=VK_valitsin!$C$8,100000,VK!CQ58/VK!S$296*VK_valitsin!J$5)</f>
        <v>4.8001447236526433E-2</v>
      </c>
      <c r="GC58" s="43">
        <f>IF($B58=VK_valitsin!$C$8,100000,VK!DE58/VK!AG$296*VK_valitsin!I$5)</f>
        <v>0</v>
      </c>
      <c r="GH58" s="43">
        <f>IF($B58=VK_valitsin!$C$8,100000,VK!DJ58/VK!AL$296*VK_valitsin!D$5)</f>
        <v>8.0075540081056718E-2</v>
      </c>
      <c r="GZ58" s="43">
        <f>IF($B58=VK_valitsin!$C$8,100000,VK!EB58/VK!BD$296*VK_valitsin!H$5)</f>
        <v>7.2794539797078228E-2</v>
      </c>
      <c r="HD58" s="43">
        <f>IF($B58=VK_valitsin!$C$8,100000,VK!EF58/VK!BH$296*VK_valitsin!F$5)</f>
        <v>0.15960652826744159</v>
      </c>
      <c r="HJ58" s="43">
        <f>IF($B58=VK_valitsin!$C$8,100000,VK!EL58/VK!BN$296*VK_valitsin!G$5)</f>
        <v>9.4969742466391033E-2</v>
      </c>
      <c r="ID58" s="15">
        <f t="shared" si="2"/>
        <v>0.59637029493952987</v>
      </c>
      <c r="IE58" s="15">
        <f t="shared" si="0"/>
        <v>86</v>
      </c>
      <c r="IF58" s="16">
        <f t="shared" si="3"/>
        <v>5.600000000000003E-9</v>
      </c>
      <c r="IG58" s="37" t="str">
        <f t="shared" si="1"/>
        <v>Juva</v>
      </c>
    </row>
    <row r="59" spans="2:241" x14ac:dyDescent="0.2">
      <c r="B59" t="s">
        <v>106</v>
      </c>
      <c r="C59">
        <v>179</v>
      </c>
      <c r="L59" s="61">
        <v>134.80000000000001</v>
      </c>
      <c r="M59" s="55"/>
      <c r="N59" s="55"/>
      <c r="O59" s="55"/>
      <c r="P59" s="55"/>
      <c r="Q59" s="55"/>
      <c r="R59" s="55"/>
      <c r="S59" s="62">
        <v>496</v>
      </c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42">
        <v>0</v>
      </c>
      <c r="AH59" s="55"/>
      <c r="AI59" s="55"/>
      <c r="AJ59" s="55"/>
      <c r="AK59" s="55"/>
      <c r="AL59" s="72">
        <v>0.85156037991858891</v>
      </c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72">
        <v>0.82026768642447423</v>
      </c>
      <c r="BE59" s="55"/>
      <c r="BF59" s="55"/>
      <c r="BG59" s="55"/>
      <c r="BH59" s="67">
        <v>6276</v>
      </c>
      <c r="BI59" s="55"/>
      <c r="BJ59" s="55"/>
      <c r="BK59" s="55"/>
      <c r="BL59" s="55"/>
      <c r="BM59" s="55"/>
      <c r="BN59" s="65">
        <v>26633.056557234206</v>
      </c>
      <c r="CJ59" s="8">
        <f>ABS(L59-VLOOKUP(VK_valitsin!$C$8,tiedot,11,FALSE))</f>
        <v>4.5</v>
      </c>
      <c r="CQ59" s="8">
        <f>ABS(S59-VLOOKUP(VK_valitsin!$C$8,tiedot,18,FALSE))</f>
        <v>344</v>
      </c>
      <c r="DE59" s="8">
        <f>ABS(AG59-VLOOKUP(VK_valitsin!$C$8,tiedot,32,FALSE))</f>
        <v>0</v>
      </c>
      <c r="DJ59" s="8">
        <f>ABS(AL59-VLOOKUP(VK_valitsin!$C$8,tiedot,37,FALSE))</f>
        <v>0.15722075727707951</v>
      </c>
      <c r="EB59" s="41">
        <f>ABS(BD59-VLOOKUP(VK_valitsin!$C$8,tiedot,55,FALSE))</f>
        <v>3.8448748856922954E-4</v>
      </c>
      <c r="EF59" s="41">
        <f>ABS(BH59-VLOOKUP(VK_valitsin!$C$8,tiedot,59,FALSE))</f>
        <v>5724</v>
      </c>
      <c r="EL59" s="8">
        <f>ABS(BN59-VLOOKUP(VK_valitsin!$C$8,tiedot,65,FALSE))</f>
        <v>783.42345741155077</v>
      </c>
      <c r="FH59" s="43">
        <f>IF($B59=VK_valitsin!$C$8,100000,VK!CJ59/VK!L$296*VK_valitsin!E$5)</f>
        <v>2.1280242003679929E-2</v>
      </c>
      <c r="FO59" s="43">
        <f>IF($B59=VK_valitsin!$C$8,100000,VK!CQ59/VK!S$296*VK_valitsin!J$5)</f>
        <v>6.5266789918439108E-2</v>
      </c>
      <c r="GC59" s="43">
        <f>IF($B59=VK_valitsin!$C$8,100000,VK!DE59/VK!AG$296*VK_valitsin!I$5)</f>
        <v>0</v>
      </c>
      <c r="GH59" s="43">
        <f>IF($B59=VK_valitsin!$C$8,100000,VK!DJ59/VK!AL$296*VK_valitsin!D$5)</f>
        <v>0.30740305915648436</v>
      </c>
      <c r="GZ59" s="43">
        <f>IF($B59=VK_valitsin!$C$8,100000,VK!EB59/VK!BD$296*VK_valitsin!H$5)</f>
        <v>1.5605759154594499E-4</v>
      </c>
      <c r="HD59" s="43">
        <f>IF($B59=VK_valitsin!$C$8,100000,VK!EF59/VK!BH$296*VK_valitsin!F$5)</f>
        <v>2.2726063875692426</v>
      </c>
      <c r="HJ59" s="43">
        <f>IF($B59=VK_valitsin!$C$8,100000,VK!EL59/VK!BN$296*VK_valitsin!G$5)</f>
        <v>3.1008856289808175E-2</v>
      </c>
      <c r="ID59" s="15">
        <f t="shared" si="2"/>
        <v>2.6977213982292003</v>
      </c>
      <c r="IE59" s="15">
        <f t="shared" si="0"/>
        <v>284</v>
      </c>
      <c r="IF59" s="16">
        <f t="shared" si="3"/>
        <v>5.7000000000000031E-9</v>
      </c>
      <c r="IG59" s="37" t="str">
        <f t="shared" si="1"/>
        <v>Jyväskylä</v>
      </c>
    </row>
    <row r="60" spans="2:241" x14ac:dyDescent="0.2">
      <c r="B60" t="s">
        <v>149</v>
      </c>
      <c r="C60">
        <v>181</v>
      </c>
      <c r="L60" s="61">
        <v>156.4</v>
      </c>
      <c r="M60" s="55"/>
      <c r="N60" s="55"/>
      <c r="O60" s="55"/>
      <c r="P60" s="55"/>
      <c r="Q60" s="55"/>
      <c r="R60" s="55"/>
      <c r="S60" s="62">
        <v>94</v>
      </c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42">
        <v>0</v>
      </c>
      <c r="AH60" s="55"/>
      <c r="AI60" s="55"/>
      <c r="AJ60" s="55"/>
      <c r="AK60" s="55"/>
      <c r="AL60" s="72">
        <v>0.76056338028169013</v>
      </c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72">
        <v>1</v>
      </c>
      <c r="BE60" s="55"/>
      <c r="BF60" s="55"/>
      <c r="BG60" s="55"/>
      <c r="BH60" s="67">
        <v>54</v>
      </c>
      <c r="BI60" s="55"/>
      <c r="BJ60" s="55"/>
      <c r="BK60" s="55"/>
      <c r="BL60" s="55"/>
      <c r="BM60" s="55"/>
      <c r="BN60" s="65">
        <v>24441.049457177323</v>
      </c>
      <c r="CJ60" s="8">
        <f>ABS(L60-VLOOKUP(VK_valitsin!$C$8,tiedot,11,FALSE))</f>
        <v>17.099999999999994</v>
      </c>
      <c r="CQ60" s="8">
        <f>ABS(S60-VLOOKUP(VK_valitsin!$C$8,tiedot,18,FALSE))</f>
        <v>58</v>
      </c>
      <c r="DE60" s="8">
        <f>ABS(AG60-VLOOKUP(VK_valitsin!$C$8,tiedot,32,FALSE))</f>
        <v>0</v>
      </c>
      <c r="DJ60" s="8">
        <f>ABS(AL60-VLOOKUP(VK_valitsin!$C$8,tiedot,37,FALSE))</f>
        <v>6.6223757640180736E-2</v>
      </c>
      <c r="EB60" s="41">
        <f>ABS(BD60-VLOOKUP(VK_valitsin!$C$8,tiedot,55,FALSE))</f>
        <v>0.17934782608695654</v>
      </c>
      <c r="EF60" s="41">
        <f>ABS(BH60-VLOOKUP(VK_valitsin!$C$8,tiedot,59,FALSE))</f>
        <v>498</v>
      </c>
      <c r="EL60" s="8">
        <f>ABS(BN60-VLOOKUP(VK_valitsin!$C$8,tiedot,65,FALSE))</f>
        <v>2975.4305574684331</v>
      </c>
      <c r="FH60" s="43">
        <f>IF($B60=VK_valitsin!$C$8,100000,VK!CJ60/VK!L$296*VK_valitsin!E$5)</f>
        <v>8.0864919613983705E-2</v>
      </c>
      <c r="FO60" s="43">
        <f>IF($B60=VK_valitsin!$C$8,100000,VK!CQ60/VK!S$296*VK_valitsin!J$5)</f>
        <v>1.1004284346713569E-2</v>
      </c>
      <c r="GC60" s="43">
        <f>IF($B60=VK_valitsin!$C$8,100000,VK!DE60/VK!AG$296*VK_valitsin!I$5)</f>
        <v>0</v>
      </c>
      <c r="GH60" s="43">
        <f>IF($B60=VK_valitsin!$C$8,100000,VK!DJ60/VK!AL$296*VK_valitsin!D$5)</f>
        <v>0.12948281155745947</v>
      </c>
      <c r="GZ60" s="43">
        <f>IF($B60=VK_valitsin!$C$8,100000,VK!EB60/VK!BD$296*VK_valitsin!H$5)</f>
        <v>7.2794539797078228E-2</v>
      </c>
      <c r="HD60" s="43">
        <f>IF($B60=VK_valitsin!$C$8,100000,VK!EF60/VK!BH$296*VK_valitsin!F$5)</f>
        <v>0.19772152009250224</v>
      </c>
      <c r="HJ60" s="43">
        <f>IF($B60=VK_valitsin!$C$8,100000,VK!EL60/VK!BN$296*VK_valitsin!G$5)</f>
        <v>0.11777117175133761</v>
      </c>
      <c r="ID60" s="15">
        <f t="shared" si="2"/>
        <v>0.60963925295907484</v>
      </c>
      <c r="IE60" s="15">
        <f t="shared" si="0"/>
        <v>91</v>
      </c>
      <c r="IF60" s="16">
        <f t="shared" si="3"/>
        <v>5.8000000000000031E-9</v>
      </c>
      <c r="IG60" s="37" t="str">
        <f t="shared" si="1"/>
        <v>Jämijärvi</v>
      </c>
    </row>
    <row r="61" spans="2:241" x14ac:dyDescent="0.2">
      <c r="B61" t="s">
        <v>150</v>
      </c>
      <c r="C61">
        <v>182</v>
      </c>
      <c r="L61" s="61">
        <v>175.7</v>
      </c>
      <c r="M61" s="55"/>
      <c r="N61" s="55"/>
      <c r="O61" s="55"/>
      <c r="P61" s="55"/>
      <c r="Q61" s="55"/>
      <c r="R61" s="55"/>
      <c r="S61" s="62">
        <v>610</v>
      </c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42">
        <v>0</v>
      </c>
      <c r="AH61" s="55"/>
      <c r="AI61" s="55"/>
      <c r="AJ61" s="55"/>
      <c r="AK61" s="55"/>
      <c r="AL61" s="72">
        <v>0.79326923076923073</v>
      </c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72">
        <v>1</v>
      </c>
      <c r="BE61" s="55"/>
      <c r="BF61" s="55"/>
      <c r="BG61" s="55"/>
      <c r="BH61" s="67">
        <v>495</v>
      </c>
      <c r="BI61" s="55"/>
      <c r="BJ61" s="55"/>
      <c r="BK61" s="55"/>
      <c r="BL61" s="55"/>
      <c r="BM61" s="55"/>
      <c r="BN61" s="65">
        <v>27056.706685499059</v>
      </c>
      <c r="CJ61" s="8">
        <f>ABS(L61-VLOOKUP(VK_valitsin!$C$8,tiedot,11,FALSE))</f>
        <v>36.399999999999977</v>
      </c>
      <c r="CQ61" s="8">
        <f>ABS(S61-VLOOKUP(VK_valitsin!$C$8,tiedot,18,FALSE))</f>
        <v>458</v>
      </c>
      <c r="DE61" s="8">
        <f>ABS(AG61-VLOOKUP(VK_valitsin!$C$8,tiedot,32,FALSE))</f>
        <v>0</v>
      </c>
      <c r="DJ61" s="8">
        <f>ABS(AL61-VLOOKUP(VK_valitsin!$C$8,tiedot,37,FALSE))</f>
        <v>9.8929608127721336E-2</v>
      </c>
      <c r="EB61" s="41">
        <f>ABS(BD61-VLOOKUP(VK_valitsin!$C$8,tiedot,55,FALSE))</f>
        <v>0.17934782608695654</v>
      </c>
      <c r="EF61" s="41">
        <f>ABS(BH61-VLOOKUP(VK_valitsin!$C$8,tiedot,59,FALSE))</f>
        <v>57</v>
      </c>
      <c r="EL61" s="8">
        <f>ABS(BN61-VLOOKUP(VK_valitsin!$C$8,tiedot,65,FALSE))</f>
        <v>359.77332914669751</v>
      </c>
      <c r="FH61" s="43">
        <f>IF($B61=VK_valitsin!$C$8,100000,VK!CJ61/VK!L$296*VK_valitsin!E$5)</f>
        <v>0.1721335130964331</v>
      </c>
      <c r="FO61" s="43">
        <f>IF($B61=VK_valitsin!$C$8,100000,VK!CQ61/VK!S$296*VK_valitsin!J$5)</f>
        <v>8.6895900530945092E-2</v>
      </c>
      <c r="GC61" s="43">
        <f>IF($B61=VK_valitsin!$C$8,100000,VK!DE61/VK!AG$296*VK_valitsin!I$5)</f>
        <v>0</v>
      </c>
      <c r="GH61" s="43">
        <f>IF($B61=VK_valitsin!$C$8,100000,VK!DJ61/VK!AL$296*VK_valitsin!D$5)</f>
        <v>0.19343033773853507</v>
      </c>
      <c r="GZ61" s="43">
        <f>IF($B61=VK_valitsin!$C$8,100000,VK!EB61/VK!BD$296*VK_valitsin!H$5)</f>
        <v>7.2794539797078228E-2</v>
      </c>
      <c r="HD61" s="43">
        <f>IF($B61=VK_valitsin!$C$8,100000,VK!EF61/VK!BH$296*VK_valitsin!F$5)</f>
        <v>2.2630776396129777E-2</v>
      </c>
      <c r="HJ61" s="43">
        <f>IF($B61=VK_valitsin!$C$8,100000,VK!EL61/VK!BN$296*VK_valitsin!G$5)</f>
        <v>1.4240267322701835E-2</v>
      </c>
      <c r="ID61" s="15">
        <f t="shared" si="2"/>
        <v>0.56212534078182308</v>
      </c>
      <c r="IE61" s="15">
        <f t="shared" si="0"/>
        <v>75</v>
      </c>
      <c r="IF61" s="16">
        <f t="shared" si="3"/>
        <v>5.9000000000000032E-9</v>
      </c>
      <c r="IG61" s="37" t="str">
        <f t="shared" si="1"/>
        <v>Jämsä</v>
      </c>
    </row>
    <row r="62" spans="2:241" x14ac:dyDescent="0.2">
      <c r="B62" t="s">
        <v>151</v>
      </c>
      <c r="C62">
        <v>186</v>
      </c>
      <c r="L62" s="61">
        <v>115.1</v>
      </c>
      <c r="M62" s="55"/>
      <c r="N62" s="55"/>
      <c r="O62" s="55"/>
      <c r="P62" s="55"/>
      <c r="Q62" s="55"/>
      <c r="R62" s="55"/>
      <c r="S62" s="62">
        <v>31</v>
      </c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42">
        <v>0</v>
      </c>
      <c r="AH62" s="55"/>
      <c r="AI62" s="55"/>
      <c r="AJ62" s="55"/>
      <c r="AK62" s="55"/>
      <c r="AL62" s="72">
        <v>0.84208579881656809</v>
      </c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72">
        <v>0.74967061923583667</v>
      </c>
      <c r="BE62" s="55"/>
      <c r="BF62" s="55"/>
      <c r="BG62" s="55"/>
      <c r="BH62" s="67">
        <v>2277</v>
      </c>
      <c r="BI62" s="55"/>
      <c r="BJ62" s="55"/>
      <c r="BK62" s="55"/>
      <c r="BL62" s="55"/>
      <c r="BM62" s="55"/>
      <c r="BN62" s="65">
        <v>31489.366004565723</v>
      </c>
      <c r="CJ62" s="8">
        <f>ABS(L62-VLOOKUP(VK_valitsin!$C$8,tiedot,11,FALSE))</f>
        <v>24.200000000000017</v>
      </c>
      <c r="CQ62" s="8">
        <f>ABS(S62-VLOOKUP(VK_valitsin!$C$8,tiedot,18,FALSE))</f>
        <v>121</v>
      </c>
      <c r="DE62" s="8">
        <f>ABS(AG62-VLOOKUP(VK_valitsin!$C$8,tiedot,32,FALSE))</f>
        <v>0</v>
      </c>
      <c r="DJ62" s="8">
        <f>ABS(AL62-VLOOKUP(VK_valitsin!$C$8,tiedot,37,FALSE))</f>
        <v>0.1477461761750587</v>
      </c>
      <c r="EB62" s="41">
        <f>ABS(BD62-VLOOKUP(VK_valitsin!$C$8,tiedot,55,FALSE))</f>
        <v>7.0981554677206793E-2</v>
      </c>
      <c r="EF62" s="41">
        <f>ABS(BH62-VLOOKUP(VK_valitsin!$C$8,tiedot,59,FALSE))</f>
        <v>1725</v>
      </c>
      <c r="EL62" s="8">
        <f>ABS(BN62-VLOOKUP(VK_valitsin!$C$8,tiedot,65,FALSE))</f>
        <v>4072.885989919967</v>
      </c>
      <c r="FH62" s="43">
        <f>IF($B62=VK_valitsin!$C$8,100000,VK!CJ62/VK!L$296*VK_valitsin!E$5)</f>
        <v>0.11444041255312326</v>
      </c>
      <c r="FO62" s="43">
        <f>IF($B62=VK_valitsin!$C$8,100000,VK!CQ62/VK!S$296*VK_valitsin!J$5)</f>
        <v>2.2957213895730032E-2</v>
      </c>
      <c r="GC62" s="43">
        <f>IF($B62=VK_valitsin!$C$8,100000,VK!DE62/VK!AG$296*VK_valitsin!I$5)</f>
        <v>0</v>
      </c>
      <c r="GH62" s="43">
        <f>IF($B62=VK_valitsin!$C$8,100000,VK!DJ62/VK!AL$296*VK_valitsin!D$5)</f>
        <v>0.28887805479046086</v>
      </c>
      <c r="GZ62" s="43">
        <f>IF($B62=VK_valitsin!$C$8,100000,VK!EB62/VK!BD$296*VK_valitsin!H$5)</f>
        <v>2.8810327504628728E-2</v>
      </c>
      <c r="HD62" s="43">
        <f>IF($B62=VK_valitsin!$C$8,100000,VK!EF62/VK!BH$296*VK_valitsin!F$5)</f>
        <v>0.68487875935655895</v>
      </c>
      <c r="HJ62" s="43">
        <f>IF($B62=VK_valitsin!$C$8,100000,VK!EL62/VK!BN$296*VK_valitsin!G$5)</f>
        <v>0.16120979675983246</v>
      </c>
      <c r="ID62" s="15">
        <f t="shared" si="2"/>
        <v>1.3011745708603344</v>
      </c>
      <c r="IE62" s="15">
        <f t="shared" si="0"/>
        <v>259</v>
      </c>
      <c r="IF62" s="16">
        <f t="shared" si="3"/>
        <v>6.0000000000000033E-9</v>
      </c>
      <c r="IG62" s="37" t="str">
        <f t="shared" si="1"/>
        <v>Järvenpää</v>
      </c>
    </row>
    <row r="63" spans="2:241" x14ac:dyDescent="0.2">
      <c r="B63" t="s">
        <v>152</v>
      </c>
      <c r="C63">
        <v>202</v>
      </c>
      <c r="L63" s="61">
        <v>117.1</v>
      </c>
      <c r="M63" s="55"/>
      <c r="N63" s="55"/>
      <c r="O63" s="55"/>
      <c r="P63" s="55"/>
      <c r="Q63" s="55"/>
      <c r="R63" s="55"/>
      <c r="S63" s="62">
        <v>113</v>
      </c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42">
        <v>0</v>
      </c>
      <c r="AH63" s="55"/>
      <c r="AI63" s="55"/>
      <c r="AJ63" s="55"/>
      <c r="AK63" s="55"/>
      <c r="AL63" s="72">
        <v>0.86180499597099114</v>
      </c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72">
        <v>0.58064516129032262</v>
      </c>
      <c r="BE63" s="55"/>
      <c r="BF63" s="55"/>
      <c r="BG63" s="55"/>
      <c r="BH63" s="67">
        <v>2139</v>
      </c>
      <c r="BI63" s="55"/>
      <c r="BJ63" s="55"/>
      <c r="BK63" s="55"/>
      <c r="BL63" s="55"/>
      <c r="BM63" s="55"/>
      <c r="BN63" s="65">
        <v>31669.820251155918</v>
      </c>
      <c r="CJ63" s="8">
        <f>ABS(L63-VLOOKUP(VK_valitsin!$C$8,tiedot,11,FALSE))</f>
        <v>22.200000000000017</v>
      </c>
      <c r="CQ63" s="8">
        <f>ABS(S63-VLOOKUP(VK_valitsin!$C$8,tiedot,18,FALSE))</f>
        <v>39</v>
      </c>
      <c r="DE63" s="8">
        <f>ABS(AG63-VLOOKUP(VK_valitsin!$C$8,tiedot,32,FALSE))</f>
        <v>0</v>
      </c>
      <c r="DJ63" s="8">
        <f>ABS(AL63-VLOOKUP(VK_valitsin!$C$8,tiedot,37,FALSE))</f>
        <v>0.16746537332948175</v>
      </c>
      <c r="EB63" s="41">
        <f>ABS(BD63-VLOOKUP(VK_valitsin!$C$8,tiedot,55,FALSE))</f>
        <v>0.24000701262272084</v>
      </c>
      <c r="EF63" s="41">
        <f>ABS(BH63-VLOOKUP(VK_valitsin!$C$8,tiedot,59,FALSE))</f>
        <v>1587</v>
      </c>
      <c r="EL63" s="8">
        <f>ABS(BN63-VLOOKUP(VK_valitsin!$C$8,tiedot,65,FALSE))</f>
        <v>4253.340236510161</v>
      </c>
      <c r="FH63" s="43">
        <f>IF($B63=VK_valitsin!$C$8,100000,VK!CJ63/VK!L$296*VK_valitsin!E$5)</f>
        <v>0.1049825272181544</v>
      </c>
      <c r="FO63" s="43">
        <f>IF($B63=VK_valitsin!$C$8,100000,VK!CQ63/VK!S$296*VK_valitsin!J$5)</f>
        <v>7.3994325779625728E-3</v>
      </c>
      <c r="GC63" s="43">
        <f>IF($B63=VK_valitsin!$C$8,100000,VK!DE63/VK!AG$296*VK_valitsin!I$5)</f>
        <v>0</v>
      </c>
      <c r="GH63" s="43">
        <f>IF($B63=VK_valitsin!$C$8,100000,VK!DJ63/VK!AL$296*VK_valitsin!D$5)</f>
        <v>0.32743366051557843</v>
      </c>
      <c r="GZ63" s="43">
        <f>IF($B63=VK_valitsin!$C$8,100000,VK!EB63/VK!BD$296*VK_valitsin!H$5)</f>
        <v>9.7415175935679429E-2</v>
      </c>
      <c r="HD63" s="43">
        <f>IF($B63=VK_valitsin!$C$8,100000,VK!EF63/VK!BH$296*VK_valitsin!F$5)</f>
        <v>0.63008845860803431</v>
      </c>
      <c r="HJ63" s="43">
        <f>IF($B63=VK_valitsin!$C$8,100000,VK!EL63/VK!BN$296*VK_valitsin!G$5)</f>
        <v>0.16835239600991003</v>
      </c>
      <c r="ID63" s="15">
        <f t="shared" si="2"/>
        <v>1.3356716569653193</v>
      </c>
      <c r="IE63" s="15">
        <f t="shared" si="0"/>
        <v>262</v>
      </c>
      <c r="IF63" s="16">
        <f t="shared" si="3"/>
        <v>6.1000000000000033E-9</v>
      </c>
      <c r="IG63" s="37" t="str">
        <f t="shared" si="1"/>
        <v>Kaarina</v>
      </c>
    </row>
    <row r="64" spans="2:241" x14ac:dyDescent="0.2">
      <c r="B64" t="s">
        <v>154</v>
      </c>
      <c r="C64">
        <v>204</v>
      </c>
      <c r="L64" s="61">
        <v>211.7</v>
      </c>
      <c r="M64" s="55"/>
      <c r="N64" s="55"/>
      <c r="O64" s="55"/>
      <c r="P64" s="55"/>
      <c r="Q64" s="55"/>
      <c r="R64" s="55"/>
      <c r="S64" s="62">
        <v>185</v>
      </c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42">
        <v>0</v>
      </c>
      <c r="AH64" s="55"/>
      <c r="AI64" s="55"/>
      <c r="AJ64" s="55"/>
      <c r="AK64" s="55"/>
      <c r="AL64" s="72">
        <v>0.5</v>
      </c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72">
        <v>1</v>
      </c>
      <c r="BE64" s="55"/>
      <c r="BF64" s="55"/>
      <c r="BG64" s="55"/>
      <c r="BH64" s="67">
        <v>45</v>
      </c>
      <c r="BI64" s="55"/>
      <c r="BJ64" s="55"/>
      <c r="BK64" s="55"/>
      <c r="BL64" s="55"/>
      <c r="BM64" s="55"/>
      <c r="BN64" s="65">
        <v>24012.517960602549</v>
      </c>
      <c r="CJ64" s="8">
        <f>ABS(L64-VLOOKUP(VK_valitsin!$C$8,tiedot,11,FALSE))</f>
        <v>72.399999999999977</v>
      </c>
      <c r="CQ64" s="8">
        <f>ABS(S64-VLOOKUP(VK_valitsin!$C$8,tiedot,18,FALSE))</f>
        <v>33</v>
      </c>
      <c r="DE64" s="8">
        <f>ABS(AG64-VLOOKUP(VK_valitsin!$C$8,tiedot,32,FALSE))</f>
        <v>0</v>
      </c>
      <c r="DJ64" s="8">
        <f>ABS(AL64-VLOOKUP(VK_valitsin!$C$8,tiedot,37,FALSE))</f>
        <v>0.19433962264150939</v>
      </c>
      <c r="EB64" s="41">
        <f>ABS(BD64-VLOOKUP(VK_valitsin!$C$8,tiedot,55,FALSE))</f>
        <v>0.17934782608695654</v>
      </c>
      <c r="EF64" s="41">
        <f>ABS(BH64-VLOOKUP(VK_valitsin!$C$8,tiedot,59,FALSE))</f>
        <v>507</v>
      </c>
      <c r="EL64" s="8">
        <f>ABS(BN64-VLOOKUP(VK_valitsin!$C$8,tiedot,65,FALSE))</f>
        <v>3403.9620540432079</v>
      </c>
      <c r="FH64" s="43">
        <f>IF($B64=VK_valitsin!$C$8,100000,VK!CJ64/VK!L$296*VK_valitsin!E$5)</f>
        <v>0.34237544912587253</v>
      </c>
      <c r="FO64" s="43">
        <f>IF($B64=VK_valitsin!$C$8,100000,VK!CQ64/VK!S$296*VK_valitsin!J$5)</f>
        <v>6.2610583351990993E-3</v>
      </c>
      <c r="GC64" s="43">
        <f>IF($B64=VK_valitsin!$C$8,100000,VK!DE64/VK!AG$296*VK_valitsin!I$5)</f>
        <v>0</v>
      </c>
      <c r="GH64" s="43">
        <f>IF($B64=VK_valitsin!$C$8,100000,VK!DJ64/VK!AL$296*VK_valitsin!D$5)</f>
        <v>0.37997905333856358</v>
      </c>
      <c r="GZ64" s="43">
        <f>IF($B64=VK_valitsin!$C$8,100000,VK!EB64/VK!BD$296*VK_valitsin!H$5)</f>
        <v>7.2794539797078228E-2</v>
      </c>
      <c r="HD64" s="43">
        <f>IF($B64=VK_valitsin!$C$8,100000,VK!EF64/VK!BH$296*VK_valitsin!F$5)</f>
        <v>0.20129480057610169</v>
      </c>
      <c r="HJ64" s="43">
        <f>IF($B64=VK_valitsin!$C$8,100000,VK!EL64/VK!BN$296*VK_valitsin!G$5)</f>
        <v>0.13473297123184894</v>
      </c>
      <c r="ID64" s="15">
        <f t="shared" si="2"/>
        <v>1.1374378786046642</v>
      </c>
      <c r="IE64" s="15">
        <f t="shared" si="0"/>
        <v>250</v>
      </c>
      <c r="IF64" s="16">
        <f t="shared" si="3"/>
        <v>6.2000000000000034E-9</v>
      </c>
      <c r="IG64" s="37" t="str">
        <f t="shared" si="1"/>
        <v>Kaavi</v>
      </c>
    </row>
    <row r="65" spans="2:241" x14ac:dyDescent="0.2">
      <c r="B65" t="s">
        <v>155</v>
      </c>
      <c r="C65">
        <v>205</v>
      </c>
      <c r="L65" s="61">
        <v>144.30000000000001</v>
      </c>
      <c r="M65" s="55"/>
      <c r="N65" s="55"/>
      <c r="O65" s="55"/>
      <c r="P65" s="55"/>
      <c r="Q65" s="55"/>
      <c r="R65" s="55"/>
      <c r="S65" s="62">
        <v>455</v>
      </c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42">
        <v>0</v>
      </c>
      <c r="AH65" s="55"/>
      <c r="AI65" s="55"/>
      <c r="AJ65" s="55"/>
      <c r="AK65" s="55"/>
      <c r="AL65" s="72">
        <v>0.69491525423728817</v>
      </c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72">
        <v>0.99512195121951219</v>
      </c>
      <c r="BE65" s="55"/>
      <c r="BF65" s="55"/>
      <c r="BG65" s="55"/>
      <c r="BH65" s="67">
        <v>1230</v>
      </c>
      <c r="BI65" s="55"/>
      <c r="BJ65" s="55"/>
      <c r="BK65" s="55"/>
      <c r="BL65" s="55"/>
      <c r="BM65" s="55"/>
      <c r="BN65" s="65">
        <v>26890.627425685503</v>
      </c>
      <c r="CJ65" s="8">
        <f>ABS(L65-VLOOKUP(VK_valitsin!$C$8,tiedot,11,FALSE))</f>
        <v>5</v>
      </c>
      <c r="CQ65" s="8">
        <f>ABS(S65-VLOOKUP(VK_valitsin!$C$8,tiedot,18,FALSE))</f>
        <v>303</v>
      </c>
      <c r="DE65" s="8">
        <f>ABS(AG65-VLOOKUP(VK_valitsin!$C$8,tiedot,32,FALSE))</f>
        <v>0</v>
      </c>
      <c r="DJ65" s="8">
        <f>ABS(AL65-VLOOKUP(VK_valitsin!$C$8,tiedot,37,FALSE))</f>
        <v>5.7563159577878054E-4</v>
      </c>
      <c r="EB65" s="41">
        <f>ABS(BD65-VLOOKUP(VK_valitsin!$C$8,tiedot,55,FALSE))</f>
        <v>0.17446977730646873</v>
      </c>
      <c r="EF65" s="41">
        <f>ABS(BH65-VLOOKUP(VK_valitsin!$C$8,tiedot,59,FALSE))</f>
        <v>678</v>
      </c>
      <c r="EL65" s="8">
        <f>ABS(BN65-VLOOKUP(VK_valitsin!$C$8,tiedot,65,FALSE))</f>
        <v>525.85258896025334</v>
      </c>
      <c r="FH65" s="43">
        <f>IF($B65=VK_valitsin!$C$8,100000,VK!CJ65/VK!L$296*VK_valitsin!E$5)</f>
        <v>2.3644713337422144E-2</v>
      </c>
      <c r="FO65" s="43">
        <f>IF($B65=VK_valitsin!$C$8,100000,VK!CQ65/VK!S$296*VK_valitsin!J$5)</f>
        <v>5.7487899259555372E-2</v>
      </c>
      <c r="GC65" s="43">
        <f>IF($B65=VK_valitsin!$C$8,100000,VK!DE65/VK!AG$296*VK_valitsin!I$5)</f>
        <v>0</v>
      </c>
      <c r="GH65" s="43">
        <f>IF($B65=VK_valitsin!$C$8,100000,VK!DJ65/VK!AL$296*VK_valitsin!D$5)</f>
        <v>1.1254933289608494E-3</v>
      </c>
      <c r="GZ65" s="43">
        <f>IF($B65=VK_valitsin!$C$8,100000,VK!EB65/VK!BD$296*VK_valitsin!H$5)</f>
        <v>7.0814614398310688E-2</v>
      </c>
      <c r="HD65" s="43">
        <f>IF($B65=VK_valitsin!$C$8,100000,VK!EF65/VK!BH$296*VK_valitsin!F$5)</f>
        <v>0.269187129764491</v>
      </c>
      <c r="HJ65" s="43">
        <f>IF($B65=VK_valitsin!$C$8,100000,VK!EL65/VK!BN$296*VK_valitsin!G$5)</f>
        <v>2.0813887057413057E-2</v>
      </c>
      <c r="ID65" s="15">
        <f t="shared" si="2"/>
        <v>0.44307374344615313</v>
      </c>
      <c r="IE65" s="15">
        <f t="shared" si="0"/>
        <v>30</v>
      </c>
      <c r="IF65" s="16">
        <f t="shared" si="3"/>
        <v>6.3000000000000035E-9</v>
      </c>
      <c r="IG65" s="37" t="str">
        <f t="shared" si="1"/>
        <v>Kajaani</v>
      </c>
    </row>
    <row r="66" spans="2:241" x14ac:dyDescent="0.2">
      <c r="B66" t="s">
        <v>156</v>
      </c>
      <c r="C66">
        <v>208</v>
      </c>
      <c r="L66" s="61">
        <v>159.1</v>
      </c>
      <c r="M66" s="55"/>
      <c r="N66" s="55"/>
      <c r="O66" s="55"/>
      <c r="P66" s="55"/>
      <c r="Q66" s="55"/>
      <c r="R66" s="55"/>
      <c r="S66" s="62">
        <v>277</v>
      </c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42">
        <v>0</v>
      </c>
      <c r="AH66" s="55"/>
      <c r="AI66" s="55"/>
      <c r="AJ66" s="55"/>
      <c r="AK66" s="55"/>
      <c r="AL66" s="72">
        <v>0.82446043165467631</v>
      </c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72">
        <v>0.65445026178010468</v>
      </c>
      <c r="BE66" s="55"/>
      <c r="BF66" s="55"/>
      <c r="BG66" s="55"/>
      <c r="BH66" s="67">
        <v>573</v>
      </c>
      <c r="BI66" s="55"/>
      <c r="BJ66" s="55"/>
      <c r="BK66" s="55"/>
      <c r="BL66" s="55"/>
      <c r="BM66" s="55"/>
      <c r="BN66" s="65">
        <v>24848.531741504361</v>
      </c>
      <c r="CJ66" s="8">
        <f>ABS(L66-VLOOKUP(VK_valitsin!$C$8,tiedot,11,FALSE))</f>
        <v>19.799999999999983</v>
      </c>
      <c r="CQ66" s="8">
        <f>ABS(S66-VLOOKUP(VK_valitsin!$C$8,tiedot,18,FALSE))</f>
        <v>125</v>
      </c>
      <c r="DE66" s="8">
        <f>ABS(AG66-VLOOKUP(VK_valitsin!$C$8,tiedot,32,FALSE))</f>
        <v>0</v>
      </c>
      <c r="DJ66" s="8">
        <f>ABS(AL66-VLOOKUP(VK_valitsin!$C$8,tiedot,37,FALSE))</f>
        <v>0.13012080901316692</v>
      </c>
      <c r="EB66" s="41">
        <f>ABS(BD66-VLOOKUP(VK_valitsin!$C$8,tiedot,55,FALSE))</f>
        <v>0.16620191213293878</v>
      </c>
      <c r="EF66" s="41">
        <f>ABS(BH66-VLOOKUP(VK_valitsin!$C$8,tiedot,59,FALSE))</f>
        <v>21</v>
      </c>
      <c r="EL66" s="8">
        <f>ABS(BN66-VLOOKUP(VK_valitsin!$C$8,tiedot,65,FALSE))</f>
        <v>2567.9482731413955</v>
      </c>
      <c r="FH66" s="43">
        <f>IF($B66=VK_valitsin!$C$8,100000,VK!CJ66/VK!L$296*VK_valitsin!E$5)</f>
        <v>9.3633064816191602E-2</v>
      </c>
      <c r="FO66" s="43">
        <f>IF($B66=VK_valitsin!$C$8,100000,VK!CQ66/VK!S$296*VK_valitsin!J$5)</f>
        <v>2.3716130057572345E-2</v>
      </c>
      <c r="GC66" s="43">
        <f>IF($B66=VK_valitsin!$C$8,100000,VK!DE66/VK!AG$296*VK_valitsin!I$5)</f>
        <v>0</v>
      </c>
      <c r="GH66" s="43">
        <f>IF($B66=VK_valitsin!$C$8,100000,VK!DJ66/VK!AL$296*VK_valitsin!D$5)</f>
        <v>0.25441637251543436</v>
      </c>
      <c r="GZ66" s="43">
        <f>IF($B66=VK_valitsin!$C$8,100000,VK!EB66/VK!BD$296*VK_valitsin!H$5)</f>
        <v>6.7458814366925884E-2</v>
      </c>
      <c r="HD66" s="43">
        <f>IF($B66=VK_valitsin!$C$8,100000,VK!EF66/VK!BH$296*VK_valitsin!F$5)</f>
        <v>8.3376544617320223E-3</v>
      </c>
      <c r="HJ66" s="43">
        <f>IF($B66=VK_valitsin!$C$8,100000,VK!EL66/VK!BN$296*VK_valitsin!G$5)</f>
        <v>0.10164252577348032</v>
      </c>
      <c r="ID66" s="15">
        <f t="shared" si="2"/>
        <v>0.54920456839133658</v>
      </c>
      <c r="IE66" s="15">
        <f t="shared" si="0"/>
        <v>65</v>
      </c>
      <c r="IF66" s="16">
        <f t="shared" si="3"/>
        <v>6.4000000000000035E-9</v>
      </c>
      <c r="IG66" s="37" t="str">
        <f t="shared" si="1"/>
        <v>Kalajoki</v>
      </c>
    </row>
    <row r="67" spans="2:241" x14ac:dyDescent="0.2">
      <c r="B67" t="s">
        <v>157</v>
      </c>
      <c r="C67">
        <v>211</v>
      </c>
      <c r="L67" s="61">
        <v>120.1</v>
      </c>
      <c r="M67" s="55"/>
      <c r="N67" s="55"/>
      <c r="O67" s="55"/>
      <c r="P67" s="55"/>
      <c r="Q67" s="55"/>
      <c r="R67" s="55"/>
      <c r="S67" s="62">
        <v>303</v>
      </c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42">
        <v>0</v>
      </c>
      <c r="AH67" s="55"/>
      <c r="AI67" s="55"/>
      <c r="AJ67" s="55"/>
      <c r="AK67" s="55"/>
      <c r="AL67" s="72">
        <v>0.83846518237801992</v>
      </c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72">
        <v>0.76610169491525426</v>
      </c>
      <c r="BE67" s="55"/>
      <c r="BF67" s="55"/>
      <c r="BG67" s="55"/>
      <c r="BH67" s="67">
        <v>1770</v>
      </c>
      <c r="BI67" s="55"/>
      <c r="BJ67" s="55"/>
      <c r="BK67" s="55"/>
      <c r="BL67" s="55"/>
      <c r="BM67" s="55"/>
      <c r="BN67" s="65">
        <v>29348.33071190834</v>
      </c>
      <c r="CJ67" s="8">
        <f>ABS(L67-VLOOKUP(VK_valitsin!$C$8,tiedot,11,FALSE))</f>
        <v>19.200000000000017</v>
      </c>
      <c r="CQ67" s="8">
        <f>ABS(S67-VLOOKUP(VK_valitsin!$C$8,tiedot,18,FALSE))</f>
        <v>151</v>
      </c>
      <c r="DE67" s="8">
        <f>ABS(AG67-VLOOKUP(VK_valitsin!$C$8,tiedot,32,FALSE))</f>
        <v>0</v>
      </c>
      <c r="DJ67" s="8">
        <f>ABS(AL67-VLOOKUP(VK_valitsin!$C$8,tiedot,37,FALSE))</f>
        <v>0.14412555973651053</v>
      </c>
      <c r="EB67" s="41">
        <f>ABS(BD67-VLOOKUP(VK_valitsin!$C$8,tiedot,55,FALSE))</f>
        <v>5.4550478997789198E-2</v>
      </c>
      <c r="EF67" s="41">
        <f>ABS(BH67-VLOOKUP(VK_valitsin!$C$8,tiedot,59,FALSE))</f>
        <v>1218</v>
      </c>
      <c r="EL67" s="8">
        <f>ABS(BN67-VLOOKUP(VK_valitsin!$C$8,tiedot,65,FALSE))</f>
        <v>1931.8506972625837</v>
      </c>
      <c r="FH67" s="43">
        <f>IF($B67=VK_valitsin!$C$8,100000,VK!CJ67/VK!L$296*VK_valitsin!E$5)</f>
        <v>9.0795699215701117E-2</v>
      </c>
      <c r="FO67" s="43">
        <f>IF($B67=VK_valitsin!$C$8,100000,VK!CQ67/VK!S$296*VK_valitsin!J$5)</f>
        <v>2.8649085109547393E-2</v>
      </c>
      <c r="GC67" s="43">
        <f>IF($B67=VK_valitsin!$C$8,100000,VK!DE67/VK!AG$296*VK_valitsin!I$5)</f>
        <v>0</v>
      </c>
      <c r="GH67" s="43">
        <f>IF($B67=VK_valitsin!$C$8,100000,VK!DJ67/VK!AL$296*VK_valitsin!D$5)</f>
        <v>0.28179890959031101</v>
      </c>
      <c r="GZ67" s="43">
        <f>IF($B67=VK_valitsin!$C$8,100000,VK!EB67/VK!BD$296*VK_valitsin!H$5)</f>
        <v>2.214120517094488E-2</v>
      </c>
      <c r="HD67" s="43">
        <f>IF($B67=VK_valitsin!$C$8,100000,VK!EF67/VK!BH$296*VK_valitsin!F$5)</f>
        <v>0.48358395878045729</v>
      </c>
      <c r="HJ67" s="43">
        <f>IF($B67=VK_valitsin!$C$8,100000,VK!EL67/VK!BN$296*VK_valitsin!G$5)</f>
        <v>7.6465007625259235E-2</v>
      </c>
      <c r="ID67" s="15">
        <f t="shared" ref="ID67:ID130" si="4">SUM(FF67:IC67)+IF67</f>
        <v>0.98343387199222088</v>
      </c>
      <c r="IE67" s="15">
        <f t="shared" ref="IE67:IE130" si="5">_xlfn.RANK.EQ(ID67,$ID$3:$ID$294,1)</f>
        <v>216</v>
      </c>
      <c r="IF67" s="16">
        <f t="shared" si="3"/>
        <v>6.5000000000000036E-9</v>
      </c>
      <c r="IG67" s="37" t="str">
        <f t="shared" si="1"/>
        <v>Kangasala</v>
      </c>
    </row>
    <row r="68" spans="2:241" x14ac:dyDescent="0.2">
      <c r="B68" t="s">
        <v>158</v>
      </c>
      <c r="C68">
        <v>213</v>
      </c>
      <c r="L68" s="61">
        <v>183.6</v>
      </c>
      <c r="M68" s="55"/>
      <c r="N68" s="55"/>
      <c r="O68" s="55"/>
      <c r="P68" s="55"/>
      <c r="Q68" s="55"/>
      <c r="R68" s="55"/>
      <c r="S68" s="62">
        <v>378</v>
      </c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42">
        <v>0</v>
      </c>
      <c r="AH68" s="55"/>
      <c r="AI68" s="55"/>
      <c r="AJ68" s="55"/>
      <c r="AK68" s="55"/>
      <c r="AL68" s="72">
        <v>0.94736842105263153</v>
      </c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72">
        <v>1</v>
      </c>
      <c r="BE68" s="55"/>
      <c r="BF68" s="55"/>
      <c r="BG68" s="55"/>
      <c r="BH68" s="67">
        <v>162</v>
      </c>
      <c r="BI68" s="55"/>
      <c r="BJ68" s="55"/>
      <c r="BK68" s="55"/>
      <c r="BL68" s="55"/>
      <c r="BM68" s="55"/>
      <c r="BN68" s="65">
        <v>24911.843540102727</v>
      </c>
      <c r="CJ68" s="8">
        <f>ABS(L68-VLOOKUP(VK_valitsin!$C$8,tiedot,11,FALSE))</f>
        <v>44.299999999999983</v>
      </c>
      <c r="CQ68" s="8">
        <f>ABS(S68-VLOOKUP(VK_valitsin!$C$8,tiedot,18,FALSE))</f>
        <v>226</v>
      </c>
      <c r="DE68" s="8">
        <f>ABS(AG68-VLOOKUP(VK_valitsin!$C$8,tiedot,32,FALSE))</f>
        <v>0</v>
      </c>
      <c r="DJ68" s="8">
        <f>ABS(AL68-VLOOKUP(VK_valitsin!$C$8,tiedot,37,FALSE))</f>
        <v>0.25302879841112214</v>
      </c>
      <c r="EB68" s="41">
        <f>ABS(BD68-VLOOKUP(VK_valitsin!$C$8,tiedot,55,FALSE))</f>
        <v>0.17934782608695654</v>
      </c>
      <c r="EF68" s="41">
        <f>ABS(BH68-VLOOKUP(VK_valitsin!$C$8,tiedot,59,FALSE))</f>
        <v>390</v>
      </c>
      <c r="EL68" s="8">
        <f>ABS(BN68-VLOOKUP(VK_valitsin!$C$8,tiedot,65,FALSE))</f>
        <v>2504.6364745430292</v>
      </c>
      <c r="FH68" s="43">
        <f>IF($B68=VK_valitsin!$C$8,100000,VK!CJ68/VK!L$296*VK_valitsin!E$5)</f>
        <v>0.20949216016956013</v>
      </c>
      <c r="FO68" s="43">
        <f>IF($B68=VK_valitsin!$C$8,100000,VK!CQ68/VK!S$296*VK_valitsin!J$5)</f>
        <v>4.2878763144090802E-2</v>
      </c>
      <c r="GC68" s="43">
        <f>IF($B68=VK_valitsin!$C$8,100000,VK!DE68/VK!AG$296*VK_valitsin!I$5)</f>
        <v>0</v>
      </c>
      <c r="GH68" s="43">
        <f>IF($B68=VK_valitsin!$C$8,100000,VK!DJ68/VK!AL$296*VK_valitsin!D$5)</f>
        <v>0.49473000915005627</v>
      </c>
      <c r="GZ68" s="43">
        <f>IF($B68=VK_valitsin!$C$8,100000,VK!EB68/VK!BD$296*VK_valitsin!H$5)</f>
        <v>7.2794539797078228E-2</v>
      </c>
      <c r="HD68" s="43">
        <f>IF($B68=VK_valitsin!$C$8,100000,VK!EF68/VK!BH$296*VK_valitsin!F$5)</f>
        <v>0.154842154289309</v>
      </c>
      <c r="HJ68" s="43">
        <f>IF($B68=VK_valitsin!$C$8,100000,VK!EL68/VK!BN$296*VK_valitsin!G$5)</f>
        <v>9.9136567538999354E-2</v>
      </c>
      <c r="ID68" s="15">
        <f t="shared" si="4"/>
        <v>1.0738742006890938</v>
      </c>
      <c r="IE68" s="15">
        <f t="shared" si="5"/>
        <v>237</v>
      </c>
      <c r="IF68" s="16">
        <f t="shared" si="3"/>
        <v>6.6000000000000037E-9</v>
      </c>
      <c r="IG68" s="37" t="str">
        <f t="shared" ref="IG68:IG131" si="6">B68</f>
        <v>Kangasniemi</v>
      </c>
    </row>
    <row r="69" spans="2:241" x14ac:dyDescent="0.2">
      <c r="B69" t="s">
        <v>159</v>
      </c>
      <c r="C69">
        <v>214</v>
      </c>
      <c r="L69" s="61">
        <v>158.69999999999999</v>
      </c>
      <c r="M69" s="55"/>
      <c r="N69" s="55"/>
      <c r="O69" s="55"/>
      <c r="P69" s="55"/>
      <c r="Q69" s="55"/>
      <c r="R69" s="55"/>
      <c r="S69" s="62">
        <v>341</v>
      </c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42">
        <v>0</v>
      </c>
      <c r="AH69" s="55"/>
      <c r="AI69" s="55"/>
      <c r="AJ69" s="55"/>
      <c r="AK69" s="55"/>
      <c r="AL69" s="72">
        <v>0.7769784172661871</v>
      </c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72">
        <v>0.79861111111111116</v>
      </c>
      <c r="BE69" s="55"/>
      <c r="BF69" s="55"/>
      <c r="BG69" s="55"/>
      <c r="BH69" s="67">
        <v>432</v>
      </c>
      <c r="BI69" s="55"/>
      <c r="BJ69" s="55"/>
      <c r="BK69" s="55"/>
      <c r="BL69" s="55"/>
      <c r="BM69" s="55"/>
      <c r="BN69" s="65">
        <v>24853.121173264946</v>
      </c>
      <c r="CJ69" s="8">
        <f>ABS(L69-VLOOKUP(VK_valitsin!$C$8,tiedot,11,FALSE))</f>
        <v>19.399999999999977</v>
      </c>
      <c r="CQ69" s="8">
        <f>ABS(S69-VLOOKUP(VK_valitsin!$C$8,tiedot,18,FALSE))</f>
        <v>189</v>
      </c>
      <c r="DE69" s="8">
        <f>ABS(AG69-VLOOKUP(VK_valitsin!$C$8,tiedot,32,FALSE))</f>
        <v>0</v>
      </c>
      <c r="DJ69" s="8">
        <f>ABS(AL69-VLOOKUP(VK_valitsin!$C$8,tiedot,37,FALSE))</f>
        <v>8.2638794624677714E-2</v>
      </c>
      <c r="EB69" s="41">
        <f>ABS(BD69-VLOOKUP(VK_valitsin!$C$8,tiedot,55,FALSE))</f>
        <v>2.2041062801932298E-2</v>
      </c>
      <c r="EF69" s="41">
        <f>ABS(BH69-VLOOKUP(VK_valitsin!$C$8,tiedot,59,FALSE))</f>
        <v>120</v>
      </c>
      <c r="EL69" s="8">
        <f>ABS(BN69-VLOOKUP(VK_valitsin!$C$8,tiedot,65,FALSE))</f>
        <v>2563.3588413808102</v>
      </c>
      <c r="FH69" s="43">
        <f>IF($B69=VK_valitsin!$C$8,100000,VK!CJ69/VK!L$296*VK_valitsin!E$5)</f>
        <v>9.1741487749197811E-2</v>
      </c>
      <c r="FO69" s="43">
        <f>IF($B69=VK_valitsin!$C$8,100000,VK!CQ69/VK!S$296*VK_valitsin!J$5)</f>
        <v>3.5858788647049389E-2</v>
      </c>
      <c r="GC69" s="43">
        <f>IF($B69=VK_valitsin!$C$8,100000,VK!DE69/VK!AG$296*VK_valitsin!I$5)</f>
        <v>0</v>
      </c>
      <c r="GH69" s="43">
        <f>IF($B69=VK_valitsin!$C$8,100000,VK!DJ69/VK!AL$296*VK_valitsin!D$5)</f>
        <v>0.1615780175124103</v>
      </c>
      <c r="GZ69" s="43">
        <f>IF($B69=VK_valitsin!$C$8,100000,VK!EB69/VK!BD$296*VK_valitsin!H$5)</f>
        <v>8.9461303117621092E-3</v>
      </c>
      <c r="HD69" s="43">
        <f>IF($B69=VK_valitsin!$C$8,100000,VK!EF69/VK!BH$296*VK_valitsin!F$5)</f>
        <v>4.7643739781325842E-2</v>
      </c>
      <c r="HJ69" s="43">
        <f>IF($B69=VK_valitsin!$C$8,100000,VK!EL69/VK!BN$296*VK_valitsin!G$5)</f>
        <v>0.10146087046488632</v>
      </c>
      <c r="ID69" s="15">
        <f t="shared" si="4"/>
        <v>0.44722904116663181</v>
      </c>
      <c r="IE69" s="15">
        <f t="shared" si="5"/>
        <v>31</v>
      </c>
      <c r="IF69" s="16">
        <f t="shared" ref="IF69:IF132" si="7">IF68+0.0000000001</f>
        <v>6.7000000000000037E-9</v>
      </c>
      <c r="IG69" s="37" t="str">
        <f t="shared" si="6"/>
        <v>Kankaanpää</v>
      </c>
    </row>
    <row r="70" spans="2:241" x14ac:dyDescent="0.2">
      <c r="B70" t="s">
        <v>160</v>
      </c>
      <c r="C70">
        <v>216</v>
      </c>
      <c r="L70" s="61">
        <v>202</v>
      </c>
      <c r="M70" s="55"/>
      <c r="N70" s="55"/>
      <c r="O70" s="55"/>
      <c r="P70" s="55"/>
      <c r="Q70" s="55"/>
      <c r="R70" s="55"/>
      <c r="S70" s="62">
        <v>135</v>
      </c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42">
        <v>0</v>
      </c>
      <c r="AH70" s="55"/>
      <c r="AI70" s="55"/>
      <c r="AJ70" s="55"/>
      <c r="AK70" s="55"/>
      <c r="AL70" s="72">
        <v>0.78260869565217395</v>
      </c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72">
        <v>1</v>
      </c>
      <c r="BE70" s="55"/>
      <c r="BF70" s="55"/>
      <c r="BG70" s="55"/>
      <c r="BH70" s="67">
        <v>36</v>
      </c>
      <c r="BI70" s="55"/>
      <c r="BJ70" s="55"/>
      <c r="BK70" s="55"/>
      <c r="BL70" s="55"/>
      <c r="BM70" s="55"/>
      <c r="BN70" s="65">
        <v>23424.345699831367</v>
      </c>
      <c r="CJ70" s="8">
        <f>ABS(L70-VLOOKUP(VK_valitsin!$C$8,tiedot,11,FALSE))</f>
        <v>62.699999999999989</v>
      </c>
      <c r="CQ70" s="8">
        <f>ABS(S70-VLOOKUP(VK_valitsin!$C$8,tiedot,18,FALSE))</f>
        <v>17</v>
      </c>
      <c r="DE70" s="8">
        <f>ABS(AG70-VLOOKUP(VK_valitsin!$C$8,tiedot,32,FALSE))</f>
        <v>0</v>
      </c>
      <c r="DJ70" s="8">
        <f>ABS(AL70-VLOOKUP(VK_valitsin!$C$8,tiedot,37,FALSE))</f>
        <v>8.8269073010664556E-2</v>
      </c>
      <c r="EB70" s="41">
        <f>ABS(BD70-VLOOKUP(VK_valitsin!$C$8,tiedot,55,FALSE))</f>
        <v>0.17934782608695654</v>
      </c>
      <c r="EF70" s="41">
        <f>ABS(BH70-VLOOKUP(VK_valitsin!$C$8,tiedot,59,FALSE))</f>
        <v>516</v>
      </c>
      <c r="EL70" s="8">
        <f>ABS(BN70-VLOOKUP(VK_valitsin!$C$8,tiedot,65,FALSE))</f>
        <v>3992.1343148143897</v>
      </c>
      <c r="FH70" s="43">
        <f>IF($B70=VK_valitsin!$C$8,100000,VK!CJ70/VK!L$296*VK_valitsin!E$5)</f>
        <v>0.29650470525127365</v>
      </c>
      <c r="FO70" s="43">
        <f>IF($B70=VK_valitsin!$C$8,100000,VK!CQ70/VK!S$296*VK_valitsin!J$5)</f>
        <v>3.2253936878298395E-3</v>
      </c>
      <c r="GC70" s="43">
        <f>IF($B70=VK_valitsin!$C$8,100000,VK!DE70/VK!AG$296*VK_valitsin!I$5)</f>
        <v>0</v>
      </c>
      <c r="GH70" s="43">
        <f>IF($B70=VK_valitsin!$C$8,100000,VK!DJ70/VK!AL$296*VK_valitsin!D$5)</f>
        <v>0.17258651810565423</v>
      </c>
      <c r="GZ70" s="43">
        <f>IF($B70=VK_valitsin!$C$8,100000,VK!EB70/VK!BD$296*VK_valitsin!H$5)</f>
        <v>7.2794539797078228E-2</v>
      </c>
      <c r="HD70" s="43">
        <f>IF($B70=VK_valitsin!$C$8,100000,VK!EF70/VK!BH$296*VK_valitsin!F$5)</f>
        <v>0.20486808105970111</v>
      </c>
      <c r="HJ70" s="43">
        <f>IF($B70=VK_valitsin!$C$8,100000,VK!EL70/VK!BN$296*VK_valitsin!G$5)</f>
        <v>0.15801354693501429</v>
      </c>
      <c r="ID70" s="15">
        <f t="shared" si="4"/>
        <v>0.90799279163655122</v>
      </c>
      <c r="IE70" s="15">
        <f t="shared" si="5"/>
        <v>198</v>
      </c>
      <c r="IF70" s="16">
        <f t="shared" si="7"/>
        <v>6.8000000000000038E-9</v>
      </c>
      <c r="IG70" s="37" t="str">
        <f t="shared" si="6"/>
        <v>Kannonkoski</v>
      </c>
    </row>
    <row r="71" spans="2:241" x14ac:dyDescent="0.2">
      <c r="B71" t="s">
        <v>161</v>
      </c>
      <c r="C71">
        <v>217</v>
      </c>
      <c r="L71" s="61">
        <v>150.19999999999999</v>
      </c>
      <c r="M71" s="55"/>
      <c r="N71" s="55"/>
      <c r="O71" s="55"/>
      <c r="P71" s="55"/>
      <c r="Q71" s="55"/>
      <c r="R71" s="55"/>
      <c r="S71" s="62">
        <v>141</v>
      </c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42">
        <v>1</v>
      </c>
      <c r="AH71" s="55"/>
      <c r="AI71" s="55"/>
      <c r="AJ71" s="55"/>
      <c r="AK71" s="55"/>
      <c r="AL71" s="72">
        <v>0.70408163265306123</v>
      </c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72">
        <v>1</v>
      </c>
      <c r="BE71" s="55"/>
      <c r="BF71" s="55"/>
      <c r="BG71" s="55"/>
      <c r="BH71" s="67">
        <v>207</v>
      </c>
      <c r="BI71" s="55"/>
      <c r="BJ71" s="55"/>
      <c r="BK71" s="55"/>
      <c r="BL71" s="55"/>
      <c r="BM71" s="55"/>
      <c r="BN71" s="65">
        <v>24652.904635258357</v>
      </c>
      <c r="CJ71" s="8">
        <f>ABS(L71-VLOOKUP(VK_valitsin!$C$8,tiedot,11,FALSE))</f>
        <v>10.899999999999977</v>
      </c>
      <c r="CQ71" s="8">
        <f>ABS(S71-VLOOKUP(VK_valitsin!$C$8,tiedot,18,FALSE))</f>
        <v>11</v>
      </c>
      <c r="DE71" s="8">
        <f>ABS(AG71-VLOOKUP(VK_valitsin!$C$8,tiedot,32,FALSE))</f>
        <v>1</v>
      </c>
      <c r="DJ71" s="8">
        <f>ABS(AL71-VLOOKUP(VK_valitsin!$C$8,tiedot,37,FALSE))</f>
        <v>9.7420100115518382E-3</v>
      </c>
      <c r="EB71" s="41">
        <f>ABS(BD71-VLOOKUP(VK_valitsin!$C$8,tiedot,55,FALSE))</f>
        <v>0.17934782608695654</v>
      </c>
      <c r="EF71" s="41">
        <f>ABS(BH71-VLOOKUP(VK_valitsin!$C$8,tiedot,59,FALSE))</f>
        <v>345</v>
      </c>
      <c r="EL71" s="8">
        <f>ABS(BN71-VLOOKUP(VK_valitsin!$C$8,tiedot,65,FALSE))</f>
        <v>2763.5753793873992</v>
      </c>
      <c r="FH71" s="43">
        <f>IF($B71=VK_valitsin!$C$8,100000,VK!CJ71/VK!L$296*VK_valitsin!E$5)</f>
        <v>5.1545475075580167E-2</v>
      </c>
      <c r="FO71" s="43">
        <f>IF($B71=VK_valitsin!$C$8,100000,VK!CQ71/VK!S$296*VK_valitsin!J$5)</f>
        <v>2.0870194450663664E-3</v>
      </c>
      <c r="GC71" s="43">
        <f>IF($B71=VK_valitsin!$C$8,100000,VK!DE71/VK!AG$296*VK_valitsin!I$5)</f>
        <v>0.10940897735217005</v>
      </c>
      <c r="GH71" s="43">
        <f>IF($B71=VK_valitsin!$C$8,100000,VK!DJ71/VK!AL$296*VK_valitsin!D$5)</f>
        <v>1.9047889933555991E-2</v>
      </c>
      <c r="GZ71" s="43">
        <f>IF($B71=VK_valitsin!$C$8,100000,VK!EB71/VK!BD$296*VK_valitsin!H$5)</f>
        <v>7.2794539797078228E-2</v>
      </c>
      <c r="HD71" s="43">
        <f>IF($B71=VK_valitsin!$C$8,100000,VK!EF71/VK!BH$296*VK_valitsin!F$5)</f>
        <v>0.13697575187131178</v>
      </c>
      <c r="HJ71" s="43">
        <f>IF($B71=VK_valitsin!$C$8,100000,VK!EL71/VK!BN$296*VK_valitsin!G$5)</f>
        <v>0.10938568532095691</v>
      </c>
      <c r="ID71" s="15">
        <f t="shared" si="4"/>
        <v>0.50124534569571955</v>
      </c>
      <c r="IE71" s="15">
        <f t="shared" si="5"/>
        <v>51</v>
      </c>
      <c r="IF71" s="16">
        <f t="shared" si="7"/>
        <v>6.9000000000000039E-9</v>
      </c>
      <c r="IG71" s="37" t="str">
        <f t="shared" si="6"/>
        <v>Kannus</v>
      </c>
    </row>
    <row r="72" spans="2:241" x14ac:dyDescent="0.2">
      <c r="B72" t="s">
        <v>163</v>
      </c>
      <c r="C72">
        <v>218</v>
      </c>
      <c r="L72" s="61">
        <v>162.80000000000001</v>
      </c>
      <c r="M72" s="55"/>
      <c r="N72" s="55"/>
      <c r="O72" s="55"/>
      <c r="P72" s="55"/>
      <c r="Q72" s="55"/>
      <c r="R72" s="55"/>
      <c r="S72" s="62">
        <v>69</v>
      </c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42">
        <v>0</v>
      </c>
      <c r="AH72" s="55"/>
      <c r="AI72" s="55"/>
      <c r="AJ72" s="55"/>
      <c r="AK72" s="55"/>
      <c r="AL72" s="72">
        <v>0.8571428571428571</v>
      </c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72">
        <v>1</v>
      </c>
      <c r="BE72" s="55"/>
      <c r="BF72" s="55"/>
      <c r="BG72" s="55"/>
      <c r="BH72" s="67">
        <v>30</v>
      </c>
      <c r="BI72" s="55"/>
      <c r="BJ72" s="55"/>
      <c r="BK72" s="55"/>
      <c r="BL72" s="55"/>
      <c r="BM72" s="55"/>
      <c r="BN72" s="65">
        <v>24747.785159620362</v>
      </c>
      <c r="CJ72" s="8">
        <f>ABS(L72-VLOOKUP(VK_valitsin!$C$8,tiedot,11,FALSE))</f>
        <v>23.5</v>
      </c>
      <c r="CQ72" s="8">
        <f>ABS(S72-VLOOKUP(VK_valitsin!$C$8,tiedot,18,FALSE))</f>
        <v>83</v>
      </c>
      <c r="DE72" s="8">
        <f>ABS(AG72-VLOOKUP(VK_valitsin!$C$8,tiedot,32,FALSE))</f>
        <v>0</v>
      </c>
      <c r="DJ72" s="8">
        <f>ABS(AL72-VLOOKUP(VK_valitsin!$C$8,tiedot,37,FALSE))</f>
        <v>0.1628032345013477</v>
      </c>
      <c r="EB72" s="41">
        <f>ABS(BD72-VLOOKUP(VK_valitsin!$C$8,tiedot,55,FALSE))</f>
        <v>0.17934782608695654</v>
      </c>
      <c r="EF72" s="41">
        <f>ABS(BH72-VLOOKUP(VK_valitsin!$C$8,tiedot,59,FALSE))</f>
        <v>522</v>
      </c>
      <c r="EL72" s="8">
        <f>ABS(BN72-VLOOKUP(VK_valitsin!$C$8,tiedot,65,FALSE))</f>
        <v>2668.6948550253946</v>
      </c>
      <c r="FH72" s="43">
        <f>IF($B72=VK_valitsin!$C$8,100000,VK!CJ72/VK!L$296*VK_valitsin!E$5)</f>
        <v>0.11113015268588408</v>
      </c>
      <c r="FO72" s="43">
        <f>IF($B72=VK_valitsin!$C$8,100000,VK!CQ72/VK!S$296*VK_valitsin!J$5)</f>
        <v>1.574751035822804E-2</v>
      </c>
      <c r="GC72" s="43">
        <f>IF($B72=VK_valitsin!$C$8,100000,VK!DE72/VK!AG$296*VK_valitsin!I$5)</f>
        <v>0</v>
      </c>
      <c r="GH72" s="43">
        <f>IF($B72=VK_valitsin!$C$8,100000,VK!DJ72/VK!AL$296*VK_valitsin!D$5)</f>
        <v>0.31831809738764549</v>
      </c>
      <c r="GZ72" s="43">
        <f>IF($B72=VK_valitsin!$C$8,100000,VK!EB72/VK!BD$296*VK_valitsin!H$5)</f>
        <v>7.2794539797078228E-2</v>
      </c>
      <c r="HD72" s="43">
        <f>IF($B72=VK_valitsin!$C$8,100000,VK!EF72/VK!BH$296*VK_valitsin!F$5)</f>
        <v>0.20725026804876742</v>
      </c>
      <c r="HJ72" s="43">
        <f>IF($B72=VK_valitsin!$C$8,100000,VK!EL72/VK!BN$296*VK_valitsin!G$5)</f>
        <v>0.10563019840413171</v>
      </c>
      <c r="ID72" s="15">
        <f t="shared" si="4"/>
        <v>0.83087077368173501</v>
      </c>
      <c r="IE72" s="15">
        <f t="shared" si="5"/>
        <v>172</v>
      </c>
      <c r="IF72" s="16">
        <f t="shared" si="7"/>
        <v>7.000000000000004E-9</v>
      </c>
      <c r="IG72" s="37" t="str">
        <f t="shared" si="6"/>
        <v>Karijoki</v>
      </c>
    </row>
    <row r="73" spans="2:241" x14ac:dyDescent="0.2">
      <c r="B73" t="s">
        <v>164</v>
      </c>
      <c r="C73">
        <v>224</v>
      </c>
      <c r="L73" s="61">
        <v>152.69999999999999</v>
      </c>
      <c r="M73" s="55"/>
      <c r="N73" s="55"/>
      <c r="O73" s="55"/>
      <c r="P73" s="55"/>
      <c r="Q73" s="55"/>
      <c r="R73" s="55"/>
      <c r="S73" s="62">
        <v>112</v>
      </c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42">
        <v>0</v>
      </c>
      <c r="AH73" s="55"/>
      <c r="AI73" s="55"/>
      <c r="AJ73" s="55"/>
      <c r="AK73" s="55"/>
      <c r="AL73" s="72">
        <v>0.79439252336448596</v>
      </c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72">
        <v>0.75294117647058822</v>
      </c>
      <c r="BE73" s="55"/>
      <c r="BF73" s="55"/>
      <c r="BG73" s="55"/>
      <c r="BH73" s="67">
        <v>255</v>
      </c>
      <c r="BI73" s="55"/>
      <c r="BJ73" s="55"/>
      <c r="BK73" s="55"/>
      <c r="BL73" s="55"/>
      <c r="BM73" s="55"/>
      <c r="BN73" s="65">
        <v>27100.032582938387</v>
      </c>
      <c r="CJ73" s="8">
        <f>ABS(L73-VLOOKUP(VK_valitsin!$C$8,tiedot,11,FALSE))</f>
        <v>13.399999999999977</v>
      </c>
      <c r="CQ73" s="8">
        <f>ABS(S73-VLOOKUP(VK_valitsin!$C$8,tiedot,18,FALSE))</f>
        <v>40</v>
      </c>
      <c r="DE73" s="8">
        <f>ABS(AG73-VLOOKUP(VK_valitsin!$C$8,tiedot,32,FALSE))</f>
        <v>0</v>
      </c>
      <c r="DJ73" s="8">
        <f>ABS(AL73-VLOOKUP(VK_valitsin!$C$8,tiedot,37,FALSE))</f>
        <v>0.10005290072297657</v>
      </c>
      <c r="EB73" s="41">
        <f>ABS(BD73-VLOOKUP(VK_valitsin!$C$8,tiedot,55,FALSE))</f>
        <v>6.7710997442455234E-2</v>
      </c>
      <c r="EF73" s="41">
        <f>ABS(BH73-VLOOKUP(VK_valitsin!$C$8,tiedot,59,FALSE))</f>
        <v>297</v>
      </c>
      <c r="EL73" s="8">
        <f>ABS(BN73-VLOOKUP(VK_valitsin!$C$8,tiedot,65,FALSE))</f>
        <v>316.44743170736911</v>
      </c>
      <c r="FH73" s="43">
        <f>IF($B73=VK_valitsin!$C$8,100000,VK!CJ73/VK!L$296*VK_valitsin!E$5)</f>
        <v>6.3367831744291239E-2</v>
      </c>
      <c r="FO73" s="43">
        <f>IF($B73=VK_valitsin!$C$8,100000,VK!CQ73/VK!S$296*VK_valitsin!J$5)</f>
        <v>7.5891616184231509E-3</v>
      </c>
      <c r="GC73" s="43">
        <f>IF($B73=VK_valitsin!$C$8,100000,VK!DE73/VK!AG$296*VK_valitsin!I$5)</f>
        <v>0</v>
      </c>
      <c r="GH73" s="43">
        <f>IF($B73=VK_valitsin!$C$8,100000,VK!DJ73/VK!AL$296*VK_valitsin!D$5)</f>
        <v>0.19562663539089106</v>
      </c>
      <c r="GZ73" s="43">
        <f>IF($B73=VK_valitsin!$C$8,100000,VK!EB73/VK!BD$296*VK_valitsin!H$5)</f>
        <v>2.7482858340501185E-2</v>
      </c>
      <c r="HD73" s="43">
        <f>IF($B73=VK_valitsin!$C$8,100000,VK!EF73/VK!BH$296*VK_valitsin!F$5)</f>
        <v>0.11791825595878146</v>
      </c>
      <c r="HJ73" s="43">
        <f>IF($B73=VK_valitsin!$C$8,100000,VK!EL73/VK!BN$296*VK_valitsin!G$5)</f>
        <v>1.2525375440651208E-2</v>
      </c>
      <c r="ID73" s="15">
        <f t="shared" si="4"/>
        <v>0.42451012559353929</v>
      </c>
      <c r="IE73" s="15">
        <f t="shared" si="5"/>
        <v>23</v>
      </c>
      <c r="IF73" s="16">
        <f t="shared" si="7"/>
        <v>7.100000000000004E-9</v>
      </c>
      <c r="IG73" s="37" t="str">
        <f t="shared" si="6"/>
        <v>Karkkila</v>
      </c>
    </row>
    <row r="74" spans="2:241" x14ac:dyDescent="0.2">
      <c r="B74" t="s">
        <v>165</v>
      </c>
      <c r="C74">
        <v>226</v>
      </c>
      <c r="L74" s="61">
        <v>186.8</v>
      </c>
      <c r="M74" s="55"/>
      <c r="N74" s="55"/>
      <c r="O74" s="55"/>
      <c r="P74" s="55"/>
      <c r="Q74" s="55"/>
      <c r="R74" s="55"/>
      <c r="S74" s="62">
        <v>260</v>
      </c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42">
        <v>1</v>
      </c>
      <c r="AH74" s="55"/>
      <c r="AI74" s="55"/>
      <c r="AJ74" s="55"/>
      <c r="AK74" s="55"/>
      <c r="AL74" s="72">
        <v>0.76923076923076927</v>
      </c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72">
        <v>1</v>
      </c>
      <c r="BE74" s="55"/>
      <c r="BF74" s="55"/>
      <c r="BG74" s="55"/>
      <c r="BH74" s="67">
        <v>90</v>
      </c>
      <c r="BI74" s="55"/>
      <c r="BJ74" s="55"/>
      <c r="BK74" s="55"/>
      <c r="BL74" s="55"/>
      <c r="BM74" s="55"/>
      <c r="BN74" s="65">
        <v>23930.662748390707</v>
      </c>
      <c r="CJ74" s="8">
        <f>ABS(L74-VLOOKUP(VK_valitsin!$C$8,tiedot,11,FALSE))</f>
        <v>47.5</v>
      </c>
      <c r="CQ74" s="8">
        <f>ABS(S74-VLOOKUP(VK_valitsin!$C$8,tiedot,18,FALSE))</f>
        <v>108</v>
      </c>
      <c r="DE74" s="8">
        <f>ABS(AG74-VLOOKUP(VK_valitsin!$C$8,tiedot,32,FALSE))</f>
        <v>1</v>
      </c>
      <c r="DJ74" s="8">
        <f>ABS(AL74-VLOOKUP(VK_valitsin!$C$8,tiedot,37,FALSE))</f>
        <v>7.4891146589259883E-2</v>
      </c>
      <c r="EB74" s="41">
        <f>ABS(BD74-VLOOKUP(VK_valitsin!$C$8,tiedot,55,FALSE))</f>
        <v>0.17934782608695654</v>
      </c>
      <c r="EF74" s="41">
        <f>ABS(BH74-VLOOKUP(VK_valitsin!$C$8,tiedot,59,FALSE))</f>
        <v>462</v>
      </c>
      <c r="EL74" s="8">
        <f>ABS(BN74-VLOOKUP(VK_valitsin!$C$8,tiedot,65,FALSE))</f>
        <v>3485.8172662550496</v>
      </c>
      <c r="FH74" s="43">
        <f>IF($B74=VK_valitsin!$C$8,100000,VK!CJ74/VK!L$296*VK_valitsin!E$5)</f>
        <v>0.22462477670551037</v>
      </c>
      <c r="FO74" s="43">
        <f>IF($B74=VK_valitsin!$C$8,100000,VK!CQ74/VK!S$296*VK_valitsin!J$5)</f>
        <v>2.0490736369742506E-2</v>
      </c>
      <c r="GC74" s="43">
        <f>IF($B74=VK_valitsin!$C$8,100000,VK!DE74/VK!AG$296*VK_valitsin!I$5)</f>
        <v>0.10940897735217005</v>
      </c>
      <c r="GH74" s="43">
        <f>IF($B74=VK_valitsin!$C$8,100000,VK!DJ74/VK!AL$296*VK_valitsin!D$5)</f>
        <v>0.14642956797811729</v>
      </c>
      <c r="GZ74" s="43">
        <f>IF($B74=VK_valitsin!$C$8,100000,VK!EB74/VK!BD$296*VK_valitsin!H$5)</f>
        <v>7.2794539797078228E-2</v>
      </c>
      <c r="HD74" s="43">
        <f>IF($B74=VK_valitsin!$C$8,100000,VK!EF74/VK!BH$296*VK_valitsin!F$5)</f>
        <v>0.18342839815810449</v>
      </c>
      <c r="HJ74" s="43">
        <f>IF($B74=VK_valitsin!$C$8,100000,VK!EL74/VK!BN$296*VK_valitsin!G$5)</f>
        <v>0.13797290040174529</v>
      </c>
      <c r="ID74" s="15">
        <f t="shared" si="4"/>
        <v>0.8951499039624683</v>
      </c>
      <c r="IE74" s="15">
        <f t="shared" si="5"/>
        <v>190</v>
      </c>
      <c r="IF74" s="16">
        <f t="shared" si="7"/>
        <v>7.2000000000000041E-9</v>
      </c>
      <c r="IG74" s="37" t="str">
        <f t="shared" si="6"/>
        <v>Karstula</v>
      </c>
    </row>
    <row r="75" spans="2:241" x14ac:dyDescent="0.2">
      <c r="B75" t="s">
        <v>166</v>
      </c>
      <c r="C75">
        <v>230</v>
      </c>
      <c r="L75" s="61">
        <v>163.19999999999999</v>
      </c>
      <c r="M75" s="55"/>
      <c r="N75" s="55"/>
      <c r="O75" s="55"/>
      <c r="P75" s="55"/>
      <c r="Q75" s="55"/>
      <c r="R75" s="55"/>
      <c r="S75" s="62">
        <v>169</v>
      </c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42">
        <v>0</v>
      </c>
      <c r="AH75" s="55"/>
      <c r="AI75" s="55"/>
      <c r="AJ75" s="55"/>
      <c r="AK75" s="55"/>
      <c r="AL75" s="72">
        <v>0.6785714285714286</v>
      </c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72">
        <v>1</v>
      </c>
      <c r="BE75" s="55"/>
      <c r="BF75" s="55"/>
      <c r="BG75" s="55"/>
      <c r="BH75" s="67">
        <v>57</v>
      </c>
      <c r="BI75" s="55"/>
      <c r="BJ75" s="55"/>
      <c r="BK75" s="55"/>
      <c r="BL75" s="55"/>
      <c r="BM75" s="55"/>
      <c r="BN75" s="65">
        <v>24228.865898617511</v>
      </c>
      <c r="CJ75" s="8">
        <f>ABS(L75-VLOOKUP(VK_valitsin!$C$8,tiedot,11,FALSE))</f>
        <v>23.899999999999977</v>
      </c>
      <c r="CQ75" s="8">
        <f>ABS(S75-VLOOKUP(VK_valitsin!$C$8,tiedot,18,FALSE))</f>
        <v>17</v>
      </c>
      <c r="DE75" s="8">
        <f>ABS(AG75-VLOOKUP(VK_valitsin!$C$8,tiedot,32,FALSE))</f>
        <v>0</v>
      </c>
      <c r="DJ75" s="8">
        <f>ABS(AL75-VLOOKUP(VK_valitsin!$C$8,tiedot,37,FALSE))</f>
        <v>1.5768194070080788E-2</v>
      </c>
      <c r="EB75" s="41">
        <f>ABS(BD75-VLOOKUP(VK_valitsin!$C$8,tiedot,55,FALSE))</f>
        <v>0.17934782608695654</v>
      </c>
      <c r="EF75" s="41">
        <f>ABS(BH75-VLOOKUP(VK_valitsin!$C$8,tiedot,59,FALSE))</f>
        <v>495</v>
      </c>
      <c r="EL75" s="8">
        <f>ABS(BN75-VLOOKUP(VK_valitsin!$C$8,tiedot,65,FALSE))</f>
        <v>3187.6141160282459</v>
      </c>
      <c r="FH75" s="43">
        <f>IF($B75=VK_valitsin!$C$8,100000,VK!CJ75/VK!L$296*VK_valitsin!E$5)</f>
        <v>0.11302172975287773</v>
      </c>
      <c r="FO75" s="43">
        <f>IF($B75=VK_valitsin!$C$8,100000,VK!CQ75/VK!S$296*VK_valitsin!J$5)</f>
        <v>3.2253936878298395E-3</v>
      </c>
      <c r="GC75" s="43">
        <f>IF($B75=VK_valitsin!$C$8,100000,VK!DE75/VK!AG$296*VK_valitsin!I$5)</f>
        <v>0</v>
      </c>
      <c r="GH75" s="43">
        <f>IF($B75=VK_valitsin!$C$8,100000,VK!DJ75/VK!AL$296*VK_valitsin!D$5)</f>
        <v>3.08304779754589E-2</v>
      </c>
      <c r="GZ75" s="43">
        <f>IF($B75=VK_valitsin!$C$8,100000,VK!EB75/VK!BD$296*VK_valitsin!H$5)</f>
        <v>7.2794539797078228E-2</v>
      </c>
      <c r="HD75" s="43">
        <f>IF($B75=VK_valitsin!$C$8,100000,VK!EF75/VK!BH$296*VK_valitsin!F$5)</f>
        <v>0.1965304265979691</v>
      </c>
      <c r="HJ75" s="43">
        <f>IF($B75=VK_valitsin!$C$8,100000,VK!EL75/VK!BN$296*VK_valitsin!G$5)</f>
        <v>0.12616965588172144</v>
      </c>
      <c r="ID75" s="15">
        <f t="shared" si="4"/>
        <v>0.54257223099293528</v>
      </c>
      <c r="IE75" s="15">
        <f t="shared" si="5"/>
        <v>62</v>
      </c>
      <c r="IF75" s="16">
        <f t="shared" si="7"/>
        <v>7.3000000000000042E-9</v>
      </c>
      <c r="IG75" s="37" t="str">
        <f t="shared" si="6"/>
        <v>Karvia</v>
      </c>
    </row>
    <row r="76" spans="2:241" x14ac:dyDescent="0.2">
      <c r="B76" t="s">
        <v>167</v>
      </c>
      <c r="C76">
        <v>231</v>
      </c>
      <c r="L76" s="61">
        <v>191.8</v>
      </c>
      <c r="M76" s="55"/>
      <c r="N76" s="55"/>
      <c r="O76" s="55"/>
      <c r="P76" s="55"/>
      <c r="Q76" s="55"/>
      <c r="R76" s="55"/>
      <c r="S76" s="62">
        <v>6</v>
      </c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42">
        <v>0</v>
      </c>
      <c r="AH76" s="55"/>
      <c r="AI76" s="55"/>
      <c r="AJ76" s="55"/>
      <c r="AK76" s="55"/>
      <c r="AL76" s="72">
        <v>0.95454545454545459</v>
      </c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72">
        <v>1</v>
      </c>
      <c r="BE76" s="55"/>
      <c r="BF76" s="55"/>
      <c r="BG76" s="55"/>
      <c r="BH76" s="67">
        <v>42</v>
      </c>
      <c r="BI76" s="55"/>
      <c r="BJ76" s="55"/>
      <c r="BK76" s="55"/>
      <c r="BL76" s="55"/>
      <c r="BM76" s="55"/>
      <c r="BN76" s="65">
        <v>27716.992747784047</v>
      </c>
      <c r="CJ76" s="8">
        <f>ABS(L76-VLOOKUP(VK_valitsin!$C$8,tiedot,11,FALSE))</f>
        <v>52.5</v>
      </c>
      <c r="CQ76" s="8">
        <f>ABS(S76-VLOOKUP(VK_valitsin!$C$8,tiedot,18,FALSE))</f>
        <v>146</v>
      </c>
      <c r="DE76" s="8">
        <f>ABS(AG76-VLOOKUP(VK_valitsin!$C$8,tiedot,32,FALSE))</f>
        <v>0</v>
      </c>
      <c r="DJ76" s="8">
        <f>ABS(AL76-VLOOKUP(VK_valitsin!$C$8,tiedot,37,FALSE))</f>
        <v>0.2602058319039452</v>
      </c>
      <c r="EB76" s="41">
        <f>ABS(BD76-VLOOKUP(VK_valitsin!$C$8,tiedot,55,FALSE))</f>
        <v>0.17934782608695654</v>
      </c>
      <c r="EF76" s="41">
        <f>ABS(BH76-VLOOKUP(VK_valitsin!$C$8,tiedot,59,FALSE))</f>
        <v>510</v>
      </c>
      <c r="EL76" s="8">
        <f>ABS(BN76-VLOOKUP(VK_valitsin!$C$8,tiedot,65,FALSE))</f>
        <v>300.51273313829006</v>
      </c>
      <c r="FH76" s="43">
        <f>IF($B76=VK_valitsin!$C$8,100000,VK!CJ76/VK!L$296*VK_valitsin!E$5)</f>
        <v>0.2482694900429325</v>
      </c>
      <c r="FO76" s="43">
        <f>IF($B76=VK_valitsin!$C$8,100000,VK!CQ76/VK!S$296*VK_valitsin!J$5)</f>
        <v>2.7700439907244502E-2</v>
      </c>
      <c r="GC76" s="43">
        <f>IF($B76=VK_valitsin!$C$8,100000,VK!DE76/VK!AG$296*VK_valitsin!I$5)</f>
        <v>0</v>
      </c>
      <c r="GH76" s="43">
        <f>IF($B76=VK_valitsin!$C$8,100000,VK!DJ76/VK!AL$296*VK_valitsin!D$5)</f>
        <v>0.50876277485843002</v>
      </c>
      <c r="GZ76" s="43">
        <f>IF($B76=VK_valitsin!$C$8,100000,VK!EB76/VK!BD$296*VK_valitsin!H$5)</f>
        <v>7.2794539797078228E-2</v>
      </c>
      <c r="HD76" s="43">
        <f>IF($B76=VK_valitsin!$C$8,100000,VK!EF76/VK!BH$296*VK_valitsin!F$5)</f>
        <v>0.20248589407063483</v>
      </c>
      <c r="HJ76" s="43">
        <f>IF($B76=VK_valitsin!$C$8,100000,VK!EL76/VK!BN$296*VK_valitsin!G$5)</f>
        <v>1.1894660629554592E-2</v>
      </c>
      <c r="ID76" s="15">
        <f t="shared" si="4"/>
        <v>1.0719078067058747</v>
      </c>
      <c r="IE76" s="15">
        <f t="shared" si="5"/>
        <v>233</v>
      </c>
      <c r="IF76" s="16">
        <f t="shared" si="7"/>
        <v>7.4000000000000042E-9</v>
      </c>
      <c r="IG76" s="37" t="str">
        <f t="shared" si="6"/>
        <v>Kaskinen</v>
      </c>
    </row>
    <row r="77" spans="2:241" x14ac:dyDescent="0.2">
      <c r="B77" t="s">
        <v>168</v>
      </c>
      <c r="C77">
        <v>232</v>
      </c>
      <c r="L77" s="61">
        <v>156.6</v>
      </c>
      <c r="M77" s="55"/>
      <c r="N77" s="55"/>
      <c r="O77" s="55"/>
      <c r="P77" s="55"/>
      <c r="Q77" s="55"/>
      <c r="R77" s="55"/>
      <c r="S77" s="62">
        <v>351</v>
      </c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42">
        <v>0</v>
      </c>
      <c r="AH77" s="55"/>
      <c r="AI77" s="55"/>
      <c r="AJ77" s="55"/>
      <c r="AK77" s="55"/>
      <c r="AL77" s="72">
        <v>0.67097966728280967</v>
      </c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72">
        <v>0.85123966942148765</v>
      </c>
      <c r="BE77" s="55"/>
      <c r="BF77" s="55"/>
      <c r="BG77" s="55"/>
      <c r="BH77" s="67">
        <v>363</v>
      </c>
      <c r="BI77" s="55"/>
      <c r="BJ77" s="55"/>
      <c r="BK77" s="55"/>
      <c r="BL77" s="55"/>
      <c r="BM77" s="55"/>
      <c r="BN77" s="65">
        <v>24369.320738137081</v>
      </c>
      <c r="CJ77" s="8">
        <f>ABS(L77-VLOOKUP(VK_valitsin!$C$8,tiedot,11,FALSE))</f>
        <v>17.299999999999983</v>
      </c>
      <c r="CQ77" s="8">
        <f>ABS(S77-VLOOKUP(VK_valitsin!$C$8,tiedot,18,FALSE))</f>
        <v>199</v>
      </c>
      <c r="DE77" s="8">
        <f>ABS(AG77-VLOOKUP(VK_valitsin!$C$8,tiedot,32,FALSE))</f>
        <v>0</v>
      </c>
      <c r="DJ77" s="8">
        <f>ABS(AL77-VLOOKUP(VK_valitsin!$C$8,tiedot,37,FALSE))</f>
        <v>2.3359955358699724E-2</v>
      </c>
      <c r="EB77" s="41">
        <f>ABS(BD77-VLOOKUP(VK_valitsin!$C$8,tiedot,55,FALSE))</f>
        <v>3.0587495508444196E-2</v>
      </c>
      <c r="EF77" s="41">
        <f>ABS(BH77-VLOOKUP(VK_valitsin!$C$8,tiedot,59,FALSE))</f>
        <v>189</v>
      </c>
      <c r="EL77" s="8">
        <f>ABS(BN77-VLOOKUP(VK_valitsin!$C$8,tiedot,65,FALSE))</f>
        <v>3047.1592765086752</v>
      </c>
      <c r="FH77" s="43">
        <f>IF($B77=VK_valitsin!$C$8,100000,VK!CJ77/VK!L$296*VK_valitsin!E$5)</f>
        <v>8.1810708147480551E-2</v>
      </c>
      <c r="FO77" s="43">
        <f>IF($B77=VK_valitsin!$C$8,100000,VK!CQ77/VK!S$296*VK_valitsin!J$5)</f>
        <v>3.7756079051655178E-2</v>
      </c>
      <c r="GC77" s="43">
        <f>IF($B77=VK_valitsin!$C$8,100000,VK!DE77/VK!AG$296*VK_valitsin!I$5)</f>
        <v>0</v>
      </c>
      <c r="GH77" s="43">
        <f>IF($B77=VK_valitsin!$C$8,100000,VK!DJ77/VK!AL$296*VK_valitsin!D$5)</f>
        <v>4.5674132750600088E-2</v>
      </c>
      <c r="GZ77" s="43">
        <f>IF($B77=VK_valitsin!$C$8,100000,VK!EB77/VK!BD$296*VK_valitsin!H$5)</f>
        <v>1.2414996644580612E-2</v>
      </c>
      <c r="HD77" s="43">
        <f>IF($B77=VK_valitsin!$C$8,100000,VK!EF77/VK!BH$296*VK_valitsin!F$5)</f>
        <v>7.5038890155588206E-2</v>
      </c>
      <c r="HJ77" s="43">
        <f>IF($B77=VK_valitsin!$C$8,100000,VK!EL77/VK!BN$296*VK_valitsin!G$5)</f>
        <v>0.12061028196629058</v>
      </c>
      <c r="ID77" s="15">
        <f t="shared" si="4"/>
        <v>0.37330509621619523</v>
      </c>
      <c r="IE77" s="15">
        <f t="shared" si="5"/>
        <v>12</v>
      </c>
      <c r="IF77" s="16">
        <f t="shared" si="7"/>
        <v>7.5000000000000043E-9</v>
      </c>
      <c r="IG77" s="37" t="str">
        <f t="shared" si="6"/>
        <v>Kauhajoki</v>
      </c>
    </row>
    <row r="78" spans="2:241" x14ac:dyDescent="0.2">
      <c r="B78" t="s">
        <v>169</v>
      </c>
      <c r="C78">
        <v>233</v>
      </c>
      <c r="L78" s="61">
        <v>153.30000000000001</v>
      </c>
      <c r="M78" s="55"/>
      <c r="N78" s="55"/>
      <c r="O78" s="55"/>
      <c r="P78" s="55"/>
      <c r="Q78" s="55"/>
      <c r="R78" s="55"/>
      <c r="S78" s="62">
        <v>506</v>
      </c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42">
        <v>1</v>
      </c>
      <c r="AH78" s="55"/>
      <c r="AI78" s="55"/>
      <c r="AJ78" s="55"/>
      <c r="AK78" s="55"/>
      <c r="AL78" s="72">
        <v>0.74774774774774777</v>
      </c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72">
        <v>1</v>
      </c>
      <c r="BE78" s="55"/>
      <c r="BF78" s="55"/>
      <c r="BG78" s="55"/>
      <c r="BH78" s="67">
        <v>498</v>
      </c>
      <c r="BI78" s="55"/>
      <c r="BJ78" s="55"/>
      <c r="BK78" s="55"/>
      <c r="BL78" s="55"/>
      <c r="BM78" s="55"/>
      <c r="BN78" s="65">
        <v>25068.693156146179</v>
      </c>
      <c r="CJ78" s="8">
        <f>ABS(L78-VLOOKUP(VK_valitsin!$C$8,tiedot,11,FALSE))</f>
        <v>14</v>
      </c>
      <c r="CQ78" s="8">
        <f>ABS(S78-VLOOKUP(VK_valitsin!$C$8,tiedot,18,FALSE))</f>
        <v>354</v>
      </c>
      <c r="DE78" s="8">
        <f>ABS(AG78-VLOOKUP(VK_valitsin!$C$8,tiedot,32,FALSE))</f>
        <v>1</v>
      </c>
      <c r="DJ78" s="8">
        <f>ABS(AL78-VLOOKUP(VK_valitsin!$C$8,tiedot,37,FALSE))</f>
        <v>5.340812510623838E-2</v>
      </c>
      <c r="EB78" s="41">
        <f>ABS(BD78-VLOOKUP(VK_valitsin!$C$8,tiedot,55,FALSE))</f>
        <v>0.17934782608695654</v>
      </c>
      <c r="EF78" s="41">
        <f>ABS(BH78-VLOOKUP(VK_valitsin!$C$8,tiedot,59,FALSE))</f>
        <v>54</v>
      </c>
      <c r="EL78" s="8">
        <f>ABS(BN78-VLOOKUP(VK_valitsin!$C$8,tiedot,65,FALSE))</f>
        <v>2347.7868584995776</v>
      </c>
      <c r="FH78" s="43">
        <f>IF($B78=VK_valitsin!$C$8,100000,VK!CJ78/VK!L$296*VK_valitsin!E$5)</f>
        <v>6.6205197344782002E-2</v>
      </c>
      <c r="FO78" s="43">
        <f>IF($B78=VK_valitsin!$C$8,100000,VK!CQ78/VK!S$296*VK_valitsin!J$5)</f>
        <v>6.7164080323044884E-2</v>
      </c>
      <c r="GC78" s="43">
        <f>IF($B78=VK_valitsin!$C$8,100000,VK!DE78/VK!AG$296*VK_valitsin!I$5)</f>
        <v>0.10940897735217005</v>
      </c>
      <c r="GH78" s="43">
        <f>IF($B78=VK_valitsin!$C$8,100000,VK!DJ78/VK!AL$296*VK_valitsin!D$5)</f>
        <v>0.1044252764444825</v>
      </c>
      <c r="GZ78" s="43">
        <f>IF($B78=VK_valitsin!$C$8,100000,VK!EB78/VK!BD$296*VK_valitsin!H$5)</f>
        <v>7.2794539797078228E-2</v>
      </c>
      <c r="HD78" s="43">
        <f>IF($B78=VK_valitsin!$C$8,100000,VK!EF78/VK!BH$296*VK_valitsin!F$5)</f>
        <v>2.1439682901596629E-2</v>
      </c>
      <c r="HJ78" s="43">
        <f>IF($B78=VK_valitsin!$C$8,100000,VK!EL78/VK!BN$296*VK_valitsin!G$5)</f>
        <v>9.2928268365685282E-2</v>
      </c>
      <c r="ID78" s="15">
        <f t="shared" si="4"/>
        <v>0.53436603012883954</v>
      </c>
      <c r="IE78" s="15">
        <f t="shared" si="5"/>
        <v>58</v>
      </c>
      <c r="IF78" s="16">
        <f t="shared" si="7"/>
        <v>7.6000000000000035E-9</v>
      </c>
      <c r="IG78" s="37" t="str">
        <f t="shared" si="6"/>
        <v>Kauhava</v>
      </c>
    </row>
    <row r="79" spans="2:241" x14ac:dyDescent="0.2">
      <c r="B79" t="s">
        <v>170</v>
      </c>
      <c r="C79">
        <v>235</v>
      </c>
      <c r="L79" s="61">
        <v>130.69999999999999</v>
      </c>
      <c r="M79" s="55"/>
      <c r="N79" s="55"/>
      <c r="O79" s="55"/>
      <c r="P79" s="55"/>
      <c r="Q79" s="55"/>
      <c r="R79" s="55"/>
      <c r="S79" s="62">
        <v>2</v>
      </c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42">
        <v>1</v>
      </c>
      <c r="AH79" s="55"/>
      <c r="AI79" s="55"/>
      <c r="AJ79" s="55"/>
      <c r="AK79" s="55"/>
      <c r="AL79" s="72">
        <v>0.9871589085072231</v>
      </c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72">
        <v>0.64390243902439026</v>
      </c>
      <c r="BE79" s="55"/>
      <c r="BF79" s="55"/>
      <c r="BG79" s="55"/>
      <c r="BH79" s="67">
        <v>615</v>
      </c>
      <c r="BI79" s="55"/>
      <c r="BJ79" s="55"/>
      <c r="BK79" s="55"/>
      <c r="BL79" s="55"/>
      <c r="BM79" s="55"/>
      <c r="BN79" s="65">
        <v>51026.25095094119</v>
      </c>
      <c r="CJ79" s="8">
        <f>ABS(L79-VLOOKUP(VK_valitsin!$C$8,tiedot,11,FALSE))</f>
        <v>8.6000000000000227</v>
      </c>
      <c r="CQ79" s="8">
        <f>ABS(S79-VLOOKUP(VK_valitsin!$C$8,tiedot,18,FALSE))</f>
        <v>150</v>
      </c>
      <c r="DE79" s="8">
        <f>ABS(AG79-VLOOKUP(VK_valitsin!$C$8,tiedot,32,FALSE))</f>
        <v>1</v>
      </c>
      <c r="DJ79" s="8">
        <f>ABS(AL79-VLOOKUP(VK_valitsin!$C$8,tiedot,37,FALSE))</f>
        <v>0.29281928586571371</v>
      </c>
      <c r="EB79" s="41">
        <f>ABS(BD79-VLOOKUP(VK_valitsin!$C$8,tiedot,55,FALSE))</f>
        <v>0.1767497348886532</v>
      </c>
      <c r="EF79" s="41">
        <f>ABS(BH79-VLOOKUP(VK_valitsin!$C$8,tiedot,59,FALSE))</f>
        <v>63</v>
      </c>
      <c r="EL79" s="8">
        <f>ABS(BN79-VLOOKUP(VK_valitsin!$C$8,tiedot,65,FALSE))</f>
        <v>23609.770936295434</v>
      </c>
      <c r="FH79" s="43">
        <f>IF($B79=VK_valitsin!$C$8,100000,VK!CJ79/VK!L$296*VK_valitsin!E$5)</f>
        <v>4.0668906940366192E-2</v>
      </c>
      <c r="FO79" s="43">
        <f>IF($B79=VK_valitsin!$C$8,100000,VK!CQ79/VK!S$296*VK_valitsin!J$5)</f>
        <v>2.8459356069086818E-2</v>
      </c>
      <c r="GC79" s="43">
        <f>IF($B79=VK_valitsin!$C$8,100000,VK!DE79/VK!AG$296*VK_valitsin!I$5)</f>
        <v>0.10940897735217005</v>
      </c>
      <c r="GH79" s="43">
        <f>IF($B79=VK_valitsin!$C$8,100000,VK!DJ79/VK!AL$296*VK_valitsin!D$5)</f>
        <v>0.57252964439359133</v>
      </c>
      <c r="GZ79" s="43">
        <f>IF($B79=VK_valitsin!$C$8,100000,VK!EB79/VK!BD$296*VK_valitsin!H$5)</f>
        <v>7.1740014312952016E-2</v>
      </c>
      <c r="HD79" s="43">
        <f>IF($B79=VK_valitsin!$C$8,100000,VK!EF79/VK!BH$296*VK_valitsin!F$5)</f>
        <v>2.5012963385196069E-2</v>
      </c>
      <c r="HJ79" s="43">
        <f>IF($B79=VK_valitsin!$C$8,100000,VK!EL79/VK!BN$296*VK_valitsin!G$5)</f>
        <v>0.93450353965375244</v>
      </c>
      <c r="ID79" s="15">
        <f t="shared" si="4"/>
        <v>1.782323409807115</v>
      </c>
      <c r="IE79" s="15">
        <f t="shared" si="5"/>
        <v>276</v>
      </c>
      <c r="IF79" s="16">
        <f t="shared" si="7"/>
        <v>7.7000000000000028E-9</v>
      </c>
      <c r="IG79" s="37" t="str">
        <f t="shared" si="6"/>
        <v>Kauniainen</v>
      </c>
    </row>
    <row r="80" spans="2:241" x14ac:dyDescent="0.2">
      <c r="B80" t="s">
        <v>103</v>
      </c>
      <c r="C80">
        <v>236</v>
      </c>
      <c r="L80" s="61">
        <v>143.6</v>
      </c>
      <c r="M80" s="55"/>
      <c r="N80" s="55"/>
      <c r="O80" s="55"/>
      <c r="P80" s="55"/>
      <c r="Q80" s="55"/>
      <c r="R80" s="55"/>
      <c r="S80" s="62">
        <v>94</v>
      </c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42">
        <v>1</v>
      </c>
      <c r="AH80" s="55"/>
      <c r="AI80" s="55"/>
      <c r="AJ80" s="55"/>
      <c r="AK80" s="55"/>
      <c r="AL80" s="72">
        <v>0.78504672897196259</v>
      </c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72">
        <v>1</v>
      </c>
      <c r="BE80" s="55"/>
      <c r="BF80" s="55"/>
      <c r="BG80" s="55"/>
      <c r="BH80" s="67">
        <v>168</v>
      </c>
      <c r="BI80" s="55"/>
      <c r="BJ80" s="55"/>
      <c r="BK80" s="55"/>
      <c r="BL80" s="55"/>
      <c r="BM80" s="55"/>
      <c r="BN80" s="65">
        <v>24551.28800388538</v>
      </c>
      <c r="CJ80" s="8">
        <f>ABS(L80-VLOOKUP(VK_valitsin!$C$8,tiedot,11,FALSE))</f>
        <v>4.2999999999999829</v>
      </c>
      <c r="CQ80" s="8">
        <f>ABS(S80-VLOOKUP(VK_valitsin!$C$8,tiedot,18,FALSE))</f>
        <v>58</v>
      </c>
      <c r="DE80" s="8">
        <f>ABS(AG80-VLOOKUP(VK_valitsin!$C$8,tiedot,32,FALSE))</f>
        <v>1</v>
      </c>
      <c r="DJ80" s="8">
        <f>ABS(AL80-VLOOKUP(VK_valitsin!$C$8,tiedot,37,FALSE))</f>
        <v>9.0707106330453202E-2</v>
      </c>
      <c r="EB80" s="41">
        <f>ABS(BD80-VLOOKUP(VK_valitsin!$C$8,tiedot,55,FALSE))</f>
        <v>0.17934782608695654</v>
      </c>
      <c r="EF80" s="41">
        <f>ABS(BH80-VLOOKUP(VK_valitsin!$C$8,tiedot,59,FALSE))</f>
        <v>384</v>
      </c>
      <c r="EL80" s="8">
        <f>ABS(BN80-VLOOKUP(VK_valitsin!$C$8,tiedot,65,FALSE))</f>
        <v>2865.1920107603764</v>
      </c>
      <c r="FH80" s="43">
        <f>IF($B80=VK_valitsin!$C$8,100000,VK!CJ80/VK!L$296*VK_valitsin!E$5)</f>
        <v>2.0334453470182961E-2</v>
      </c>
      <c r="FO80" s="43">
        <f>IF($B80=VK_valitsin!$C$8,100000,VK!CQ80/VK!S$296*VK_valitsin!J$5)</f>
        <v>1.1004284346713569E-2</v>
      </c>
      <c r="GC80" s="43">
        <f>IF($B80=VK_valitsin!$C$8,100000,VK!DE80/VK!AG$296*VK_valitsin!I$5)</f>
        <v>0.10940897735217005</v>
      </c>
      <c r="GH80" s="43">
        <f>IF($B80=VK_valitsin!$C$8,100000,VK!DJ80/VK!AL$296*VK_valitsin!D$5)</f>
        <v>0.17735343892328934</v>
      </c>
      <c r="GZ80" s="43">
        <f>IF($B80=VK_valitsin!$C$8,100000,VK!EB80/VK!BD$296*VK_valitsin!H$5)</f>
        <v>7.2794539797078228E-2</v>
      </c>
      <c r="HD80" s="43">
        <f>IF($B80=VK_valitsin!$C$8,100000,VK!EF80/VK!BH$296*VK_valitsin!F$5)</f>
        <v>0.15245996730024269</v>
      </c>
      <c r="HJ80" s="43">
        <f>IF($B80=VK_valitsin!$C$8,100000,VK!EL80/VK!BN$296*VK_valitsin!G$5)</f>
        <v>0.11340779557191887</v>
      </c>
      <c r="ID80" s="15">
        <f t="shared" si="4"/>
        <v>0.65676346456159562</v>
      </c>
      <c r="IE80" s="15">
        <f t="shared" si="5"/>
        <v>105</v>
      </c>
      <c r="IF80" s="16">
        <f t="shared" si="7"/>
        <v>7.800000000000002E-9</v>
      </c>
      <c r="IG80" s="37" t="str">
        <f t="shared" si="6"/>
        <v>Kaustinen</v>
      </c>
    </row>
    <row r="81" spans="2:241" x14ac:dyDescent="0.2">
      <c r="B81" t="s">
        <v>171</v>
      </c>
      <c r="C81">
        <v>239</v>
      </c>
      <c r="L81" s="61">
        <v>188.7</v>
      </c>
      <c r="M81" s="55"/>
      <c r="N81" s="55"/>
      <c r="O81" s="55"/>
      <c r="P81" s="55"/>
      <c r="Q81" s="55"/>
      <c r="R81" s="55"/>
      <c r="S81" s="62">
        <v>167</v>
      </c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42">
        <v>1</v>
      </c>
      <c r="AH81" s="55"/>
      <c r="AI81" s="55"/>
      <c r="AJ81" s="55"/>
      <c r="AK81" s="55"/>
      <c r="AL81" s="72">
        <v>0.88235294117647056</v>
      </c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72">
        <v>1</v>
      </c>
      <c r="BE81" s="55"/>
      <c r="BF81" s="55"/>
      <c r="BG81" s="55"/>
      <c r="BH81" s="67">
        <v>60</v>
      </c>
      <c r="BI81" s="55"/>
      <c r="BJ81" s="55"/>
      <c r="BK81" s="55"/>
      <c r="BL81" s="55"/>
      <c r="BM81" s="55"/>
      <c r="BN81" s="65">
        <v>24975.410579345087</v>
      </c>
      <c r="CJ81" s="8">
        <f>ABS(L81-VLOOKUP(VK_valitsin!$C$8,tiedot,11,FALSE))</f>
        <v>49.399999999999977</v>
      </c>
      <c r="CQ81" s="8">
        <f>ABS(S81-VLOOKUP(VK_valitsin!$C$8,tiedot,18,FALSE))</f>
        <v>15</v>
      </c>
      <c r="DE81" s="8">
        <f>ABS(AG81-VLOOKUP(VK_valitsin!$C$8,tiedot,32,FALSE))</f>
        <v>1</v>
      </c>
      <c r="DJ81" s="8">
        <f>ABS(AL81-VLOOKUP(VK_valitsin!$C$8,tiedot,37,FALSE))</f>
        <v>0.18801331853496117</v>
      </c>
      <c r="EB81" s="41">
        <f>ABS(BD81-VLOOKUP(VK_valitsin!$C$8,tiedot,55,FALSE))</f>
        <v>0.17934782608695654</v>
      </c>
      <c r="EF81" s="41">
        <f>ABS(BH81-VLOOKUP(VK_valitsin!$C$8,tiedot,59,FALSE))</f>
        <v>492</v>
      </c>
      <c r="EL81" s="8">
        <f>ABS(BN81-VLOOKUP(VK_valitsin!$C$8,tiedot,65,FALSE))</f>
        <v>2441.0694353006693</v>
      </c>
      <c r="FH81" s="43">
        <f>IF($B81=VK_valitsin!$C$8,100000,VK!CJ81/VK!L$296*VK_valitsin!E$5)</f>
        <v>0.23360976777373069</v>
      </c>
      <c r="FO81" s="43">
        <f>IF($B81=VK_valitsin!$C$8,100000,VK!CQ81/VK!S$296*VK_valitsin!J$5)</f>
        <v>2.8459356069086817E-3</v>
      </c>
      <c r="GC81" s="43">
        <f>IF($B81=VK_valitsin!$C$8,100000,VK!DE81/VK!AG$296*VK_valitsin!I$5)</f>
        <v>0.10940897735217005</v>
      </c>
      <c r="GH81" s="43">
        <f>IF($B81=VK_valitsin!$C$8,100000,VK!DJ81/VK!AL$296*VK_valitsin!D$5)</f>
        <v>0.36760966096831921</v>
      </c>
      <c r="GZ81" s="43">
        <f>IF($B81=VK_valitsin!$C$8,100000,VK!EB81/VK!BD$296*VK_valitsin!H$5)</f>
        <v>7.2794539797078228E-2</v>
      </c>
      <c r="HD81" s="43">
        <f>IF($B81=VK_valitsin!$C$8,100000,VK!EF81/VK!BH$296*VK_valitsin!F$5)</f>
        <v>0.19533933310343596</v>
      </c>
      <c r="HJ81" s="43">
        <f>IF($B81=VK_valitsin!$C$8,100000,VK!EL81/VK!BN$296*VK_valitsin!G$5)</f>
        <v>9.6620506568413117E-2</v>
      </c>
      <c r="ID81" s="15">
        <f t="shared" si="4"/>
        <v>1.0782287290700558</v>
      </c>
      <c r="IE81" s="15">
        <f t="shared" si="5"/>
        <v>239</v>
      </c>
      <c r="IF81" s="16">
        <f t="shared" si="7"/>
        <v>7.9000000000000013E-9</v>
      </c>
      <c r="IG81" s="37" t="str">
        <f t="shared" si="6"/>
        <v>Keitele</v>
      </c>
    </row>
    <row r="82" spans="2:241" x14ac:dyDescent="0.2">
      <c r="B82" t="s">
        <v>172</v>
      </c>
      <c r="C82">
        <v>240</v>
      </c>
      <c r="L82" s="61">
        <v>185.5</v>
      </c>
      <c r="M82" s="55"/>
      <c r="N82" s="55"/>
      <c r="O82" s="55"/>
      <c r="P82" s="55"/>
      <c r="Q82" s="55"/>
      <c r="R82" s="55"/>
      <c r="S82" s="62">
        <v>42</v>
      </c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42">
        <v>0</v>
      </c>
      <c r="AH82" s="55"/>
      <c r="AI82" s="55"/>
      <c r="AJ82" s="55"/>
      <c r="AK82" s="55"/>
      <c r="AL82" s="72">
        <v>0.57901085645355854</v>
      </c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72">
        <v>1</v>
      </c>
      <c r="BE82" s="55"/>
      <c r="BF82" s="55"/>
      <c r="BG82" s="55"/>
      <c r="BH82" s="67">
        <v>480</v>
      </c>
      <c r="BI82" s="55"/>
      <c r="BJ82" s="55"/>
      <c r="BK82" s="55"/>
      <c r="BL82" s="55"/>
      <c r="BM82" s="55"/>
      <c r="BN82" s="65">
        <v>27260.838521801878</v>
      </c>
      <c r="CJ82" s="8">
        <f>ABS(L82-VLOOKUP(VK_valitsin!$C$8,tiedot,11,FALSE))</f>
        <v>46.199999999999989</v>
      </c>
      <c r="CQ82" s="8">
        <f>ABS(S82-VLOOKUP(VK_valitsin!$C$8,tiedot,18,FALSE))</f>
        <v>110</v>
      </c>
      <c r="DE82" s="8">
        <f>ABS(AG82-VLOOKUP(VK_valitsin!$C$8,tiedot,32,FALSE))</f>
        <v>0</v>
      </c>
      <c r="DJ82" s="8">
        <f>ABS(AL82-VLOOKUP(VK_valitsin!$C$8,tiedot,37,FALSE))</f>
        <v>0.11532876618795085</v>
      </c>
      <c r="EB82" s="41">
        <f>ABS(BD82-VLOOKUP(VK_valitsin!$C$8,tiedot,55,FALSE))</f>
        <v>0.17934782608695654</v>
      </c>
      <c r="EF82" s="41">
        <f>ABS(BH82-VLOOKUP(VK_valitsin!$C$8,tiedot,59,FALSE))</f>
        <v>72</v>
      </c>
      <c r="EL82" s="8">
        <f>ABS(BN82-VLOOKUP(VK_valitsin!$C$8,tiedot,65,FALSE))</f>
        <v>155.64149284387895</v>
      </c>
      <c r="FH82" s="43">
        <f>IF($B82=VK_valitsin!$C$8,100000,VK!CJ82/VK!L$296*VK_valitsin!E$5)</f>
        <v>0.21847715123778055</v>
      </c>
      <c r="FO82" s="43">
        <f>IF($B82=VK_valitsin!$C$8,100000,VK!CQ82/VK!S$296*VK_valitsin!J$5)</f>
        <v>2.0870194450663668E-2</v>
      </c>
      <c r="GC82" s="43">
        <f>IF($B82=VK_valitsin!$C$8,100000,VK!DE82/VK!AG$296*VK_valitsin!I$5)</f>
        <v>0</v>
      </c>
      <c r="GH82" s="43">
        <f>IF($B82=VK_valitsin!$C$8,100000,VK!DJ82/VK!AL$296*VK_valitsin!D$5)</f>
        <v>0.22549449671228272</v>
      </c>
      <c r="GZ82" s="43">
        <f>IF($B82=VK_valitsin!$C$8,100000,VK!EB82/VK!BD$296*VK_valitsin!H$5)</f>
        <v>7.2794539797078228E-2</v>
      </c>
      <c r="HD82" s="43">
        <f>IF($B82=VK_valitsin!$C$8,100000,VK!EF82/VK!BH$296*VK_valitsin!F$5)</f>
        <v>2.8586243868795505E-2</v>
      </c>
      <c r="HJ82" s="43">
        <f>IF($B82=VK_valitsin!$C$8,100000,VK!EL82/VK!BN$296*VK_valitsin!G$5)</f>
        <v>6.1604801830585209E-3</v>
      </c>
      <c r="ID82" s="15">
        <f t="shared" si="4"/>
        <v>0.57238311424965915</v>
      </c>
      <c r="IE82" s="15">
        <f t="shared" si="5"/>
        <v>77</v>
      </c>
      <c r="IF82" s="16">
        <f t="shared" si="7"/>
        <v>8.0000000000000005E-9</v>
      </c>
      <c r="IG82" s="37" t="str">
        <f t="shared" si="6"/>
        <v>Kemi</v>
      </c>
    </row>
    <row r="83" spans="2:241" x14ac:dyDescent="0.2">
      <c r="B83" t="s">
        <v>174</v>
      </c>
      <c r="C83">
        <v>241</v>
      </c>
      <c r="L83" s="61">
        <v>141.5</v>
      </c>
      <c r="M83" s="55"/>
      <c r="N83" s="55"/>
      <c r="O83" s="55"/>
      <c r="P83" s="55"/>
      <c r="Q83" s="55"/>
      <c r="R83" s="55"/>
      <c r="S83" s="62">
        <v>153</v>
      </c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42">
        <v>0</v>
      </c>
      <c r="AH83" s="55"/>
      <c r="AI83" s="55"/>
      <c r="AJ83" s="55"/>
      <c r="AK83" s="55"/>
      <c r="AL83" s="72">
        <v>0.82170542635658916</v>
      </c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72">
        <v>0.87735849056603776</v>
      </c>
      <c r="BE83" s="55"/>
      <c r="BF83" s="55"/>
      <c r="BG83" s="55"/>
      <c r="BH83" s="67">
        <v>318</v>
      </c>
      <c r="BI83" s="55"/>
      <c r="BJ83" s="55"/>
      <c r="BK83" s="55"/>
      <c r="BL83" s="55"/>
      <c r="BM83" s="55"/>
      <c r="BN83" s="65">
        <v>29850.007890583904</v>
      </c>
      <c r="CJ83" s="8">
        <f>ABS(L83-VLOOKUP(VK_valitsin!$C$8,tiedot,11,FALSE))</f>
        <v>2.1999999999999886</v>
      </c>
      <c r="CQ83" s="8">
        <f>ABS(S83-VLOOKUP(VK_valitsin!$C$8,tiedot,18,FALSE))</f>
        <v>1</v>
      </c>
      <c r="DE83" s="8">
        <f>ABS(AG83-VLOOKUP(VK_valitsin!$C$8,tiedot,32,FALSE))</f>
        <v>0</v>
      </c>
      <c r="DJ83" s="8">
        <f>ABS(AL83-VLOOKUP(VK_valitsin!$C$8,tiedot,37,FALSE))</f>
        <v>0.12736580371507977</v>
      </c>
      <c r="EB83" s="41">
        <f>ABS(BD83-VLOOKUP(VK_valitsin!$C$8,tiedot,55,FALSE))</f>
        <v>5.6706316652994304E-2</v>
      </c>
      <c r="EF83" s="41">
        <f>ABS(BH83-VLOOKUP(VK_valitsin!$C$8,tiedot,59,FALSE))</f>
        <v>234</v>
      </c>
      <c r="EL83" s="8">
        <f>ABS(BN83-VLOOKUP(VK_valitsin!$C$8,tiedot,65,FALSE))</f>
        <v>2433.5278759381472</v>
      </c>
      <c r="FH83" s="43">
        <f>IF($B83=VK_valitsin!$C$8,100000,VK!CJ83/VK!L$296*VK_valitsin!E$5)</f>
        <v>1.0403673868465689E-2</v>
      </c>
      <c r="FO83" s="43">
        <f>IF($B83=VK_valitsin!$C$8,100000,VK!CQ83/VK!S$296*VK_valitsin!J$5)</f>
        <v>1.8972904046057879E-4</v>
      </c>
      <c r="GC83" s="43">
        <f>IF($B83=VK_valitsin!$C$8,100000,VK!DE83/VK!AG$296*VK_valitsin!I$5)</f>
        <v>0</v>
      </c>
      <c r="GH83" s="43">
        <f>IF($B83=VK_valitsin!$C$8,100000,VK!DJ83/VK!AL$296*VK_valitsin!D$5)</f>
        <v>0.24902969793574273</v>
      </c>
      <c r="GZ83" s="43">
        <f>IF($B83=VK_valitsin!$C$8,100000,VK!EB83/VK!BD$296*VK_valitsin!H$5)</f>
        <v>2.3016226705422693E-2</v>
      </c>
      <c r="HD83" s="43">
        <f>IF($B83=VK_valitsin!$C$8,100000,VK!EF83/VK!BH$296*VK_valitsin!F$5)</f>
        <v>9.2905292573585388E-2</v>
      </c>
      <c r="HJ83" s="43">
        <f>IF($B83=VK_valitsin!$C$8,100000,VK!EL83/VK!BN$296*VK_valitsin!G$5)</f>
        <v>9.6322002447479377E-2</v>
      </c>
      <c r="ID83" s="15">
        <f t="shared" si="4"/>
        <v>0.47186663067115642</v>
      </c>
      <c r="IE83" s="15">
        <f t="shared" si="5"/>
        <v>42</v>
      </c>
      <c r="IF83" s="16">
        <f t="shared" si="7"/>
        <v>8.0999999999999997E-9</v>
      </c>
      <c r="IG83" s="37" t="str">
        <f t="shared" si="6"/>
        <v>Keminmaa</v>
      </c>
    </row>
    <row r="84" spans="2:241" x14ac:dyDescent="0.2">
      <c r="B84" t="s">
        <v>176</v>
      </c>
      <c r="C84">
        <v>244</v>
      </c>
      <c r="L84" s="61">
        <v>128.4</v>
      </c>
      <c r="M84" s="55"/>
      <c r="N84" s="55"/>
      <c r="O84" s="55"/>
      <c r="P84" s="55"/>
      <c r="Q84" s="55"/>
      <c r="R84" s="55"/>
      <c r="S84" s="62">
        <v>46</v>
      </c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42">
        <v>1</v>
      </c>
      <c r="AH84" s="55"/>
      <c r="AI84" s="55"/>
      <c r="AJ84" s="55"/>
      <c r="AK84" s="55"/>
      <c r="AL84" s="72">
        <v>0.86296056884292183</v>
      </c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72">
        <v>0.78202247191011232</v>
      </c>
      <c r="BE84" s="55"/>
      <c r="BF84" s="55"/>
      <c r="BG84" s="55"/>
      <c r="BH84" s="67">
        <v>1335</v>
      </c>
      <c r="BI84" s="55"/>
      <c r="BJ84" s="55"/>
      <c r="BK84" s="55"/>
      <c r="BL84" s="55"/>
      <c r="BM84" s="55"/>
      <c r="BN84" s="65">
        <v>28392.186447575928</v>
      </c>
      <c r="CJ84" s="8">
        <f>ABS(L84-VLOOKUP(VK_valitsin!$C$8,tiedot,11,FALSE))</f>
        <v>10.900000000000006</v>
      </c>
      <c r="CQ84" s="8">
        <f>ABS(S84-VLOOKUP(VK_valitsin!$C$8,tiedot,18,FALSE))</f>
        <v>106</v>
      </c>
      <c r="DE84" s="8">
        <f>ABS(AG84-VLOOKUP(VK_valitsin!$C$8,tiedot,32,FALSE))</f>
        <v>1</v>
      </c>
      <c r="DJ84" s="8">
        <f>ABS(AL84-VLOOKUP(VK_valitsin!$C$8,tiedot,37,FALSE))</f>
        <v>0.16862094620141244</v>
      </c>
      <c r="EB84" s="41">
        <f>ABS(BD84-VLOOKUP(VK_valitsin!$C$8,tiedot,55,FALSE))</f>
        <v>3.8629702002931143E-2</v>
      </c>
      <c r="EF84" s="41">
        <f>ABS(BH84-VLOOKUP(VK_valitsin!$C$8,tiedot,59,FALSE))</f>
        <v>783</v>
      </c>
      <c r="EL84" s="8">
        <f>ABS(BN84-VLOOKUP(VK_valitsin!$C$8,tiedot,65,FALSE))</f>
        <v>975.70643293017201</v>
      </c>
      <c r="FH84" s="43">
        <f>IF($B84=VK_valitsin!$C$8,100000,VK!CJ84/VK!L$296*VK_valitsin!E$5)</f>
        <v>5.1545475075580306E-2</v>
      </c>
      <c r="FO84" s="43">
        <f>IF($B84=VK_valitsin!$C$8,100000,VK!CQ84/VK!S$296*VK_valitsin!J$5)</f>
        <v>2.0111278288821349E-2</v>
      </c>
      <c r="GC84" s="43">
        <f>IF($B84=VK_valitsin!$C$8,100000,VK!DE84/VK!AG$296*VK_valitsin!I$5)</f>
        <v>0.10940897735217005</v>
      </c>
      <c r="GH84" s="43">
        <f>IF($B84=VK_valitsin!$C$8,100000,VK!DJ84/VK!AL$296*VK_valitsin!D$5)</f>
        <v>0.32969307359857042</v>
      </c>
      <c r="GZ84" s="43">
        <f>IF($B84=VK_valitsin!$C$8,100000,VK!EB84/VK!BD$296*VK_valitsin!H$5)</f>
        <v>1.5679205269197041E-2</v>
      </c>
      <c r="HD84" s="43">
        <f>IF($B84=VK_valitsin!$C$8,100000,VK!EF84/VK!BH$296*VK_valitsin!F$5)</f>
        <v>0.31087540207315112</v>
      </c>
      <c r="HJ84" s="43">
        <f>IF($B84=VK_valitsin!$C$8,100000,VK!EL84/VK!BN$296*VK_valitsin!G$5)</f>
        <v>3.861965106296162E-2</v>
      </c>
      <c r="ID84" s="15">
        <f t="shared" si="4"/>
        <v>0.87593307092045192</v>
      </c>
      <c r="IE84" s="15">
        <f t="shared" si="5"/>
        <v>183</v>
      </c>
      <c r="IF84" s="16">
        <f t="shared" si="7"/>
        <v>8.199999999999999E-9</v>
      </c>
      <c r="IG84" s="37" t="str">
        <f t="shared" si="6"/>
        <v>Kempele</v>
      </c>
    </row>
    <row r="85" spans="2:241" x14ac:dyDescent="0.2">
      <c r="B85" t="s">
        <v>177</v>
      </c>
      <c r="C85">
        <v>245</v>
      </c>
      <c r="L85" s="61">
        <v>121</v>
      </c>
      <c r="M85" s="55"/>
      <c r="N85" s="55"/>
      <c r="O85" s="55"/>
      <c r="P85" s="55"/>
      <c r="Q85" s="55"/>
      <c r="R85" s="55"/>
      <c r="S85" s="62">
        <v>26</v>
      </c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42">
        <v>1</v>
      </c>
      <c r="AH85" s="55"/>
      <c r="AI85" s="55"/>
      <c r="AJ85" s="55"/>
      <c r="AK85" s="55"/>
      <c r="AL85" s="72">
        <v>0.85183486238532113</v>
      </c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72">
        <v>0.68820678513731826</v>
      </c>
      <c r="BE85" s="55"/>
      <c r="BF85" s="55"/>
      <c r="BG85" s="55"/>
      <c r="BH85" s="67">
        <v>1857</v>
      </c>
      <c r="BI85" s="55"/>
      <c r="BJ85" s="55"/>
      <c r="BK85" s="55"/>
      <c r="BL85" s="55"/>
      <c r="BM85" s="55"/>
      <c r="BN85" s="65">
        <v>30253.444320220482</v>
      </c>
      <c r="CJ85" s="8">
        <f>ABS(L85-VLOOKUP(VK_valitsin!$C$8,tiedot,11,FALSE))</f>
        <v>18.300000000000011</v>
      </c>
      <c r="CQ85" s="8">
        <f>ABS(S85-VLOOKUP(VK_valitsin!$C$8,tiedot,18,FALSE))</f>
        <v>126</v>
      </c>
      <c r="DE85" s="8">
        <f>ABS(AG85-VLOOKUP(VK_valitsin!$C$8,tiedot,32,FALSE))</f>
        <v>1</v>
      </c>
      <c r="DJ85" s="8">
        <f>ABS(AL85-VLOOKUP(VK_valitsin!$C$8,tiedot,37,FALSE))</f>
        <v>0.15749523974381174</v>
      </c>
      <c r="EB85" s="41">
        <f>ABS(BD85-VLOOKUP(VK_valitsin!$C$8,tiedot,55,FALSE))</f>
        <v>0.1324453887757252</v>
      </c>
      <c r="EF85" s="41">
        <f>ABS(BH85-VLOOKUP(VK_valitsin!$C$8,tiedot,59,FALSE))</f>
        <v>1305</v>
      </c>
      <c r="EL85" s="8">
        <f>ABS(BN85-VLOOKUP(VK_valitsin!$C$8,tiedot,65,FALSE))</f>
        <v>2836.9643055747256</v>
      </c>
      <c r="FH85" s="43">
        <f>IF($B85=VK_valitsin!$C$8,100000,VK!CJ85/VK!L$296*VK_valitsin!E$5)</f>
        <v>8.6539650814965091E-2</v>
      </c>
      <c r="FO85" s="43">
        <f>IF($B85=VK_valitsin!$C$8,100000,VK!CQ85/VK!S$296*VK_valitsin!J$5)</f>
        <v>2.3905859098032931E-2</v>
      </c>
      <c r="GC85" s="43">
        <f>IF($B85=VK_valitsin!$C$8,100000,VK!DE85/VK!AG$296*VK_valitsin!I$5)</f>
        <v>0.10940897735217005</v>
      </c>
      <c r="GH85" s="43">
        <f>IF($B85=VK_valitsin!$C$8,100000,VK!DJ85/VK!AL$296*VK_valitsin!D$5)</f>
        <v>0.30793973606492586</v>
      </c>
      <c r="GZ85" s="43">
        <f>IF($B85=VK_valitsin!$C$8,100000,VK!EB85/VK!BD$296*VK_valitsin!H$5)</f>
        <v>5.3757557783273353E-2</v>
      </c>
      <c r="HD85" s="43">
        <f>IF($B85=VK_valitsin!$C$8,100000,VK!EF85/VK!BH$296*VK_valitsin!F$5)</f>
        <v>0.51812567012191857</v>
      </c>
      <c r="HJ85" s="43">
        <f>IF($B85=VK_valitsin!$C$8,100000,VK!EL85/VK!BN$296*VK_valitsin!G$5)</f>
        <v>0.11229050856039006</v>
      </c>
      <c r="ID85" s="15">
        <f t="shared" si="4"/>
        <v>1.2119679680956759</v>
      </c>
      <c r="IE85" s="15">
        <f t="shared" si="5"/>
        <v>253</v>
      </c>
      <c r="IF85" s="16">
        <f t="shared" si="7"/>
        <v>8.2999999999999982E-9</v>
      </c>
      <c r="IG85" s="37" t="str">
        <f t="shared" si="6"/>
        <v>Kerava</v>
      </c>
    </row>
    <row r="86" spans="2:241" x14ac:dyDescent="0.2">
      <c r="B86" t="s">
        <v>178</v>
      </c>
      <c r="C86">
        <v>249</v>
      </c>
      <c r="L86" s="61">
        <v>186.8</v>
      </c>
      <c r="M86" s="55"/>
      <c r="N86" s="55"/>
      <c r="O86" s="55"/>
      <c r="P86" s="55"/>
      <c r="Q86" s="55"/>
      <c r="R86" s="55"/>
      <c r="S86" s="62">
        <v>362</v>
      </c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42">
        <v>0</v>
      </c>
      <c r="AH86" s="55"/>
      <c r="AI86" s="55"/>
      <c r="AJ86" s="55"/>
      <c r="AK86" s="55"/>
      <c r="AL86" s="72">
        <v>0.80487804878048785</v>
      </c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72">
        <v>0.79545454545454541</v>
      </c>
      <c r="BE86" s="55"/>
      <c r="BF86" s="55"/>
      <c r="BG86" s="55"/>
      <c r="BH86" s="67">
        <v>264</v>
      </c>
      <c r="BI86" s="55"/>
      <c r="BJ86" s="55"/>
      <c r="BK86" s="55"/>
      <c r="BL86" s="55"/>
      <c r="BM86" s="55"/>
      <c r="BN86" s="65">
        <v>25236.282756354074</v>
      </c>
      <c r="CJ86" s="8">
        <f>ABS(L86-VLOOKUP(VK_valitsin!$C$8,tiedot,11,FALSE))</f>
        <v>47.5</v>
      </c>
      <c r="CQ86" s="8">
        <f>ABS(S86-VLOOKUP(VK_valitsin!$C$8,tiedot,18,FALSE))</f>
        <v>210</v>
      </c>
      <c r="DE86" s="8">
        <f>ABS(AG86-VLOOKUP(VK_valitsin!$C$8,tiedot,32,FALSE))</f>
        <v>0</v>
      </c>
      <c r="DJ86" s="8">
        <f>ABS(AL86-VLOOKUP(VK_valitsin!$C$8,tiedot,37,FALSE))</f>
        <v>0.11053842613897846</v>
      </c>
      <c r="EB86" s="41">
        <f>ABS(BD86-VLOOKUP(VK_valitsin!$C$8,tiedot,55,FALSE))</f>
        <v>2.5197628458498045E-2</v>
      </c>
      <c r="EF86" s="41">
        <f>ABS(BH86-VLOOKUP(VK_valitsin!$C$8,tiedot,59,FALSE))</f>
        <v>288</v>
      </c>
      <c r="EL86" s="8">
        <f>ABS(BN86-VLOOKUP(VK_valitsin!$C$8,tiedot,65,FALSE))</f>
        <v>2180.1972582916824</v>
      </c>
      <c r="FH86" s="43">
        <f>IF($B86=VK_valitsin!$C$8,100000,VK!CJ86/VK!L$296*VK_valitsin!E$5)</f>
        <v>0.22462477670551037</v>
      </c>
      <c r="FO86" s="43">
        <f>IF($B86=VK_valitsin!$C$8,100000,VK!CQ86/VK!S$296*VK_valitsin!J$5)</f>
        <v>3.9843098496721546E-2</v>
      </c>
      <c r="GC86" s="43">
        <f>IF($B86=VK_valitsin!$C$8,100000,VK!DE86/VK!AG$296*VK_valitsin!I$5)</f>
        <v>0</v>
      </c>
      <c r="GH86" s="43">
        <f>IF($B86=VK_valitsin!$C$8,100000,VK!DJ86/VK!AL$296*VK_valitsin!D$5)</f>
        <v>0.21612827045210292</v>
      </c>
      <c r="GZ86" s="43">
        <f>IF($B86=VK_valitsin!$C$8,100000,VK!EB86/VK!BD$296*VK_valitsin!H$5)</f>
        <v>1.0227332037606039E-2</v>
      </c>
      <c r="HD86" s="43">
        <f>IF($B86=VK_valitsin!$C$8,100000,VK!EF86/VK!BH$296*VK_valitsin!F$5)</f>
        <v>0.11434497547518202</v>
      </c>
      <c r="HJ86" s="43">
        <f>IF($B86=VK_valitsin!$C$8,100000,VK!EL86/VK!BN$296*VK_valitsin!G$5)</f>
        <v>8.6294867515418108E-2</v>
      </c>
      <c r="ID86" s="15">
        <f t="shared" si="4"/>
        <v>0.69146332908254104</v>
      </c>
      <c r="IE86" s="15">
        <f t="shared" si="5"/>
        <v>120</v>
      </c>
      <c r="IF86" s="16">
        <f t="shared" si="7"/>
        <v>8.3999999999999975E-9</v>
      </c>
      <c r="IG86" s="37" t="str">
        <f t="shared" si="6"/>
        <v>Keuruu</v>
      </c>
    </row>
    <row r="87" spans="2:241" x14ac:dyDescent="0.2">
      <c r="B87" t="s">
        <v>179</v>
      </c>
      <c r="C87">
        <v>250</v>
      </c>
      <c r="L87" s="61">
        <v>168.3</v>
      </c>
      <c r="M87" s="55"/>
      <c r="N87" s="55"/>
      <c r="O87" s="55"/>
      <c r="P87" s="55"/>
      <c r="Q87" s="55"/>
      <c r="R87" s="55"/>
      <c r="S87" s="62">
        <v>124</v>
      </c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42">
        <v>0</v>
      </c>
      <c r="AH87" s="55"/>
      <c r="AI87" s="55"/>
      <c r="AJ87" s="55"/>
      <c r="AK87" s="55"/>
      <c r="AL87" s="72">
        <v>0.63157894736842102</v>
      </c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72">
        <v>1</v>
      </c>
      <c r="BE87" s="55"/>
      <c r="BF87" s="55"/>
      <c r="BG87" s="55"/>
      <c r="BH87" s="67">
        <v>36</v>
      </c>
      <c r="BI87" s="55"/>
      <c r="BJ87" s="55"/>
      <c r="BK87" s="55"/>
      <c r="BL87" s="55"/>
      <c r="BM87" s="55"/>
      <c r="BN87" s="65">
        <v>23871.96535525543</v>
      </c>
      <c r="CJ87" s="8">
        <f>ABS(L87-VLOOKUP(VK_valitsin!$C$8,tiedot,11,FALSE))</f>
        <v>29</v>
      </c>
      <c r="CQ87" s="8">
        <f>ABS(S87-VLOOKUP(VK_valitsin!$C$8,tiedot,18,FALSE))</f>
        <v>28</v>
      </c>
      <c r="DE87" s="8">
        <f>ABS(AG87-VLOOKUP(VK_valitsin!$C$8,tiedot,32,FALSE))</f>
        <v>0</v>
      </c>
      <c r="DJ87" s="8">
        <f>ABS(AL87-VLOOKUP(VK_valitsin!$C$8,tiedot,37,FALSE))</f>
        <v>6.2760675273088373E-2</v>
      </c>
      <c r="EB87" s="41">
        <f>ABS(BD87-VLOOKUP(VK_valitsin!$C$8,tiedot,55,FALSE))</f>
        <v>0.17934782608695654</v>
      </c>
      <c r="EF87" s="41">
        <f>ABS(BH87-VLOOKUP(VK_valitsin!$C$8,tiedot,59,FALSE))</f>
        <v>516</v>
      </c>
      <c r="EL87" s="8">
        <f>ABS(BN87-VLOOKUP(VK_valitsin!$C$8,tiedot,65,FALSE))</f>
        <v>3544.5146593903264</v>
      </c>
      <c r="FH87" s="43">
        <f>IF($B87=VK_valitsin!$C$8,100000,VK!CJ87/VK!L$296*VK_valitsin!E$5)</f>
        <v>0.13713933735704845</v>
      </c>
      <c r="FO87" s="43">
        <f>IF($B87=VK_valitsin!$C$8,100000,VK!CQ87/VK!S$296*VK_valitsin!J$5)</f>
        <v>5.3124131328962064E-3</v>
      </c>
      <c r="GC87" s="43">
        <f>IF($B87=VK_valitsin!$C$8,100000,VK!DE87/VK!AG$296*VK_valitsin!I$5)</f>
        <v>0</v>
      </c>
      <c r="GH87" s="43">
        <f>IF($B87=VK_valitsin!$C$8,100000,VK!DJ87/VK!AL$296*VK_valitsin!D$5)</f>
        <v>0.1227116820183813</v>
      </c>
      <c r="GZ87" s="43">
        <f>IF($B87=VK_valitsin!$C$8,100000,VK!EB87/VK!BD$296*VK_valitsin!H$5)</f>
        <v>7.2794539797078228E-2</v>
      </c>
      <c r="HD87" s="43">
        <f>IF($B87=VK_valitsin!$C$8,100000,VK!EF87/VK!BH$296*VK_valitsin!F$5)</f>
        <v>0.20486808105970111</v>
      </c>
      <c r="HJ87" s="43">
        <f>IF($B87=VK_valitsin!$C$8,100000,VK!EL87/VK!BN$296*VK_valitsin!G$5)</f>
        <v>0.14029621483801702</v>
      </c>
      <c r="ID87" s="15">
        <f t="shared" si="4"/>
        <v>0.68312227670312231</v>
      </c>
      <c r="IE87" s="15">
        <f t="shared" si="5"/>
        <v>117</v>
      </c>
      <c r="IF87" s="16">
        <f t="shared" si="7"/>
        <v>8.4999999999999967E-9</v>
      </c>
      <c r="IG87" s="37" t="str">
        <f t="shared" si="6"/>
        <v>Kihniö</v>
      </c>
    </row>
    <row r="88" spans="2:241" x14ac:dyDescent="0.2">
      <c r="B88" t="s">
        <v>180</v>
      </c>
      <c r="C88">
        <v>256</v>
      </c>
      <c r="L88" s="61">
        <v>214</v>
      </c>
      <c r="M88" s="55"/>
      <c r="N88" s="55"/>
      <c r="O88" s="55"/>
      <c r="P88" s="55"/>
      <c r="Q88" s="55"/>
      <c r="R88" s="55"/>
      <c r="S88" s="62">
        <v>81</v>
      </c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42">
        <v>0</v>
      </c>
      <c r="AH88" s="55"/>
      <c r="AI88" s="55"/>
      <c r="AJ88" s="55"/>
      <c r="AK88" s="55"/>
      <c r="AL88" s="72">
        <v>0.80645161290322576</v>
      </c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72">
        <v>1</v>
      </c>
      <c r="BE88" s="55"/>
      <c r="BF88" s="55"/>
      <c r="BG88" s="55"/>
      <c r="BH88" s="67">
        <v>75</v>
      </c>
      <c r="BI88" s="55"/>
      <c r="BJ88" s="55"/>
      <c r="BK88" s="55"/>
      <c r="BL88" s="55"/>
      <c r="BM88" s="55"/>
      <c r="BN88" s="65">
        <v>22267.758042895442</v>
      </c>
      <c r="CJ88" s="8">
        <f>ABS(L88-VLOOKUP(VK_valitsin!$C$8,tiedot,11,FALSE))</f>
        <v>74.699999999999989</v>
      </c>
      <c r="CQ88" s="8">
        <f>ABS(S88-VLOOKUP(VK_valitsin!$C$8,tiedot,18,FALSE))</f>
        <v>71</v>
      </c>
      <c r="DE88" s="8">
        <f>ABS(AG88-VLOOKUP(VK_valitsin!$C$8,tiedot,32,FALSE))</f>
        <v>0</v>
      </c>
      <c r="DJ88" s="8">
        <f>ABS(AL88-VLOOKUP(VK_valitsin!$C$8,tiedot,37,FALSE))</f>
        <v>0.11211199026171637</v>
      </c>
      <c r="EB88" s="41">
        <f>ABS(BD88-VLOOKUP(VK_valitsin!$C$8,tiedot,55,FALSE))</f>
        <v>0.17934782608695654</v>
      </c>
      <c r="EF88" s="41">
        <f>ABS(BH88-VLOOKUP(VK_valitsin!$C$8,tiedot,59,FALSE))</f>
        <v>477</v>
      </c>
      <c r="EL88" s="8">
        <f>ABS(BN88-VLOOKUP(VK_valitsin!$C$8,tiedot,65,FALSE))</f>
        <v>5148.721971750314</v>
      </c>
      <c r="FH88" s="43">
        <f>IF($B88=VK_valitsin!$C$8,100000,VK!CJ88/VK!L$296*VK_valitsin!E$5)</f>
        <v>0.35325201726108679</v>
      </c>
      <c r="FO88" s="43">
        <f>IF($B88=VK_valitsin!$C$8,100000,VK!CQ88/VK!S$296*VK_valitsin!J$5)</f>
        <v>1.3470761872701093E-2</v>
      </c>
      <c r="GC88" s="43">
        <f>IF($B88=VK_valitsin!$C$8,100000,VK!DE88/VK!AG$296*VK_valitsin!I$5)</f>
        <v>0</v>
      </c>
      <c r="GH88" s="43">
        <f>IF($B88=VK_valitsin!$C$8,100000,VK!DJ88/VK!AL$296*VK_valitsin!D$5)</f>
        <v>0.21920495341360297</v>
      </c>
      <c r="GZ88" s="43">
        <f>IF($B88=VK_valitsin!$C$8,100000,VK!EB88/VK!BD$296*VK_valitsin!H$5)</f>
        <v>7.2794539797078228E-2</v>
      </c>
      <c r="HD88" s="43">
        <f>IF($B88=VK_valitsin!$C$8,100000,VK!EF88/VK!BH$296*VK_valitsin!F$5)</f>
        <v>0.18938386563077023</v>
      </c>
      <c r="HJ88" s="43">
        <f>IF($B88=VK_valitsin!$C$8,100000,VK!EL88/VK!BN$296*VK_valitsin!G$5)</f>
        <v>0.20379269753511126</v>
      </c>
      <c r="ID88" s="15">
        <f t="shared" si="4"/>
        <v>1.0518988441103505</v>
      </c>
      <c r="IE88" s="15">
        <f t="shared" si="5"/>
        <v>227</v>
      </c>
      <c r="IF88" s="16">
        <f t="shared" si="7"/>
        <v>8.5999999999999959E-9</v>
      </c>
      <c r="IG88" s="37" t="str">
        <f t="shared" si="6"/>
        <v>Kinnula</v>
      </c>
    </row>
    <row r="89" spans="2:241" x14ac:dyDescent="0.2">
      <c r="B89" t="s">
        <v>181</v>
      </c>
      <c r="C89">
        <v>257</v>
      </c>
      <c r="L89" s="61">
        <v>108.2</v>
      </c>
      <c r="M89" s="55"/>
      <c r="N89" s="55"/>
      <c r="O89" s="55"/>
      <c r="P89" s="55"/>
      <c r="Q89" s="55"/>
      <c r="R89" s="55"/>
      <c r="S89" s="62">
        <v>191</v>
      </c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42">
        <v>0</v>
      </c>
      <c r="AH89" s="55"/>
      <c r="AI89" s="55"/>
      <c r="AJ89" s="55"/>
      <c r="AK89" s="55"/>
      <c r="AL89" s="72">
        <v>0.89166331051147807</v>
      </c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72">
        <v>0.72086720867208676</v>
      </c>
      <c r="BE89" s="55"/>
      <c r="BF89" s="55"/>
      <c r="BG89" s="55"/>
      <c r="BH89" s="67">
        <v>2214</v>
      </c>
      <c r="BI89" s="55"/>
      <c r="BJ89" s="55"/>
      <c r="BK89" s="55"/>
      <c r="BL89" s="55"/>
      <c r="BM89" s="55"/>
      <c r="BN89" s="65">
        <v>34374.739858292305</v>
      </c>
      <c r="CJ89" s="8">
        <f>ABS(L89-VLOOKUP(VK_valitsin!$C$8,tiedot,11,FALSE))</f>
        <v>31.100000000000009</v>
      </c>
      <c r="CQ89" s="8">
        <f>ABS(S89-VLOOKUP(VK_valitsin!$C$8,tiedot,18,FALSE))</f>
        <v>39</v>
      </c>
      <c r="DE89" s="8">
        <f>ABS(AG89-VLOOKUP(VK_valitsin!$C$8,tiedot,32,FALSE))</f>
        <v>0</v>
      </c>
      <c r="DJ89" s="8">
        <f>ABS(AL89-VLOOKUP(VK_valitsin!$C$8,tiedot,37,FALSE))</f>
        <v>0.19732368786996868</v>
      </c>
      <c r="EB89" s="41">
        <f>ABS(BD89-VLOOKUP(VK_valitsin!$C$8,tiedot,55,FALSE))</f>
        <v>9.9784965240956702E-2</v>
      </c>
      <c r="EF89" s="41">
        <f>ABS(BH89-VLOOKUP(VK_valitsin!$C$8,tiedot,59,FALSE))</f>
        <v>1662</v>
      </c>
      <c r="EL89" s="8">
        <f>ABS(BN89-VLOOKUP(VK_valitsin!$C$8,tiedot,65,FALSE))</f>
        <v>6958.2598436465487</v>
      </c>
      <c r="FH89" s="43">
        <f>IF($B89=VK_valitsin!$C$8,100000,VK!CJ89/VK!L$296*VK_valitsin!E$5)</f>
        <v>0.14707011695876579</v>
      </c>
      <c r="FO89" s="43">
        <f>IF($B89=VK_valitsin!$C$8,100000,VK!CQ89/VK!S$296*VK_valitsin!J$5)</f>
        <v>7.3994325779625728E-3</v>
      </c>
      <c r="GC89" s="43">
        <f>IF($B89=VK_valitsin!$C$8,100000,VK!DE89/VK!AG$296*VK_valitsin!I$5)</f>
        <v>0</v>
      </c>
      <c r="GH89" s="43">
        <f>IF($B89=VK_valitsin!$C$8,100000,VK!DJ89/VK!AL$296*VK_valitsin!D$5)</f>
        <v>0.38581359322908354</v>
      </c>
      <c r="GZ89" s="43">
        <f>IF($B89=VK_valitsin!$C$8,100000,VK!EB89/VK!BD$296*VK_valitsin!H$5)</f>
        <v>4.0501191354619749E-2</v>
      </c>
      <c r="HD89" s="43">
        <f>IF($B89=VK_valitsin!$C$8,100000,VK!EF89/VK!BH$296*VK_valitsin!F$5)</f>
        <v>0.65986579597136297</v>
      </c>
      <c r="HJ89" s="43">
        <f>IF($B89=VK_valitsin!$C$8,100000,VK!EL89/VK!BN$296*VK_valitsin!G$5)</f>
        <v>0.2754164142999756</v>
      </c>
      <c r="ID89" s="15">
        <f t="shared" si="4"/>
        <v>1.5160665530917703</v>
      </c>
      <c r="IE89" s="15">
        <f t="shared" si="5"/>
        <v>270</v>
      </c>
      <c r="IF89" s="16">
        <f t="shared" si="7"/>
        <v>8.6999999999999952E-9</v>
      </c>
      <c r="IG89" s="37" t="str">
        <f t="shared" si="6"/>
        <v>Kirkkonummi</v>
      </c>
    </row>
    <row r="90" spans="2:241" x14ac:dyDescent="0.2">
      <c r="B90" t="s">
        <v>182</v>
      </c>
      <c r="C90">
        <v>260</v>
      </c>
      <c r="L90" s="61">
        <v>220.2</v>
      </c>
      <c r="M90" s="55"/>
      <c r="N90" s="55"/>
      <c r="O90" s="55"/>
      <c r="P90" s="55"/>
      <c r="Q90" s="55"/>
      <c r="R90" s="55"/>
      <c r="S90" s="62">
        <v>517</v>
      </c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42">
        <v>0</v>
      </c>
      <c r="AH90" s="55"/>
      <c r="AI90" s="55"/>
      <c r="AJ90" s="55"/>
      <c r="AK90" s="55"/>
      <c r="AL90" s="72">
        <v>0.86813186813186816</v>
      </c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72">
        <v>0.93670886075949367</v>
      </c>
      <c r="BE90" s="55"/>
      <c r="BF90" s="55"/>
      <c r="BG90" s="55"/>
      <c r="BH90" s="67">
        <v>237</v>
      </c>
      <c r="BI90" s="55"/>
      <c r="BJ90" s="55"/>
      <c r="BK90" s="55"/>
      <c r="BL90" s="55"/>
      <c r="BM90" s="55"/>
      <c r="BN90" s="65">
        <v>23685.948985992054</v>
      </c>
      <c r="CJ90" s="8">
        <f>ABS(L90-VLOOKUP(VK_valitsin!$C$8,tiedot,11,FALSE))</f>
        <v>80.899999999999977</v>
      </c>
      <c r="CQ90" s="8">
        <f>ABS(S90-VLOOKUP(VK_valitsin!$C$8,tiedot,18,FALSE))</f>
        <v>365</v>
      </c>
      <c r="DE90" s="8">
        <f>ABS(AG90-VLOOKUP(VK_valitsin!$C$8,tiedot,32,FALSE))</f>
        <v>0</v>
      </c>
      <c r="DJ90" s="8">
        <f>ABS(AL90-VLOOKUP(VK_valitsin!$C$8,tiedot,37,FALSE))</f>
        <v>0.17379224549035877</v>
      </c>
      <c r="EB90" s="41">
        <f>ABS(BD90-VLOOKUP(VK_valitsin!$C$8,tiedot,55,FALSE))</f>
        <v>0.11605668684645021</v>
      </c>
      <c r="EF90" s="41">
        <f>ABS(BH90-VLOOKUP(VK_valitsin!$C$8,tiedot,59,FALSE))</f>
        <v>315</v>
      </c>
      <c r="EL90" s="8">
        <f>ABS(BN90-VLOOKUP(VK_valitsin!$C$8,tiedot,65,FALSE))</f>
        <v>3730.5310286537024</v>
      </c>
      <c r="FH90" s="43">
        <f>IF($B90=VK_valitsin!$C$8,100000,VK!CJ90/VK!L$296*VK_valitsin!E$5)</f>
        <v>0.3825714617994902</v>
      </c>
      <c r="FO90" s="43">
        <f>IF($B90=VK_valitsin!$C$8,100000,VK!CQ90/VK!S$296*VK_valitsin!J$5)</f>
        <v>6.9251099768111266E-2</v>
      </c>
      <c r="GC90" s="43">
        <f>IF($B90=VK_valitsin!$C$8,100000,VK!DE90/VK!AG$296*VK_valitsin!I$5)</f>
        <v>0</v>
      </c>
      <c r="GH90" s="43">
        <f>IF($B90=VK_valitsin!$C$8,100000,VK!DJ90/VK!AL$296*VK_valitsin!D$5)</f>
        <v>0.33980416356383675</v>
      </c>
      <c r="GZ90" s="43">
        <f>IF($B90=VK_valitsin!$C$8,100000,VK!EB90/VK!BD$296*VK_valitsin!H$5)</f>
        <v>4.7105634306739919E-2</v>
      </c>
      <c r="HD90" s="43">
        <f>IF($B90=VK_valitsin!$C$8,100000,VK!EF90/VK!BH$296*VK_valitsin!F$5)</f>
        <v>0.12506481692598034</v>
      </c>
      <c r="HJ90" s="43">
        <f>IF($B90=VK_valitsin!$C$8,100000,VK!EL90/VK!BN$296*VK_valitsin!G$5)</f>
        <v>0.14765896968977757</v>
      </c>
      <c r="ID90" s="15">
        <f t="shared" si="4"/>
        <v>1.1114561548539361</v>
      </c>
      <c r="IE90" s="15">
        <f t="shared" si="5"/>
        <v>248</v>
      </c>
      <c r="IF90" s="16">
        <f t="shared" si="7"/>
        <v>8.7999999999999944E-9</v>
      </c>
      <c r="IG90" s="37" t="str">
        <f t="shared" si="6"/>
        <v>Kitee</v>
      </c>
    </row>
    <row r="91" spans="2:241" x14ac:dyDescent="0.2">
      <c r="B91" t="s">
        <v>183</v>
      </c>
      <c r="C91">
        <v>261</v>
      </c>
      <c r="L91" s="61">
        <v>93.5</v>
      </c>
      <c r="M91" s="55"/>
      <c r="N91" s="55"/>
      <c r="O91" s="55"/>
      <c r="P91" s="55"/>
      <c r="Q91" s="55"/>
      <c r="R91" s="55"/>
      <c r="S91" s="62">
        <v>700</v>
      </c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42">
        <v>1</v>
      </c>
      <c r="AH91" s="55"/>
      <c r="AI91" s="55"/>
      <c r="AJ91" s="55"/>
      <c r="AK91" s="55"/>
      <c r="AL91" s="72">
        <v>0.87869822485207105</v>
      </c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72">
        <v>1</v>
      </c>
      <c r="BE91" s="55"/>
      <c r="BF91" s="55"/>
      <c r="BG91" s="55"/>
      <c r="BH91" s="67">
        <v>297</v>
      </c>
      <c r="BI91" s="55"/>
      <c r="BJ91" s="55"/>
      <c r="BK91" s="55"/>
      <c r="BL91" s="55"/>
      <c r="BM91" s="55"/>
      <c r="BN91" s="65">
        <v>29442.402661986252</v>
      </c>
      <c r="CJ91" s="8">
        <f>ABS(L91-VLOOKUP(VK_valitsin!$C$8,tiedot,11,FALSE))</f>
        <v>45.800000000000011</v>
      </c>
      <c r="CQ91" s="8">
        <f>ABS(S91-VLOOKUP(VK_valitsin!$C$8,tiedot,18,FALSE))</f>
        <v>548</v>
      </c>
      <c r="DE91" s="8">
        <f>ABS(AG91-VLOOKUP(VK_valitsin!$C$8,tiedot,32,FALSE))</f>
        <v>1</v>
      </c>
      <c r="DJ91" s="8">
        <f>ABS(AL91-VLOOKUP(VK_valitsin!$C$8,tiedot,37,FALSE))</f>
        <v>0.18435860221056166</v>
      </c>
      <c r="EB91" s="41">
        <f>ABS(BD91-VLOOKUP(VK_valitsin!$C$8,tiedot,55,FALSE))</f>
        <v>0.17934782608695654</v>
      </c>
      <c r="EF91" s="41">
        <f>ABS(BH91-VLOOKUP(VK_valitsin!$C$8,tiedot,59,FALSE))</f>
        <v>255</v>
      </c>
      <c r="EL91" s="8">
        <f>ABS(BN91-VLOOKUP(VK_valitsin!$C$8,tiedot,65,FALSE))</f>
        <v>2025.922647340496</v>
      </c>
      <c r="FH91" s="43">
        <f>IF($B91=VK_valitsin!$C$8,100000,VK!CJ91/VK!L$296*VK_valitsin!E$5)</f>
        <v>0.21658557417078689</v>
      </c>
      <c r="FO91" s="43">
        <f>IF($B91=VK_valitsin!$C$8,100000,VK!CQ91/VK!S$296*VK_valitsin!J$5)</f>
        <v>0.10397151417239718</v>
      </c>
      <c r="GC91" s="43">
        <f>IF($B91=VK_valitsin!$C$8,100000,VK!DE91/VK!AG$296*VK_valitsin!I$5)</f>
        <v>0.10940897735217005</v>
      </c>
      <c r="GH91" s="43">
        <f>IF($B91=VK_valitsin!$C$8,100000,VK!DJ91/VK!AL$296*VK_valitsin!D$5)</f>
        <v>0.36046384257940506</v>
      </c>
      <c r="GZ91" s="43">
        <f>IF($B91=VK_valitsin!$C$8,100000,VK!EB91/VK!BD$296*VK_valitsin!H$5)</f>
        <v>7.2794539797078228E-2</v>
      </c>
      <c r="HD91" s="43">
        <f>IF($B91=VK_valitsin!$C$8,100000,VK!EF91/VK!BH$296*VK_valitsin!F$5)</f>
        <v>0.10124294703531742</v>
      </c>
      <c r="HJ91" s="43">
        <f>IF($B91=VK_valitsin!$C$8,100000,VK!EL91/VK!BN$296*VK_valitsin!G$5)</f>
        <v>8.0188490185388372E-2</v>
      </c>
      <c r="ID91" s="15">
        <f t="shared" si="4"/>
        <v>1.0446558941925432</v>
      </c>
      <c r="IE91" s="15">
        <f t="shared" si="5"/>
        <v>225</v>
      </c>
      <c r="IF91" s="16">
        <f t="shared" si="7"/>
        <v>8.8999999999999937E-9</v>
      </c>
      <c r="IG91" s="37" t="str">
        <f t="shared" si="6"/>
        <v>Kittilä</v>
      </c>
    </row>
    <row r="92" spans="2:241" x14ac:dyDescent="0.2">
      <c r="B92" t="s">
        <v>184</v>
      </c>
      <c r="C92">
        <v>263</v>
      </c>
      <c r="L92" s="61">
        <v>175.9</v>
      </c>
      <c r="M92" s="55"/>
      <c r="N92" s="55"/>
      <c r="O92" s="55"/>
      <c r="P92" s="55"/>
      <c r="Q92" s="55"/>
      <c r="R92" s="55"/>
      <c r="S92" s="62">
        <v>466</v>
      </c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42">
        <v>0</v>
      </c>
      <c r="AH92" s="55"/>
      <c r="AI92" s="55"/>
      <c r="AJ92" s="55"/>
      <c r="AK92" s="55"/>
      <c r="AL92" s="72">
        <v>0.87096774193548387</v>
      </c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72">
        <v>0.63888888888888884</v>
      </c>
      <c r="BE92" s="55"/>
      <c r="BF92" s="55"/>
      <c r="BG92" s="55"/>
      <c r="BH92" s="67">
        <v>324</v>
      </c>
      <c r="BI92" s="55"/>
      <c r="BJ92" s="55"/>
      <c r="BK92" s="55"/>
      <c r="BL92" s="55"/>
      <c r="BM92" s="55"/>
      <c r="BN92" s="65">
        <v>23470.584851781343</v>
      </c>
      <c r="CJ92" s="8">
        <f>ABS(L92-VLOOKUP(VK_valitsin!$C$8,tiedot,11,FALSE))</f>
        <v>36.599999999999994</v>
      </c>
      <c r="CQ92" s="8">
        <f>ABS(S92-VLOOKUP(VK_valitsin!$C$8,tiedot,18,FALSE))</f>
        <v>314</v>
      </c>
      <c r="DE92" s="8">
        <f>ABS(AG92-VLOOKUP(VK_valitsin!$C$8,tiedot,32,FALSE))</f>
        <v>0</v>
      </c>
      <c r="DJ92" s="8">
        <f>ABS(AL92-VLOOKUP(VK_valitsin!$C$8,tiedot,37,FALSE))</f>
        <v>0.17662811929397448</v>
      </c>
      <c r="EB92" s="41">
        <f>ABS(BD92-VLOOKUP(VK_valitsin!$C$8,tiedot,55,FALSE))</f>
        <v>0.18176328502415462</v>
      </c>
      <c r="EF92" s="41">
        <f>ABS(BH92-VLOOKUP(VK_valitsin!$C$8,tiedot,59,FALSE))</f>
        <v>228</v>
      </c>
      <c r="EL92" s="8">
        <f>ABS(BN92-VLOOKUP(VK_valitsin!$C$8,tiedot,65,FALSE))</f>
        <v>3945.8951628644136</v>
      </c>
      <c r="FH92" s="43">
        <f>IF($B92=VK_valitsin!$C$8,100000,VK!CJ92/VK!L$296*VK_valitsin!E$5)</f>
        <v>0.17307930162993007</v>
      </c>
      <c r="FO92" s="43">
        <f>IF($B92=VK_valitsin!$C$8,100000,VK!CQ92/VK!S$296*VK_valitsin!J$5)</f>
        <v>5.957491870462174E-2</v>
      </c>
      <c r="GC92" s="43">
        <f>IF($B92=VK_valitsin!$C$8,100000,VK!DE92/VK!AG$296*VK_valitsin!I$5)</f>
        <v>0</v>
      </c>
      <c r="GH92" s="43">
        <f>IF($B92=VK_valitsin!$C$8,100000,VK!DJ92/VK!AL$296*VK_valitsin!D$5)</f>
        <v>0.3453489548351118</v>
      </c>
      <c r="GZ92" s="43">
        <f>IF($B92=VK_valitsin!$C$8,100000,VK!EB92/VK!BD$296*VK_valitsin!H$5)</f>
        <v>7.377493763946312E-2</v>
      </c>
      <c r="HD92" s="43">
        <f>IF($B92=VK_valitsin!$C$8,100000,VK!EF92/VK!BH$296*VK_valitsin!F$5)</f>
        <v>9.0523105584519106E-2</v>
      </c>
      <c r="HJ92" s="43">
        <f>IF($B92=VK_valitsin!$C$8,100000,VK!EL92/VK!BN$296*VK_valitsin!G$5)</f>
        <v>0.15618334488500571</v>
      </c>
      <c r="ID92" s="15">
        <f t="shared" si="4"/>
        <v>0.89848457227865153</v>
      </c>
      <c r="IE92" s="15">
        <f t="shared" si="5"/>
        <v>191</v>
      </c>
      <c r="IF92" s="16">
        <f t="shared" si="7"/>
        <v>8.9999999999999929E-9</v>
      </c>
      <c r="IG92" s="37" t="str">
        <f t="shared" si="6"/>
        <v>Kiuruvesi</v>
      </c>
    </row>
    <row r="93" spans="2:241" x14ac:dyDescent="0.2">
      <c r="B93" t="s">
        <v>185</v>
      </c>
      <c r="C93">
        <v>265</v>
      </c>
      <c r="L93" s="61">
        <v>209</v>
      </c>
      <c r="M93" s="55"/>
      <c r="N93" s="55"/>
      <c r="O93" s="55"/>
      <c r="P93" s="55"/>
      <c r="Q93" s="55"/>
      <c r="R93" s="55"/>
      <c r="S93" s="62">
        <v>106</v>
      </c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42">
        <v>0</v>
      </c>
      <c r="AH93" s="55"/>
      <c r="AI93" s="55"/>
      <c r="AJ93" s="55"/>
      <c r="AK93" s="55"/>
      <c r="AL93" s="72">
        <v>0.66</v>
      </c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72">
        <v>1</v>
      </c>
      <c r="BE93" s="55"/>
      <c r="BF93" s="55"/>
      <c r="BG93" s="55"/>
      <c r="BH93" s="67">
        <v>33</v>
      </c>
      <c r="BI93" s="55"/>
      <c r="BJ93" s="55"/>
      <c r="BK93" s="55"/>
      <c r="BL93" s="55"/>
      <c r="BM93" s="55"/>
      <c r="BN93" s="65">
        <v>22353.380811078139</v>
      </c>
      <c r="CJ93" s="8">
        <f>ABS(L93-VLOOKUP(VK_valitsin!$C$8,tiedot,11,FALSE))</f>
        <v>69.699999999999989</v>
      </c>
      <c r="CQ93" s="8">
        <f>ABS(S93-VLOOKUP(VK_valitsin!$C$8,tiedot,18,FALSE))</f>
        <v>46</v>
      </c>
      <c r="DE93" s="8">
        <f>ABS(AG93-VLOOKUP(VK_valitsin!$C$8,tiedot,32,FALSE))</f>
        <v>0</v>
      </c>
      <c r="DJ93" s="8">
        <f>ABS(AL93-VLOOKUP(VK_valitsin!$C$8,tiedot,37,FALSE))</f>
        <v>3.433962264150936E-2</v>
      </c>
      <c r="EB93" s="41">
        <f>ABS(BD93-VLOOKUP(VK_valitsin!$C$8,tiedot,55,FALSE))</f>
        <v>0.17934782608695654</v>
      </c>
      <c r="EF93" s="41">
        <f>ABS(BH93-VLOOKUP(VK_valitsin!$C$8,tiedot,59,FALSE))</f>
        <v>519</v>
      </c>
      <c r="EL93" s="8">
        <f>ABS(BN93-VLOOKUP(VK_valitsin!$C$8,tiedot,65,FALSE))</f>
        <v>5063.0992035676172</v>
      </c>
      <c r="FH93" s="43">
        <f>IF($B93=VK_valitsin!$C$8,100000,VK!CJ93/VK!L$296*VK_valitsin!E$5)</f>
        <v>0.32960730392366466</v>
      </c>
      <c r="FO93" s="43">
        <f>IF($B93=VK_valitsin!$C$8,100000,VK!CQ93/VK!S$296*VK_valitsin!J$5)</f>
        <v>8.7275358611866236E-3</v>
      </c>
      <c r="GC93" s="43">
        <f>IF($B93=VK_valitsin!$C$8,100000,VK!DE93/VK!AG$296*VK_valitsin!I$5)</f>
        <v>0</v>
      </c>
      <c r="GH93" s="43">
        <f>IF($B93=VK_valitsin!$C$8,100000,VK!DJ93/VK!AL$296*VK_valitsin!D$5)</f>
        <v>6.7141929813221785E-2</v>
      </c>
      <c r="GZ93" s="43">
        <f>IF($B93=VK_valitsin!$C$8,100000,VK!EB93/VK!BD$296*VK_valitsin!H$5)</f>
        <v>7.2794539797078228E-2</v>
      </c>
      <c r="HD93" s="43">
        <f>IF($B93=VK_valitsin!$C$8,100000,VK!EF93/VK!BH$296*VK_valitsin!F$5)</f>
        <v>0.20605917455423428</v>
      </c>
      <c r="HJ93" s="43">
        <f>IF($B93=VK_valitsin!$C$8,100000,VK!EL93/VK!BN$296*VK_valitsin!G$5)</f>
        <v>0.20040364390313908</v>
      </c>
      <c r="ID93" s="15">
        <f t="shared" si="4"/>
        <v>0.88473413695252467</v>
      </c>
      <c r="IE93" s="15">
        <f t="shared" si="5"/>
        <v>184</v>
      </c>
      <c r="IF93" s="16">
        <f t="shared" si="7"/>
        <v>9.0999999999999922E-9</v>
      </c>
      <c r="IG93" s="37" t="str">
        <f t="shared" si="6"/>
        <v>Kivijärvi</v>
      </c>
    </row>
    <row r="94" spans="2:241" x14ac:dyDescent="0.2">
      <c r="B94" t="s">
        <v>186</v>
      </c>
      <c r="C94">
        <v>271</v>
      </c>
      <c r="L94" s="61">
        <v>160</v>
      </c>
      <c r="M94" s="55"/>
      <c r="N94" s="55"/>
      <c r="O94" s="55"/>
      <c r="P94" s="55"/>
      <c r="Q94" s="55"/>
      <c r="R94" s="55"/>
      <c r="S94" s="62">
        <v>232</v>
      </c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42">
        <v>0</v>
      </c>
      <c r="AH94" s="55"/>
      <c r="AI94" s="55"/>
      <c r="AJ94" s="55"/>
      <c r="AK94" s="55"/>
      <c r="AL94" s="72">
        <v>0.80297397769516732</v>
      </c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72">
        <v>1</v>
      </c>
      <c r="BE94" s="55"/>
      <c r="BF94" s="55"/>
      <c r="BG94" s="55"/>
      <c r="BH94" s="67">
        <v>216</v>
      </c>
      <c r="BI94" s="55"/>
      <c r="BJ94" s="55"/>
      <c r="BK94" s="55"/>
      <c r="BL94" s="55"/>
      <c r="BM94" s="55"/>
      <c r="BN94" s="65">
        <v>26153.883023395319</v>
      </c>
      <c r="CJ94" s="8">
        <f>ABS(L94-VLOOKUP(VK_valitsin!$C$8,tiedot,11,FALSE))</f>
        <v>20.699999999999989</v>
      </c>
      <c r="CQ94" s="8">
        <f>ABS(S94-VLOOKUP(VK_valitsin!$C$8,tiedot,18,FALSE))</f>
        <v>80</v>
      </c>
      <c r="DE94" s="8">
        <f>ABS(AG94-VLOOKUP(VK_valitsin!$C$8,tiedot,32,FALSE))</f>
        <v>0</v>
      </c>
      <c r="DJ94" s="8">
        <f>ABS(AL94-VLOOKUP(VK_valitsin!$C$8,tiedot,37,FALSE))</f>
        <v>0.10863435505365793</v>
      </c>
      <c r="EB94" s="41">
        <f>ABS(BD94-VLOOKUP(VK_valitsin!$C$8,tiedot,55,FALSE))</f>
        <v>0.17934782608695654</v>
      </c>
      <c r="EF94" s="41">
        <f>ABS(BH94-VLOOKUP(VK_valitsin!$C$8,tiedot,59,FALSE))</f>
        <v>336</v>
      </c>
      <c r="EL94" s="8">
        <f>ABS(BN94-VLOOKUP(VK_valitsin!$C$8,tiedot,65,FALSE))</f>
        <v>1262.596991250437</v>
      </c>
      <c r="FH94" s="43">
        <f>IF($B94=VK_valitsin!$C$8,100000,VK!CJ94/VK!L$296*VK_valitsin!E$5)</f>
        <v>9.7889113216927615E-2</v>
      </c>
      <c r="FO94" s="43">
        <f>IF($B94=VK_valitsin!$C$8,100000,VK!CQ94/VK!S$296*VK_valitsin!J$5)</f>
        <v>1.5178323236846302E-2</v>
      </c>
      <c r="GC94" s="43">
        <f>IF($B94=VK_valitsin!$C$8,100000,VK!DE94/VK!AG$296*VK_valitsin!I$5)</f>
        <v>0</v>
      </c>
      <c r="GH94" s="43">
        <f>IF($B94=VK_valitsin!$C$8,100000,VK!DJ94/VK!AL$296*VK_valitsin!D$5)</f>
        <v>0.21240536969385634</v>
      </c>
      <c r="GZ94" s="43">
        <f>IF($B94=VK_valitsin!$C$8,100000,VK!EB94/VK!BD$296*VK_valitsin!H$5)</f>
        <v>7.2794539797078228E-2</v>
      </c>
      <c r="HD94" s="43">
        <f>IF($B94=VK_valitsin!$C$8,100000,VK!EF94/VK!BH$296*VK_valitsin!F$5)</f>
        <v>0.13340247138771236</v>
      </c>
      <c r="HJ94" s="43">
        <f>IF($B94=VK_valitsin!$C$8,100000,VK!EL94/VK!BN$296*VK_valitsin!G$5)</f>
        <v>4.9975129392968491E-2</v>
      </c>
      <c r="ID94" s="15">
        <f t="shared" si="4"/>
        <v>0.58164495592538923</v>
      </c>
      <c r="IE94" s="15">
        <f t="shared" si="5"/>
        <v>81</v>
      </c>
      <c r="IF94" s="16">
        <f t="shared" si="7"/>
        <v>9.1999999999999914E-9</v>
      </c>
      <c r="IG94" s="37" t="str">
        <f t="shared" si="6"/>
        <v>Kokemäki</v>
      </c>
    </row>
    <row r="95" spans="2:241" x14ac:dyDescent="0.2">
      <c r="B95" t="s">
        <v>162</v>
      </c>
      <c r="C95">
        <v>272</v>
      </c>
      <c r="L95" s="61">
        <v>138.19999999999999</v>
      </c>
      <c r="M95" s="55"/>
      <c r="N95" s="55"/>
      <c r="O95" s="55"/>
      <c r="P95" s="55"/>
      <c r="Q95" s="55"/>
      <c r="R95" s="55"/>
      <c r="S95" s="62">
        <v>395</v>
      </c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42">
        <v>1</v>
      </c>
      <c r="AH95" s="55"/>
      <c r="AI95" s="55"/>
      <c r="AJ95" s="55"/>
      <c r="AK95" s="55"/>
      <c r="AL95" s="72">
        <v>0.77586206896551724</v>
      </c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72">
        <v>0.92948717948717952</v>
      </c>
      <c r="BE95" s="55"/>
      <c r="BF95" s="55"/>
      <c r="BG95" s="55"/>
      <c r="BH95" s="67">
        <v>2340</v>
      </c>
      <c r="BI95" s="55"/>
      <c r="BJ95" s="55"/>
      <c r="BK95" s="55"/>
      <c r="BL95" s="55"/>
      <c r="BM95" s="55"/>
      <c r="BN95" s="65">
        <v>26619.600740174086</v>
      </c>
      <c r="CJ95" s="8">
        <f>ABS(L95-VLOOKUP(VK_valitsin!$C$8,tiedot,11,FALSE))</f>
        <v>1.1000000000000227</v>
      </c>
      <c r="CQ95" s="8">
        <f>ABS(S95-VLOOKUP(VK_valitsin!$C$8,tiedot,18,FALSE))</f>
        <v>243</v>
      </c>
      <c r="DE95" s="8">
        <f>ABS(AG95-VLOOKUP(VK_valitsin!$C$8,tiedot,32,FALSE))</f>
        <v>1</v>
      </c>
      <c r="DJ95" s="8">
        <f>ABS(AL95-VLOOKUP(VK_valitsin!$C$8,tiedot,37,FALSE))</f>
        <v>8.1522446324007847E-2</v>
      </c>
      <c r="EB95" s="41">
        <f>ABS(BD95-VLOOKUP(VK_valitsin!$C$8,tiedot,55,FALSE))</f>
        <v>0.10883500557413606</v>
      </c>
      <c r="EF95" s="41">
        <f>ABS(BH95-VLOOKUP(VK_valitsin!$C$8,tiedot,59,FALSE))</f>
        <v>1788</v>
      </c>
      <c r="EL95" s="8">
        <f>ABS(BN95-VLOOKUP(VK_valitsin!$C$8,tiedot,65,FALSE))</f>
        <v>796.87927447167021</v>
      </c>
      <c r="FH95" s="43">
        <f>IF($B95=VK_valitsin!$C$8,100000,VK!CJ95/VK!L$296*VK_valitsin!E$5)</f>
        <v>5.2018369342329797E-3</v>
      </c>
      <c r="FO95" s="43">
        <f>IF($B95=VK_valitsin!$C$8,100000,VK!CQ95/VK!S$296*VK_valitsin!J$5)</f>
        <v>4.6104156831920651E-2</v>
      </c>
      <c r="GC95" s="43">
        <f>IF($B95=VK_valitsin!$C$8,100000,VK!DE95/VK!AG$296*VK_valitsin!I$5)</f>
        <v>0.10940897735217005</v>
      </c>
      <c r="GH95" s="43">
        <f>IF($B95=VK_valitsin!$C$8,100000,VK!DJ95/VK!AL$296*VK_valitsin!D$5)</f>
        <v>0.15939529756719803</v>
      </c>
      <c r="GZ95" s="43">
        <f>IF($B95=VK_valitsin!$C$8,100000,VK!EB95/VK!BD$296*VK_valitsin!H$5)</f>
        <v>4.4174464321303897E-2</v>
      </c>
      <c r="HD95" s="43">
        <f>IF($B95=VK_valitsin!$C$8,100000,VK!EF95/VK!BH$296*VK_valitsin!F$5)</f>
        <v>0.70989172274175505</v>
      </c>
      <c r="HJ95" s="43">
        <f>IF($B95=VK_valitsin!$C$8,100000,VK!EL95/VK!BN$296*VK_valitsin!G$5)</f>
        <v>3.1541453946326903E-2</v>
      </c>
      <c r="ID95" s="15">
        <f t="shared" si="4"/>
        <v>1.1057179189949078</v>
      </c>
      <c r="IE95" s="15">
        <f t="shared" si="5"/>
        <v>246</v>
      </c>
      <c r="IF95" s="16">
        <f t="shared" si="7"/>
        <v>9.2999999999999906E-9</v>
      </c>
      <c r="IG95" s="37" t="str">
        <f t="shared" si="6"/>
        <v>Kokkola</v>
      </c>
    </row>
    <row r="96" spans="2:241" x14ac:dyDescent="0.2">
      <c r="B96" t="s">
        <v>187</v>
      </c>
      <c r="C96">
        <v>273</v>
      </c>
      <c r="L96" s="61">
        <v>124.8</v>
      </c>
      <c r="M96" s="55"/>
      <c r="N96" s="55"/>
      <c r="O96" s="55"/>
      <c r="P96" s="55"/>
      <c r="Q96" s="55"/>
      <c r="R96" s="55"/>
      <c r="S96" s="62">
        <v>419</v>
      </c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42">
        <v>1</v>
      </c>
      <c r="AH96" s="55"/>
      <c r="AI96" s="55"/>
      <c r="AJ96" s="55"/>
      <c r="AK96" s="55"/>
      <c r="AL96" s="72">
        <v>0.88235294117647056</v>
      </c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72">
        <v>1</v>
      </c>
      <c r="BE96" s="55"/>
      <c r="BF96" s="55"/>
      <c r="BG96" s="55"/>
      <c r="BH96" s="67">
        <v>165</v>
      </c>
      <c r="BI96" s="55"/>
      <c r="BJ96" s="55"/>
      <c r="BK96" s="55"/>
      <c r="BL96" s="55"/>
      <c r="BM96" s="55"/>
      <c r="BN96" s="65">
        <v>26824.234261349386</v>
      </c>
      <c r="CJ96" s="8">
        <f>ABS(L96-VLOOKUP(VK_valitsin!$C$8,tiedot,11,FALSE))</f>
        <v>14.500000000000014</v>
      </c>
      <c r="CQ96" s="8">
        <f>ABS(S96-VLOOKUP(VK_valitsin!$C$8,tiedot,18,FALSE))</f>
        <v>267</v>
      </c>
      <c r="DE96" s="8">
        <f>ABS(AG96-VLOOKUP(VK_valitsin!$C$8,tiedot,32,FALSE))</f>
        <v>1</v>
      </c>
      <c r="DJ96" s="8">
        <f>ABS(AL96-VLOOKUP(VK_valitsin!$C$8,tiedot,37,FALSE))</f>
        <v>0.18801331853496117</v>
      </c>
      <c r="EB96" s="41">
        <f>ABS(BD96-VLOOKUP(VK_valitsin!$C$8,tiedot,55,FALSE))</f>
        <v>0.17934782608695654</v>
      </c>
      <c r="EF96" s="41">
        <f>ABS(BH96-VLOOKUP(VK_valitsin!$C$8,tiedot,59,FALSE))</f>
        <v>387</v>
      </c>
      <c r="EL96" s="8">
        <f>ABS(BN96-VLOOKUP(VK_valitsin!$C$8,tiedot,65,FALSE))</f>
        <v>592.24575329637082</v>
      </c>
      <c r="FH96" s="43">
        <f>IF($B96=VK_valitsin!$C$8,100000,VK!CJ96/VK!L$296*VK_valitsin!E$5)</f>
        <v>6.8569668678524293E-2</v>
      </c>
      <c r="FO96" s="43">
        <f>IF($B96=VK_valitsin!$C$8,100000,VK!CQ96/VK!S$296*VK_valitsin!J$5)</f>
        <v>5.0657653802974538E-2</v>
      </c>
      <c r="GC96" s="43">
        <f>IF($B96=VK_valitsin!$C$8,100000,VK!DE96/VK!AG$296*VK_valitsin!I$5)</f>
        <v>0.10940897735217005</v>
      </c>
      <c r="GH96" s="43">
        <f>IF($B96=VK_valitsin!$C$8,100000,VK!DJ96/VK!AL$296*VK_valitsin!D$5)</f>
        <v>0.36760966096831921</v>
      </c>
      <c r="GZ96" s="43">
        <f>IF($B96=VK_valitsin!$C$8,100000,VK!EB96/VK!BD$296*VK_valitsin!H$5)</f>
        <v>7.2794539797078228E-2</v>
      </c>
      <c r="HD96" s="43">
        <f>IF($B96=VK_valitsin!$C$8,100000,VK!EF96/VK!BH$296*VK_valitsin!F$5)</f>
        <v>0.15365106079477586</v>
      </c>
      <c r="HJ96" s="43">
        <f>IF($B96=VK_valitsin!$C$8,100000,VK!EL96/VK!BN$296*VK_valitsin!G$5)</f>
        <v>2.3441809507331175E-2</v>
      </c>
      <c r="ID96" s="15">
        <f t="shared" si="4"/>
        <v>0.84613338030117335</v>
      </c>
      <c r="IE96" s="15">
        <f t="shared" si="5"/>
        <v>176</v>
      </c>
      <c r="IF96" s="16">
        <f t="shared" si="7"/>
        <v>9.3999999999999899E-9</v>
      </c>
      <c r="IG96" s="37" t="str">
        <f t="shared" si="6"/>
        <v>Kolari</v>
      </c>
    </row>
    <row r="97" spans="2:241" x14ac:dyDescent="0.2">
      <c r="B97" t="s">
        <v>188</v>
      </c>
      <c r="C97">
        <v>275</v>
      </c>
      <c r="L97" s="61">
        <v>187.6</v>
      </c>
      <c r="M97" s="55"/>
      <c r="N97" s="55"/>
      <c r="O97" s="55"/>
      <c r="P97" s="55"/>
      <c r="Q97" s="55"/>
      <c r="R97" s="55"/>
      <c r="S97" s="62">
        <v>151</v>
      </c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42">
        <v>0</v>
      </c>
      <c r="AH97" s="55"/>
      <c r="AI97" s="55"/>
      <c r="AJ97" s="55"/>
      <c r="AK97" s="55"/>
      <c r="AL97" s="72">
        <v>0.77419354838709675</v>
      </c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72">
        <v>1</v>
      </c>
      <c r="BE97" s="55"/>
      <c r="BF97" s="55"/>
      <c r="BG97" s="55"/>
      <c r="BH97" s="67">
        <v>72</v>
      </c>
      <c r="BI97" s="55"/>
      <c r="BJ97" s="55"/>
      <c r="BK97" s="55"/>
      <c r="BL97" s="55"/>
      <c r="BM97" s="55"/>
      <c r="BN97" s="65">
        <v>24453.347808275295</v>
      </c>
      <c r="CJ97" s="8">
        <f>ABS(L97-VLOOKUP(VK_valitsin!$C$8,tiedot,11,FALSE))</f>
        <v>48.299999999999983</v>
      </c>
      <c r="CQ97" s="8">
        <f>ABS(S97-VLOOKUP(VK_valitsin!$C$8,tiedot,18,FALSE))</f>
        <v>1</v>
      </c>
      <c r="DE97" s="8">
        <f>ABS(AG97-VLOOKUP(VK_valitsin!$C$8,tiedot,32,FALSE))</f>
        <v>0</v>
      </c>
      <c r="DJ97" s="8">
        <f>ABS(AL97-VLOOKUP(VK_valitsin!$C$8,tiedot,37,FALSE))</f>
        <v>7.9853925745587362E-2</v>
      </c>
      <c r="EB97" s="41">
        <f>ABS(BD97-VLOOKUP(VK_valitsin!$C$8,tiedot,55,FALSE))</f>
        <v>0.17934782608695654</v>
      </c>
      <c r="EF97" s="41">
        <f>ABS(BH97-VLOOKUP(VK_valitsin!$C$8,tiedot,59,FALSE))</f>
        <v>480</v>
      </c>
      <c r="EL97" s="8">
        <f>ABS(BN97-VLOOKUP(VK_valitsin!$C$8,tiedot,65,FALSE))</f>
        <v>2963.1322063704611</v>
      </c>
      <c r="FH97" s="43">
        <f>IF($B97=VK_valitsin!$C$8,100000,VK!CJ97/VK!L$296*VK_valitsin!E$5)</f>
        <v>0.22840793083949784</v>
      </c>
      <c r="FO97" s="43">
        <f>IF($B97=VK_valitsin!$C$8,100000,VK!CQ97/VK!S$296*VK_valitsin!J$5)</f>
        <v>1.8972904046057879E-4</v>
      </c>
      <c r="GC97" s="43">
        <f>IF($B97=VK_valitsin!$C$8,100000,VK!DE97/VK!AG$296*VK_valitsin!I$5)</f>
        <v>0</v>
      </c>
      <c r="GH97" s="43">
        <f>IF($B97=VK_valitsin!$C$8,100000,VK!DJ97/VK!AL$296*VK_valitsin!D$5)</f>
        <v>0.1561329527028486</v>
      </c>
      <c r="GZ97" s="43">
        <f>IF($B97=VK_valitsin!$C$8,100000,VK!EB97/VK!BD$296*VK_valitsin!H$5)</f>
        <v>7.2794539797078228E-2</v>
      </c>
      <c r="HD97" s="43">
        <f>IF($B97=VK_valitsin!$C$8,100000,VK!EF97/VK!BH$296*VK_valitsin!F$5)</f>
        <v>0.19057495912530337</v>
      </c>
      <c r="HJ97" s="43">
        <f>IF($B97=VK_valitsin!$C$8,100000,VK!EL97/VK!BN$296*VK_valitsin!G$5)</f>
        <v>0.11728438800981085</v>
      </c>
      <c r="ID97" s="15">
        <f t="shared" si="4"/>
        <v>0.76538450901499955</v>
      </c>
      <c r="IE97" s="15">
        <f t="shared" si="5"/>
        <v>150</v>
      </c>
      <c r="IF97" s="16">
        <f t="shared" si="7"/>
        <v>9.4999999999999891E-9</v>
      </c>
      <c r="IG97" s="37" t="str">
        <f t="shared" si="6"/>
        <v>Konnevesi</v>
      </c>
    </row>
    <row r="98" spans="2:241" x14ac:dyDescent="0.2">
      <c r="B98" t="s">
        <v>190</v>
      </c>
      <c r="C98">
        <v>276</v>
      </c>
      <c r="L98" s="61">
        <v>124.9</v>
      </c>
      <c r="M98" s="55"/>
      <c r="N98" s="55"/>
      <c r="O98" s="55"/>
      <c r="P98" s="55"/>
      <c r="Q98" s="55"/>
      <c r="R98" s="55"/>
      <c r="S98" s="62">
        <v>279</v>
      </c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42">
        <v>0</v>
      </c>
      <c r="AH98" s="55"/>
      <c r="AI98" s="55"/>
      <c r="AJ98" s="55"/>
      <c r="AK98" s="55"/>
      <c r="AL98" s="72">
        <v>0.75714285714285712</v>
      </c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72">
        <v>0.8867924528301887</v>
      </c>
      <c r="BE98" s="55"/>
      <c r="BF98" s="55"/>
      <c r="BG98" s="55"/>
      <c r="BH98" s="67">
        <v>795</v>
      </c>
      <c r="BI98" s="55"/>
      <c r="BJ98" s="55"/>
      <c r="BK98" s="55"/>
      <c r="BL98" s="55"/>
      <c r="BM98" s="55"/>
      <c r="BN98" s="65">
        <v>27261.621193019706</v>
      </c>
      <c r="CJ98" s="8">
        <f>ABS(L98-VLOOKUP(VK_valitsin!$C$8,tiedot,11,FALSE))</f>
        <v>14.400000000000006</v>
      </c>
      <c r="CQ98" s="8">
        <f>ABS(S98-VLOOKUP(VK_valitsin!$C$8,tiedot,18,FALSE))</f>
        <v>127</v>
      </c>
      <c r="DE98" s="8">
        <f>ABS(AG98-VLOOKUP(VK_valitsin!$C$8,tiedot,32,FALSE))</f>
        <v>0</v>
      </c>
      <c r="DJ98" s="8">
        <f>ABS(AL98-VLOOKUP(VK_valitsin!$C$8,tiedot,37,FALSE))</f>
        <v>6.2803234501347727E-2</v>
      </c>
      <c r="EB98" s="41">
        <f>ABS(BD98-VLOOKUP(VK_valitsin!$C$8,tiedot,55,FALSE))</f>
        <v>6.6140278917145245E-2</v>
      </c>
      <c r="EF98" s="41">
        <f>ABS(BH98-VLOOKUP(VK_valitsin!$C$8,tiedot,59,FALSE))</f>
        <v>243</v>
      </c>
      <c r="EL98" s="8">
        <f>ABS(BN98-VLOOKUP(VK_valitsin!$C$8,tiedot,65,FALSE))</f>
        <v>154.85882162605049</v>
      </c>
      <c r="FH98" s="43">
        <f>IF($B98=VK_valitsin!$C$8,100000,VK!CJ98/VK!L$296*VK_valitsin!E$5)</f>
        <v>6.8096774411775807E-2</v>
      </c>
      <c r="FO98" s="43">
        <f>IF($B98=VK_valitsin!$C$8,100000,VK!CQ98/VK!S$296*VK_valitsin!J$5)</f>
        <v>2.4095588138493506E-2</v>
      </c>
      <c r="GC98" s="43">
        <f>IF($B98=VK_valitsin!$C$8,100000,VK!DE98/VK!AG$296*VK_valitsin!I$5)</f>
        <v>0</v>
      </c>
      <c r="GH98" s="43">
        <f>IF($B98=VK_valitsin!$C$8,100000,VK!DJ98/VK!AL$296*VK_valitsin!D$5)</f>
        <v>0.12279489518430702</v>
      </c>
      <c r="GZ98" s="43">
        <f>IF($B98=VK_valitsin!$C$8,100000,VK!EB98/VK!BD$296*VK_valitsin!H$5)</f>
        <v>2.6845327712473117E-2</v>
      </c>
      <c r="HD98" s="43">
        <f>IF($B98=VK_valitsin!$C$8,100000,VK!EF98/VK!BH$296*VK_valitsin!F$5)</f>
        <v>9.6478573057184838E-2</v>
      </c>
      <c r="HJ98" s="43">
        <f>IF($B98=VK_valitsin!$C$8,100000,VK!EL98/VK!BN$296*VK_valitsin!G$5)</f>
        <v>6.1295011013292105E-3</v>
      </c>
      <c r="ID98" s="15">
        <f t="shared" si="4"/>
        <v>0.34444066920556349</v>
      </c>
      <c r="IE98" s="15">
        <f t="shared" si="5"/>
        <v>6</v>
      </c>
      <c r="IF98" s="16">
        <f t="shared" si="7"/>
        <v>9.5999999999999884E-9</v>
      </c>
      <c r="IG98" s="37" t="str">
        <f t="shared" si="6"/>
        <v>Kontiolahti</v>
      </c>
    </row>
    <row r="99" spans="2:241" x14ac:dyDescent="0.2">
      <c r="B99" t="s">
        <v>191</v>
      </c>
      <c r="C99">
        <v>280</v>
      </c>
      <c r="L99" s="61">
        <v>132.69999999999999</v>
      </c>
      <c r="M99" s="55"/>
      <c r="N99" s="55"/>
      <c r="O99" s="55"/>
      <c r="P99" s="55"/>
      <c r="Q99" s="55"/>
      <c r="R99" s="55"/>
      <c r="S99" s="62">
        <v>83</v>
      </c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42">
        <v>0</v>
      </c>
      <c r="AH99" s="55"/>
      <c r="AI99" s="55"/>
      <c r="AJ99" s="55"/>
      <c r="AK99" s="55"/>
      <c r="AL99" s="72">
        <v>0.86250000000000004</v>
      </c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72">
        <v>1</v>
      </c>
      <c r="BE99" s="55"/>
      <c r="BF99" s="55"/>
      <c r="BG99" s="55"/>
      <c r="BH99" s="67">
        <v>69</v>
      </c>
      <c r="BI99" s="55"/>
      <c r="BJ99" s="55"/>
      <c r="BK99" s="55"/>
      <c r="BL99" s="55"/>
      <c r="BM99" s="55"/>
      <c r="BN99" s="65">
        <v>24913.657099697884</v>
      </c>
      <c r="CJ99" s="8">
        <f>ABS(L99-VLOOKUP(VK_valitsin!$C$8,tiedot,11,FALSE))</f>
        <v>6.6000000000000227</v>
      </c>
      <c r="CQ99" s="8">
        <f>ABS(S99-VLOOKUP(VK_valitsin!$C$8,tiedot,18,FALSE))</f>
        <v>69</v>
      </c>
      <c r="DE99" s="8">
        <f>ABS(AG99-VLOOKUP(VK_valitsin!$C$8,tiedot,32,FALSE))</f>
        <v>0</v>
      </c>
      <c r="DJ99" s="8">
        <f>ABS(AL99-VLOOKUP(VK_valitsin!$C$8,tiedot,37,FALSE))</f>
        <v>0.16816037735849065</v>
      </c>
      <c r="EB99" s="41">
        <f>ABS(BD99-VLOOKUP(VK_valitsin!$C$8,tiedot,55,FALSE))</f>
        <v>0.17934782608695654</v>
      </c>
      <c r="EF99" s="41">
        <f>ABS(BH99-VLOOKUP(VK_valitsin!$C$8,tiedot,59,FALSE))</f>
        <v>483</v>
      </c>
      <c r="EL99" s="8">
        <f>ABS(BN99-VLOOKUP(VK_valitsin!$C$8,tiedot,65,FALSE))</f>
        <v>2502.8229149478721</v>
      </c>
      <c r="FH99" s="43">
        <f>IF($B99=VK_valitsin!$C$8,100000,VK!CJ99/VK!L$296*VK_valitsin!E$5)</f>
        <v>3.1211021605397338E-2</v>
      </c>
      <c r="FO99" s="43">
        <f>IF($B99=VK_valitsin!$C$8,100000,VK!CQ99/VK!S$296*VK_valitsin!J$5)</f>
        <v>1.3091303791779937E-2</v>
      </c>
      <c r="GC99" s="43">
        <f>IF($B99=VK_valitsin!$C$8,100000,VK!DE99/VK!AG$296*VK_valitsin!I$5)</f>
        <v>0</v>
      </c>
      <c r="GH99" s="43">
        <f>IF($B99=VK_valitsin!$C$8,100000,VK!DJ99/VK!AL$296*VK_valitsin!D$5)</f>
        <v>0.32879255464853885</v>
      </c>
      <c r="GZ99" s="43">
        <f>IF($B99=VK_valitsin!$C$8,100000,VK!EB99/VK!BD$296*VK_valitsin!H$5)</f>
        <v>7.2794539797078228E-2</v>
      </c>
      <c r="HD99" s="43">
        <f>IF($B99=VK_valitsin!$C$8,100000,VK!EF99/VK!BH$296*VK_valitsin!F$5)</f>
        <v>0.19176605261983651</v>
      </c>
      <c r="HJ99" s="43">
        <f>IF($B99=VK_valitsin!$C$8,100000,VK!EL99/VK!BN$296*VK_valitsin!G$5)</f>
        <v>9.9064784637520956E-2</v>
      </c>
      <c r="ID99" s="15">
        <f t="shared" si="4"/>
        <v>0.7367202668001519</v>
      </c>
      <c r="IE99" s="15">
        <f t="shared" si="5"/>
        <v>141</v>
      </c>
      <c r="IF99" s="16">
        <f t="shared" si="7"/>
        <v>9.6999999999999876E-9</v>
      </c>
      <c r="IG99" s="37" t="str">
        <f t="shared" si="6"/>
        <v>Korsnäs</v>
      </c>
    </row>
    <row r="100" spans="2:241" x14ac:dyDescent="0.2">
      <c r="B100" t="s">
        <v>193</v>
      </c>
      <c r="C100">
        <v>284</v>
      </c>
      <c r="L100" s="61">
        <v>156.6</v>
      </c>
      <c r="M100" s="55"/>
      <c r="N100" s="55"/>
      <c r="O100" s="55"/>
      <c r="P100" s="55"/>
      <c r="Q100" s="55"/>
      <c r="R100" s="55"/>
      <c r="S100" s="62">
        <v>84</v>
      </c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42">
        <v>1</v>
      </c>
      <c r="AH100" s="55"/>
      <c r="AI100" s="55"/>
      <c r="AJ100" s="55"/>
      <c r="AK100" s="55"/>
      <c r="AL100" s="72">
        <v>0.8764044943820225</v>
      </c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72">
        <v>1</v>
      </c>
      <c r="BE100" s="55"/>
      <c r="BF100" s="55"/>
      <c r="BG100" s="55"/>
      <c r="BH100" s="67">
        <v>78</v>
      </c>
      <c r="BI100" s="55"/>
      <c r="BJ100" s="55"/>
      <c r="BK100" s="55"/>
      <c r="BL100" s="55"/>
      <c r="BM100" s="55"/>
      <c r="BN100" s="65">
        <v>25278.137236962488</v>
      </c>
      <c r="CJ100" s="8">
        <f>ABS(L100-VLOOKUP(VK_valitsin!$C$8,tiedot,11,FALSE))</f>
        <v>17.299999999999983</v>
      </c>
      <c r="CQ100" s="8">
        <f>ABS(S100-VLOOKUP(VK_valitsin!$C$8,tiedot,18,FALSE))</f>
        <v>68</v>
      </c>
      <c r="DE100" s="8">
        <f>ABS(AG100-VLOOKUP(VK_valitsin!$C$8,tiedot,32,FALSE))</f>
        <v>1</v>
      </c>
      <c r="DJ100" s="8">
        <f>ABS(AL100-VLOOKUP(VK_valitsin!$C$8,tiedot,37,FALSE))</f>
        <v>0.18206487174051311</v>
      </c>
      <c r="EB100" s="41">
        <f>ABS(BD100-VLOOKUP(VK_valitsin!$C$8,tiedot,55,FALSE))</f>
        <v>0.17934782608695654</v>
      </c>
      <c r="EF100" s="41">
        <f>ABS(BH100-VLOOKUP(VK_valitsin!$C$8,tiedot,59,FALSE))</f>
        <v>474</v>
      </c>
      <c r="EL100" s="8">
        <f>ABS(BN100-VLOOKUP(VK_valitsin!$C$8,tiedot,65,FALSE))</f>
        <v>2138.3427776832687</v>
      </c>
      <c r="FH100" s="43">
        <f>IF($B100=VK_valitsin!$C$8,100000,VK!CJ100/VK!L$296*VK_valitsin!E$5)</f>
        <v>8.1810708147480551E-2</v>
      </c>
      <c r="FO100" s="43">
        <f>IF($B100=VK_valitsin!$C$8,100000,VK!CQ100/VK!S$296*VK_valitsin!J$5)</f>
        <v>1.2901574751319358E-2</v>
      </c>
      <c r="GC100" s="43">
        <f>IF($B100=VK_valitsin!$C$8,100000,VK!DE100/VK!AG$296*VK_valitsin!I$5)</f>
        <v>0.10940897735217005</v>
      </c>
      <c r="GH100" s="43">
        <f>IF($B100=VK_valitsin!$C$8,100000,VK!DJ100/VK!AL$296*VK_valitsin!D$5)</f>
        <v>0.3559790673144525</v>
      </c>
      <c r="GZ100" s="43">
        <f>IF($B100=VK_valitsin!$C$8,100000,VK!EB100/VK!BD$296*VK_valitsin!H$5)</f>
        <v>7.2794539797078228E-2</v>
      </c>
      <c r="HD100" s="43">
        <f>IF($B100=VK_valitsin!$C$8,100000,VK!EF100/VK!BH$296*VK_valitsin!F$5)</f>
        <v>0.18819277213623709</v>
      </c>
      <c r="HJ100" s="43">
        <f>IF($B100=VK_valitsin!$C$8,100000,VK!EL100/VK!BN$296*VK_valitsin!G$5)</f>
        <v>8.463821610679291E-2</v>
      </c>
      <c r="ID100" s="15">
        <f t="shared" si="4"/>
        <v>0.90572586540553057</v>
      </c>
      <c r="IE100" s="15">
        <f t="shared" si="5"/>
        <v>196</v>
      </c>
      <c r="IF100" s="16">
        <f t="shared" si="7"/>
        <v>9.7999999999999868E-9</v>
      </c>
      <c r="IG100" s="37" t="str">
        <f t="shared" si="6"/>
        <v>Koski Tl</v>
      </c>
    </row>
    <row r="101" spans="2:241" x14ac:dyDescent="0.2">
      <c r="B101" t="s">
        <v>194</v>
      </c>
      <c r="C101">
        <v>285</v>
      </c>
      <c r="L101" s="61">
        <v>163.6</v>
      </c>
      <c r="M101" s="55"/>
      <c r="N101" s="55"/>
      <c r="O101" s="55"/>
      <c r="P101" s="55"/>
      <c r="Q101" s="55"/>
      <c r="R101" s="55"/>
      <c r="S101" s="62">
        <v>106</v>
      </c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42">
        <v>0</v>
      </c>
      <c r="AH101" s="55"/>
      <c r="AI101" s="55"/>
      <c r="AJ101" s="55"/>
      <c r="AK101" s="55"/>
      <c r="AL101" s="72">
        <v>0.8657407407407407</v>
      </c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72">
        <v>0.86631016042780751</v>
      </c>
      <c r="BE101" s="55"/>
      <c r="BF101" s="55"/>
      <c r="BG101" s="55"/>
      <c r="BH101" s="67">
        <v>1683</v>
      </c>
      <c r="BI101" s="55"/>
      <c r="BJ101" s="55"/>
      <c r="BK101" s="55"/>
      <c r="BL101" s="55"/>
      <c r="BM101" s="55"/>
      <c r="BN101" s="65">
        <v>28453.056940848437</v>
      </c>
      <c r="CJ101" s="8">
        <f>ABS(L101-VLOOKUP(VK_valitsin!$C$8,tiedot,11,FALSE))</f>
        <v>24.299999999999983</v>
      </c>
      <c r="CQ101" s="8">
        <f>ABS(S101-VLOOKUP(VK_valitsin!$C$8,tiedot,18,FALSE))</f>
        <v>46</v>
      </c>
      <c r="DE101" s="8">
        <f>ABS(AG101-VLOOKUP(VK_valitsin!$C$8,tiedot,32,FALSE))</f>
        <v>0</v>
      </c>
      <c r="DJ101" s="8">
        <f>ABS(AL101-VLOOKUP(VK_valitsin!$C$8,tiedot,37,FALSE))</f>
        <v>0.17140111809923131</v>
      </c>
      <c r="EB101" s="41">
        <f>ABS(BD101-VLOOKUP(VK_valitsin!$C$8,tiedot,55,FALSE))</f>
        <v>4.5657986514764048E-2</v>
      </c>
      <c r="EF101" s="41">
        <f>ABS(BH101-VLOOKUP(VK_valitsin!$C$8,tiedot,59,FALSE))</f>
        <v>1131</v>
      </c>
      <c r="EL101" s="8">
        <f>ABS(BN101-VLOOKUP(VK_valitsin!$C$8,tiedot,65,FALSE))</f>
        <v>1036.5769262026806</v>
      </c>
      <c r="FH101" s="43">
        <f>IF($B101=VK_valitsin!$C$8,100000,VK!CJ101/VK!L$296*VK_valitsin!E$5)</f>
        <v>0.11491330681987154</v>
      </c>
      <c r="FO101" s="43">
        <f>IF($B101=VK_valitsin!$C$8,100000,VK!CQ101/VK!S$296*VK_valitsin!J$5)</f>
        <v>8.7275358611866236E-3</v>
      </c>
      <c r="GC101" s="43">
        <f>IF($B101=VK_valitsin!$C$8,100000,VK!DE101/VK!AG$296*VK_valitsin!I$5)</f>
        <v>0</v>
      </c>
      <c r="GH101" s="43">
        <f>IF($B101=VK_valitsin!$C$8,100000,VK!DJ101/VK!AL$296*VK_valitsin!D$5)</f>
        <v>0.3351289547199432</v>
      </c>
      <c r="GZ101" s="43">
        <f>IF($B101=VK_valitsin!$C$8,100000,VK!EB101/VK!BD$296*VK_valitsin!H$5)</f>
        <v>1.8531878467219248E-2</v>
      </c>
      <c r="HD101" s="43">
        <f>IF($B101=VK_valitsin!$C$8,100000,VK!EF101/VK!BH$296*VK_valitsin!F$5)</f>
        <v>0.44904224743899612</v>
      </c>
      <c r="HJ101" s="43">
        <f>IF($B101=VK_valitsin!$C$8,100000,VK!EL101/VK!BN$296*VK_valitsin!G$5)</f>
        <v>4.1028979454038113E-2</v>
      </c>
      <c r="ID101" s="15">
        <f t="shared" si="4"/>
        <v>0.96737291266125491</v>
      </c>
      <c r="IE101" s="15">
        <f t="shared" si="5"/>
        <v>209</v>
      </c>
      <c r="IF101" s="16">
        <f t="shared" si="7"/>
        <v>9.8999999999999861E-9</v>
      </c>
      <c r="IG101" s="37" t="str">
        <f t="shared" si="6"/>
        <v>Kotka</v>
      </c>
    </row>
    <row r="102" spans="2:241" x14ac:dyDescent="0.2">
      <c r="B102" t="s">
        <v>195</v>
      </c>
      <c r="C102">
        <v>286</v>
      </c>
      <c r="L102" s="61">
        <v>156.69999999999999</v>
      </c>
      <c r="M102" s="55"/>
      <c r="N102" s="55"/>
      <c r="O102" s="55"/>
      <c r="P102" s="55"/>
      <c r="Q102" s="55"/>
      <c r="R102" s="55"/>
      <c r="S102" s="62">
        <v>987</v>
      </c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42">
        <v>0</v>
      </c>
      <c r="AH102" s="55"/>
      <c r="AI102" s="55"/>
      <c r="AJ102" s="55"/>
      <c r="AK102" s="55"/>
      <c r="AL102" s="72">
        <v>0.8375241779497099</v>
      </c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72">
        <v>0.789838337182448</v>
      </c>
      <c r="BE102" s="55"/>
      <c r="BF102" s="55"/>
      <c r="BG102" s="55"/>
      <c r="BH102" s="67">
        <v>2598</v>
      </c>
      <c r="BI102" s="55"/>
      <c r="BJ102" s="55"/>
      <c r="BK102" s="55"/>
      <c r="BL102" s="55"/>
      <c r="BM102" s="55"/>
      <c r="BN102" s="65">
        <v>28338.132306789477</v>
      </c>
      <c r="CJ102" s="8">
        <f>ABS(L102-VLOOKUP(VK_valitsin!$C$8,tiedot,11,FALSE))</f>
        <v>17.399999999999977</v>
      </c>
      <c r="CQ102" s="8">
        <f>ABS(S102-VLOOKUP(VK_valitsin!$C$8,tiedot,18,FALSE))</f>
        <v>835</v>
      </c>
      <c r="DE102" s="8">
        <f>ABS(AG102-VLOOKUP(VK_valitsin!$C$8,tiedot,32,FALSE))</f>
        <v>0</v>
      </c>
      <c r="DJ102" s="8">
        <f>ABS(AL102-VLOOKUP(VK_valitsin!$C$8,tiedot,37,FALSE))</f>
        <v>0.14318455530820051</v>
      </c>
      <c r="EB102" s="41">
        <f>ABS(BD102-VLOOKUP(VK_valitsin!$C$8,tiedot,55,FALSE))</f>
        <v>3.0813836730595456E-2</v>
      </c>
      <c r="EF102" s="41">
        <f>ABS(BH102-VLOOKUP(VK_valitsin!$C$8,tiedot,59,FALSE))</f>
        <v>2046</v>
      </c>
      <c r="EL102" s="8">
        <f>ABS(BN102-VLOOKUP(VK_valitsin!$C$8,tiedot,65,FALSE))</f>
        <v>921.65229214372084</v>
      </c>
      <c r="FH102" s="43">
        <f>IF($B102=VK_valitsin!$C$8,100000,VK!CJ102/VK!L$296*VK_valitsin!E$5)</f>
        <v>8.2283602414228954E-2</v>
      </c>
      <c r="FO102" s="43">
        <f>IF($B102=VK_valitsin!$C$8,100000,VK!CQ102/VK!S$296*VK_valitsin!J$5)</f>
        <v>0.15842374878458329</v>
      </c>
      <c r="GC102" s="43">
        <f>IF($B102=VK_valitsin!$C$8,100000,VK!DE102/VK!AG$296*VK_valitsin!I$5)</f>
        <v>0</v>
      </c>
      <c r="GH102" s="43">
        <f>IF($B102=VK_valitsin!$C$8,100000,VK!DJ102/VK!AL$296*VK_valitsin!D$5)</f>
        <v>0.27995902759920405</v>
      </c>
      <c r="GZ102" s="43">
        <f>IF($B102=VK_valitsin!$C$8,100000,VK!EB102/VK!BD$296*VK_valitsin!H$5)</f>
        <v>1.250686508515831E-2</v>
      </c>
      <c r="HD102" s="43">
        <f>IF($B102=VK_valitsin!$C$8,100000,VK!EF102/VK!BH$296*VK_valitsin!F$5)</f>
        <v>0.81232576327160566</v>
      </c>
      <c r="HJ102" s="43">
        <f>IF($B102=VK_valitsin!$C$8,100000,VK!EL102/VK!BN$296*VK_valitsin!G$5)</f>
        <v>3.6480122219832281E-2</v>
      </c>
      <c r="ID102" s="15">
        <f t="shared" si="4"/>
        <v>1.3819791393746126</v>
      </c>
      <c r="IE102" s="15">
        <f t="shared" si="5"/>
        <v>265</v>
      </c>
      <c r="IF102" s="16">
        <f t="shared" si="7"/>
        <v>9.9999999999999853E-9</v>
      </c>
      <c r="IG102" s="37" t="str">
        <f t="shared" si="6"/>
        <v>Kouvola</v>
      </c>
    </row>
    <row r="103" spans="2:241" x14ac:dyDescent="0.2">
      <c r="B103" t="s">
        <v>196</v>
      </c>
      <c r="C103">
        <v>287</v>
      </c>
      <c r="L103" s="61">
        <v>156.80000000000001</v>
      </c>
      <c r="M103" s="55"/>
      <c r="N103" s="55"/>
      <c r="O103" s="55"/>
      <c r="P103" s="55"/>
      <c r="Q103" s="55"/>
      <c r="R103" s="55"/>
      <c r="S103" s="62">
        <v>229</v>
      </c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42">
        <v>0</v>
      </c>
      <c r="AH103" s="55"/>
      <c r="AI103" s="55"/>
      <c r="AJ103" s="55"/>
      <c r="AK103" s="55"/>
      <c r="AL103" s="72">
        <v>0.8844621513944223</v>
      </c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72">
        <v>1</v>
      </c>
      <c r="BE103" s="55"/>
      <c r="BF103" s="55"/>
      <c r="BG103" s="55"/>
      <c r="BH103" s="67">
        <v>222</v>
      </c>
      <c r="BI103" s="55"/>
      <c r="BJ103" s="55"/>
      <c r="BK103" s="55"/>
      <c r="BL103" s="55"/>
      <c r="BM103" s="55"/>
      <c r="BN103" s="65">
        <v>27131.395033491259</v>
      </c>
      <c r="CJ103" s="8">
        <f>ABS(L103-VLOOKUP(VK_valitsin!$C$8,tiedot,11,FALSE))</f>
        <v>17.5</v>
      </c>
      <c r="CQ103" s="8">
        <f>ABS(S103-VLOOKUP(VK_valitsin!$C$8,tiedot,18,FALSE))</f>
        <v>77</v>
      </c>
      <c r="DE103" s="8">
        <f>ABS(AG103-VLOOKUP(VK_valitsin!$C$8,tiedot,32,FALSE))</f>
        <v>0</v>
      </c>
      <c r="DJ103" s="8">
        <f>ABS(AL103-VLOOKUP(VK_valitsin!$C$8,tiedot,37,FALSE))</f>
        <v>0.19012252875291291</v>
      </c>
      <c r="EB103" s="41">
        <f>ABS(BD103-VLOOKUP(VK_valitsin!$C$8,tiedot,55,FALSE))</f>
        <v>0.17934782608695654</v>
      </c>
      <c r="EF103" s="41">
        <f>ABS(BH103-VLOOKUP(VK_valitsin!$C$8,tiedot,59,FALSE))</f>
        <v>330</v>
      </c>
      <c r="EL103" s="8">
        <f>ABS(BN103-VLOOKUP(VK_valitsin!$C$8,tiedot,65,FALSE))</f>
        <v>285.08498115449765</v>
      </c>
      <c r="FH103" s="43">
        <f>IF($B103=VK_valitsin!$C$8,100000,VK!CJ103/VK!L$296*VK_valitsin!E$5)</f>
        <v>8.2756496680977509E-2</v>
      </c>
      <c r="FO103" s="43">
        <f>IF($B103=VK_valitsin!$C$8,100000,VK!CQ103/VK!S$296*VK_valitsin!J$5)</f>
        <v>1.4609136115464567E-2</v>
      </c>
      <c r="GC103" s="43">
        <f>IF($B103=VK_valitsin!$C$8,100000,VK!DE103/VK!AG$296*VK_valitsin!I$5)</f>
        <v>0</v>
      </c>
      <c r="GH103" s="43">
        <f>IF($B103=VK_valitsin!$C$8,100000,VK!DJ103/VK!AL$296*VK_valitsin!D$5)</f>
        <v>0.37173365632765842</v>
      </c>
      <c r="GZ103" s="43">
        <f>IF($B103=VK_valitsin!$C$8,100000,VK!EB103/VK!BD$296*VK_valitsin!H$5)</f>
        <v>7.2794539797078228E-2</v>
      </c>
      <c r="HD103" s="43">
        <f>IF($B103=VK_valitsin!$C$8,100000,VK!EF103/VK!BH$296*VK_valitsin!F$5)</f>
        <v>0.13102028439864605</v>
      </c>
      <c r="HJ103" s="43">
        <f>IF($B103=VK_valitsin!$C$8,100000,VK!EL103/VK!BN$296*VK_valitsin!G$5)</f>
        <v>1.1284011382823003E-2</v>
      </c>
      <c r="ID103" s="15">
        <f t="shared" si="4"/>
        <v>0.68419813480264779</v>
      </c>
      <c r="IE103" s="15">
        <f t="shared" si="5"/>
        <v>118</v>
      </c>
      <c r="IF103" s="16">
        <f t="shared" si="7"/>
        <v>1.0099999999999985E-8</v>
      </c>
      <c r="IG103" s="37" t="str">
        <f t="shared" si="6"/>
        <v>Kristiinankaupunki</v>
      </c>
    </row>
    <row r="104" spans="2:241" x14ac:dyDescent="0.2">
      <c r="B104" t="s">
        <v>197</v>
      </c>
      <c r="C104">
        <v>288</v>
      </c>
      <c r="L104" s="61">
        <v>126.9</v>
      </c>
      <c r="M104" s="55"/>
      <c r="N104" s="55"/>
      <c r="O104" s="55"/>
      <c r="P104" s="55"/>
      <c r="Q104" s="55"/>
      <c r="R104" s="55"/>
      <c r="S104" s="62">
        <v>244</v>
      </c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42">
        <v>0</v>
      </c>
      <c r="AH104" s="55"/>
      <c r="AI104" s="55"/>
      <c r="AJ104" s="55"/>
      <c r="AK104" s="55"/>
      <c r="AL104" s="72">
        <v>0.76666666666666672</v>
      </c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72">
        <v>1</v>
      </c>
      <c r="BE104" s="55"/>
      <c r="BF104" s="55"/>
      <c r="BG104" s="55"/>
      <c r="BH104" s="67">
        <v>276</v>
      </c>
      <c r="BI104" s="55"/>
      <c r="BJ104" s="55"/>
      <c r="BK104" s="55"/>
      <c r="BL104" s="55"/>
      <c r="BM104" s="55"/>
      <c r="BN104" s="65">
        <v>25699.73967202775</v>
      </c>
      <c r="CJ104" s="8">
        <f>ABS(L104-VLOOKUP(VK_valitsin!$C$8,tiedot,11,FALSE))</f>
        <v>12.400000000000006</v>
      </c>
      <c r="CQ104" s="8">
        <f>ABS(S104-VLOOKUP(VK_valitsin!$C$8,tiedot,18,FALSE))</f>
        <v>92</v>
      </c>
      <c r="DE104" s="8">
        <f>ABS(AG104-VLOOKUP(VK_valitsin!$C$8,tiedot,32,FALSE))</f>
        <v>0</v>
      </c>
      <c r="DJ104" s="8">
        <f>ABS(AL104-VLOOKUP(VK_valitsin!$C$8,tiedot,37,FALSE))</f>
        <v>7.2327044025157328E-2</v>
      </c>
      <c r="EB104" s="41">
        <f>ABS(BD104-VLOOKUP(VK_valitsin!$C$8,tiedot,55,FALSE))</f>
        <v>0.17934782608695654</v>
      </c>
      <c r="EF104" s="41">
        <f>ABS(BH104-VLOOKUP(VK_valitsin!$C$8,tiedot,59,FALSE))</f>
        <v>276</v>
      </c>
      <c r="EL104" s="8">
        <f>ABS(BN104-VLOOKUP(VK_valitsin!$C$8,tiedot,65,FALSE))</f>
        <v>1716.7403426180063</v>
      </c>
      <c r="FH104" s="43">
        <f>IF($B104=VK_valitsin!$C$8,100000,VK!CJ104/VK!L$296*VK_valitsin!E$5)</f>
        <v>5.8638889076806942E-2</v>
      </c>
      <c r="FO104" s="43">
        <f>IF($B104=VK_valitsin!$C$8,100000,VK!CQ104/VK!S$296*VK_valitsin!J$5)</f>
        <v>1.7455071722373247E-2</v>
      </c>
      <c r="GC104" s="43">
        <f>IF($B104=VK_valitsin!$C$8,100000,VK!DE104/VK!AG$296*VK_valitsin!I$5)</f>
        <v>0</v>
      </c>
      <c r="GH104" s="43">
        <f>IF($B104=VK_valitsin!$C$8,100000,VK!DJ104/VK!AL$296*VK_valitsin!D$5)</f>
        <v>0.1414161525370061</v>
      </c>
      <c r="GZ104" s="43">
        <f>IF($B104=VK_valitsin!$C$8,100000,VK!EB104/VK!BD$296*VK_valitsin!H$5)</f>
        <v>7.2794539797078228E-2</v>
      </c>
      <c r="HD104" s="43">
        <f>IF($B104=VK_valitsin!$C$8,100000,VK!EF104/VK!BH$296*VK_valitsin!F$5)</f>
        <v>0.10958060149704943</v>
      </c>
      <c r="HJ104" s="43">
        <f>IF($B104=VK_valitsin!$C$8,100000,VK!EL104/VK!BN$296*VK_valitsin!G$5)</f>
        <v>6.7950677334892018E-2</v>
      </c>
      <c r="ID104" s="15">
        <f t="shared" si="4"/>
        <v>0.46783594216520591</v>
      </c>
      <c r="IE104" s="15">
        <f t="shared" si="5"/>
        <v>41</v>
      </c>
      <c r="IF104" s="16">
        <f t="shared" si="7"/>
        <v>1.0199999999999984E-8</v>
      </c>
      <c r="IG104" s="37" t="str">
        <f t="shared" si="6"/>
        <v>Kruunupyy</v>
      </c>
    </row>
    <row r="105" spans="2:241" x14ac:dyDescent="0.2">
      <c r="B105" t="s">
        <v>198</v>
      </c>
      <c r="C105">
        <v>290</v>
      </c>
      <c r="L105" s="61">
        <v>196.3</v>
      </c>
      <c r="M105" s="55"/>
      <c r="N105" s="55"/>
      <c r="O105" s="55"/>
      <c r="P105" s="55"/>
      <c r="Q105" s="55"/>
      <c r="R105" s="55"/>
      <c r="S105" s="62">
        <v>937</v>
      </c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42">
        <v>1</v>
      </c>
      <c r="AH105" s="55"/>
      <c r="AI105" s="55"/>
      <c r="AJ105" s="55"/>
      <c r="AK105" s="55"/>
      <c r="AL105" s="72">
        <v>0.75342465753424659</v>
      </c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72">
        <v>1</v>
      </c>
      <c r="BE105" s="55"/>
      <c r="BF105" s="55"/>
      <c r="BG105" s="55"/>
      <c r="BH105" s="67">
        <v>165</v>
      </c>
      <c r="BI105" s="55"/>
      <c r="BJ105" s="55"/>
      <c r="BK105" s="55"/>
      <c r="BL105" s="55"/>
      <c r="BM105" s="55"/>
      <c r="BN105" s="65">
        <v>24759.440465054122</v>
      </c>
      <c r="CJ105" s="8">
        <f>ABS(L105-VLOOKUP(VK_valitsin!$C$8,tiedot,11,FALSE))</f>
        <v>57</v>
      </c>
      <c r="CQ105" s="8">
        <f>ABS(S105-VLOOKUP(VK_valitsin!$C$8,tiedot,18,FALSE))</f>
        <v>785</v>
      </c>
      <c r="DE105" s="8">
        <f>ABS(AG105-VLOOKUP(VK_valitsin!$C$8,tiedot,32,FALSE))</f>
        <v>1</v>
      </c>
      <c r="DJ105" s="8">
        <f>ABS(AL105-VLOOKUP(VK_valitsin!$C$8,tiedot,37,FALSE))</f>
        <v>5.9085034892737198E-2</v>
      </c>
      <c r="EB105" s="41">
        <f>ABS(BD105-VLOOKUP(VK_valitsin!$C$8,tiedot,55,FALSE))</f>
        <v>0.17934782608695654</v>
      </c>
      <c r="EF105" s="41">
        <f>ABS(BH105-VLOOKUP(VK_valitsin!$C$8,tiedot,59,FALSE))</f>
        <v>387</v>
      </c>
      <c r="EL105" s="8">
        <f>ABS(BN105-VLOOKUP(VK_valitsin!$C$8,tiedot,65,FALSE))</f>
        <v>2657.0395495916346</v>
      </c>
      <c r="FH105" s="43">
        <f>IF($B105=VK_valitsin!$C$8,100000,VK!CJ105/VK!L$296*VK_valitsin!E$5)</f>
        <v>0.26954973204661242</v>
      </c>
      <c r="FO105" s="43">
        <f>IF($B105=VK_valitsin!$C$8,100000,VK!CQ105/VK!S$296*VK_valitsin!J$5)</f>
        <v>0.14893729676155434</v>
      </c>
      <c r="GC105" s="43">
        <f>IF($B105=VK_valitsin!$C$8,100000,VK!DE105/VK!AG$296*VK_valitsin!I$5)</f>
        <v>0.10940897735217005</v>
      </c>
      <c r="GH105" s="43">
        <f>IF($B105=VK_valitsin!$C$8,100000,VK!DJ105/VK!AL$296*VK_valitsin!D$5)</f>
        <v>0.1155249522452397</v>
      </c>
      <c r="GZ105" s="43">
        <f>IF($B105=VK_valitsin!$C$8,100000,VK!EB105/VK!BD$296*VK_valitsin!H$5)</f>
        <v>7.2794539797078228E-2</v>
      </c>
      <c r="HD105" s="43">
        <f>IF($B105=VK_valitsin!$C$8,100000,VK!EF105/VK!BH$296*VK_valitsin!F$5)</f>
        <v>0.15365106079477586</v>
      </c>
      <c r="HJ105" s="43">
        <f>IF($B105=VK_valitsin!$C$8,100000,VK!EL105/VK!BN$296*VK_valitsin!G$5)</f>
        <v>0.10516886719456668</v>
      </c>
      <c r="ID105" s="15">
        <f t="shared" si="4"/>
        <v>0.9750354364919972</v>
      </c>
      <c r="IE105" s="15">
        <f t="shared" si="5"/>
        <v>213</v>
      </c>
      <c r="IF105" s="16">
        <f t="shared" si="7"/>
        <v>1.0299999999999983E-8</v>
      </c>
      <c r="IG105" s="37" t="str">
        <f t="shared" si="6"/>
        <v>Kuhmo</v>
      </c>
    </row>
    <row r="106" spans="2:241" x14ac:dyDescent="0.2">
      <c r="B106" t="s">
        <v>199</v>
      </c>
      <c r="C106">
        <v>291</v>
      </c>
      <c r="L106" s="61">
        <v>213.6</v>
      </c>
      <c r="M106" s="55"/>
      <c r="N106" s="55"/>
      <c r="O106" s="55"/>
      <c r="P106" s="55"/>
      <c r="Q106" s="55"/>
      <c r="R106" s="55"/>
      <c r="S106" s="62">
        <v>196</v>
      </c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42">
        <v>1</v>
      </c>
      <c r="AH106" s="55"/>
      <c r="AI106" s="55"/>
      <c r="AJ106" s="55"/>
      <c r="AK106" s="55"/>
      <c r="AL106" s="72">
        <v>0.77777777777777779</v>
      </c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72">
        <v>1</v>
      </c>
      <c r="BE106" s="55"/>
      <c r="BF106" s="55"/>
      <c r="BG106" s="55"/>
      <c r="BH106" s="67">
        <v>42</v>
      </c>
      <c r="BI106" s="55"/>
      <c r="BJ106" s="55"/>
      <c r="BK106" s="55"/>
      <c r="BL106" s="55"/>
      <c r="BM106" s="55"/>
      <c r="BN106" s="65">
        <v>25156.436211972523</v>
      </c>
      <c r="CJ106" s="8">
        <f>ABS(L106-VLOOKUP(VK_valitsin!$C$8,tiedot,11,FALSE))</f>
        <v>74.299999999999983</v>
      </c>
      <c r="CQ106" s="8">
        <f>ABS(S106-VLOOKUP(VK_valitsin!$C$8,tiedot,18,FALSE))</f>
        <v>44</v>
      </c>
      <c r="DE106" s="8">
        <f>ABS(AG106-VLOOKUP(VK_valitsin!$C$8,tiedot,32,FALSE))</f>
        <v>1</v>
      </c>
      <c r="DJ106" s="8">
        <f>ABS(AL106-VLOOKUP(VK_valitsin!$C$8,tiedot,37,FALSE))</f>
        <v>8.3438155136268399E-2</v>
      </c>
      <c r="EB106" s="41">
        <f>ABS(BD106-VLOOKUP(VK_valitsin!$C$8,tiedot,55,FALSE))</f>
        <v>0.17934782608695654</v>
      </c>
      <c r="EF106" s="41">
        <f>ABS(BH106-VLOOKUP(VK_valitsin!$C$8,tiedot,59,FALSE))</f>
        <v>510</v>
      </c>
      <c r="EL106" s="8">
        <f>ABS(BN106-VLOOKUP(VK_valitsin!$C$8,tiedot,65,FALSE))</f>
        <v>2260.0438026732336</v>
      </c>
      <c r="FH106" s="43">
        <f>IF($B106=VK_valitsin!$C$8,100000,VK!CJ106/VK!L$296*VK_valitsin!E$5)</f>
        <v>0.35136044019409302</v>
      </c>
      <c r="FO106" s="43">
        <f>IF($B106=VK_valitsin!$C$8,100000,VK!CQ106/VK!S$296*VK_valitsin!J$5)</f>
        <v>8.3480777802654657E-3</v>
      </c>
      <c r="GC106" s="43">
        <f>IF($B106=VK_valitsin!$C$8,100000,VK!DE106/VK!AG$296*VK_valitsin!I$5)</f>
        <v>0.10940897735217005</v>
      </c>
      <c r="GH106" s="43">
        <f>IF($B106=VK_valitsin!$C$8,100000,VK!DJ106/VK!AL$296*VK_valitsin!D$5)</f>
        <v>0.16314095278182139</v>
      </c>
      <c r="GZ106" s="43">
        <f>IF($B106=VK_valitsin!$C$8,100000,VK!EB106/VK!BD$296*VK_valitsin!H$5)</f>
        <v>7.2794539797078228E-2</v>
      </c>
      <c r="HD106" s="43">
        <f>IF($B106=VK_valitsin!$C$8,100000,VK!EF106/VK!BH$296*VK_valitsin!F$5)</f>
        <v>0.20248589407063483</v>
      </c>
      <c r="HJ106" s="43">
        <f>IF($B106=VK_valitsin!$C$8,100000,VK!EL106/VK!BN$296*VK_valitsin!G$5)</f>
        <v>8.9455291161840325E-2</v>
      </c>
      <c r="ID106" s="15">
        <f t="shared" si="4"/>
        <v>0.99699418353790337</v>
      </c>
      <c r="IE106" s="15">
        <f t="shared" si="5"/>
        <v>221</v>
      </c>
      <c r="IF106" s="16">
        <f t="shared" si="7"/>
        <v>1.0399999999999982E-8</v>
      </c>
      <c r="IG106" s="37" t="str">
        <f t="shared" si="6"/>
        <v>Kuhmoinen</v>
      </c>
    </row>
    <row r="107" spans="2:241" x14ac:dyDescent="0.2">
      <c r="B107" t="s">
        <v>200</v>
      </c>
      <c r="C107">
        <v>297</v>
      </c>
      <c r="L107" s="61">
        <v>130.6</v>
      </c>
      <c r="M107" s="55"/>
      <c r="N107" s="55"/>
      <c r="O107" s="55"/>
      <c r="P107" s="55"/>
      <c r="Q107" s="55"/>
      <c r="R107" s="55"/>
      <c r="S107" s="62">
        <v>1316</v>
      </c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42">
        <v>0</v>
      </c>
      <c r="AH107" s="55"/>
      <c r="AI107" s="55"/>
      <c r="AJ107" s="55"/>
      <c r="AK107" s="55"/>
      <c r="AL107" s="72">
        <v>0.85430463576158944</v>
      </c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72">
        <v>0.76301218161683282</v>
      </c>
      <c r="BE107" s="55"/>
      <c r="BF107" s="55"/>
      <c r="BG107" s="55"/>
      <c r="BH107" s="67">
        <v>5418</v>
      </c>
      <c r="BI107" s="55"/>
      <c r="BJ107" s="55"/>
      <c r="BK107" s="55"/>
      <c r="BL107" s="55"/>
      <c r="BM107" s="55"/>
      <c r="BN107" s="65">
        <v>27809.213876466187</v>
      </c>
      <c r="CJ107" s="8">
        <f>ABS(L107-VLOOKUP(VK_valitsin!$C$8,tiedot,11,FALSE))</f>
        <v>8.7000000000000171</v>
      </c>
      <c r="CQ107" s="8">
        <f>ABS(S107-VLOOKUP(VK_valitsin!$C$8,tiedot,18,FALSE))</f>
        <v>1164</v>
      </c>
      <c r="DE107" s="8">
        <f>ABS(AG107-VLOOKUP(VK_valitsin!$C$8,tiedot,32,FALSE))</f>
        <v>0</v>
      </c>
      <c r="DJ107" s="8">
        <f>ABS(AL107-VLOOKUP(VK_valitsin!$C$8,tiedot,37,FALSE))</f>
        <v>0.15996501312008005</v>
      </c>
      <c r="EB107" s="41">
        <f>ABS(BD107-VLOOKUP(VK_valitsin!$C$8,tiedot,55,FALSE))</f>
        <v>5.763999229621064E-2</v>
      </c>
      <c r="EF107" s="41">
        <f>ABS(BH107-VLOOKUP(VK_valitsin!$C$8,tiedot,59,FALSE))</f>
        <v>4866</v>
      </c>
      <c r="EL107" s="8">
        <f>ABS(BN107-VLOOKUP(VK_valitsin!$C$8,tiedot,65,FALSE))</f>
        <v>392.73386182043032</v>
      </c>
      <c r="FH107" s="43">
        <f>IF($B107=VK_valitsin!$C$8,100000,VK!CJ107/VK!L$296*VK_valitsin!E$5)</f>
        <v>4.1141801207114616E-2</v>
      </c>
      <c r="FO107" s="43">
        <f>IF($B107=VK_valitsin!$C$8,100000,VK!CQ107/VK!S$296*VK_valitsin!J$5)</f>
        <v>0.2208446030961137</v>
      </c>
      <c r="GC107" s="43">
        <f>IF($B107=VK_valitsin!$C$8,100000,VK!DE107/VK!AG$296*VK_valitsin!I$5)</f>
        <v>0</v>
      </c>
      <c r="GH107" s="43">
        <f>IF($B107=VK_valitsin!$C$8,100000,VK!DJ107/VK!AL$296*VK_valitsin!D$5)</f>
        <v>0.31276871605737117</v>
      </c>
      <c r="GZ107" s="43">
        <f>IF($B107=VK_valitsin!$C$8,100000,VK!EB107/VK!BD$296*VK_valitsin!H$5)</f>
        <v>2.3395191370066695E-2</v>
      </c>
      <c r="HD107" s="43">
        <f>IF($B107=VK_valitsin!$C$8,100000,VK!EF107/VK!BH$296*VK_valitsin!F$5)</f>
        <v>1.9319536481327628</v>
      </c>
      <c r="HJ107" s="43">
        <f>IF($B107=VK_valitsin!$C$8,100000,VK!EL107/VK!BN$296*VK_valitsin!G$5)</f>
        <v>1.5544885420674347E-2</v>
      </c>
      <c r="ID107" s="15">
        <f t="shared" si="4"/>
        <v>2.5456488557841035</v>
      </c>
      <c r="IE107" s="15">
        <f t="shared" si="5"/>
        <v>283</v>
      </c>
      <c r="IF107" s="16">
        <f t="shared" si="7"/>
        <v>1.0499999999999982E-8</v>
      </c>
      <c r="IG107" s="37" t="str">
        <f t="shared" si="6"/>
        <v>Kuopio</v>
      </c>
    </row>
    <row r="108" spans="2:241" x14ac:dyDescent="0.2">
      <c r="B108" t="s">
        <v>201</v>
      </c>
      <c r="C108">
        <v>300</v>
      </c>
      <c r="L108" s="61">
        <v>151.69999999999999</v>
      </c>
      <c r="M108" s="55"/>
      <c r="N108" s="55"/>
      <c r="O108" s="55"/>
      <c r="P108" s="55"/>
      <c r="Q108" s="55"/>
      <c r="R108" s="55"/>
      <c r="S108" s="62">
        <v>160</v>
      </c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42">
        <v>0</v>
      </c>
      <c r="AH108" s="55"/>
      <c r="AI108" s="55"/>
      <c r="AJ108" s="55"/>
      <c r="AK108" s="55"/>
      <c r="AL108" s="72">
        <v>0.8571428571428571</v>
      </c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72">
        <v>1</v>
      </c>
      <c r="BE108" s="55"/>
      <c r="BF108" s="55"/>
      <c r="BG108" s="55"/>
      <c r="BH108" s="67">
        <v>108</v>
      </c>
      <c r="BI108" s="55"/>
      <c r="BJ108" s="55"/>
      <c r="BK108" s="55"/>
      <c r="BL108" s="55"/>
      <c r="BM108" s="55"/>
      <c r="BN108" s="65">
        <v>25152.867766116942</v>
      </c>
      <c r="CJ108" s="8">
        <f>ABS(L108-VLOOKUP(VK_valitsin!$C$8,tiedot,11,FALSE))</f>
        <v>12.399999999999977</v>
      </c>
      <c r="CQ108" s="8">
        <f>ABS(S108-VLOOKUP(VK_valitsin!$C$8,tiedot,18,FALSE))</f>
        <v>8</v>
      </c>
      <c r="DE108" s="8">
        <f>ABS(AG108-VLOOKUP(VK_valitsin!$C$8,tiedot,32,FALSE))</f>
        <v>0</v>
      </c>
      <c r="DJ108" s="8">
        <f>ABS(AL108-VLOOKUP(VK_valitsin!$C$8,tiedot,37,FALSE))</f>
        <v>0.1628032345013477</v>
      </c>
      <c r="EB108" s="41">
        <f>ABS(BD108-VLOOKUP(VK_valitsin!$C$8,tiedot,55,FALSE))</f>
        <v>0.17934782608695654</v>
      </c>
      <c r="EF108" s="41">
        <f>ABS(BH108-VLOOKUP(VK_valitsin!$C$8,tiedot,59,FALSE))</f>
        <v>444</v>
      </c>
      <c r="EL108" s="8">
        <f>ABS(BN108-VLOOKUP(VK_valitsin!$C$8,tiedot,65,FALSE))</f>
        <v>2263.6122485288142</v>
      </c>
      <c r="FH108" s="43">
        <f>IF($B108=VK_valitsin!$C$8,100000,VK!CJ108/VK!L$296*VK_valitsin!E$5)</f>
        <v>5.8638889076806811E-2</v>
      </c>
      <c r="FO108" s="43">
        <f>IF($B108=VK_valitsin!$C$8,100000,VK!CQ108/VK!S$296*VK_valitsin!J$5)</f>
        <v>1.5178323236846303E-3</v>
      </c>
      <c r="GC108" s="43">
        <f>IF($B108=VK_valitsin!$C$8,100000,VK!DE108/VK!AG$296*VK_valitsin!I$5)</f>
        <v>0</v>
      </c>
      <c r="GH108" s="43">
        <f>IF($B108=VK_valitsin!$C$8,100000,VK!DJ108/VK!AL$296*VK_valitsin!D$5)</f>
        <v>0.31831809738764549</v>
      </c>
      <c r="GZ108" s="43">
        <f>IF($B108=VK_valitsin!$C$8,100000,VK!EB108/VK!BD$296*VK_valitsin!H$5)</f>
        <v>7.2794539797078228E-2</v>
      </c>
      <c r="HD108" s="43">
        <f>IF($B108=VK_valitsin!$C$8,100000,VK!EF108/VK!BH$296*VK_valitsin!F$5)</f>
        <v>0.17628183719090562</v>
      </c>
      <c r="HJ108" s="43">
        <f>IF($B108=VK_valitsin!$C$8,100000,VK!EL108/VK!BN$296*VK_valitsin!G$5)</f>
        <v>8.9596534602621708E-2</v>
      </c>
      <c r="ID108" s="15">
        <f t="shared" si="4"/>
        <v>0.71714774097874256</v>
      </c>
      <c r="IE108" s="15">
        <f t="shared" si="5"/>
        <v>131</v>
      </c>
      <c r="IF108" s="16">
        <f t="shared" si="7"/>
        <v>1.0599999999999981E-8</v>
      </c>
      <c r="IG108" s="37" t="str">
        <f t="shared" si="6"/>
        <v>Kuortane</v>
      </c>
    </row>
    <row r="109" spans="2:241" x14ac:dyDescent="0.2">
      <c r="B109" t="s">
        <v>202</v>
      </c>
      <c r="C109">
        <v>301</v>
      </c>
      <c r="L109" s="61">
        <v>156.9</v>
      </c>
      <c r="M109" s="55"/>
      <c r="N109" s="55"/>
      <c r="O109" s="55"/>
      <c r="P109" s="55"/>
      <c r="Q109" s="55"/>
      <c r="R109" s="55"/>
      <c r="S109" s="62">
        <v>606</v>
      </c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42">
        <v>1</v>
      </c>
      <c r="AH109" s="55"/>
      <c r="AI109" s="55"/>
      <c r="AJ109" s="55"/>
      <c r="AK109" s="55"/>
      <c r="AL109" s="72">
        <v>0.82613768961493583</v>
      </c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72">
        <v>0.92372881355932202</v>
      </c>
      <c r="BE109" s="55"/>
      <c r="BF109" s="55"/>
      <c r="BG109" s="55"/>
      <c r="BH109" s="67">
        <v>708</v>
      </c>
      <c r="BI109" s="55"/>
      <c r="BJ109" s="55"/>
      <c r="BK109" s="55"/>
      <c r="BL109" s="55"/>
      <c r="BM109" s="55"/>
      <c r="BN109" s="65">
        <v>25223.677789738071</v>
      </c>
      <c r="CJ109" s="8">
        <f>ABS(L109-VLOOKUP(VK_valitsin!$C$8,tiedot,11,FALSE))</f>
        <v>17.599999999999994</v>
      </c>
      <c r="CQ109" s="8">
        <f>ABS(S109-VLOOKUP(VK_valitsin!$C$8,tiedot,18,FALSE))</f>
        <v>454</v>
      </c>
      <c r="DE109" s="8">
        <f>ABS(AG109-VLOOKUP(VK_valitsin!$C$8,tiedot,32,FALSE))</f>
        <v>1</v>
      </c>
      <c r="DJ109" s="8">
        <f>ABS(AL109-VLOOKUP(VK_valitsin!$C$8,tiedot,37,FALSE))</f>
        <v>0.13179806697342644</v>
      </c>
      <c r="EB109" s="41">
        <f>ABS(BD109-VLOOKUP(VK_valitsin!$C$8,tiedot,55,FALSE))</f>
        <v>0.10307663964627856</v>
      </c>
      <c r="EF109" s="41">
        <f>ABS(BH109-VLOOKUP(VK_valitsin!$C$8,tiedot,59,FALSE))</f>
        <v>156</v>
      </c>
      <c r="EL109" s="8">
        <f>ABS(BN109-VLOOKUP(VK_valitsin!$C$8,tiedot,65,FALSE))</f>
        <v>2192.8022249076857</v>
      </c>
      <c r="FH109" s="43">
        <f>IF($B109=VK_valitsin!$C$8,100000,VK!CJ109/VK!L$296*VK_valitsin!E$5)</f>
        <v>8.3229390947725926E-2</v>
      </c>
      <c r="FO109" s="43">
        <f>IF($B109=VK_valitsin!$C$8,100000,VK!CQ109/VK!S$296*VK_valitsin!J$5)</f>
        <v>8.6136984369102776E-2</v>
      </c>
      <c r="GC109" s="43">
        <f>IF($B109=VK_valitsin!$C$8,100000,VK!DE109/VK!AG$296*VK_valitsin!I$5)</f>
        <v>0.10940897735217005</v>
      </c>
      <c r="GH109" s="43">
        <f>IF($B109=VK_valitsin!$C$8,100000,VK!DJ109/VK!AL$296*VK_valitsin!D$5)</f>
        <v>0.25769580098854417</v>
      </c>
      <c r="GZ109" s="43">
        <f>IF($B109=VK_valitsin!$C$8,100000,VK!EB109/VK!BD$296*VK_valitsin!H$5)</f>
        <v>4.1837231655331548E-2</v>
      </c>
      <c r="HD109" s="43">
        <f>IF($B109=VK_valitsin!$C$8,100000,VK!EF109/VK!BH$296*VK_valitsin!F$5)</f>
        <v>6.1936861715723594E-2</v>
      </c>
      <c r="HJ109" s="43">
        <f>IF($B109=VK_valitsin!$C$8,100000,VK!EL109/VK!BN$296*VK_valitsin!G$5)</f>
        <v>8.6793787473246425E-2</v>
      </c>
      <c r="ID109" s="15">
        <f t="shared" si="4"/>
        <v>0.72703904520184437</v>
      </c>
      <c r="IE109" s="15">
        <f t="shared" si="5"/>
        <v>138</v>
      </c>
      <c r="IF109" s="16">
        <f t="shared" si="7"/>
        <v>1.069999999999998E-8</v>
      </c>
      <c r="IG109" s="37" t="str">
        <f t="shared" si="6"/>
        <v>Kurikka</v>
      </c>
    </row>
    <row r="110" spans="2:241" x14ac:dyDescent="0.2">
      <c r="B110" t="s">
        <v>203</v>
      </c>
      <c r="C110">
        <v>304</v>
      </c>
      <c r="L110" s="61">
        <v>161.4</v>
      </c>
      <c r="M110" s="55"/>
      <c r="N110" s="55"/>
      <c r="O110" s="55"/>
      <c r="P110" s="55"/>
      <c r="Q110" s="55"/>
      <c r="R110" s="55"/>
      <c r="S110" s="63">
        <v>78</v>
      </c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42">
        <v>0</v>
      </c>
      <c r="AH110" s="55"/>
      <c r="AI110" s="55"/>
      <c r="AJ110" s="55"/>
      <c r="AK110" s="55"/>
      <c r="AL110" s="72">
        <v>0.81818181818181823</v>
      </c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72">
        <v>1</v>
      </c>
      <c r="BE110" s="55"/>
      <c r="BF110" s="55"/>
      <c r="BG110" s="55"/>
      <c r="BH110" s="67">
        <v>18</v>
      </c>
      <c r="BI110" s="55"/>
      <c r="BJ110" s="55"/>
      <c r="BK110" s="55"/>
      <c r="BL110" s="55"/>
      <c r="BM110" s="55"/>
      <c r="BN110" s="65">
        <v>31549.271134020619</v>
      </c>
      <c r="CJ110" s="8">
        <f>ABS(L110-VLOOKUP(VK_valitsin!$C$8,tiedot,11,FALSE))</f>
        <v>22.099999999999994</v>
      </c>
      <c r="CQ110" s="8">
        <f>ABS(S110-VLOOKUP(VK_valitsin!$C$8,tiedot,18,FALSE))</f>
        <v>74</v>
      </c>
      <c r="DE110" s="8">
        <f>ABS(AG110-VLOOKUP(VK_valitsin!$C$8,tiedot,32,FALSE))</f>
        <v>0</v>
      </c>
      <c r="DJ110" s="8">
        <f>ABS(AL110-VLOOKUP(VK_valitsin!$C$8,tiedot,37,FALSE))</f>
        <v>0.12384219554030884</v>
      </c>
      <c r="EB110" s="41">
        <f>ABS(BD110-VLOOKUP(VK_valitsin!$C$8,tiedot,55,FALSE))</f>
        <v>0.17934782608695654</v>
      </c>
      <c r="EF110" s="41">
        <f>ABS(BH110-VLOOKUP(VK_valitsin!$C$8,tiedot,59,FALSE))</f>
        <v>534</v>
      </c>
      <c r="EL110" s="8">
        <f>ABS(BN110-VLOOKUP(VK_valitsin!$C$8,tiedot,65,FALSE))</f>
        <v>4132.7911193748623</v>
      </c>
      <c r="FH110" s="43">
        <f>IF($B110=VK_valitsin!$C$8,100000,VK!CJ110/VK!L$296*VK_valitsin!E$5)</f>
        <v>0.10450963295140585</v>
      </c>
      <c r="FO110" s="43">
        <f>IF($B110=VK_valitsin!$C$8,100000,VK!CQ110/VK!S$296*VK_valitsin!J$5)</f>
        <v>1.403994899408283E-2</v>
      </c>
      <c r="GC110" s="43">
        <f>IF($B110=VK_valitsin!$C$8,100000,VK!DE110/VK!AG$296*VK_valitsin!I$5)</f>
        <v>0</v>
      </c>
      <c r="GH110" s="43">
        <f>IF($B110=VK_valitsin!$C$8,100000,VK!DJ110/VK!AL$296*VK_valitsin!D$5)</f>
        <v>0.242140226399332</v>
      </c>
      <c r="GZ110" s="43">
        <f>IF($B110=VK_valitsin!$C$8,100000,VK!EB110/VK!BD$296*VK_valitsin!H$5)</f>
        <v>7.2794539797078228E-2</v>
      </c>
      <c r="HD110" s="43">
        <f>IF($B110=VK_valitsin!$C$8,100000,VK!EF110/VK!BH$296*VK_valitsin!F$5)</f>
        <v>0.21201464202689999</v>
      </c>
      <c r="HJ110" s="43">
        <f>IF($B110=VK_valitsin!$C$8,100000,VK!EL110/VK!BN$296*VK_valitsin!G$5)</f>
        <v>0.16358091487317913</v>
      </c>
      <c r="ID110" s="15">
        <f t="shared" si="4"/>
        <v>0.80907991584197803</v>
      </c>
      <c r="IE110" s="15">
        <f t="shared" si="5"/>
        <v>169</v>
      </c>
      <c r="IF110" s="16">
        <f t="shared" si="7"/>
        <v>1.0799999999999979E-8</v>
      </c>
      <c r="IG110" s="37" t="str">
        <f t="shared" si="6"/>
        <v>Kustavi</v>
      </c>
    </row>
    <row r="111" spans="2:241" x14ac:dyDescent="0.2">
      <c r="B111" t="s">
        <v>204</v>
      </c>
      <c r="C111">
        <v>305</v>
      </c>
      <c r="L111" s="61">
        <v>160.19999999999999</v>
      </c>
      <c r="M111" s="55"/>
      <c r="N111" s="55"/>
      <c r="O111" s="55"/>
      <c r="P111" s="55"/>
      <c r="Q111" s="55"/>
      <c r="R111" s="55"/>
      <c r="S111" s="63">
        <v>1033</v>
      </c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42">
        <v>0</v>
      </c>
      <c r="AH111" s="55"/>
      <c r="AI111" s="55"/>
      <c r="AJ111" s="55"/>
      <c r="AK111" s="55"/>
      <c r="AL111" s="72">
        <v>0.74760383386581475</v>
      </c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72">
        <v>0.76923076923076927</v>
      </c>
      <c r="BE111" s="55"/>
      <c r="BF111" s="55"/>
      <c r="BG111" s="55"/>
      <c r="BH111" s="67">
        <v>468</v>
      </c>
      <c r="BI111" s="55"/>
      <c r="BJ111" s="55"/>
      <c r="BK111" s="55"/>
      <c r="BL111" s="55"/>
      <c r="BM111" s="55"/>
      <c r="BN111" s="65">
        <v>25373.682508738908</v>
      </c>
      <c r="CJ111" s="8">
        <f>ABS(L111-VLOOKUP(VK_valitsin!$C$8,tiedot,11,FALSE))</f>
        <v>20.899999999999977</v>
      </c>
      <c r="CQ111" s="8">
        <f>ABS(S111-VLOOKUP(VK_valitsin!$C$8,tiedot,18,FALSE))</f>
        <v>881</v>
      </c>
      <c r="DE111" s="8">
        <f>ABS(AG111-VLOOKUP(VK_valitsin!$C$8,tiedot,32,FALSE))</f>
        <v>0</v>
      </c>
      <c r="DJ111" s="8">
        <f>ABS(AL111-VLOOKUP(VK_valitsin!$C$8,tiedot,37,FALSE))</f>
        <v>5.3264211224305358E-2</v>
      </c>
      <c r="EB111" s="41">
        <f>ABS(BD111-VLOOKUP(VK_valitsin!$C$8,tiedot,55,FALSE))</f>
        <v>5.1421404682274185E-2</v>
      </c>
      <c r="EF111" s="41">
        <f>ABS(BH111-VLOOKUP(VK_valitsin!$C$8,tiedot,59,FALSE))</f>
        <v>84</v>
      </c>
      <c r="EL111" s="8">
        <f>ABS(BN111-VLOOKUP(VK_valitsin!$C$8,tiedot,65,FALSE))</f>
        <v>2042.7975059068485</v>
      </c>
      <c r="FH111" s="43">
        <f>IF($B111=VK_valitsin!$C$8,100000,VK!CJ111/VK!L$296*VK_valitsin!E$5)</f>
        <v>9.8834901750424461E-2</v>
      </c>
      <c r="FO111" s="43">
        <f>IF($B111=VK_valitsin!$C$8,100000,VK!CQ111/VK!S$296*VK_valitsin!J$5)</f>
        <v>0.16715128464576992</v>
      </c>
      <c r="GC111" s="43">
        <f>IF($B111=VK_valitsin!$C$8,100000,VK!DE111/VK!AG$296*VK_valitsin!I$5)</f>
        <v>0</v>
      </c>
      <c r="GH111" s="43">
        <f>IF($B111=VK_valitsin!$C$8,100000,VK!DJ111/VK!AL$296*VK_valitsin!D$5)</f>
        <v>0.10414389141411193</v>
      </c>
      <c r="GZ111" s="43">
        <f>IF($B111=VK_valitsin!$C$8,100000,VK!EB111/VK!BD$296*VK_valitsin!H$5)</f>
        <v>2.0871161760001422E-2</v>
      </c>
      <c r="HD111" s="43">
        <f>IF($B111=VK_valitsin!$C$8,100000,VK!EF111/VK!BH$296*VK_valitsin!F$5)</f>
        <v>3.3350617846928089E-2</v>
      </c>
      <c r="HJ111" s="43">
        <f>IF($B111=VK_valitsin!$C$8,100000,VK!EL111/VK!BN$296*VK_valitsin!G$5)</f>
        <v>8.0856417676254885E-2</v>
      </c>
      <c r="ID111" s="15">
        <f t="shared" si="4"/>
        <v>0.50520828599349066</v>
      </c>
      <c r="IE111" s="15">
        <f t="shared" si="5"/>
        <v>52</v>
      </c>
      <c r="IF111" s="16">
        <f t="shared" si="7"/>
        <v>1.0899999999999978E-8</v>
      </c>
      <c r="IG111" s="37" t="str">
        <f t="shared" si="6"/>
        <v>Kuusamo</v>
      </c>
    </row>
    <row r="112" spans="2:241" x14ac:dyDescent="0.2">
      <c r="B112" t="s">
        <v>259</v>
      </c>
      <c r="C112">
        <v>309</v>
      </c>
      <c r="L112" s="61">
        <v>203.6</v>
      </c>
      <c r="M112" s="55"/>
      <c r="N112" s="55"/>
      <c r="O112" s="55"/>
      <c r="P112" s="55"/>
      <c r="Q112" s="55"/>
      <c r="R112" s="55"/>
      <c r="S112" s="63">
        <v>177</v>
      </c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42">
        <v>0</v>
      </c>
      <c r="AH112" s="55"/>
      <c r="AI112" s="55"/>
      <c r="AJ112" s="55"/>
      <c r="AK112" s="55"/>
      <c r="AL112" s="72">
        <v>0.77333333333333332</v>
      </c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72">
        <v>1</v>
      </c>
      <c r="BE112" s="55"/>
      <c r="BF112" s="55"/>
      <c r="BG112" s="55"/>
      <c r="BH112" s="67">
        <v>174</v>
      </c>
      <c r="BI112" s="55"/>
      <c r="BJ112" s="55"/>
      <c r="BK112" s="55"/>
      <c r="BL112" s="55"/>
      <c r="BM112" s="55"/>
      <c r="BN112" s="65">
        <v>23486.03522656735</v>
      </c>
      <c r="CJ112" s="8">
        <f>ABS(L112-VLOOKUP(VK_valitsin!$C$8,tiedot,11,FALSE))</f>
        <v>64.299999999999983</v>
      </c>
      <c r="CQ112" s="8">
        <f>ABS(S112-VLOOKUP(VK_valitsin!$C$8,tiedot,18,FALSE))</f>
        <v>25</v>
      </c>
      <c r="DE112" s="8">
        <f>ABS(AG112-VLOOKUP(VK_valitsin!$C$8,tiedot,32,FALSE))</f>
        <v>0</v>
      </c>
      <c r="DJ112" s="8">
        <f>ABS(AL112-VLOOKUP(VK_valitsin!$C$8,tiedot,37,FALSE))</f>
        <v>7.8993710691823926E-2</v>
      </c>
      <c r="EB112" s="41">
        <f>ABS(BD112-VLOOKUP(VK_valitsin!$C$8,tiedot,55,FALSE))</f>
        <v>0.17934782608695654</v>
      </c>
      <c r="EF112" s="41">
        <f>ABS(BH112-VLOOKUP(VK_valitsin!$C$8,tiedot,59,FALSE))</f>
        <v>378</v>
      </c>
      <c r="EL112" s="8">
        <f>ABS(BN112-VLOOKUP(VK_valitsin!$C$8,tiedot,65,FALSE))</f>
        <v>3930.4447880784064</v>
      </c>
      <c r="FH112" s="43">
        <f>IF($B112=VK_valitsin!$C$8,100000,VK!CJ112/VK!L$296*VK_valitsin!E$5)</f>
        <v>0.3040710135192487</v>
      </c>
      <c r="FO112" s="43">
        <f>IF($B112=VK_valitsin!$C$8,100000,VK!CQ112/VK!S$296*VK_valitsin!J$5)</f>
        <v>4.7432260115144696E-3</v>
      </c>
      <c r="GC112" s="43">
        <f>IF($B112=VK_valitsin!$C$8,100000,VK!DE112/VK!AG$296*VK_valitsin!I$5)</f>
        <v>0</v>
      </c>
      <c r="GH112" s="43">
        <f>IF($B112=VK_valitsin!$C$8,100000,VK!DJ112/VK!AL$296*VK_valitsin!D$5)</f>
        <v>0.15445103268389518</v>
      </c>
      <c r="GZ112" s="43">
        <f>IF($B112=VK_valitsin!$C$8,100000,VK!EB112/VK!BD$296*VK_valitsin!H$5)</f>
        <v>7.2794539797078228E-2</v>
      </c>
      <c r="HD112" s="43">
        <f>IF($B112=VK_valitsin!$C$8,100000,VK!EF112/VK!BH$296*VK_valitsin!F$5)</f>
        <v>0.15007778031117641</v>
      </c>
      <c r="HJ112" s="43">
        <f>IF($B112=VK_valitsin!$C$8,100000,VK!EL112/VK!BN$296*VK_valitsin!G$5)</f>
        <v>0.15557180020016068</v>
      </c>
      <c r="ID112" s="15">
        <f t="shared" si="4"/>
        <v>0.84170940352307366</v>
      </c>
      <c r="IE112" s="15">
        <f t="shared" si="5"/>
        <v>175</v>
      </c>
      <c r="IF112" s="16">
        <f t="shared" si="7"/>
        <v>1.0999999999999978E-8</v>
      </c>
      <c r="IG112" s="37" t="str">
        <f t="shared" si="6"/>
        <v>Outokumpu</v>
      </c>
    </row>
    <row r="113" spans="2:241" x14ac:dyDescent="0.2">
      <c r="B113" t="s">
        <v>205</v>
      </c>
      <c r="C113">
        <v>312</v>
      </c>
      <c r="L113" s="61">
        <v>213.9</v>
      </c>
      <c r="M113" s="55"/>
      <c r="N113" s="55"/>
      <c r="O113" s="55"/>
      <c r="P113" s="55"/>
      <c r="Q113" s="55"/>
      <c r="R113" s="55"/>
      <c r="S113" s="63">
        <v>120</v>
      </c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42">
        <v>0</v>
      </c>
      <c r="AH113" s="55"/>
      <c r="AI113" s="55"/>
      <c r="AJ113" s="55"/>
      <c r="AK113" s="55"/>
      <c r="AL113" s="72">
        <v>0.56603773584905659</v>
      </c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72">
        <v>1</v>
      </c>
      <c r="BE113" s="55"/>
      <c r="BF113" s="55"/>
      <c r="BG113" s="55"/>
      <c r="BH113" s="67">
        <v>30</v>
      </c>
      <c r="BI113" s="55"/>
      <c r="BJ113" s="55"/>
      <c r="BK113" s="55"/>
      <c r="BL113" s="55"/>
      <c r="BM113" s="55"/>
      <c r="BN113" s="65">
        <v>23063.587012987013</v>
      </c>
      <c r="CJ113" s="8">
        <f>ABS(L113-VLOOKUP(VK_valitsin!$C$8,tiedot,11,FALSE))</f>
        <v>74.599999999999994</v>
      </c>
      <c r="CQ113" s="8">
        <f>ABS(S113-VLOOKUP(VK_valitsin!$C$8,tiedot,18,FALSE))</f>
        <v>32</v>
      </c>
      <c r="DE113" s="8">
        <f>ABS(AG113-VLOOKUP(VK_valitsin!$C$8,tiedot,32,FALSE))</f>
        <v>0</v>
      </c>
      <c r="DJ113" s="8">
        <f>ABS(AL113-VLOOKUP(VK_valitsin!$C$8,tiedot,37,FALSE))</f>
        <v>0.1283018867924528</v>
      </c>
      <c r="EB113" s="41">
        <f>ABS(BD113-VLOOKUP(VK_valitsin!$C$8,tiedot,55,FALSE))</f>
        <v>0.17934782608695654</v>
      </c>
      <c r="EF113" s="41">
        <f>ABS(BH113-VLOOKUP(VK_valitsin!$C$8,tiedot,59,FALSE))</f>
        <v>522</v>
      </c>
      <c r="EL113" s="8">
        <f>ABS(BN113-VLOOKUP(VK_valitsin!$C$8,tiedot,65,FALSE))</f>
        <v>4352.8930016587437</v>
      </c>
      <c r="FH113" s="43">
        <f>IF($B113=VK_valitsin!$C$8,100000,VK!CJ113/VK!L$296*VK_valitsin!E$5)</f>
        <v>0.35277912299433839</v>
      </c>
      <c r="FO113" s="43">
        <f>IF($B113=VK_valitsin!$C$8,100000,VK!CQ113/VK!S$296*VK_valitsin!J$5)</f>
        <v>6.0713292947385212E-3</v>
      </c>
      <c r="GC113" s="43">
        <f>IF($B113=VK_valitsin!$C$8,100000,VK!DE113/VK!AG$296*VK_valitsin!I$5)</f>
        <v>0</v>
      </c>
      <c r="GH113" s="43">
        <f>IF($B113=VK_valitsin!$C$8,100000,VK!DJ113/VK!AL$296*VK_valitsin!D$5)</f>
        <v>0.25085995754390605</v>
      </c>
      <c r="GZ113" s="43">
        <f>IF($B113=VK_valitsin!$C$8,100000,VK!EB113/VK!BD$296*VK_valitsin!H$5)</f>
        <v>7.2794539797078228E-2</v>
      </c>
      <c r="HD113" s="43">
        <f>IF($B113=VK_valitsin!$C$8,100000,VK!EF113/VK!BH$296*VK_valitsin!F$5)</f>
        <v>0.20725026804876742</v>
      </c>
      <c r="HJ113" s="43">
        <f>IF($B113=VK_valitsin!$C$8,100000,VK!EL113/VK!BN$296*VK_valitsin!G$5)</f>
        <v>0.17229281591761234</v>
      </c>
      <c r="ID113" s="15">
        <f t="shared" si="4"/>
        <v>1.0620480446964411</v>
      </c>
      <c r="IE113" s="15">
        <f t="shared" si="5"/>
        <v>231</v>
      </c>
      <c r="IF113" s="16">
        <f t="shared" si="7"/>
        <v>1.1099999999999977E-8</v>
      </c>
      <c r="IG113" s="37" t="str">
        <f t="shared" si="6"/>
        <v>Kyyjärvi</v>
      </c>
    </row>
    <row r="114" spans="2:241" x14ac:dyDescent="0.2">
      <c r="B114" t="s">
        <v>206</v>
      </c>
      <c r="C114">
        <v>316</v>
      </c>
      <c r="L114" s="61">
        <v>143</v>
      </c>
      <c r="M114" s="55"/>
      <c r="N114" s="55"/>
      <c r="O114" s="55"/>
      <c r="P114" s="55"/>
      <c r="Q114" s="55"/>
      <c r="R114" s="55"/>
      <c r="S114" s="63">
        <v>120</v>
      </c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42">
        <v>0</v>
      </c>
      <c r="AH114" s="55"/>
      <c r="AI114" s="55"/>
      <c r="AJ114" s="55"/>
      <c r="AK114" s="55"/>
      <c r="AL114" s="72">
        <v>0.51315789473684215</v>
      </c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72">
        <v>0.92307692307692313</v>
      </c>
      <c r="BE114" s="55"/>
      <c r="BF114" s="55"/>
      <c r="BG114" s="55"/>
      <c r="BH114" s="67">
        <v>78</v>
      </c>
      <c r="BI114" s="55"/>
      <c r="BJ114" s="55"/>
      <c r="BK114" s="55"/>
      <c r="BL114" s="55"/>
      <c r="BM114" s="55"/>
      <c r="BN114" s="65">
        <v>26506.719521133644</v>
      </c>
      <c r="CJ114" s="8">
        <f>ABS(L114-VLOOKUP(VK_valitsin!$C$8,tiedot,11,FALSE))</f>
        <v>3.6999999999999886</v>
      </c>
      <c r="CQ114" s="8">
        <f>ABS(S114-VLOOKUP(VK_valitsin!$C$8,tiedot,18,FALSE))</f>
        <v>32</v>
      </c>
      <c r="DE114" s="8">
        <f>ABS(AG114-VLOOKUP(VK_valitsin!$C$8,tiedot,32,FALSE))</f>
        <v>0</v>
      </c>
      <c r="DJ114" s="8">
        <f>ABS(AL114-VLOOKUP(VK_valitsin!$C$8,tiedot,37,FALSE))</f>
        <v>0.18118172790466724</v>
      </c>
      <c r="EB114" s="41">
        <f>ABS(BD114-VLOOKUP(VK_valitsin!$C$8,tiedot,55,FALSE))</f>
        <v>0.10242474916387967</v>
      </c>
      <c r="EF114" s="41">
        <f>ABS(BH114-VLOOKUP(VK_valitsin!$C$8,tiedot,59,FALSE))</f>
        <v>474</v>
      </c>
      <c r="EL114" s="8">
        <f>ABS(BN114-VLOOKUP(VK_valitsin!$C$8,tiedot,65,FALSE))</f>
        <v>909.76049351211259</v>
      </c>
      <c r="FH114" s="43">
        <f>IF($B114=VK_valitsin!$C$8,100000,VK!CJ114/VK!L$296*VK_valitsin!E$5)</f>
        <v>1.749708786969233E-2</v>
      </c>
      <c r="FO114" s="43">
        <f>IF($B114=VK_valitsin!$C$8,100000,VK!CQ114/VK!S$296*VK_valitsin!J$5)</f>
        <v>6.0713292947385212E-3</v>
      </c>
      <c r="GC114" s="43">
        <f>IF($B114=VK_valitsin!$C$8,100000,VK!DE114/VK!AG$296*VK_valitsin!I$5)</f>
        <v>0</v>
      </c>
      <c r="GH114" s="43">
        <f>IF($B114=VK_valitsin!$C$8,100000,VK!DJ114/VK!AL$296*VK_valitsin!D$5)</f>
        <v>0.35425231620654529</v>
      </c>
      <c r="GZ114" s="43">
        <f>IF($B114=VK_valitsin!$C$8,100000,VK!EB114/VK!BD$296*VK_valitsin!H$5)</f>
        <v>4.1572639278051687E-2</v>
      </c>
      <c r="HD114" s="43">
        <f>IF($B114=VK_valitsin!$C$8,100000,VK!EF114/VK!BH$296*VK_valitsin!F$5)</f>
        <v>0.18819277213623709</v>
      </c>
      <c r="HJ114" s="43">
        <f>IF($B114=VK_valitsin!$C$8,100000,VK!EL114/VK!BN$296*VK_valitsin!G$5)</f>
        <v>3.6009430320953939E-2</v>
      </c>
      <c r="ID114" s="15">
        <f t="shared" si="4"/>
        <v>0.64359558630621894</v>
      </c>
      <c r="IE114" s="15">
        <f t="shared" si="5"/>
        <v>103</v>
      </c>
      <c r="IF114" s="16">
        <f t="shared" si="7"/>
        <v>1.1199999999999976E-8</v>
      </c>
      <c r="IG114" s="37" t="str">
        <f t="shared" si="6"/>
        <v>Kärkölä</v>
      </c>
    </row>
    <row r="115" spans="2:241" x14ac:dyDescent="0.2">
      <c r="B115" t="s">
        <v>207</v>
      </c>
      <c r="C115">
        <v>317</v>
      </c>
      <c r="L115" s="61">
        <v>184.7</v>
      </c>
      <c r="M115" s="55"/>
      <c r="N115" s="55"/>
      <c r="O115" s="55"/>
      <c r="P115" s="55"/>
      <c r="Q115" s="55"/>
      <c r="R115" s="55"/>
      <c r="S115" s="63">
        <v>212</v>
      </c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42">
        <v>0</v>
      </c>
      <c r="AH115" s="55"/>
      <c r="AI115" s="55"/>
      <c r="AJ115" s="55"/>
      <c r="AK115" s="55"/>
      <c r="AL115" s="72">
        <v>0.7615384615384615</v>
      </c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72">
        <v>1</v>
      </c>
      <c r="BE115" s="55"/>
      <c r="BF115" s="55"/>
      <c r="BG115" s="55"/>
      <c r="BH115" s="67">
        <v>99</v>
      </c>
      <c r="BI115" s="55"/>
      <c r="BJ115" s="55"/>
      <c r="BK115" s="55"/>
      <c r="BL115" s="55"/>
      <c r="BM115" s="55"/>
      <c r="BN115" s="65">
        <v>22409.053518752633</v>
      </c>
      <c r="CJ115" s="8">
        <f>ABS(L115-VLOOKUP(VK_valitsin!$C$8,tiedot,11,FALSE))</f>
        <v>45.399999999999977</v>
      </c>
      <c r="CQ115" s="8">
        <f>ABS(S115-VLOOKUP(VK_valitsin!$C$8,tiedot,18,FALSE))</f>
        <v>60</v>
      </c>
      <c r="DE115" s="8">
        <f>ABS(AG115-VLOOKUP(VK_valitsin!$C$8,tiedot,32,FALSE))</f>
        <v>0</v>
      </c>
      <c r="DJ115" s="8">
        <f>ABS(AL115-VLOOKUP(VK_valitsin!$C$8,tiedot,37,FALSE))</f>
        <v>6.7198838896952107E-2</v>
      </c>
      <c r="EB115" s="41">
        <f>ABS(BD115-VLOOKUP(VK_valitsin!$C$8,tiedot,55,FALSE))</f>
        <v>0.17934782608695654</v>
      </c>
      <c r="EF115" s="41">
        <f>ABS(BH115-VLOOKUP(VK_valitsin!$C$8,tiedot,59,FALSE))</f>
        <v>453</v>
      </c>
      <c r="EL115" s="8">
        <f>ABS(BN115-VLOOKUP(VK_valitsin!$C$8,tiedot,65,FALSE))</f>
        <v>5007.4264958931235</v>
      </c>
      <c r="FH115" s="43">
        <f>IF($B115=VK_valitsin!$C$8,100000,VK!CJ115/VK!L$296*VK_valitsin!E$5)</f>
        <v>0.21469399710379294</v>
      </c>
      <c r="FO115" s="43">
        <f>IF($B115=VK_valitsin!$C$8,100000,VK!CQ115/VK!S$296*VK_valitsin!J$5)</f>
        <v>1.1383742427634727E-2</v>
      </c>
      <c r="GC115" s="43">
        <f>IF($B115=VK_valitsin!$C$8,100000,VK!DE115/VK!AG$296*VK_valitsin!I$5)</f>
        <v>0</v>
      </c>
      <c r="GH115" s="43">
        <f>IF($B115=VK_valitsin!$C$8,100000,VK!DJ115/VK!AL$296*VK_valitsin!D$5)</f>
        <v>0.1313893216547834</v>
      </c>
      <c r="GZ115" s="43">
        <f>IF($B115=VK_valitsin!$C$8,100000,VK!EB115/VK!BD$296*VK_valitsin!H$5)</f>
        <v>7.2794539797078228E-2</v>
      </c>
      <c r="HD115" s="43">
        <f>IF($B115=VK_valitsin!$C$8,100000,VK!EF115/VK!BH$296*VK_valitsin!F$5)</f>
        <v>0.17985511767450507</v>
      </c>
      <c r="HJ115" s="43">
        <f>IF($B115=VK_valitsin!$C$8,100000,VK!EL115/VK!BN$296*VK_valitsin!G$5)</f>
        <v>0.19820005020778719</v>
      </c>
      <c r="ID115" s="15">
        <f t="shared" si="4"/>
        <v>0.80831678016558162</v>
      </c>
      <c r="IE115" s="15">
        <f t="shared" si="5"/>
        <v>168</v>
      </c>
      <c r="IF115" s="16">
        <f t="shared" si="7"/>
        <v>1.1299999999999975E-8</v>
      </c>
      <c r="IG115" s="37" t="str">
        <f t="shared" si="6"/>
        <v>Kärsämäki</v>
      </c>
    </row>
    <row r="116" spans="2:241" x14ac:dyDescent="0.2">
      <c r="B116" t="s">
        <v>173</v>
      </c>
      <c r="C116">
        <v>320</v>
      </c>
      <c r="L116" s="61">
        <v>207.1</v>
      </c>
      <c r="M116" s="55"/>
      <c r="N116" s="55"/>
      <c r="O116" s="55"/>
      <c r="P116" s="55"/>
      <c r="Q116" s="55"/>
      <c r="R116" s="55"/>
      <c r="S116" s="63">
        <v>511</v>
      </c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42">
        <v>0</v>
      </c>
      <c r="AH116" s="55"/>
      <c r="AI116" s="55"/>
      <c r="AJ116" s="55"/>
      <c r="AK116" s="55"/>
      <c r="AL116" s="72">
        <v>0.85152838427947597</v>
      </c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72">
        <v>0.7846153846153846</v>
      </c>
      <c r="BE116" s="55"/>
      <c r="BF116" s="55"/>
      <c r="BG116" s="55"/>
      <c r="BH116" s="67">
        <v>195</v>
      </c>
      <c r="BI116" s="55"/>
      <c r="BJ116" s="55"/>
      <c r="BK116" s="55"/>
      <c r="BL116" s="55"/>
      <c r="BM116" s="55"/>
      <c r="BN116" s="65">
        <v>26366.411849295371</v>
      </c>
      <c r="CJ116" s="8">
        <f>ABS(L116-VLOOKUP(VK_valitsin!$C$8,tiedot,11,FALSE))</f>
        <v>67.799999999999983</v>
      </c>
      <c r="CQ116" s="8">
        <f>ABS(S116-VLOOKUP(VK_valitsin!$C$8,tiedot,18,FALSE))</f>
        <v>359</v>
      </c>
      <c r="DE116" s="8">
        <f>ABS(AG116-VLOOKUP(VK_valitsin!$C$8,tiedot,32,FALSE))</f>
        <v>0</v>
      </c>
      <c r="DJ116" s="8">
        <f>ABS(AL116-VLOOKUP(VK_valitsin!$C$8,tiedot,37,FALSE))</f>
        <v>0.15718876163796658</v>
      </c>
      <c r="EB116" s="41">
        <f>ABS(BD116-VLOOKUP(VK_valitsin!$C$8,tiedot,55,FALSE))</f>
        <v>3.6036789297658856E-2</v>
      </c>
      <c r="EF116" s="41">
        <f>ABS(BH116-VLOOKUP(VK_valitsin!$C$8,tiedot,59,FALSE))</f>
        <v>357</v>
      </c>
      <c r="EL116" s="8">
        <f>ABS(BN116-VLOOKUP(VK_valitsin!$C$8,tiedot,65,FALSE))</f>
        <v>1050.0681653503852</v>
      </c>
      <c r="FH116" s="43">
        <f>IF($B116=VK_valitsin!$C$8,100000,VK!CJ116/VK!L$296*VK_valitsin!E$5)</f>
        <v>0.32062231285544418</v>
      </c>
      <c r="FO116" s="43">
        <f>IF($B116=VK_valitsin!$C$8,100000,VK!CQ116/VK!S$296*VK_valitsin!J$5)</f>
        <v>6.8112725525347778E-2</v>
      </c>
      <c r="GC116" s="43">
        <f>IF($B116=VK_valitsin!$C$8,100000,VK!DE116/VK!AG$296*VK_valitsin!I$5)</f>
        <v>0</v>
      </c>
      <c r="GH116" s="43">
        <f>IF($B116=VK_valitsin!$C$8,100000,VK!DJ116/VK!AL$296*VK_valitsin!D$5)</f>
        <v>0.30734050025832527</v>
      </c>
      <c r="GZ116" s="43">
        <f>IF($B116=VK_valitsin!$C$8,100000,VK!EB116/VK!BD$296*VK_valitsin!H$5)</f>
        <v>1.4626781656196132E-2</v>
      </c>
      <c r="HD116" s="43">
        <f>IF($B116=VK_valitsin!$C$8,100000,VK!EF116/VK!BH$296*VK_valitsin!F$5)</f>
        <v>0.14174012584944437</v>
      </c>
      <c r="HJ116" s="43">
        <f>IF($B116=VK_valitsin!$C$8,100000,VK!EL116/VK!BN$296*VK_valitsin!G$5)</f>
        <v>4.1562979160001526E-2</v>
      </c>
      <c r="ID116" s="15">
        <f t="shared" si="4"/>
        <v>0.89400543670475929</v>
      </c>
      <c r="IE116" s="15">
        <f t="shared" si="5"/>
        <v>189</v>
      </c>
      <c r="IF116" s="16">
        <f t="shared" si="7"/>
        <v>1.1399999999999975E-8</v>
      </c>
      <c r="IG116" s="37" t="str">
        <f t="shared" si="6"/>
        <v>Kemijärvi</v>
      </c>
    </row>
    <row r="117" spans="2:241" x14ac:dyDescent="0.2">
      <c r="B117" t="s">
        <v>175</v>
      </c>
      <c r="C117">
        <v>322</v>
      </c>
      <c r="L117" s="61">
        <v>156.19999999999999</v>
      </c>
      <c r="M117" s="55"/>
      <c r="N117" s="55"/>
      <c r="O117" s="55"/>
      <c r="P117" s="55"/>
      <c r="Q117" s="55"/>
      <c r="R117" s="55"/>
      <c r="S117" s="63">
        <v>220</v>
      </c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42">
        <v>0</v>
      </c>
      <c r="AH117" s="55"/>
      <c r="AI117" s="55"/>
      <c r="AJ117" s="55"/>
      <c r="AK117" s="55"/>
      <c r="AL117" s="72">
        <v>0.83606557377049184</v>
      </c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72">
        <v>0.91176470588235292</v>
      </c>
      <c r="BE117" s="55"/>
      <c r="BF117" s="55"/>
      <c r="BG117" s="55"/>
      <c r="BH117" s="67">
        <v>204</v>
      </c>
      <c r="BI117" s="55"/>
      <c r="BJ117" s="55"/>
      <c r="BK117" s="55"/>
      <c r="BL117" s="55"/>
      <c r="BM117" s="55"/>
      <c r="BN117" s="65">
        <v>27143.453460995133</v>
      </c>
      <c r="CJ117" s="8">
        <f>ABS(L117-VLOOKUP(VK_valitsin!$C$8,tiedot,11,FALSE))</f>
        <v>16.899999999999977</v>
      </c>
      <c r="CQ117" s="8">
        <f>ABS(S117-VLOOKUP(VK_valitsin!$C$8,tiedot,18,FALSE))</f>
        <v>68</v>
      </c>
      <c r="DE117" s="8">
        <f>ABS(AG117-VLOOKUP(VK_valitsin!$C$8,tiedot,32,FALSE))</f>
        <v>0</v>
      </c>
      <c r="DJ117" s="8">
        <f>ABS(AL117-VLOOKUP(VK_valitsin!$C$8,tiedot,37,FALSE))</f>
        <v>0.14172595112898245</v>
      </c>
      <c r="EB117" s="41">
        <f>ABS(BD117-VLOOKUP(VK_valitsin!$C$8,tiedot,55,FALSE))</f>
        <v>9.1112531969309463E-2</v>
      </c>
      <c r="EF117" s="41">
        <f>ABS(BH117-VLOOKUP(VK_valitsin!$C$8,tiedot,59,FALSE))</f>
        <v>348</v>
      </c>
      <c r="EL117" s="8">
        <f>ABS(BN117-VLOOKUP(VK_valitsin!$C$8,tiedot,65,FALSE))</f>
        <v>273.0265536506231</v>
      </c>
      <c r="FH117" s="43">
        <f>IF($B117=VK_valitsin!$C$8,100000,VK!CJ117/VK!L$296*VK_valitsin!E$5)</f>
        <v>7.9919131080486747E-2</v>
      </c>
      <c r="FO117" s="43">
        <f>IF($B117=VK_valitsin!$C$8,100000,VK!CQ117/VK!S$296*VK_valitsin!J$5)</f>
        <v>1.2901574751319358E-2</v>
      </c>
      <c r="GC117" s="43">
        <f>IF($B117=VK_valitsin!$C$8,100000,VK!DE117/VK!AG$296*VK_valitsin!I$5)</f>
        <v>0</v>
      </c>
      <c r="GH117" s="43">
        <f>IF($B117=VK_valitsin!$C$8,100000,VK!DJ117/VK!AL$296*VK_valitsin!D$5)</f>
        <v>0.27710711800052518</v>
      </c>
      <c r="GZ117" s="43">
        <f>IF($B117=VK_valitsin!$C$8,100000,VK!EB117/VK!BD$296*VK_valitsin!H$5)</f>
        <v>3.6981183319371287E-2</v>
      </c>
      <c r="HD117" s="43">
        <f>IF($B117=VK_valitsin!$C$8,100000,VK!EF117/VK!BH$296*VK_valitsin!F$5)</f>
        <v>0.13816684536584495</v>
      </c>
      <c r="HJ117" s="43">
        <f>IF($B117=VK_valitsin!$C$8,100000,VK!EL117/VK!BN$296*VK_valitsin!G$5)</f>
        <v>1.0806724109878494E-2</v>
      </c>
      <c r="ID117" s="15">
        <f t="shared" si="4"/>
        <v>0.55588258812742586</v>
      </c>
      <c r="IE117" s="15">
        <f t="shared" si="5"/>
        <v>71</v>
      </c>
      <c r="IF117" s="16">
        <f t="shared" si="7"/>
        <v>1.1499999999999974E-8</v>
      </c>
      <c r="IG117" s="37" t="str">
        <f t="shared" si="6"/>
        <v>Kemiönsaari</v>
      </c>
    </row>
    <row r="118" spans="2:241" x14ac:dyDescent="0.2">
      <c r="B118" t="s">
        <v>83</v>
      </c>
      <c r="C118">
        <v>398</v>
      </c>
      <c r="L118" s="61">
        <v>149.4</v>
      </c>
      <c r="M118" s="55"/>
      <c r="N118" s="55"/>
      <c r="O118" s="55"/>
      <c r="P118" s="55"/>
      <c r="Q118" s="55"/>
      <c r="R118" s="55"/>
      <c r="S118" s="63">
        <v>246</v>
      </c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42">
        <v>0</v>
      </c>
      <c r="AH118" s="55"/>
      <c r="AI118" s="55"/>
      <c r="AJ118" s="55"/>
      <c r="AK118" s="55"/>
      <c r="AL118" s="72">
        <v>0.83107403545359748</v>
      </c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72">
        <v>0.67440401505646175</v>
      </c>
      <c r="BE118" s="55"/>
      <c r="BF118" s="55"/>
      <c r="BG118" s="55"/>
      <c r="BH118" s="67">
        <v>4782</v>
      </c>
      <c r="BI118" s="55"/>
      <c r="BJ118" s="55"/>
      <c r="BK118" s="55"/>
      <c r="BL118" s="55"/>
      <c r="BM118" s="55"/>
      <c r="BN118" s="65">
        <v>27378.24789635478</v>
      </c>
      <c r="CJ118" s="8">
        <f>ABS(L118-VLOOKUP(VK_valitsin!$C$8,tiedot,11,FALSE))</f>
        <v>10.099999999999994</v>
      </c>
      <c r="CQ118" s="8">
        <f>ABS(S118-VLOOKUP(VK_valitsin!$C$8,tiedot,18,FALSE))</f>
        <v>94</v>
      </c>
      <c r="DE118" s="8">
        <f>ABS(AG118-VLOOKUP(VK_valitsin!$C$8,tiedot,32,FALSE))</f>
        <v>0</v>
      </c>
      <c r="DJ118" s="8">
        <f>ABS(AL118-VLOOKUP(VK_valitsin!$C$8,tiedot,37,FALSE))</f>
        <v>0.13673441281208809</v>
      </c>
      <c r="EB118" s="41">
        <f>ABS(BD118-VLOOKUP(VK_valitsin!$C$8,tiedot,55,FALSE))</f>
        <v>0.14624815885658171</v>
      </c>
      <c r="EF118" s="41">
        <f>ABS(BH118-VLOOKUP(VK_valitsin!$C$8,tiedot,59,FALSE))</f>
        <v>4230</v>
      </c>
      <c r="EL118" s="8">
        <f>ABS(BN118-VLOOKUP(VK_valitsin!$C$8,tiedot,65,FALSE))</f>
        <v>38.232118290976359</v>
      </c>
      <c r="FH118" s="43">
        <f>IF($B118=VK_valitsin!$C$8,100000,VK!CJ118/VK!L$296*VK_valitsin!E$5)</f>
        <v>4.7762320941592711E-2</v>
      </c>
      <c r="FO118" s="43">
        <f>IF($B118=VK_valitsin!$C$8,100000,VK!CQ118/VK!S$296*VK_valitsin!J$5)</f>
        <v>1.7834529803294405E-2</v>
      </c>
      <c r="GC118" s="43">
        <f>IF($B118=VK_valitsin!$C$8,100000,VK!DE118/VK!AG$296*VK_valitsin!I$5)</f>
        <v>0</v>
      </c>
      <c r="GH118" s="43">
        <f>IF($B118=VK_valitsin!$C$8,100000,VK!DJ118/VK!AL$296*VK_valitsin!D$5)</f>
        <v>0.26734750244412669</v>
      </c>
      <c r="GZ118" s="43">
        <f>IF($B118=VK_valitsin!$C$8,100000,VK!EB118/VK!BD$296*VK_valitsin!H$5)</f>
        <v>5.9359891069842824E-2</v>
      </c>
      <c r="HD118" s="43">
        <f>IF($B118=VK_valitsin!$C$8,100000,VK!EF118/VK!BH$296*VK_valitsin!F$5)</f>
        <v>1.6794418272917357</v>
      </c>
      <c r="HJ118" s="43">
        <f>IF($B118=VK_valitsin!$C$8,100000,VK!EL118/VK!BN$296*VK_valitsin!G$5)</f>
        <v>1.5132738885006904E-3</v>
      </c>
      <c r="ID118" s="15">
        <f t="shared" si="4"/>
        <v>2.0732593570390931</v>
      </c>
      <c r="IE118" s="15">
        <f t="shared" si="5"/>
        <v>279</v>
      </c>
      <c r="IF118" s="16">
        <f t="shared" si="7"/>
        <v>1.1599999999999973E-8</v>
      </c>
      <c r="IG118" s="37" t="str">
        <f t="shared" si="6"/>
        <v>Lahti</v>
      </c>
    </row>
    <row r="119" spans="2:241" x14ac:dyDescent="0.2">
      <c r="B119" t="s">
        <v>208</v>
      </c>
      <c r="C119">
        <v>399</v>
      </c>
      <c r="L119" s="61">
        <v>131.19999999999999</v>
      </c>
      <c r="M119" s="55"/>
      <c r="N119" s="55"/>
      <c r="O119" s="55"/>
      <c r="P119" s="55"/>
      <c r="Q119" s="55"/>
      <c r="R119" s="55"/>
      <c r="S119" s="63">
        <v>200</v>
      </c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42">
        <v>0</v>
      </c>
      <c r="AH119" s="55"/>
      <c r="AI119" s="55"/>
      <c r="AJ119" s="55"/>
      <c r="AK119" s="55"/>
      <c r="AL119" s="72">
        <v>0.77005347593582885</v>
      </c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72">
        <v>0.97916666666666663</v>
      </c>
      <c r="BE119" s="55"/>
      <c r="BF119" s="55"/>
      <c r="BG119" s="55"/>
      <c r="BH119" s="67">
        <v>288</v>
      </c>
      <c r="BI119" s="55"/>
      <c r="BJ119" s="55"/>
      <c r="BK119" s="55"/>
      <c r="BL119" s="55"/>
      <c r="BM119" s="55"/>
      <c r="BN119" s="65">
        <v>28599.800940438872</v>
      </c>
      <c r="CJ119" s="8">
        <f>ABS(L119-VLOOKUP(VK_valitsin!$C$8,tiedot,11,FALSE))</f>
        <v>8.1000000000000227</v>
      </c>
      <c r="CQ119" s="8">
        <f>ABS(S119-VLOOKUP(VK_valitsin!$C$8,tiedot,18,FALSE))</f>
        <v>48</v>
      </c>
      <c r="DE119" s="8">
        <f>ABS(AG119-VLOOKUP(VK_valitsin!$C$8,tiedot,32,FALSE))</f>
        <v>0</v>
      </c>
      <c r="DJ119" s="8">
        <f>ABS(AL119-VLOOKUP(VK_valitsin!$C$8,tiedot,37,FALSE))</f>
        <v>7.5713853294319455E-2</v>
      </c>
      <c r="EB119" s="41">
        <f>ABS(BD119-VLOOKUP(VK_valitsin!$C$8,tiedot,55,FALSE))</f>
        <v>0.15851449275362317</v>
      </c>
      <c r="EF119" s="41">
        <f>ABS(BH119-VLOOKUP(VK_valitsin!$C$8,tiedot,59,FALSE))</f>
        <v>264</v>
      </c>
      <c r="EL119" s="8">
        <f>ABS(BN119-VLOOKUP(VK_valitsin!$C$8,tiedot,65,FALSE))</f>
        <v>1183.3209257931157</v>
      </c>
      <c r="FH119" s="43">
        <f>IF($B119=VK_valitsin!$C$8,100000,VK!CJ119/VK!L$296*VK_valitsin!E$5)</f>
        <v>3.8304435606623985E-2</v>
      </c>
      <c r="FO119" s="43">
        <f>IF($B119=VK_valitsin!$C$8,100000,VK!CQ119/VK!S$296*VK_valitsin!J$5)</f>
        <v>9.1069939421077814E-3</v>
      </c>
      <c r="GC119" s="43">
        <f>IF($B119=VK_valitsin!$C$8,100000,VK!DE119/VK!AG$296*VK_valitsin!I$5)</f>
        <v>0</v>
      </c>
      <c r="GH119" s="43">
        <f>IF($B119=VK_valitsin!$C$8,100000,VK!DJ119/VK!AL$296*VK_valitsin!D$5)</f>
        <v>0.14803815047259136</v>
      </c>
      <c r="GZ119" s="43">
        <f>IF($B119=VK_valitsin!$C$8,100000,VK!EB119/VK!BD$296*VK_valitsin!H$5)</f>
        <v>6.4338608406508513E-2</v>
      </c>
      <c r="HD119" s="43">
        <f>IF($B119=VK_valitsin!$C$8,100000,VK!EF119/VK!BH$296*VK_valitsin!F$5)</f>
        <v>0.10481622751891685</v>
      </c>
      <c r="HJ119" s="43">
        <f>IF($B119=VK_valitsin!$C$8,100000,VK!EL119/VK!BN$296*VK_valitsin!G$5)</f>
        <v>4.6837285998401722E-2</v>
      </c>
      <c r="ID119" s="15">
        <f t="shared" si="4"/>
        <v>0.4114417136451502</v>
      </c>
      <c r="IE119" s="15">
        <f t="shared" si="5"/>
        <v>21</v>
      </c>
      <c r="IF119" s="16">
        <f t="shared" si="7"/>
        <v>1.1699999999999972E-8</v>
      </c>
      <c r="IG119" s="37" t="str">
        <f t="shared" si="6"/>
        <v>Laihia</v>
      </c>
    </row>
    <row r="120" spans="2:241" x14ac:dyDescent="0.2">
      <c r="B120" t="s">
        <v>209</v>
      </c>
      <c r="C120">
        <v>400</v>
      </c>
      <c r="L120" s="61">
        <v>132.5</v>
      </c>
      <c r="M120" s="55"/>
      <c r="N120" s="55"/>
      <c r="O120" s="55"/>
      <c r="P120" s="55"/>
      <c r="Q120" s="55"/>
      <c r="R120" s="55"/>
      <c r="S120" s="63">
        <v>229</v>
      </c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42">
        <v>0</v>
      </c>
      <c r="AH120" s="55"/>
      <c r="AI120" s="55"/>
      <c r="AJ120" s="55"/>
      <c r="AK120" s="55"/>
      <c r="AL120" s="72">
        <v>0.74811083123425692</v>
      </c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72">
        <v>1</v>
      </c>
      <c r="BE120" s="55"/>
      <c r="BF120" s="55"/>
      <c r="BG120" s="55"/>
      <c r="BH120" s="67">
        <v>297</v>
      </c>
      <c r="BI120" s="55"/>
      <c r="BJ120" s="55"/>
      <c r="BK120" s="55"/>
      <c r="BL120" s="55"/>
      <c r="BM120" s="55"/>
      <c r="BN120" s="65">
        <v>25866.161693595943</v>
      </c>
      <c r="CJ120" s="8">
        <f>ABS(L120-VLOOKUP(VK_valitsin!$C$8,tiedot,11,FALSE))</f>
        <v>6.8000000000000114</v>
      </c>
      <c r="CQ120" s="8">
        <f>ABS(S120-VLOOKUP(VK_valitsin!$C$8,tiedot,18,FALSE))</f>
        <v>77</v>
      </c>
      <c r="DE120" s="8">
        <f>ABS(AG120-VLOOKUP(VK_valitsin!$C$8,tiedot,32,FALSE))</f>
        <v>0</v>
      </c>
      <c r="DJ120" s="8">
        <f>ABS(AL120-VLOOKUP(VK_valitsin!$C$8,tiedot,37,FALSE))</f>
        <v>5.3771208592747533E-2</v>
      </c>
      <c r="EB120" s="41">
        <f>ABS(BD120-VLOOKUP(VK_valitsin!$C$8,tiedot,55,FALSE))</f>
        <v>0.17934782608695654</v>
      </c>
      <c r="EF120" s="41">
        <f>ABS(BH120-VLOOKUP(VK_valitsin!$C$8,tiedot,59,FALSE))</f>
        <v>255</v>
      </c>
      <c r="EL120" s="8">
        <f>ABS(BN120-VLOOKUP(VK_valitsin!$C$8,tiedot,65,FALSE))</f>
        <v>1550.3183210498137</v>
      </c>
      <c r="FH120" s="43">
        <f>IF($B120=VK_valitsin!$C$8,100000,VK!CJ120/VK!L$296*VK_valitsin!E$5)</f>
        <v>3.2156810138894168E-2</v>
      </c>
      <c r="FO120" s="43">
        <f>IF($B120=VK_valitsin!$C$8,100000,VK!CQ120/VK!S$296*VK_valitsin!J$5)</f>
        <v>1.4609136115464567E-2</v>
      </c>
      <c r="GC120" s="43">
        <f>IF($B120=VK_valitsin!$C$8,100000,VK!DE120/VK!AG$296*VK_valitsin!I$5)</f>
        <v>0</v>
      </c>
      <c r="GH120" s="43">
        <f>IF($B120=VK_valitsin!$C$8,100000,VK!DJ120/VK!AL$296*VK_valitsin!D$5)</f>
        <v>0.10513518890397672</v>
      </c>
      <c r="GZ120" s="43">
        <f>IF($B120=VK_valitsin!$C$8,100000,VK!EB120/VK!BD$296*VK_valitsin!H$5)</f>
        <v>7.2794539797078228E-2</v>
      </c>
      <c r="HD120" s="43">
        <f>IF($B120=VK_valitsin!$C$8,100000,VK!EF120/VK!BH$296*VK_valitsin!F$5)</f>
        <v>0.10124294703531742</v>
      </c>
      <c r="HJ120" s="43">
        <f>IF($B120=VK_valitsin!$C$8,100000,VK!EL120/VK!BN$296*VK_valitsin!G$5)</f>
        <v>6.1363490671732815E-2</v>
      </c>
      <c r="ID120" s="15">
        <f t="shared" si="4"/>
        <v>0.38730212446246387</v>
      </c>
      <c r="IE120" s="15">
        <f t="shared" si="5"/>
        <v>16</v>
      </c>
      <c r="IF120" s="16">
        <f t="shared" si="7"/>
        <v>1.1799999999999972E-8</v>
      </c>
      <c r="IG120" s="37" t="str">
        <f t="shared" si="6"/>
        <v>Laitila</v>
      </c>
    </row>
    <row r="121" spans="2:241" x14ac:dyDescent="0.2">
      <c r="B121" t="s">
        <v>212</v>
      </c>
      <c r="C121">
        <v>402</v>
      </c>
      <c r="L121" s="61">
        <v>160.30000000000001</v>
      </c>
      <c r="M121" s="55"/>
      <c r="N121" s="55"/>
      <c r="O121" s="55"/>
      <c r="P121" s="55"/>
      <c r="Q121" s="55"/>
      <c r="R121" s="55"/>
      <c r="S121" s="63">
        <v>468</v>
      </c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42">
        <v>0</v>
      </c>
      <c r="AH121" s="55"/>
      <c r="AI121" s="55"/>
      <c r="AJ121" s="55"/>
      <c r="AK121" s="55"/>
      <c r="AL121" s="72">
        <v>0.78400000000000003</v>
      </c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72">
        <v>0.87755102040816324</v>
      </c>
      <c r="BE121" s="55"/>
      <c r="BF121" s="55"/>
      <c r="BG121" s="55"/>
      <c r="BH121" s="67">
        <v>294</v>
      </c>
      <c r="BI121" s="55"/>
      <c r="BJ121" s="55"/>
      <c r="BK121" s="55"/>
      <c r="BL121" s="55"/>
      <c r="BM121" s="55"/>
      <c r="BN121" s="65">
        <v>25109.190862944164</v>
      </c>
      <c r="CJ121" s="8">
        <f>ABS(L121-VLOOKUP(VK_valitsin!$C$8,tiedot,11,FALSE))</f>
        <v>21</v>
      </c>
      <c r="CQ121" s="8">
        <f>ABS(S121-VLOOKUP(VK_valitsin!$C$8,tiedot,18,FALSE))</f>
        <v>316</v>
      </c>
      <c r="DE121" s="8">
        <f>ABS(AG121-VLOOKUP(VK_valitsin!$C$8,tiedot,32,FALSE))</f>
        <v>0</v>
      </c>
      <c r="DJ121" s="8">
        <f>ABS(AL121-VLOOKUP(VK_valitsin!$C$8,tiedot,37,FALSE))</f>
        <v>8.9660377358490639E-2</v>
      </c>
      <c r="EB121" s="41">
        <f>ABS(BD121-VLOOKUP(VK_valitsin!$C$8,tiedot,55,FALSE))</f>
        <v>5.6898846495119781E-2</v>
      </c>
      <c r="EF121" s="41">
        <f>ABS(BH121-VLOOKUP(VK_valitsin!$C$8,tiedot,59,FALSE))</f>
        <v>258</v>
      </c>
      <c r="EL121" s="8">
        <f>ABS(BN121-VLOOKUP(VK_valitsin!$C$8,tiedot,65,FALSE))</f>
        <v>2307.2891517015923</v>
      </c>
      <c r="FH121" s="43">
        <f>IF($B121=VK_valitsin!$C$8,100000,VK!CJ121/VK!L$296*VK_valitsin!E$5)</f>
        <v>9.9307796017173017E-2</v>
      </c>
      <c r="FO121" s="43">
        <f>IF($B121=VK_valitsin!$C$8,100000,VK!CQ121/VK!S$296*VK_valitsin!J$5)</f>
        <v>5.9954376785542891E-2</v>
      </c>
      <c r="GC121" s="43">
        <f>IF($B121=VK_valitsin!$C$8,100000,VK!DE121/VK!AG$296*VK_valitsin!I$5)</f>
        <v>0</v>
      </c>
      <c r="GH121" s="43">
        <f>IF($B121=VK_valitsin!$C$8,100000,VK!DJ121/VK!AL$296*VK_valitsin!D$5)</f>
        <v>0.17530684091891804</v>
      </c>
      <c r="GZ121" s="43">
        <f>IF($B121=VK_valitsin!$C$8,100000,VK!EB121/VK!BD$296*VK_valitsin!H$5)</f>
        <v>2.30943716239339E-2</v>
      </c>
      <c r="HD121" s="43">
        <f>IF($B121=VK_valitsin!$C$8,100000,VK!EF121/VK!BH$296*VK_valitsin!F$5)</f>
        <v>0.10243404052985056</v>
      </c>
      <c r="HJ121" s="43">
        <f>IF($B121=VK_valitsin!$C$8,100000,VK!EL121/VK!BN$296*VK_valitsin!G$5)</f>
        <v>9.1325319719860132E-2</v>
      </c>
      <c r="ID121" s="15">
        <f t="shared" si="4"/>
        <v>0.55142275749527847</v>
      </c>
      <c r="IE121" s="15">
        <f t="shared" si="5"/>
        <v>67</v>
      </c>
      <c r="IF121" s="16">
        <f t="shared" si="7"/>
        <v>1.1899999999999971E-8</v>
      </c>
      <c r="IG121" s="37" t="str">
        <f t="shared" si="6"/>
        <v>Lapinlahti</v>
      </c>
    </row>
    <row r="122" spans="2:241" x14ac:dyDescent="0.2">
      <c r="B122" t="s">
        <v>213</v>
      </c>
      <c r="C122">
        <v>403</v>
      </c>
      <c r="L122" s="61">
        <v>198.6</v>
      </c>
      <c r="M122" s="55"/>
      <c r="N122" s="55"/>
      <c r="O122" s="55"/>
      <c r="P122" s="55"/>
      <c r="Q122" s="55"/>
      <c r="R122" s="55"/>
      <c r="S122" s="63">
        <v>107</v>
      </c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42">
        <v>0</v>
      </c>
      <c r="AH122" s="55"/>
      <c r="AI122" s="55"/>
      <c r="AJ122" s="55"/>
      <c r="AK122" s="55"/>
      <c r="AL122" s="72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72"/>
      <c r="BE122" s="55"/>
      <c r="BF122" s="55"/>
      <c r="BG122" s="55"/>
      <c r="BH122" s="67">
        <v>0</v>
      </c>
      <c r="BI122" s="55"/>
      <c r="BJ122" s="55"/>
      <c r="BK122" s="55"/>
      <c r="BL122" s="55"/>
      <c r="BM122" s="55"/>
      <c r="BN122" s="65">
        <v>23390.282088469907</v>
      </c>
      <c r="CJ122" s="8">
        <f>ABS(L122-VLOOKUP(VK_valitsin!$C$8,tiedot,11,FALSE))</f>
        <v>59.299999999999983</v>
      </c>
      <c r="CQ122" s="8">
        <f>ABS(S122-VLOOKUP(VK_valitsin!$C$8,tiedot,18,FALSE))</f>
        <v>45</v>
      </c>
      <c r="DE122" s="8">
        <f>ABS(AG122-VLOOKUP(VK_valitsin!$C$8,tiedot,32,FALSE))</f>
        <v>0</v>
      </c>
      <c r="DJ122" s="8">
        <f>ABS(AL122-VLOOKUP(VK_valitsin!$C$8,tiedot,37,FALSE))</f>
        <v>0.69433962264150939</v>
      </c>
      <c r="EB122" s="41">
        <f>ABS(BD122-VLOOKUP(VK_valitsin!$C$8,tiedot,55,FALSE))</f>
        <v>0.82065217391304346</v>
      </c>
      <c r="EF122" s="41">
        <f>ABS(BH122-VLOOKUP(VK_valitsin!$C$8,tiedot,59,FALSE))</f>
        <v>552</v>
      </c>
      <c r="EL122" s="8">
        <f>ABS(BN122-VLOOKUP(VK_valitsin!$C$8,tiedot,65,FALSE))</f>
        <v>4026.1979261758497</v>
      </c>
      <c r="FH122" s="43">
        <f>IF($B122=VK_valitsin!$C$8,100000,VK!CJ122/VK!L$296*VK_valitsin!E$5)</f>
        <v>0.28042630018182657</v>
      </c>
      <c r="FO122" s="43">
        <f>IF($B122=VK_valitsin!$C$8,100000,VK!CQ122/VK!S$296*VK_valitsin!J$5)</f>
        <v>8.5378068207260464E-3</v>
      </c>
      <c r="GC122" s="43">
        <f>IF($B122=VK_valitsin!$C$8,100000,VK!DE122/VK!AG$296*VK_valitsin!I$5)</f>
        <v>0</v>
      </c>
      <c r="GH122" s="43">
        <f>IF($B122=VK_valitsin!$C$8,100000,VK!DJ122/VK!AL$296*VK_valitsin!D$5)</f>
        <v>1.3575950643552566</v>
      </c>
      <c r="GZ122" s="43">
        <f>IF($B122=VK_valitsin!$C$8,100000,VK!EB122/VK!BD$296*VK_valitsin!H$5)</f>
        <v>0.33309016695026694</v>
      </c>
      <c r="HD122" s="43">
        <f>IF($B122=VK_valitsin!$C$8,100000,VK!EF122/VK!BH$296*VK_valitsin!F$5)</f>
        <v>0.21916120299409886</v>
      </c>
      <c r="HJ122" s="43">
        <f>IF($B122=VK_valitsin!$C$8,100000,VK!EL122/VK!BN$296*VK_valitsin!G$5)</f>
        <v>0.15936182623329997</v>
      </c>
      <c r="ID122" s="15">
        <f t="shared" si="4"/>
        <v>2.3581723795354752</v>
      </c>
      <c r="IE122" s="15">
        <f t="shared" si="5"/>
        <v>282</v>
      </c>
      <c r="IF122" s="16">
        <f t="shared" si="7"/>
        <v>1.199999999999997E-8</v>
      </c>
      <c r="IG122" s="37" t="str">
        <f t="shared" si="6"/>
        <v>Lappajärvi</v>
      </c>
    </row>
    <row r="123" spans="2:241" x14ac:dyDescent="0.2">
      <c r="B123" t="s">
        <v>214</v>
      </c>
      <c r="C123">
        <v>405</v>
      </c>
      <c r="L123" s="61">
        <v>148.19999999999999</v>
      </c>
      <c r="M123" s="55"/>
      <c r="N123" s="55"/>
      <c r="O123" s="55"/>
      <c r="P123" s="55"/>
      <c r="Q123" s="55"/>
      <c r="R123" s="55"/>
      <c r="S123" s="63">
        <v>630</v>
      </c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42">
        <v>0</v>
      </c>
      <c r="AH123" s="55"/>
      <c r="AI123" s="55"/>
      <c r="AJ123" s="55"/>
      <c r="AK123" s="55"/>
      <c r="AL123" s="72">
        <v>0.83922829581993574</v>
      </c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72">
        <v>0.81264367816091954</v>
      </c>
      <c r="BE123" s="55"/>
      <c r="BF123" s="55"/>
      <c r="BG123" s="55"/>
      <c r="BH123" s="67">
        <v>2610</v>
      </c>
      <c r="BI123" s="55"/>
      <c r="BJ123" s="55"/>
      <c r="BK123" s="55"/>
      <c r="BL123" s="55"/>
      <c r="BM123" s="55"/>
      <c r="BN123" s="65">
        <v>27225.62633136498</v>
      </c>
      <c r="CJ123" s="8">
        <f>ABS(L123-VLOOKUP(VK_valitsin!$C$8,tiedot,11,FALSE))</f>
        <v>8.8999999999999773</v>
      </c>
      <c r="CQ123" s="8">
        <f>ABS(S123-VLOOKUP(VK_valitsin!$C$8,tiedot,18,FALSE))</f>
        <v>478</v>
      </c>
      <c r="DE123" s="8">
        <f>ABS(AG123-VLOOKUP(VK_valitsin!$C$8,tiedot,32,FALSE))</f>
        <v>0</v>
      </c>
      <c r="DJ123" s="8">
        <f>ABS(AL123-VLOOKUP(VK_valitsin!$C$8,tiedot,37,FALSE))</f>
        <v>0.14488867317842635</v>
      </c>
      <c r="EB123" s="41">
        <f>ABS(BD123-VLOOKUP(VK_valitsin!$C$8,tiedot,55,FALSE))</f>
        <v>8.0084957521239231E-3</v>
      </c>
      <c r="EF123" s="41">
        <f>ABS(BH123-VLOOKUP(VK_valitsin!$C$8,tiedot,59,FALSE))</f>
        <v>2058</v>
      </c>
      <c r="EL123" s="8">
        <f>ABS(BN123-VLOOKUP(VK_valitsin!$C$8,tiedot,65,FALSE))</f>
        <v>190.85368328077675</v>
      </c>
      <c r="FH123" s="43">
        <f>IF($B123=VK_valitsin!$C$8,100000,VK!CJ123/VK!L$296*VK_valitsin!E$5)</f>
        <v>4.208758974061131E-2</v>
      </c>
      <c r="FO123" s="43">
        <f>IF($B123=VK_valitsin!$C$8,100000,VK!CQ123/VK!S$296*VK_valitsin!J$5)</f>
        <v>9.0690481340156656E-2</v>
      </c>
      <c r="GC123" s="43">
        <f>IF($B123=VK_valitsin!$C$8,100000,VK!DE123/VK!AG$296*VK_valitsin!I$5)</f>
        <v>0</v>
      </c>
      <c r="GH123" s="43">
        <f>IF($B123=VK_valitsin!$C$8,100000,VK!DJ123/VK!AL$296*VK_valitsin!D$5)</f>
        <v>0.28329097342838894</v>
      </c>
      <c r="GZ123" s="43">
        <f>IF($B123=VK_valitsin!$C$8,100000,VK!EB123/VK!BD$296*VK_valitsin!H$5)</f>
        <v>3.2505259498381784E-3</v>
      </c>
      <c r="HD123" s="43">
        <f>IF($B123=VK_valitsin!$C$8,100000,VK!EF123/VK!BH$296*VK_valitsin!F$5)</f>
        <v>0.81709013724973822</v>
      </c>
      <c r="HJ123" s="43">
        <f>IF($B123=VK_valitsin!$C$8,100000,VK!EL123/VK!BN$296*VK_valitsin!G$5)</f>
        <v>7.5542216425174332E-3</v>
      </c>
      <c r="ID123" s="15">
        <f t="shared" si="4"/>
        <v>1.2439639414512507</v>
      </c>
      <c r="IE123" s="15">
        <f t="shared" si="5"/>
        <v>256</v>
      </c>
      <c r="IF123" s="16">
        <f t="shared" si="7"/>
        <v>1.2099999999999969E-8</v>
      </c>
      <c r="IG123" s="37" t="str">
        <f t="shared" si="6"/>
        <v>Lappeenranta</v>
      </c>
    </row>
    <row r="124" spans="2:241" x14ac:dyDescent="0.2">
      <c r="B124" t="s">
        <v>210</v>
      </c>
      <c r="C124">
        <v>407</v>
      </c>
      <c r="L124" s="61">
        <v>142.69999999999999</v>
      </c>
      <c r="M124" s="55"/>
      <c r="N124" s="55"/>
      <c r="O124" s="55"/>
      <c r="P124" s="55"/>
      <c r="Q124" s="55"/>
      <c r="R124" s="55"/>
      <c r="S124" s="63">
        <v>136</v>
      </c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42">
        <v>0</v>
      </c>
      <c r="AH124" s="55"/>
      <c r="AI124" s="55"/>
      <c r="AJ124" s="55"/>
      <c r="AK124" s="55"/>
      <c r="AL124" s="72">
        <v>0.76530612244897955</v>
      </c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72">
        <v>1</v>
      </c>
      <c r="BE124" s="55"/>
      <c r="BF124" s="55"/>
      <c r="BG124" s="55"/>
      <c r="BH124" s="67">
        <v>75</v>
      </c>
      <c r="BI124" s="55"/>
      <c r="BJ124" s="55"/>
      <c r="BK124" s="55"/>
      <c r="BL124" s="55"/>
      <c r="BM124" s="55"/>
      <c r="BN124" s="65">
        <v>26356.827089337177</v>
      </c>
      <c r="CJ124" s="8">
        <f>ABS(L124-VLOOKUP(VK_valitsin!$C$8,tiedot,11,FALSE))</f>
        <v>3.3999999999999773</v>
      </c>
      <c r="CQ124" s="8">
        <f>ABS(S124-VLOOKUP(VK_valitsin!$C$8,tiedot,18,FALSE))</f>
        <v>16</v>
      </c>
      <c r="DE124" s="8">
        <f>ABS(AG124-VLOOKUP(VK_valitsin!$C$8,tiedot,32,FALSE))</f>
        <v>0</v>
      </c>
      <c r="DJ124" s="8">
        <f>ABS(AL124-VLOOKUP(VK_valitsin!$C$8,tiedot,37,FALSE))</f>
        <v>7.0966499807470163E-2</v>
      </c>
      <c r="EB124" s="41">
        <f>ABS(BD124-VLOOKUP(VK_valitsin!$C$8,tiedot,55,FALSE))</f>
        <v>0.17934782608695654</v>
      </c>
      <c r="EF124" s="41">
        <f>ABS(BH124-VLOOKUP(VK_valitsin!$C$8,tiedot,59,FALSE))</f>
        <v>477</v>
      </c>
      <c r="EL124" s="8">
        <f>ABS(BN124-VLOOKUP(VK_valitsin!$C$8,tiedot,65,FALSE))</f>
        <v>1059.6529253085791</v>
      </c>
      <c r="FH124" s="43">
        <f>IF($B124=VK_valitsin!$C$8,100000,VK!CJ124/VK!L$296*VK_valitsin!E$5)</f>
        <v>1.6078405069446952E-2</v>
      </c>
      <c r="FO124" s="43">
        <f>IF($B124=VK_valitsin!$C$8,100000,VK!CQ124/VK!S$296*VK_valitsin!J$5)</f>
        <v>3.0356646473692606E-3</v>
      </c>
      <c r="GC124" s="43">
        <f>IF($B124=VK_valitsin!$C$8,100000,VK!DE124/VK!AG$296*VK_valitsin!I$5)</f>
        <v>0</v>
      </c>
      <c r="GH124" s="43">
        <f>IF($B124=VK_valitsin!$C$8,100000,VK!DJ124/VK!AL$296*VK_valitsin!D$5)</f>
        <v>0.13875597291519176</v>
      </c>
      <c r="GZ124" s="43">
        <f>IF($B124=VK_valitsin!$C$8,100000,VK!EB124/VK!BD$296*VK_valitsin!H$5)</f>
        <v>7.2794539797078228E-2</v>
      </c>
      <c r="HD124" s="43">
        <f>IF($B124=VK_valitsin!$C$8,100000,VK!EF124/VK!BH$296*VK_valitsin!F$5)</f>
        <v>0.18938386563077023</v>
      </c>
      <c r="HJ124" s="43">
        <f>IF($B124=VK_valitsin!$C$8,100000,VK!EL124/VK!BN$296*VK_valitsin!G$5)</f>
        <v>4.1942355653396213E-2</v>
      </c>
      <c r="ID124" s="15">
        <f t="shared" si="4"/>
        <v>0.46199081591325264</v>
      </c>
      <c r="IE124" s="15">
        <f t="shared" si="5"/>
        <v>39</v>
      </c>
      <c r="IF124" s="16">
        <f t="shared" si="7"/>
        <v>1.2199999999999969E-8</v>
      </c>
      <c r="IG124" s="37" t="str">
        <f t="shared" si="6"/>
        <v>Lapinjärvi</v>
      </c>
    </row>
    <row r="125" spans="2:241" x14ac:dyDescent="0.2">
      <c r="B125" t="s">
        <v>215</v>
      </c>
      <c r="C125">
        <v>408</v>
      </c>
      <c r="L125" s="61">
        <v>140.1</v>
      </c>
      <c r="M125" s="55"/>
      <c r="N125" s="55"/>
      <c r="O125" s="55"/>
      <c r="P125" s="55"/>
      <c r="Q125" s="55"/>
      <c r="R125" s="55"/>
      <c r="S125" s="63">
        <v>250</v>
      </c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42">
        <v>1</v>
      </c>
      <c r="AH125" s="55"/>
      <c r="AI125" s="55"/>
      <c r="AJ125" s="55"/>
      <c r="AK125" s="55"/>
      <c r="AL125" s="72">
        <v>0.81929347826086951</v>
      </c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72">
        <v>0.80099502487562191</v>
      </c>
      <c r="BE125" s="55"/>
      <c r="BF125" s="55"/>
      <c r="BG125" s="55"/>
      <c r="BH125" s="67">
        <v>603</v>
      </c>
      <c r="BI125" s="55"/>
      <c r="BJ125" s="55"/>
      <c r="BK125" s="55"/>
      <c r="BL125" s="55"/>
      <c r="BM125" s="55"/>
      <c r="BN125" s="65">
        <v>25982.773310521814</v>
      </c>
      <c r="CJ125" s="8">
        <f>ABS(L125-VLOOKUP(VK_valitsin!$C$8,tiedot,11,FALSE))</f>
        <v>0.79999999999998295</v>
      </c>
      <c r="CQ125" s="8">
        <f>ABS(S125-VLOOKUP(VK_valitsin!$C$8,tiedot,18,FALSE))</f>
        <v>98</v>
      </c>
      <c r="DE125" s="8">
        <f>ABS(AG125-VLOOKUP(VK_valitsin!$C$8,tiedot,32,FALSE))</f>
        <v>1</v>
      </c>
      <c r="DJ125" s="8">
        <f>ABS(AL125-VLOOKUP(VK_valitsin!$C$8,tiedot,37,FALSE))</f>
        <v>0.12495385561936012</v>
      </c>
      <c r="EB125" s="41">
        <f>ABS(BD125-VLOOKUP(VK_valitsin!$C$8,tiedot,55,FALSE))</f>
        <v>1.9657149037421551E-2</v>
      </c>
      <c r="EF125" s="41">
        <f>ABS(BH125-VLOOKUP(VK_valitsin!$C$8,tiedot,59,FALSE))</f>
        <v>51</v>
      </c>
      <c r="EL125" s="8">
        <f>ABS(BN125-VLOOKUP(VK_valitsin!$C$8,tiedot,65,FALSE))</f>
        <v>1433.7067041239425</v>
      </c>
      <c r="FH125" s="43">
        <f>IF($B125=VK_valitsin!$C$8,100000,VK!CJ125/VK!L$296*VK_valitsin!E$5)</f>
        <v>3.783154133987463E-3</v>
      </c>
      <c r="FO125" s="43">
        <f>IF($B125=VK_valitsin!$C$8,100000,VK!CQ125/VK!S$296*VK_valitsin!J$5)</f>
        <v>1.8593445965136721E-2</v>
      </c>
      <c r="GC125" s="43">
        <f>IF($B125=VK_valitsin!$C$8,100000,VK!DE125/VK!AG$296*VK_valitsin!I$5)</f>
        <v>0.10940897735217005</v>
      </c>
      <c r="GH125" s="43">
        <f>IF($B125=VK_valitsin!$C$8,100000,VK!DJ125/VK!AL$296*VK_valitsin!D$5)</f>
        <v>0.24431377978350921</v>
      </c>
      <c r="GZ125" s="43">
        <f>IF($B125=VK_valitsin!$C$8,100000,VK!EB125/VK!BD$296*VK_valitsin!H$5)</f>
        <v>7.9785361725427054E-3</v>
      </c>
      <c r="HD125" s="43">
        <f>IF($B125=VK_valitsin!$C$8,100000,VK!EF125/VK!BH$296*VK_valitsin!F$5)</f>
        <v>2.0248589407063484E-2</v>
      </c>
      <c r="HJ125" s="43">
        <f>IF($B125=VK_valitsin!$C$8,100000,VK!EL125/VK!BN$296*VK_valitsin!G$5)</f>
        <v>5.674786059738729E-2</v>
      </c>
      <c r="ID125" s="15">
        <f t="shared" si="4"/>
        <v>0.46107435571179695</v>
      </c>
      <c r="IE125" s="15">
        <f t="shared" si="5"/>
        <v>38</v>
      </c>
      <c r="IF125" s="16">
        <f t="shared" si="7"/>
        <v>1.2299999999999968E-8</v>
      </c>
      <c r="IG125" s="37" t="str">
        <f t="shared" si="6"/>
        <v>Lapua</v>
      </c>
    </row>
    <row r="126" spans="2:241" x14ac:dyDescent="0.2">
      <c r="B126" t="s">
        <v>216</v>
      </c>
      <c r="C126">
        <v>410</v>
      </c>
      <c r="L126" s="61">
        <v>148.69999999999999</v>
      </c>
      <c r="M126" s="55"/>
      <c r="N126" s="55"/>
      <c r="O126" s="55"/>
      <c r="P126" s="55"/>
      <c r="Q126" s="55"/>
      <c r="R126" s="55"/>
      <c r="S126" s="63">
        <v>280</v>
      </c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42">
        <v>0</v>
      </c>
      <c r="AH126" s="55"/>
      <c r="AI126" s="55"/>
      <c r="AJ126" s="55"/>
      <c r="AK126" s="55"/>
      <c r="AL126" s="72">
        <v>0.83293556085918852</v>
      </c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72">
        <v>0.59885386819484243</v>
      </c>
      <c r="BE126" s="55"/>
      <c r="BF126" s="55"/>
      <c r="BG126" s="55"/>
      <c r="BH126" s="67">
        <v>1047</v>
      </c>
      <c r="BI126" s="55"/>
      <c r="BJ126" s="55"/>
      <c r="BK126" s="55"/>
      <c r="BL126" s="55"/>
      <c r="BM126" s="55"/>
      <c r="BN126" s="65">
        <v>25728.328795423244</v>
      </c>
      <c r="CJ126" s="8">
        <f>ABS(L126-VLOOKUP(VK_valitsin!$C$8,tiedot,11,FALSE))</f>
        <v>9.3999999999999773</v>
      </c>
      <c r="CQ126" s="8">
        <f>ABS(S126-VLOOKUP(VK_valitsin!$C$8,tiedot,18,FALSE))</f>
        <v>128</v>
      </c>
      <c r="DE126" s="8">
        <f>ABS(AG126-VLOOKUP(VK_valitsin!$C$8,tiedot,32,FALSE))</f>
        <v>0</v>
      </c>
      <c r="DJ126" s="8">
        <f>ABS(AL126-VLOOKUP(VK_valitsin!$C$8,tiedot,37,FALSE))</f>
        <v>0.13859593821767913</v>
      </c>
      <c r="EB126" s="41">
        <f>ABS(BD126-VLOOKUP(VK_valitsin!$C$8,tiedot,55,FALSE))</f>
        <v>0.22179830571820103</v>
      </c>
      <c r="EF126" s="41">
        <f>ABS(BH126-VLOOKUP(VK_valitsin!$C$8,tiedot,59,FALSE))</f>
        <v>495</v>
      </c>
      <c r="EL126" s="8">
        <f>ABS(BN126-VLOOKUP(VK_valitsin!$C$8,tiedot,65,FALSE))</f>
        <v>1688.1512192225127</v>
      </c>
      <c r="FH126" s="43">
        <f>IF($B126=VK_valitsin!$C$8,100000,VK!CJ126/VK!L$296*VK_valitsin!E$5)</f>
        <v>4.4452061074353524E-2</v>
      </c>
      <c r="FO126" s="43">
        <f>IF($B126=VK_valitsin!$C$8,100000,VK!CQ126/VK!S$296*VK_valitsin!J$5)</f>
        <v>2.4285317178954085E-2</v>
      </c>
      <c r="GC126" s="43">
        <f>IF($B126=VK_valitsin!$C$8,100000,VK!DE126/VK!AG$296*VK_valitsin!I$5)</f>
        <v>0</v>
      </c>
      <c r="GH126" s="43">
        <f>IF($B126=VK_valitsin!$C$8,100000,VK!DJ126/VK!AL$296*VK_valitsin!D$5)</f>
        <v>0.27098721652696695</v>
      </c>
      <c r="GZ126" s="43">
        <f>IF($B126=VK_valitsin!$C$8,100000,VK!EB126/VK!BD$296*VK_valitsin!H$5)</f>
        <v>9.002454027349005E-2</v>
      </c>
      <c r="HD126" s="43">
        <f>IF($B126=VK_valitsin!$C$8,100000,VK!EF126/VK!BH$296*VK_valitsin!F$5)</f>
        <v>0.1965304265979691</v>
      </c>
      <c r="HJ126" s="43">
        <f>IF($B126=VK_valitsin!$C$8,100000,VK!EL126/VK!BN$296*VK_valitsin!G$5)</f>
        <v>6.681908494965566E-2</v>
      </c>
      <c r="ID126" s="15">
        <f t="shared" si="4"/>
        <v>0.69309865900138934</v>
      </c>
      <c r="IE126" s="15">
        <f t="shared" si="5"/>
        <v>121</v>
      </c>
      <c r="IF126" s="16">
        <f t="shared" si="7"/>
        <v>1.2399999999999967E-8</v>
      </c>
      <c r="IG126" s="37" t="str">
        <f t="shared" si="6"/>
        <v>Laukaa</v>
      </c>
    </row>
    <row r="127" spans="2:241" x14ac:dyDescent="0.2">
      <c r="B127" t="s">
        <v>217</v>
      </c>
      <c r="C127">
        <v>416</v>
      </c>
      <c r="L127" s="61">
        <v>142.30000000000001</v>
      </c>
      <c r="M127" s="55"/>
      <c r="N127" s="55"/>
      <c r="O127" s="55"/>
      <c r="P127" s="55"/>
      <c r="Q127" s="55"/>
      <c r="R127" s="55"/>
      <c r="S127" s="63">
        <v>89</v>
      </c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2">
        <v>0</v>
      </c>
      <c r="AH127" s="55"/>
      <c r="AI127" s="55"/>
      <c r="AJ127" s="55"/>
      <c r="AK127" s="55"/>
      <c r="AL127" s="72">
        <v>0.66442953020134232</v>
      </c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72">
        <v>1</v>
      </c>
      <c r="BE127" s="55"/>
      <c r="BF127" s="55"/>
      <c r="BG127" s="55"/>
      <c r="BH127" s="67">
        <v>99</v>
      </c>
      <c r="BI127" s="55"/>
      <c r="BJ127" s="55"/>
      <c r="BK127" s="55"/>
      <c r="BL127" s="55"/>
      <c r="BM127" s="55"/>
      <c r="BN127" s="65">
        <v>26514.830115830115</v>
      </c>
      <c r="CJ127" s="8">
        <f>ABS(L127-VLOOKUP(VK_valitsin!$C$8,tiedot,11,FALSE))</f>
        <v>3</v>
      </c>
      <c r="CQ127" s="8">
        <f>ABS(S127-VLOOKUP(VK_valitsin!$C$8,tiedot,18,FALSE))</f>
        <v>63</v>
      </c>
      <c r="DE127" s="8">
        <f>ABS(AG127-VLOOKUP(VK_valitsin!$C$8,tiedot,32,FALSE))</f>
        <v>0</v>
      </c>
      <c r="DJ127" s="8">
        <f>ABS(AL127-VLOOKUP(VK_valitsin!$C$8,tiedot,37,FALSE))</f>
        <v>2.9910092440167069E-2</v>
      </c>
      <c r="EB127" s="41">
        <f>ABS(BD127-VLOOKUP(VK_valitsin!$C$8,tiedot,55,FALSE))</f>
        <v>0.17934782608695654</v>
      </c>
      <c r="EF127" s="41">
        <f>ABS(BH127-VLOOKUP(VK_valitsin!$C$8,tiedot,59,FALSE))</f>
        <v>453</v>
      </c>
      <c r="EL127" s="8">
        <f>ABS(BN127-VLOOKUP(VK_valitsin!$C$8,tiedot,65,FALSE))</f>
        <v>901.64989881564179</v>
      </c>
      <c r="FH127" s="43">
        <f>IF($B127=VK_valitsin!$C$8,100000,VK!CJ127/VK!L$296*VK_valitsin!E$5)</f>
        <v>1.4186828002453286E-2</v>
      </c>
      <c r="FO127" s="43">
        <f>IF($B127=VK_valitsin!$C$8,100000,VK!CQ127/VK!S$296*VK_valitsin!J$5)</f>
        <v>1.1952929549016465E-2</v>
      </c>
      <c r="GC127" s="43">
        <f>IF($B127=VK_valitsin!$C$8,100000,VK!DE127/VK!AG$296*VK_valitsin!I$5)</f>
        <v>0</v>
      </c>
      <c r="GH127" s="43">
        <f>IF($B127=VK_valitsin!$C$8,100000,VK!DJ127/VK!AL$296*VK_valitsin!D$5)</f>
        <v>5.8481170520993345E-2</v>
      </c>
      <c r="GZ127" s="43">
        <f>IF($B127=VK_valitsin!$C$8,100000,VK!EB127/VK!BD$296*VK_valitsin!H$5)</f>
        <v>7.2794539797078228E-2</v>
      </c>
      <c r="HD127" s="43">
        <f>IF($B127=VK_valitsin!$C$8,100000,VK!EF127/VK!BH$296*VK_valitsin!F$5)</f>
        <v>0.17985511767450507</v>
      </c>
      <c r="HJ127" s="43">
        <f>IF($B127=VK_valitsin!$C$8,100000,VK!EL127/VK!BN$296*VK_valitsin!G$5)</f>
        <v>3.5688403087229398E-2</v>
      </c>
      <c r="ID127" s="15">
        <f t="shared" si="4"/>
        <v>0.37295900113127584</v>
      </c>
      <c r="IE127" s="15">
        <f t="shared" si="5"/>
        <v>11</v>
      </c>
      <c r="IF127" s="16">
        <f t="shared" si="7"/>
        <v>1.2499999999999966E-8</v>
      </c>
      <c r="IG127" s="37" t="str">
        <f t="shared" si="6"/>
        <v>Lemi</v>
      </c>
    </row>
    <row r="128" spans="2:241" x14ac:dyDescent="0.2">
      <c r="B128" t="s">
        <v>218</v>
      </c>
      <c r="C128">
        <v>418</v>
      </c>
      <c r="L128" s="61">
        <v>115.4</v>
      </c>
      <c r="M128" s="55"/>
      <c r="N128" s="55"/>
      <c r="O128" s="55"/>
      <c r="P128" s="55"/>
      <c r="Q128" s="55"/>
      <c r="R128" s="55"/>
      <c r="S128" s="63">
        <v>141</v>
      </c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42">
        <v>1</v>
      </c>
      <c r="AH128" s="55"/>
      <c r="AI128" s="55"/>
      <c r="AJ128" s="55"/>
      <c r="AK128" s="55"/>
      <c r="AL128" s="72">
        <v>0.64459930313588854</v>
      </c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72">
        <v>0.78648648648648645</v>
      </c>
      <c r="BE128" s="55"/>
      <c r="BF128" s="55"/>
      <c r="BG128" s="55"/>
      <c r="BH128" s="67">
        <v>1110</v>
      </c>
      <c r="BI128" s="55"/>
      <c r="BJ128" s="55"/>
      <c r="BK128" s="55"/>
      <c r="BL128" s="55"/>
      <c r="BM128" s="55"/>
      <c r="BN128" s="65">
        <v>30327.728304164153</v>
      </c>
      <c r="CJ128" s="8">
        <f>ABS(L128-VLOOKUP(VK_valitsin!$C$8,tiedot,11,FALSE))</f>
        <v>23.900000000000006</v>
      </c>
      <c r="CQ128" s="8">
        <f>ABS(S128-VLOOKUP(VK_valitsin!$C$8,tiedot,18,FALSE))</f>
        <v>11</v>
      </c>
      <c r="DE128" s="8">
        <f>ABS(AG128-VLOOKUP(VK_valitsin!$C$8,tiedot,32,FALSE))</f>
        <v>1</v>
      </c>
      <c r="DJ128" s="8">
        <f>ABS(AL128-VLOOKUP(VK_valitsin!$C$8,tiedot,37,FALSE))</f>
        <v>4.9740319505620856E-2</v>
      </c>
      <c r="EB128" s="41">
        <f>ABS(BD128-VLOOKUP(VK_valitsin!$C$8,tiedot,55,FALSE))</f>
        <v>3.4165687426557012E-2</v>
      </c>
      <c r="EF128" s="41">
        <f>ABS(BH128-VLOOKUP(VK_valitsin!$C$8,tiedot,59,FALSE))</f>
        <v>558</v>
      </c>
      <c r="EL128" s="8">
        <f>ABS(BN128-VLOOKUP(VK_valitsin!$C$8,tiedot,65,FALSE))</f>
        <v>2911.2482895183966</v>
      </c>
      <c r="FH128" s="43">
        <f>IF($B128=VK_valitsin!$C$8,100000,VK!CJ128/VK!L$296*VK_valitsin!E$5)</f>
        <v>0.11302172975287789</v>
      </c>
      <c r="FO128" s="43">
        <f>IF($B128=VK_valitsin!$C$8,100000,VK!CQ128/VK!S$296*VK_valitsin!J$5)</f>
        <v>2.0870194450663664E-3</v>
      </c>
      <c r="GC128" s="43">
        <f>IF($B128=VK_valitsin!$C$8,100000,VK!DE128/VK!AG$296*VK_valitsin!I$5)</f>
        <v>0.10940897735217005</v>
      </c>
      <c r="GH128" s="43">
        <f>IF($B128=VK_valitsin!$C$8,100000,VK!DJ128/VK!AL$296*VK_valitsin!D$5)</f>
        <v>9.7253865483561727E-2</v>
      </c>
      <c r="GZ128" s="43">
        <f>IF($B128=VK_valitsin!$C$8,100000,VK!EB128/VK!BD$296*VK_valitsin!H$5)</f>
        <v>1.3867330021949552E-2</v>
      </c>
      <c r="HD128" s="43">
        <f>IF($B128=VK_valitsin!$C$8,100000,VK!EF128/VK!BH$296*VK_valitsin!F$5)</f>
        <v>0.22154338998316517</v>
      </c>
      <c r="HJ128" s="43">
        <f>IF($B128=VK_valitsin!$C$8,100000,VK!EL128/VK!BN$296*VK_valitsin!G$5)</f>
        <v>0.11523075927786844</v>
      </c>
      <c r="ID128" s="15">
        <f t="shared" si="4"/>
        <v>0.67241308391665922</v>
      </c>
      <c r="IE128" s="15">
        <f t="shared" si="5"/>
        <v>112</v>
      </c>
      <c r="IF128" s="16">
        <f t="shared" si="7"/>
        <v>1.2599999999999966E-8</v>
      </c>
      <c r="IG128" s="37" t="str">
        <f t="shared" si="6"/>
        <v>Lempäälä</v>
      </c>
    </row>
    <row r="129" spans="2:241" x14ac:dyDescent="0.2">
      <c r="B129" t="s">
        <v>219</v>
      </c>
      <c r="C129">
        <v>420</v>
      </c>
      <c r="L129" s="61">
        <v>165</v>
      </c>
      <c r="M129" s="55"/>
      <c r="N129" s="55"/>
      <c r="O129" s="55"/>
      <c r="P129" s="55"/>
      <c r="Q129" s="55"/>
      <c r="R129" s="55"/>
      <c r="S129" s="63">
        <v>350</v>
      </c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42">
        <v>0</v>
      </c>
      <c r="AH129" s="55"/>
      <c r="AI129" s="55"/>
      <c r="AJ129" s="55"/>
      <c r="AK129" s="55"/>
      <c r="AL129" s="72">
        <v>0.76760563380281688</v>
      </c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72">
        <v>1</v>
      </c>
      <c r="BE129" s="55"/>
      <c r="BF129" s="55"/>
      <c r="BG129" s="55"/>
      <c r="BH129" s="67">
        <v>327</v>
      </c>
      <c r="BI129" s="55"/>
      <c r="BJ129" s="55"/>
      <c r="BK129" s="55"/>
      <c r="BL129" s="55"/>
      <c r="BM129" s="55"/>
      <c r="BN129" s="65">
        <v>27120.621335414111</v>
      </c>
      <c r="CJ129" s="8">
        <f>ABS(L129-VLOOKUP(VK_valitsin!$C$8,tiedot,11,FALSE))</f>
        <v>25.699999999999989</v>
      </c>
      <c r="CQ129" s="8">
        <f>ABS(S129-VLOOKUP(VK_valitsin!$C$8,tiedot,18,FALSE))</f>
        <v>198</v>
      </c>
      <c r="DE129" s="8">
        <f>ABS(AG129-VLOOKUP(VK_valitsin!$C$8,tiedot,32,FALSE))</f>
        <v>0</v>
      </c>
      <c r="DJ129" s="8">
        <f>ABS(AL129-VLOOKUP(VK_valitsin!$C$8,tiedot,37,FALSE))</f>
        <v>7.3266011161307487E-2</v>
      </c>
      <c r="EB129" s="41">
        <f>ABS(BD129-VLOOKUP(VK_valitsin!$C$8,tiedot,55,FALSE))</f>
        <v>0.17934782608695654</v>
      </c>
      <c r="EF129" s="41">
        <f>ABS(BH129-VLOOKUP(VK_valitsin!$C$8,tiedot,59,FALSE))</f>
        <v>225</v>
      </c>
      <c r="EL129" s="8">
        <f>ABS(BN129-VLOOKUP(VK_valitsin!$C$8,tiedot,65,FALSE))</f>
        <v>295.85867923164551</v>
      </c>
      <c r="FH129" s="43">
        <f>IF($B129=VK_valitsin!$C$8,100000,VK!CJ129/VK!L$296*VK_valitsin!E$5)</f>
        <v>0.12153382655434979</v>
      </c>
      <c r="FO129" s="43">
        <f>IF($B129=VK_valitsin!$C$8,100000,VK!CQ129/VK!S$296*VK_valitsin!J$5)</f>
        <v>3.7566350011194599E-2</v>
      </c>
      <c r="GC129" s="43">
        <f>IF($B129=VK_valitsin!$C$8,100000,VK!DE129/VK!AG$296*VK_valitsin!I$5)</f>
        <v>0</v>
      </c>
      <c r="GH129" s="43">
        <f>IF($B129=VK_valitsin!$C$8,100000,VK!DJ129/VK!AL$296*VK_valitsin!D$5)</f>
        <v>0.14325205114924386</v>
      </c>
      <c r="GZ129" s="43">
        <f>IF($B129=VK_valitsin!$C$8,100000,VK!EB129/VK!BD$296*VK_valitsin!H$5)</f>
        <v>7.2794539797078228E-2</v>
      </c>
      <c r="HD129" s="43">
        <f>IF($B129=VK_valitsin!$C$8,100000,VK!EF129/VK!BH$296*VK_valitsin!F$5)</f>
        <v>8.9332012089985952E-2</v>
      </c>
      <c r="HJ129" s="43">
        <f>IF($B129=VK_valitsin!$C$8,100000,VK!EL129/VK!BN$296*VK_valitsin!G$5)</f>
        <v>1.1710447497574874E-2</v>
      </c>
      <c r="ID129" s="15">
        <f t="shared" si="4"/>
        <v>0.47618923979942723</v>
      </c>
      <c r="IE129" s="15">
        <f t="shared" si="5"/>
        <v>43</v>
      </c>
      <c r="IF129" s="16">
        <f t="shared" si="7"/>
        <v>1.2699999999999965E-8</v>
      </c>
      <c r="IG129" s="37" t="str">
        <f t="shared" si="6"/>
        <v>Leppävirta</v>
      </c>
    </row>
    <row r="130" spans="2:241" x14ac:dyDescent="0.2">
      <c r="B130" t="s">
        <v>220</v>
      </c>
      <c r="C130">
        <v>421</v>
      </c>
      <c r="L130" s="61">
        <v>179.5</v>
      </c>
      <c r="M130" s="55"/>
      <c r="N130" s="55"/>
      <c r="O130" s="55"/>
      <c r="P130" s="55"/>
      <c r="Q130" s="55"/>
      <c r="R130" s="55"/>
      <c r="S130" s="63">
        <v>71</v>
      </c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42">
        <v>1</v>
      </c>
      <c r="AH130" s="55"/>
      <c r="AI130" s="55"/>
      <c r="AJ130" s="55"/>
      <c r="AK130" s="55"/>
      <c r="AL130" s="72">
        <v>0.42857142857142855</v>
      </c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72">
        <v>1</v>
      </c>
      <c r="BE130" s="55"/>
      <c r="BF130" s="55"/>
      <c r="BG130" s="55"/>
      <c r="BH130" s="67">
        <v>15</v>
      </c>
      <c r="BI130" s="55"/>
      <c r="BJ130" s="55"/>
      <c r="BK130" s="55"/>
      <c r="BL130" s="55"/>
      <c r="BM130" s="55"/>
      <c r="BN130" s="65">
        <v>24554.281203007518</v>
      </c>
      <c r="CJ130" s="8">
        <f>ABS(L130-VLOOKUP(VK_valitsin!$C$8,tiedot,11,FALSE))</f>
        <v>40.199999999999989</v>
      </c>
      <c r="CQ130" s="8">
        <f>ABS(S130-VLOOKUP(VK_valitsin!$C$8,tiedot,18,FALSE))</f>
        <v>81</v>
      </c>
      <c r="DE130" s="8">
        <f>ABS(AG130-VLOOKUP(VK_valitsin!$C$8,tiedot,32,FALSE))</f>
        <v>1</v>
      </c>
      <c r="DJ130" s="8">
        <f>ABS(AL130-VLOOKUP(VK_valitsin!$C$8,tiedot,37,FALSE))</f>
        <v>0.26576819407008084</v>
      </c>
      <c r="EB130" s="41">
        <f>ABS(BD130-VLOOKUP(VK_valitsin!$C$8,tiedot,55,FALSE))</f>
        <v>0.17934782608695654</v>
      </c>
      <c r="EF130" s="41">
        <f>ABS(BH130-VLOOKUP(VK_valitsin!$C$8,tiedot,59,FALSE))</f>
        <v>537</v>
      </c>
      <c r="EL130" s="8">
        <f>ABS(BN130-VLOOKUP(VK_valitsin!$C$8,tiedot,65,FALSE))</f>
        <v>2862.1988116382381</v>
      </c>
      <c r="FH130" s="43">
        <f>IF($B130=VK_valitsin!$C$8,100000,VK!CJ130/VK!L$296*VK_valitsin!E$5)</f>
        <v>0.19010349523287398</v>
      </c>
      <c r="FO130" s="43">
        <f>IF($B130=VK_valitsin!$C$8,100000,VK!CQ130/VK!S$296*VK_valitsin!J$5)</f>
        <v>1.5368052277306882E-2</v>
      </c>
      <c r="GC130" s="43">
        <f>IF($B130=VK_valitsin!$C$8,100000,VK!DE130/VK!AG$296*VK_valitsin!I$5)</f>
        <v>0.10940897735217005</v>
      </c>
      <c r="GH130" s="43">
        <f>IF($B130=VK_valitsin!$C$8,100000,VK!DJ130/VK!AL$296*VK_valitsin!D$5)</f>
        <v>0.51963848348380548</v>
      </c>
      <c r="GZ130" s="43">
        <f>IF($B130=VK_valitsin!$C$8,100000,VK!EB130/VK!BD$296*VK_valitsin!H$5)</f>
        <v>7.2794539797078228E-2</v>
      </c>
      <c r="HD130" s="43">
        <f>IF($B130=VK_valitsin!$C$8,100000,VK!EF130/VK!BH$296*VK_valitsin!F$5)</f>
        <v>0.21320573552143315</v>
      </c>
      <c r="HJ130" s="43">
        <f>IF($B130=VK_valitsin!$C$8,100000,VK!EL130/VK!BN$296*VK_valitsin!G$5)</f>
        <v>0.11328932109869869</v>
      </c>
      <c r="ID130" s="15">
        <f t="shared" si="4"/>
        <v>1.2338086175633665</v>
      </c>
      <c r="IE130" s="15">
        <f t="shared" si="5"/>
        <v>255</v>
      </c>
      <c r="IF130" s="16">
        <f t="shared" si="7"/>
        <v>1.2799999999999964E-8</v>
      </c>
      <c r="IG130" s="37" t="str">
        <f t="shared" si="6"/>
        <v>Lestijärvi</v>
      </c>
    </row>
    <row r="131" spans="2:241" x14ac:dyDescent="0.2">
      <c r="B131" t="s">
        <v>221</v>
      </c>
      <c r="C131">
        <v>422</v>
      </c>
      <c r="L131" s="61">
        <v>219</v>
      </c>
      <c r="M131" s="55"/>
      <c r="N131" s="55"/>
      <c r="O131" s="55"/>
      <c r="P131" s="55"/>
      <c r="Q131" s="55"/>
      <c r="R131" s="55"/>
      <c r="S131" s="63">
        <v>769</v>
      </c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42">
        <v>0</v>
      </c>
      <c r="AH131" s="55"/>
      <c r="AI131" s="55"/>
      <c r="AJ131" s="55"/>
      <c r="AK131" s="55"/>
      <c r="AL131" s="72">
        <v>0.81021897810218979</v>
      </c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72">
        <v>1</v>
      </c>
      <c r="BE131" s="55"/>
      <c r="BF131" s="55"/>
      <c r="BG131" s="55"/>
      <c r="BH131" s="67">
        <v>222</v>
      </c>
      <c r="BI131" s="55"/>
      <c r="BJ131" s="55"/>
      <c r="BK131" s="55"/>
      <c r="BL131" s="55"/>
      <c r="BM131" s="55"/>
      <c r="BN131" s="65">
        <v>25105.532291770327</v>
      </c>
      <c r="CJ131" s="8">
        <f>ABS(L131-VLOOKUP(VK_valitsin!$C$8,tiedot,11,FALSE))</f>
        <v>79.699999999999989</v>
      </c>
      <c r="CQ131" s="8">
        <f>ABS(S131-VLOOKUP(VK_valitsin!$C$8,tiedot,18,FALSE))</f>
        <v>617</v>
      </c>
      <c r="DE131" s="8">
        <f>ABS(AG131-VLOOKUP(VK_valitsin!$C$8,tiedot,32,FALSE))</f>
        <v>0</v>
      </c>
      <c r="DJ131" s="8">
        <f>ABS(AL131-VLOOKUP(VK_valitsin!$C$8,tiedot,37,FALSE))</f>
        <v>0.1158793554606804</v>
      </c>
      <c r="EB131" s="41">
        <f>ABS(BD131-VLOOKUP(VK_valitsin!$C$8,tiedot,55,FALSE))</f>
        <v>0.17934782608695654</v>
      </c>
      <c r="EF131" s="41">
        <f>ABS(BH131-VLOOKUP(VK_valitsin!$C$8,tiedot,59,FALSE))</f>
        <v>330</v>
      </c>
      <c r="EL131" s="8">
        <f>ABS(BN131-VLOOKUP(VK_valitsin!$C$8,tiedot,65,FALSE))</f>
        <v>2310.9477228754295</v>
      </c>
      <c r="FH131" s="43">
        <f>IF($B131=VK_valitsin!$C$8,100000,VK!CJ131/VK!L$296*VK_valitsin!E$5)</f>
        <v>0.37689673059850892</v>
      </c>
      <c r="FO131" s="43">
        <f>IF($B131=VK_valitsin!$C$8,100000,VK!CQ131/VK!S$296*VK_valitsin!J$5)</f>
        <v>0.11706281796417711</v>
      </c>
      <c r="GC131" s="43">
        <f>IF($B131=VK_valitsin!$C$8,100000,VK!DE131/VK!AG$296*VK_valitsin!I$5)</f>
        <v>0</v>
      </c>
      <c r="GH131" s="43">
        <f>IF($B131=VK_valitsin!$C$8,100000,VK!DJ131/VK!AL$296*VK_valitsin!D$5)</f>
        <v>0.2265710264893116</v>
      </c>
      <c r="GZ131" s="43">
        <f>IF($B131=VK_valitsin!$C$8,100000,VK!EB131/VK!BD$296*VK_valitsin!H$5)</f>
        <v>7.2794539797078228E-2</v>
      </c>
      <c r="HD131" s="43">
        <f>IF($B131=VK_valitsin!$C$8,100000,VK!EF131/VK!BH$296*VK_valitsin!F$5)</f>
        <v>0.13102028439864605</v>
      </c>
      <c r="HJ131" s="43">
        <f>IF($B131=VK_valitsin!$C$8,100000,VK!EL131/VK!BN$296*VK_valitsin!G$5)</f>
        <v>9.1470130430698904E-2</v>
      </c>
      <c r="ID131" s="15">
        <f t="shared" ref="ID131:ID193" si="8">SUM(FF131:IC131)+IF131</f>
        <v>1.0158155425784208</v>
      </c>
      <c r="IE131" s="15">
        <f t="shared" ref="IE131:IE194" si="9">_xlfn.RANK.EQ(ID131,$ID$3:$ID$294,1)</f>
        <v>224</v>
      </c>
      <c r="IF131" s="16">
        <f t="shared" si="7"/>
        <v>1.2899999999999963E-8</v>
      </c>
      <c r="IG131" s="37" t="str">
        <f t="shared" si="6"/>
        <v>Lieksa</v>
      </c>
    </row>
    <row r="132" spans="2:241" x14ac:dyDescent="0.2">
      <c r="B132" t="s">
        <v>222</v>
      </c>
      <c r="C132">
        <v>423</v>
      </c>
      <c r="L132" s="61">
        <v>112</v>
      </c>
      <c r="M132" s="55"/>
      <c r="N132" s="55"/>
      <c r="O132" s="55"/>
      <c r="P132" s="55"/>
      <c r="Q132" s="55"/>
      <c r="R132" s="55"/>
      <c r="S132" s="63">
        <v>193</v>
      </c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42">
        <v>0</v>
      </c>
      <c r="AH132" s="55"/>
      <c r="AI132" s="55"/>
      <c r="AJ132" s="55"/>
      <c r="AK132" s="55"/>
      <c r="AL132" s="72">
        <v>0.87895142636854284</v>
      </c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72">
        <v>0.73947368421052628</v>
      </c>
      <c r="BE132" s="55"/>
      <c r="BF132" s="55"/>
      <c r="BG132" s="55"/>
      <c r="BH132" s="67">
        <v>1140</v>
      </c>
      <c r="BI132" s="55"/>
      <c r="BJ132" s="55"/>
      <c r="BK132" s="55"/>
      <c r="BL132" s="55"/>
      <c r="BM132" s="55"/>
      <c r="BN132" s="65">
        <v>30624.157214748862</v>
      </c>
      <c r="CJ132" s="8">
        <f>ABS(L132-VLOOKUP(VK_valitsin!$C$8,tiedot,11,FALSE))</f>
        <v>27.300000000000011</v>
      </c>
      <c r="CQ132" s="8">
        <f>ABS(S132-VLOOKUP(VK_valitsin!$C$8,tiedot,18,FALSE))</f>
        <v>41</v>
      </c>
      <c r="DE132" s="8">
        <f>ABS(AG132-VLOOKUP(VK_valitsin!$C$8,tiedot,32,FALSE))</f>
        <v>0</v>
      </c>
      <c r="DJ132" s="8">
        <f>ABS(AL132-VLOOKUP(VK_valitsin!$C$8,tiedot,37,FALSE))</f>
        <v>0.18461180372703345</v>
      </c>
      <c r="EB132" s="41">
        <f>ABS(BD132-VLOOKUP(VK_valitsin!$C$8,tiedot,55,FALSE))</f>
        <v>8.1178489702517176E-2</v>
      </c>
      <c r="EF132" s="41">
        <f>ABS(BH132-VLOOKUP(VK_valitsin!$C$8,tiedot,59,FALSE))</f>
        <v>588</v>
      </c>
      <c r="EL132" s="8">
        <f>ABS(BN132-VLOOKUP(VK_valitsin!$C$8,tiedot,65,FALSE))</f>
        <v>3207.6772001031059</v>
      </c>
      <c r="FH132" s="43">
        <f>IF($B132=VK_valitsin!$C$8,100000,VK!CJ132/VK!L$296*VK_valitsin!E$5)</f>
        <v>0.12910013482232496</v>
      </c>
      <c r="FO132" s="43">
        <f>IF($B132=VK_valitsin!$C$8,100000,VK!CQ132/VK!S$296*VK_valitsin!J$5)</f>
        <v>7.7788906588837307E-3</v>
      </c>
      <c r="GC132" s="43">
        <f>IF($B132=VK_valitsin!$C$8,100000,VK!DE132/VK!AG$296*VK_valitsin!I$5)</f>
        <v>0</v>
      </c>
      <c r="GH132" s="43">
        <f>IF($B132=VK_valitsin!$C$8,100000,VK!DJ132/VK!AL$296*VK_valitsin!D$5)</f>
        <v>0.36095891029243815</v>
      </c>
      <c r="GZ132" s="43">
        <f>IF($B132=VK_valitsin!$C$8,100000,VK!EB132/VK!BD$296*VK_valitsin!H$5)</f>
        <v>3.2949107487098568E-2</v>
      </c>
      <c r="HD132" s="43">
        <f>IF($B132=VK_valitsin!$C$8,100000,VK!EF132/VK!BH$296*VK_valitsin!F$5)</f>
        <v>0.23345432492849663</v>
      </c>
      <c r="HJ132" s="43">
        <f>IF($B132=VK_valitsin!$C$8,100000,VK!EL132/VK!BN$296*VK_valitsin!G$5)</f>
        <v>0.12696377722812993</v>
      </c>
      <c r="ID132" s="15">
        <f t="shared" si="8"/>
        <v>0.89120515841737191</v>
      </c>
      <c r="IE132" s="15">
        <f t="shared" si="9"/>
        <v>186</v>
      </c>
      <c r="IF132" s="16">
        <f t="shared" si="7"/>
        <v>1.2999999999999963E-8</v>
      </c>
      <c r="IG132" s="37" t="str">
        <f t="shared" ref="IG132:IG194" si="10">B132</f>
        <v>Lieto</v>
      </c>
    </row>
    <row r="133" spans="2:241" x14ac:dyDescent="0.2">
      <c r="B133" t="s">
        <v>223</v>
      </c>
      <c r="C133">
        <v>425</v>
      </c>
      <c r="L133" s="61">
        <v>138.9</v>
      </c>
      <c r="M133" s="55"/>
      <c r="N133" s="55"/>
      <c r="O133" s="55"/>
      <c r="P133" s="55"/>
      <c r="Q133" s="55"/>
      <c r="R133" s="55"/>
      <c r="S133" s="63">
        <v>169</v>
      </c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42">
        <v>0</v>
      </c>
      <c r="AH133" s="55"/>
      <c r="AI133" s="55"/>
      <c r="AJ133" s="55"/>
      <c r="AK133" s="55"/>
      <c r="AL133" s="72">
        <v>0.74377593360995853</v>
      </c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72">
        <v>0.71548117154811719</v>
      </c>
      <c r="BE133" s="55"/>
      <c r="BF133" s="55"/>
      <c r="BG133" s="55"/>
      <c r="BH133" s="67">
        <v>717</v>
      </c>
      <c r="BI133" s="55"/>
      <c r="BJ133" s="55"/>
      <c r="BK133" s="55"/>
      <c r="BL133" s="55"/>
      <c r="BM133" s="55"/>
      <c r="BN133" s="65">
        <v>24914.726005888126</v>
      </c>
      <c r="CJ133" s="8">
        <f>ABS(L133-VLOOKUP(VK_valitsin!$C$8,tiedot,11,FALSE))</f>
        <v>0.40000000000000568</v>
      </c>
      <c r="CQ133" s="8">
        <f>ABS(S133-VLOOKUP(VK_valitsin!$C$8,tiedot,18,FALSE))</f>
        <v>17</v>
      </c>
      <c r="DE133" s="8">
        <f>ABS(AG133-VLOOKUP(VK_valitsin!$C$8,tiedot,32,FALSE))</f>
        <v>0</v>
      </c>
      <c r="DJ133" s="8">
        <f>ABS(AL133-VLOOKUP(VK_valitsin!$C$8,tiedot,37,FALSE))</f>
        <v>4.9436310968449138E-2</v>
      </c>
      <c r="EB133" s="41">
        <f>ABS(BD133-VLOOKUP(VK_valitsin!$C$8,tiedot,55,FALSE))</f>
        <v>0.10517100236492627</v>
      </c>
      <c r="EF133" s="41">
        <f>ABS(BH133-VLOOKUP(VK_valitsin!$C$8,tiedot,59,FALSE))</f>
        <v>165</v>
      </c>
      <c r="EL133" s="8">
        <f>ABS(BN133-VLOOKUP(VK_valitsin!$C$8,tiedot,65,FALSE))</f>
        <v>2501.7540087576308</v>
      </c>
      <c r="FH133" s="43">
        <f>IF($B133=VK_valitsin!$C$8,100000,VK!CJ133/VK!L$296*VK_valitsin!E$5)</f>
        <v>1.8915770669937983E-3</v>
      </c>
      <c r="FO133" s="43">
        <f>IF($B133=VK_valitsin!$C$8,100000,VK!CQ133/VK!S$296*VK_valitsin!J$5)</f>
        <v>3.2253936878298395E-3</v>
      </c>
      <c r="GC133" s="43">
        <f>IF($B133=VK_valitsin!$C$8,100000,VK!DE133/VK!AG$296*VK_valitsin!I$5)</f>
        <v>0</v>
      </c>
      <c r="GH133" s="43">
        <f>IF($B133=VK_valitsin!$C$8,100000,VK!DJ133/VK!AL$296*VK_valitsin!D$5)</f>
        <v>9.6659458256712044E-2</v>
      </c>
      <c r="GZ133" s="43">
        <f>IF($B133=VK_valitsin!$C$8,100000,VK!EB133/VK!BD$296*VK_valitsin!H$5)</f>
        <v>4.2687301453212451E-2</v>
      </c>
      <c r="HD133" s="43">
        <f>IF($B133=VK_valitsin!$C$8,100000,VK!EF133/VK!BH$296*VK_valitsin!F$5)</f>
        <v>6.5510142199323024E-2</v>
      </c>
      <c r="HJ133" s="43">
        <f>IF($B133=VK_valitsin!$C$8,100000,VK!EL133/VK!BN$296*VK_valitsin!G$5)</f>
        <v>9.9022476026351738E-2</v>
      </c>
      <c r="ID133" s="15">
        <f t="shared" si="8"/>
        <v>0.30899636179042289</v>
      </c>
      <c r="IE133" s="15">
        <f t="shared" si="9"/>
        <v>5</v>
      </c>
      <c r="IF133" s="16">
        <f t="shared" ref="IF133:IF195" si="11">IF132+0.0000000001</f>
        <v>1.3099999999999962E-8</v>
      </c>
      <c r="IG133" s="37" t="str">
        <f t="shared" si="10"/>
        <v>Liminka</v>
      </c>
    </row>
    <row r="134" spans="2:241" x14ac:dyDescent="0.2">
      <c r="B134" t="s">
        <v>224</v>
      </c>
      <c r="C134">
        <v>426</v>
      </c>
      <c r="L134" s="61">
        <v>141.30000000000001</v>
      </c>
      <c r="M134" s="55"/>
      <c r="N134" s="55"/>
      <c r="O134" s="55"/>
      <c r="P134" s="55"/>
      <c r="Q134" s="55"/>
      <c r="R134" s="55"/>
      <c r="S134" s="63">
        <v>324</v>
      </c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42">
        <v>0</v>
      </c>
      <c r="AH134" s="55"/>
      <c r="AI134" s="55"/>
      <c r="AJ134" s="55"/>
      <c r="AK134" s="55"/>
      <c r="AL134" s="72">
        <v>0.80365296803652964</v>
      </c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72">
        <v>0.94886363636363635</v>
      </c>
      <c r="BE134" s="55"/>
      <c r="BF134" s="55"/>
      <c r="BG134" s="55"/>
      <c r="BH134" s="67">
        <v>528</v>
      </c>
      <c r="BI134" s="55"/>
      <c r="BJ134" s="55"/>
      <c r="BK134" s="55"/>
      <c r="BL134" s="55"/>
      <c r="BM134" s="55"/>
      <c r="BN134" s="65">
        <v>25780.490220767228</v>
      </c>
      <c r="CJ134" s="8">
        <f>ABS(L134-VLOOKUP(VK_valitsin!$C$8,tiedot,11,FALSE))</f>
        <v>2</v>
      </c>
      <c r="CQ134" s="8">
        <f>ABS(S134-VLOOKUP(VK_valitsin!$C$8,tiedot,18,FALSE))</f>
        <v>172</v>
      </c>
      <c r="DE134" s="8">
        <f>ABS(AG134-VLOOKUP(VK_valitsin!$C$8,tiedot,32,FALSE))</f>
        <v>0</v>
      </c>
      <c r="DJ134" s="8">
        <f>ABS(AL134-VLOOKUP(VK_valitsin!$C$8,tiedot,37,FALSE))</f>
        <v>0.10931334539502024</v>
      </c>
      <c r="EB134" s="41">
        <f>ABS(BD134-VLOOKUP(VK_valitsin!$C$8,tiedot,55,FALSE))</f>
        <v>0.12821146245059289</v>
      </c>
      <c r="EF134" s="41">
        <f>ABS(BH134-VLOOKUP(VK_valitsin!$C$8,tiedot,59,FALSE))</f>
        <v>24</v>
      </c>
      <c r="EL134" s="8">
        <f>ABS(BN134-VLOOKUP(VK_valitsin!$C$8,tiedot,65,FALSE))</f>
        <v>1635.9897938785289</v>
      </c>
      <c r="FH134" s="43">
        <f>IF($B134=VK_valitsin!$C$8,100000,VK!CJ134/VK!L$296*VK_valitsin!E$5)</f>
        <v>9.4578853349688574E-3</v>
      </c>
      <c r="FO134" s="43">
        <f>IF($B134=VK_valitsin!$C$8,100000,VK!CQ134/VK!S$296*VK_valitsin!J$5)</f>
        <v>3.2633394959219554E-2</v>
      </c>
      <c r="GC134" s="43">
        <f>IF($B134=VK_valitsin!$C$8,100000,VK!DE134/VK!AG$296*VK_valitsin!I$5)</f>
        <v>0</v>
      </c>
      <c r="GH134" s="43">
        <f>IF($B134=VK_valitsin!$C$8,100000,VK!DJ134/VK!AL$296*VK_valitsin!D$5)</f>
        <v>0.21373295335193934</v>
      </c>
      <c r="GZ134" s="43">
        <f>IF($B134=VK_valitsin!$C$8,100000,VK!EB134/VK!BD$296*VK_valitsin!H$5)</f>
        <v>5.2039071838407155E-2</v>
      </c>
      <c r="HD134" s="43">
        <f>IF($B134=VK_valitsin!$C$8,100000,VK!EF134/VK!BH$296*VK_valitsin!F$5)</f>
        <v>9.5287479562651684E-3</v>
      </c>
      <c r="HJ134" s="43">
        <f>IF($B134=VK_valitsin!$C$8,100000,VK!EL134/VK!BN$296*VK_valitsin!G$5)</f>
        <v>6.4754472093018337E-2</v>
      </c>
      <c r="ID134" s="15">
        <f t="shared" si="8"/>
        <v>0.38214653873381843</v>
      </c>
      <c r="IE134" s="15">
        <f t="shared" si="9"/>
        <v>13</v>
      </c>
      <c r="IF134" s="16">
        <f t="shared" si="11"/>
        <v>1.3199999999999961E-8</v>
      </c>
      <c r="IG134" s="37" t="str">
        <f t="shared" si="10"/>
        <v>Liperi</v>
      </c>
    </row>
    <row r="135" spans="2:241" x14ac:dyDescent="0.2">
      <c r="B135" t="s">
        <v>87</v>
      </c>
      <c r="C135">
        <v>430</v>
      </c>
      <c r="L135" s="61">
        <v>164.8</v>
      </c>
      <c r="M135" s="55"/>
      <c r="N135" s="55"/>
      <c r="O135" s="55"/>
      <c r="P135" s="55"/>
      <c r="Q135" s="55"/>
      <c r="R135" s="55"/>
      <c r="S135" s="63">
        <v>426</v>
      </c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42">
        <v>0</v>
      </c>
      <c r="AH135" s="55"/>
      <c r="AI135" s="55"/>
      <c r="AJ135" s="55"/>
      <c r="AK135" s="55"/>
      <c r="AL135" s="72">
        <v>0.84389489953632146</v>
      </c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72">
        <v>0.69230769230769229</v>
      </c>
      <c r="BE135" s="55"/>
      <c r="BF135" s="55"/>
      <c r="BG135" s="55"/>
      <c r="BH135" s="67">
        <v>546</v>
      </c>
      <c r="BI135" s="55"/>
      <c r="BJ135" s="55"/>
      <c r="BK135" s="55"/>
      <c r="BL135" s="55"/>
      <c r="BM135" s="55"/>
      <c r="BN135" s="65">
        <v>25369.473488067997</v>
      </c>
      <c r="CJ135" s="8">
        <f>ABS(L135-VLOOKUP(VK_valitsin!$C$8,tiedot,11,FALSE))</f>
        <v>25.5</v>
      </c>
      <c r="CQ135" s="8">
        <f>ABS(S135-VLOOKUP(VK_valitsin!$C$8,tiedot,18,FALSE))</f>
        <v>274</v>
      </c>
      <c r="DE135" s="8">
        <f>ABS(AG135-VLOOKUP(VK_valitsin!$C$8,tiedot,32,FALSE))</f>
        <v>0</v>
      </c>
      <c r="DJ135" s="8">
        <f>ABS(AL135-VLOOKUP(VK_valitsin!$C$8,tiedot,37,FALSE))</f>
        <v>0.14955527689481207</v>
      </c>
      <c r="EB135" s="41">
        <f>ABS(BD135-VLOOKUP(VK_valitsin!$C$8,tiedot,55,FALSE))</f>
        <v>0.12834448160535117</v>
      </c>
      <c r="EF135" s="41">
        <f>ABS(BH135-VLOOKUP(VK_valitsin!$C$8,tiedot,59,FALSE))</f>
        <v>6</v>
      </c>
      <c r="EL135" s="8">
        <f>ABS(BN135-VLOOKUP(VK_valitsin!$C$8,tiedot,65,FALSE))</f>
        <v>2047.0065265777594</v>
      </c>
      <c r="FH135" s="43">
        <f>IF($B135=VK_valitsin!$C$8,100000,VK!CJ135/VK!L$296*VK_valitsin!E$5)</f>
        <v>0.12058803802085294</v>
      </c>
      <c r="FO135" s="43">
        <f>IF($B135=VK_valitsin!$C$8,100000,VK!CQ135/VK!S$296*VK_valitsin!J$5)</f>
        <v>5.198575708619859E-2</v>
      </c>
      <c r="GC135" s="43">
        <f>IF($B135=VK_valitsin!$C$8,100000,VK!DE135/VK!AG$296*VK_valitsin!I$5)</f>
        <v>0</v>
      </c>
      <c r="GH135" s="43">
        <f>IF($B135=VK_valitsin!$C$8,100000,VK!DJ135/VK!AL$296*VK_valitsin!D$5)</f>
        <v>0.29241526644880628</v>
      </c>
      <c r="GZ135" s="43">
        <f>IF($B135=VK_valitsin!$C$8,100000,VK!EB135/VK!BD$296*VK_valitsin!H$5)</f>
        <v>5.2093062279027998E-2</v>
      </c>
      <c r="HD135" s="43">
        <f>IF($B135=VK_valitsin!$C$8,100000,VK!EF135/VK!BH$296*VK_valitsin!F$5)</f>
        <v>2.3821869890662921E-3</v>
      </c>
      <c r="HJ135" s="43">
        <f>IF($B135=VK_valitsin!$C$8,100000,VK!EL135/VK!BN$296*VK_valitsin!G$5)</f>
        <v>8.1023015849784608E-2</v>
      </c>
      <c r="ID135" s="15">
        <f t="shared" si="8"/>
        <v>0.60048733997373671</v>
      </c>
      <c r="IE135" s="15">
        <f t="shared" si="9"/>
        <v>88</v>
      </c>
      <c r="IF135" s="16">
        <f t="shared" si="11"/>
        <v>1.329999999999996E-8</v>
      </c>
      <c r="IG135" s="37" t="str">
        <f t="shared" si="10"/>
        <v>Loimaa</v>
      </c>
    </row>
    <row r="136" spans="2:241" x14ac:dyDescent="0.2">
      <c r="B136" t="s">
        <v>226</v>
      </c>
      <c r="C136">
        <v>433</v>
      </c>
      <c r="L136" s="61">
        <v>132.80000000000001</v>
      </c>
      <c r="M136" s="55"/>
      <c r="N136" s="55"/>
      <c r="O136" s="55"/>
      <c r="P136" s="55"/>
      <c r="Q136" s="55"/>
      <c r="R136" s="55"/>
      <c r="S136" s="63">
        <v>233</v>
      </c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42">
        <v>1</v>
      </c>
      <c r="AH136" s="55"/>
      <c r="AI136" s="55"/>
      <c r="AJ136" s="55"/>
      <c r="AK136" s="55"/>
      <c r="AL136" s="72">
        <v>0.8044692737430168</v>
      </c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72">
        <v>0.96875</v>
      </c>
      <c r="BE136" s="55"/>
      <c r="BF136" s="55"/>
      <c r="BG136" s="55"/>
      <c r="BH136" s="67">
        <v>288</v>
      </c>
      <c r="BI136" s="55"/>
      <c r="BJ136" s="55"/>
      <c r="BK136" s="55"/>
      <c r="BL136" s="55"/>
      <c r="BM136" s="55"/>
      <c r="BN136" s="65">
        <v>27907.310434896175</v>
      </c>
      <c r="CJ136" s="8">
        <f>ABS(L136-VLOOKUP(VK_valitsin!$C$8,tiedot,11,FALSE))</f>
        <v>6.5</v>
      </c>
      <c r="CQ136" s="8">
        <f>ABS(S136-VLOOKUP(VK_valitsin!$C$8,tiedot,18,FALSE))</f>
        <v>81</v>
      </c>
      <c r="DE136" s="8">
        <f>ABS(AG136-VLOOKUP(VK_valitsin!$C$8,tiedot,32,FALSE))</f>
        <v>1</v>
      </c>
      <c r="DJ136" s="8">
        <f>ABS(AL136-VLOOKUP(VK_valitsin!$C$8,tiedot,37,FALSE))</f>
        <v>0.11012965110150741</v>
      </c>
      <c r="EB136" s="41">
        <f>ABS(BD136-VLOOKUP(VK_valitsin!$C$8,tiedot,55,FALSE))</f>
        <v>0.14809782608695654</v>
      </c>
      <c r="EF136" s="41">
        <f>ABS(BH136-VLOOKUP(VK_valitsin!$C$8,tiedot,59,FALSE))</f>
        <v>264</v>
      </c>
      <c r="EL136" s="8">
        <f>ABS(BN136-VLOOKUP(VK_valitsin!$C$8,tiedot,65,FALSE))</f>
        <v>490.83042025041868</v>
      </c>
      <c r="FH136" s="43">
        <f>IF($B136=VK_valitsin!$C$8,100000,VK!CJ136/VK!L$296*VK_valitsin!E$5)</f>
        <v>3.0738127338648787E-2</v>
      </c>
      <c r="FO136" s="43">
        <f>IF($B136=VK_valitsin!$C$8,100000,VK!CQ136/VK!S$296*VK_valitsin!J$5)</f>
        <v>1.5368052277306882E-2</v>
      </c>
      <c r="GC136" s="43">
        <f>IF($B136=VK_valitsin!$C$8,100000,VK!DE136/VK!AG$296*VK_valitsin!I$5)</f>
        <v>0.10940897735217005</v>
      </c>
      <c r="GH136" s="43">
        <f>IF($B136=VK_valitsin!$C$8,100000,VK!DJ136/VK!AL$296*VK_valitsin!D$5)</f>
        <v>0.21532902040903162</v>
      </c>
      <c r="GZ136" s="43">
        <f>IF($B136=VK_valitsin!$C$8,100000,VK!EB136/VK!BD$296*VK_valitsin!H$5)</f>
        <v>6.0110642711223683E-2</v>
      </c>
      <c r="HD136" s="43">
        <f>IF($B136=VK_valitsin!$C$8,100000,VK!EF136/VK!BH$296*VK_valitsin!F$5)</f>
        <v>0.10481622751891685</v>
      </c>
      <c r="HJ136" s="43">
        <f>IF($B136=VK_valitsin!$C$8,100000,VK!EL136/VK!BN$296*VK_valitsin!G$5)</f>
        <v>1.9427666889754506E-2</v>
      </c>
      <c r="ID136" s="15">
        <f t="shared" si="8"/>
        <v>0.55519872789705238</v>
      </c>
      <c r="IE136" s="15">
        <f t="shared" si="9"/>
        <v>70</v>
      </c>
      <c r="IF136" s="16">
        <f t="shared" si="11"/>
        <v>1.339999999999996E-8</v>
      </c>
      <c r="IG136" s="37" t="str">
        <f t="shared" si="10"/>
        <v>Loppi</v>
      </c>
    </row>
    <row r="137" spans="2:241" x14ac:dyDescent="0.2">
      <c r="B137" t="s">
        <v>211</v>
      </c>
      <c r="C137">
        <v>434</v>
      </c>
      <c r="L137" s="61">
        <v>147.4</v>
      </c>
      <c r="M137" s="55"/>
      <c r="N137" s="55"/>
      <c r="O137" s="55"/>
      <c r="P137" s="55"/>
      <c r="Q137" s="55"/>
      <c r="R137" s="55"/>
      <c r="S137" s="63">
        <v>358</v>
      </c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42">
        <v>0</v>
      </c>
      <c r="AH137" s="55"/>
      <c r="AI137" s="55"/>
      <c r="AJ137" s="55"/>
      <c r="AK137" s="55"/>
      <c r="AL137" s="72">
        <v>0.84982935153583616</v>
      </c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72">
        <v>0.98795180722891562</v>
      </c>
      <c r="BE137" s="55"/>
      <c r="BF137" s="55"/>
      <c r="BG137" s="55"/>
      <c r="BH137" s="67">
        <v>498</v>
      </c>
      <c r="BI137" s="55"/>
      <c r="BJ137" s="55"/>
      <c r="BK137" s="55"/>
      <c r="BL137" s="55"/>
      <c r="BM137" s="55"/>
      <c r="BN137" s="65">
        <v>28779.958681716835</v>
      </c>
      <c r="CJ137" s="8">
        <f>ABS(L137-VLOOKUP(VK_valitsin!$C$8,tiedot,11,FALSE))</f>
        <v>8.0999999999999943</v>
      </c>
      <c r="CQ137" s="8">
        <f>ABS(S137-VLOOKUP(VK_valitsin!$C$8,tiedot,18,FALSE))</f>
        <v>206</v>
      </c>
      <c r="DE137" s="8">
        <f>ABS(AG137-VLOOKUP(VK_valitsin!$C$8,tiedot,32,FALSE))</f>
        <v>0</v>
      </c>
      <c r="DJ137" s="8">
        <f>ABS(AL137-VLOOKUP(VK_valitsin!$C$8,tiedot,37,FALSE))</f>
        <v>0.15548972889432677</v>
      </c>
      <c r="EB137" s="41">
        <f>ABS(BD137-VLOOKUP(VK_valitsin!$C$8,tiedot,55,FALSE))</f>
        <v>0.16729963331587216</v>
      </c>
      <c r="EF137" s="41">
        <f>ABS(BH137-VLOOKUP(VK_valitsin!$C$8,tiedot,59,FALSE))</f>
        <v>54</v>
      </c>
      <c r="EL137" s="8">
        <f>ABS(BN137-VLOOKUP(VK_valitsin!$C$8,tiedot,65,FALSE))</f>
        <v>1363.4786670710782</v>
      </c>
      <c r="FH137" s="43">
        <f>IF($B137=VK_valitsin!$C$8,100000,VK!CJ137/VK!L$296*VK_valitsin!E$5)</f>
        <v>3.8304435606623846E-2</v>
      </c>
      <c r="FO137" s="43">
        <f>IF($B137=VK_valitsin!$C$8,100000,VK!CQ137/VK!S$296*VK_valitsin!J$5)</f>
        <v>3.9084182334879231E-2</v>
      </c>
      <c r="GC137" s="43">
        <f>IF($B137=VK_valitsin!$C$8,100000,VK!DE137/VK!AG$296*VK_valitsin!I$5)</f>
        <v>0</v>
      </c>
      <c r="GH137" s="43">
        <f>IF($B137=VK_valitsin!$C$8,100000,VK!DJ137/VK!AL$296*VK_valitsin!D$5)</f>
        <v>0.30401849703147754</v>
      </c>
      <c r="GZ137" s="43">
        <f>IF($B137=VK_valitsin!$C$8,100000,VK!EB137/VK!BD$296*VK_valitsin!H$5)</f>
        <v>6.7904362607351151E-2</v>
      </c>
      <c r="HD137" s="43">
        <f>IF($B137=VK_valitsin!$C$8,100000,VK!EF137/VK!BH$296*VK_valitsin!F$5)</f>
        <v>2.1439682901596629E-2</v>
      </c>
      <c r="HJ137" s="43">
        <f>IF($B137=VK_valitsin!$C$8,100000,VK!EL137/VK!BN$296*VK_valitsin!G$5)</f>
        <v>5.3968149206458649E-2</v>
      </c>
      <c r="ID137" s="15">
        <f t="shared" si="8"/>
        <v>0.5247193231883871</v>
      </c>
      <c r="IE137" s="15">
        <f t="shared" si="9"/>
        <v>57</v>
      </c>
      <c r="IF137" s="16">
        <f t="shared" si="11"/>
        <v>1.3499999999999959E-8</v>
      </c>
      <c r="IG137" s="37" t="str">
        <f t="shared" si="10"/>
        <v>Loviisa</v>
      </c>
    </row>
    <row r="138" spans="2:241" x14ac:dyDescent="0.2">
      <c r="B138" t="s">
        <v>227</v>
      </c>
      <c r="C138">
        <v>435</v>
      </c>
      <c r="L138" s="61">
        <v>188.9</v>
      </c>
      <c r="M138" s="55"/>
      <c r="N138" s="55"/>
      <c r="O138" s="55"/>
      <c r="P138" s="55"/>
      <c r="Q138" s="55"/>
      <c r="R138" s="55"/>
      <c r="S138" s="63">
        <v>57</v>
      </c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42">
        <v>0</v>
      </c>
      <c r="AH138" s="55"/>
      <c r="AI138" s="55"/>
      <c r="AJ138" s="55"/>
      <c r="AK138" s="55"/>
      <c r="AL138" s="72">
        <v>0.6</v>
      </c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72">
        <v>1</v>
      </c>
      <c r="BE138" s="55"/>
      <c r="BF138" s="55"/>
      <c r="BG138" s="55"/>
      <c r="BH138" s="67">
        <v>9</v>
      </c>
      <c r="BI138" s="55"/>
      <c r="BJ138" s="55"/>
      <c r="BK138" s="55"/>
      <c r="BL138" s="55"/>
      <c r="BM138" s="55"/>
      <c r="BN138" s="65">
        <v>27440.686357243318</v>
      </c>
      <c r="CJ138" s="8">
        <f>ABS(L138-VLOOKUP(VK_valitsin!$C$8,tiedot,11,FALSE))</f>
        <v>49.599999999999994</v>
      </c>
      <c r="CQ138" s="8">
        <f>ABS(S138-VLOOKUP(VK_valitsin!$C$8,tiedot,18,FALSE))</f>
        <v>95</v>
      </c>
      <c r="DE138" s="8">
        <f>ABS(AG138-VLOOKUP(VK_valitsin!$C$8,tiedot,32,FALSE))</f>
        <v>0</v>
      </c>
      <c r="DJ138" s="8">
        <f>ABS(AL138-VLOOKUP(VK_valitsin!$C$8,tiedot,37,FALSE))</f>
        <v>9.4339622641509413E-2</v>
      </c>
      <c r="EB138" s="41">
        <f>ABS(BD138-VLOOKUP(VK_valitsin!$C$8,tiedot,55,FALSE))</f>
        <v>0.17934782608695654</v>
      </c>
      <c r="EF138" s="41">
        <f>ABS(BH138-VLOOKUP(VK_valitsin!$C$8,tiedot,59,FALSE))</f>
        <v>543</v>
      </c>
      <c r="EL138" s="8">
        <f>ABS(BN138-VLOOKUP(VK_valitsin!$C$8,tiedot,65,FALSE))</f>
        <v>24.206342597561161</v>
      </c>
      <c r="FH138" s="43">
        <f>IF($B138=VK_valitsin!$C$8,100000,VK!CJ138/VK!L$296*VK_valitsin!E$5)</f>
        <v>0.23455555630722763</v>
      </c>
      <c r="FO138" s="43">
        <f>IF($B138=VK_valitsin!$C$8,100000,VK!CQ138/VK!S$296*VK_valitsin!J$5)</f>
        <v>1.8024258843754984E-2</v>
      </c>
      <c r="GC138" s="43">
        <f>IF($B138=VK_valitsin!$C$8,100000,VK!DE138/VK!AG$296*VK_valitsin!I$5)</f>
        <v>0</v>
      </c>
      <c r="GH138" s="43">
        <f>IF($B138=VK_valitsin!$C$8,100000,VK!DJ138/VK!AL$296*VK_valitsin!D$5)</f>
        <v>0.18445585113522503</v>
      </c>
      <c r="GZ138" s="43">
        <f>IF($B138=VK_valitsin!$C$8,100000,VK!EB138/VK!BD$296*VK_valitsin!H$5)</f>
        <v>7.2794539797078228E-2</v>
      </c>
      <c r="HD138" s="43">
        <f>IF($B138=VK_valitsin!$C$8,100000,VK!EF138/VK!BH$296*VK_valitsin!F$5)</f>
        <v>0.21558792251049944</v>
      </c>
      <c r="HJ138" s="43">
        <f>IF($B138=VK_valitsin!$C$8,100000,VK!EL138/VK!BN$296*VK_valitsin!G$5)</f>
        <v>9.5811657387649847E-4</v>
      </c>
      <c r="ID138" s="15">
        <f t="shared" si="8"/>
        <v>0.72637625876766165</v>
      </c>
      <c r="IE138" s="15">
        <f t="shared" si="9"/>
        <v>137</v>
      </c>
      <c r="IF138" s="16">
        <f t="shared" si="11"/>
        <v>1.3599999999999958E-8</v>
      </c>
      <c r="IG138" s="37" t="str">
        <f t="shared" si="10"/>
        <v>Luhanka</v>
      </c>
    </row>
    <row r="139" spans="2:241" x14ac:dyDescent="0.2">
      <c r="B139" t="s">
        <v>228</v>
      </c>
      <c r="C139">
        <v>436</v>
      </c>
      <c r="L139" s="61">
        <v>158.30000000000001</v>
      </c>
      <c r="M139" s="55"/>
      <c r="N139" s="55"/>
      <c r="O139" s="55"/>
      <c r="P139" s="55"/>
      <c r="Q139" s="55"/>
      <c r="R139" s="55"/>
      <c r="S139" s="63">
        <v>47</v>
      </c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42">
        <v>1</v>
      </c>
      <c r="AH139" s="55"/>
      <c r="AI139" s="55"/>
      <c r="AJ139" s="55"/>
      <c r="AK139" s="55"/>
      <c r="AL139" s="72">
        <v>0.69536423841059603</v>
      </c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72">
        <v>1</v>
      </c>
      <c r="BE139" s="55"/>
      <c r="BF139" s="55"/>
      <c r="BG139" s="55"/>
      <c r="BH139" s="67">
        <v>105</v>
      </c>
      <c r="BI139" s="55"/>
      <c r="BJ139" s="55"/>
      <c r="BK139" s="55"/>
      <c r="BL139" s="55"/>
      <c r="BM139" s="55"/>
      <c r="BN139" s="65">
        <v>23514.731573705179</v>
      </c>
      <c r="CJ139" s="8">
        <f>ABS(L139-VLOOKUP(VK_valitsin!$C$8,tiedot,11,FALSE))</f>
        <v>19</v>
      </c>
      <c r="CQ139" s="8">
        <f>ABS(S139-VLOOKUP(VK_valitsin!$C$8,tiedot,18,FALSE))</f>
        <v>105</v>
      </c>
      <c r="DE139" s="8">
        <f>ABS(AG139-VLOOKUP(VK_valitsin!$C$8,tiedot,32,FALSE))</f>
        <v>1</v>
      </c>
      <c r="DJ139" s="8">
        <f>ABS(AL139-VLOOKUP(VK_valitsin!$C$8,tiedot,37,FALSE))</f>
        <v>1.0246157690866342E-3</v>
      </c>
      <c r="EB139" s="41">
        <f>ABS(BD139-VLOOKUP(VK_valitsin!$C$8,tiedot,55,FALSE))</f>
        <v>0.17934782608695654</v>
      </c>
      <c r="EF139" s="41">
        <f>ABS(BH139-VLOOKUP(VK_valitsin!$C$8,tiedot,59,FALSE))</f>
        <v>447</v>
      </c>
      <c r="EL139" s="8">
        <f>ABS(BN139-VLOOKUP(VK_valitsin!$C$8,tiedot,65,FALSE))</f>
        <v>3901.748440940577</v>
      </c>
      <c r="FH139" s="43">
        <f>IF($B139=VK_valitsin!$C$8,100000,VK!CJ139/VK!L$296*VK_valitsin!E$5)</f>
        <v>8.9849910682204159E-2</v>
      </c>
      <c r="FO139" s="43">
        <f>IF($B139=VK_valitsin!$C$8,100000,VK!CQ139/VK!S$296*VK_valitsin!J$5)</f>
        <v>1.9921549248360773E-2</v>
      </c>
      <c r="GC139" s="43">
        <f>IF($B139=VK_valitsin!$C$8,100000,VK!DE139/VK!AG$296*VK_valitsin!I$5)</f>
        <v>0.10940897735217005</v>
      </c>
      <c r="GH139" s="43">
        <f>IF($B139=VK_valitsin!$C$8,100000,VK!DJ139/VK!AL$296*VK_valitsin!D$5)</f>
        <v>2.0033615619985527E-3</v>
      </c>
      <c r="GZ139" s="43">
        <f>IF($B139=VK_valitsin!$C$8,100000,VK!EB139/VK!BD$296*VK_valitsin!H$5)</f>
        <v>7.2794539797078228E-2</v>
      </c>
      <c r="HD139" s="43">
        <f>IF($B139=VK_valitsin!$C$8,100000,VK!EF139/VK!BH$296*VK_valitsin!F$5)</f>
        <v>0.17747293068543876</v>
      </c>
      <c r="HJ139" s="43">
        <f>IF($B139=VK_valitsin!$C$8,100000,VK!EL139/VK!BN$296*VK_valitsin!G$5)</f>
        <v>0.15443596376838026</v>
      </c>
      <c r="ID139" s="15">
        <f t="shared" si="8"/>
        <v>0.6258872467956309</v>
      </c>
      <c r="IE139" s="15">
        <f t="shared" si="9"/>
        <v>97</v>
      </c>
      <c r="IF139" s="16">
        <f t="shared" si="11"/>
        <v>1.3699999999999957E-8</v>
      </c>
      <c r="IG139" s="37" t="str">
        <f t="shared" si="10"/>
        <v>Lumijoki</v>
      </c>
    </row>
    <row r="140" spans="2:241" x14ac:dyDescent="0.2">
      <c r="B140" t="s">
        <v>229</v>
      </c>
      <c r="C140">
        <v>440</v>
      </c>
      <c r="L140" s="61">
        <v>128.9</v>
      </c>
      <c r="M140" s="55"/>
      <c r="N140" s="55"/>
      <c r="O140" s="55"/>
      <c r="P140" s="55"/>
      <c r="Q140" s="55"/>
      <c r="R140" s="55"/>
      <c r="S140" s="63">
        <v>45</v>
      </c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42">
        <v>0</v>
      </c>
      <c r="AH140" s="55"/>
      <c r="AI140" s="55"/>
      <c r="AJ140" s="55"/>
      <c r="AK140" s="55"/>
      <c r="AL140" s="72">
        <v>0.51299589603283169</v>
      </c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72">
        <v>1</v>
      </c>
      <c r="BE140" s="55"/>
      <c r="BF140" s="55"/>
      <c r="BG140" s="55"/>
      <c r="BH140" s="67">
        <v>375</v>
      </c>
      <c r="BI140" s="55"/>
      <c r="BJ140" s="55"/>
      <c r="BK140" s="55"/>
      <c r="BL140" s="55"/>
      <c r="BM140" s="55"/>
      <c r="BN140" s="65">
        <v>23913.062542488104</v>
      </c>
      <c r="CJ140" s="8">
        <f>ABS(L140-VLOOKUP(VK_valitsin!$C$8,tiedot,11,FALSE))</f>
        <v>10.400000000000006</v>
      </c>
      <c r="CQ140" s="8">
        <f>ABS(S140-VLOOKUP(VK_valitsin!$C$8,tiedot,18,FALSE))</f>
        <v>107</v>
      </c>
      <c r="DE140" s="8">
        <f>ABS(AG140-VLOOKUP(VK_valitsin!$C$8,tiedot,32,FALSE))</f>
        <v>0</v>
      </c>
      <c r="DJ140" s="8">
        <f>ABS(AL140-VLOOKUP(VK_valitsin!$C$8,tiedot,37,FALSE))</f>
        <v>0.1813437266086777</v>
      </c>
      <c r="EB140" s="41">
        <f>ABS(BD140-VLOOKUP(VK_valitsin!$C$8,tiedot,55,FALSE))</f>
        <v>0.17934782608695654</v>
      </c>
      <c r="EF140" s="41">
        <f>ABS(BH140-VLOOKUP(VK_valitsin!$C$8,tiedot,59,FALSE))</f>
        <v>177</v>
      </c>
      <c r="EL140" s="8">
        <f>ABS(BN140-VLOOKUP(VK_valitsin!$C$8,tiedot,65,FALSE))</f>
        <v>3503.4174721576528</v>
      </c>
      <c r="FH140" s="43">
        <f>IF($B140=VK_valitsin!$C$8,100000,VK!CJ140/VK!L$296*VK_valitsin!E$5)</f>
        <v>4.9181003741838085E-2</v>
      </c>
      <c r="FO140" s="43">
        <f>IF($B140=VK_valitsin!$C$8,100000,VK!CQ140/VK!S$296*VK_valitsin!J$5)</f>
        <v>2.0301007329281927E-2</v>
      </c>
      <c r="GC140" s="43">
        <f>IF($B140=VK_valitsin!$C$8,100000,VK!DE140/VK!AG$296*VK_valitsin!I$5)</f>
        <v>0</v>
      </c>
      <c r="GH140" s="43">
        <f>IF($B140=VK_valitsin!$C$8,100000,VK!DJ140/VK!AL$296*VK_valitsin!D$5)</f>
        <v>0.35456906126015442</v>
      </c>
      <c r="GZ140" s="43">
        <f>IF($B140=VK_valitsin!$C$8,100000,VK!EB140/VK!BD$296*VK_valitsin!H$5)</f>
        <v>7.2794539797078228E-2</v>
      </c>
      <c r="HD140" s="43">
        <f>IF($B140=VK_valitsin!$C$8,100000,VK!EF140/VK!BH$296*VK_valitsin!F$5)</f>
        <v>7.0274516177455615E-2</v>
      </c>
      <c r="HJ140" s="43">
        <f>IF($B140=VK_valitsin!$C$8,100000,VK!EL140/VK!BN$296*VK_valitsin!G$5)</f>
        <v>0.1386695380251681</v>
      </c>
      <c r="ID140" s="15">
        <f t="shared" si="8"/>
        <v>0.70578968013097643</v>
      </c>
      <c r="IE140" s="15">
        <f t="shared" si="9"/>
        <v>126</v>
      </c>
      <c r="IF140" s="16">
        <f t="shared" si="11"/>
        <v>1.3799999999999956E-8</v>
      </c>
      <c r="IG140" s="37" t="str">
        <f t="shared" si="10"/>
        <v>Luoto</v>
      </c>
    </row>
    <row r="141" spans="2:241" x14ac:dyDescent="0.2">
      <c r="B141" t="s">
        <v>230</v>
      </c>
      <c r="C141">
        <v>441</v>
      </c>
      <c r="L141" s="61">
        <v>169.2</v>
      </c>
      <c r="M141" s="55"/>
      <c r="N141" s="55"/>
      <c r="O141" s="55"/>
      <c r="P141" s="55"/>
      <c r="Q141" s="55"/>
      <c r="R141" s="55"/>
      <c r="S141" s="63">
        <v>261</v>
      </c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42">
        <v>0</v>
      </c>
      <c r="AH141" s="55"/>
      <c r="AI141" s="55"/>
      <c r="AJ141" s="55"/>
      <c r="AK141" s="55"/>
      <c r="AL141" s="72">
        <v>0.86842105263157898</v>
      </c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72">
        <v>1</v>
      </c>
      <c r="BE141" s="55"/>
      <c r="BF141" s="55"/>
      <c r="BG141" s="55"/>
      <c r="BH141" s="67">
        <v>132</v>
      </c>
      <c r="BI141" s="55"/>
      <c r="BJ141" s="55"/>
      <c r="BK141" s="55"/>
      <c r="BL141" s="55"/>
      <c r="BM141" s="55"/>
      <c r="BN141" s="65">
        <v>26173.408444240478</v>
      </c>
      <c r="CJ141" s="8">
        <f>ABS(L141-VLOOKUP(VK_valitsin!$C$8,tiedot,11,FALSE))</f>
        <v>29.899999999999977</v>
      </c>
      <c r="CQ141" s="8">
        <f>ABS(S141-VLOOKUP(VK_valitsin!$C$8,tiedot,18,FALSE))</f>
        <v>109</v>
      </c>
      <c r="DE141" s="8">
        <f>ABS(AG141-VLOOKUP(VK_valitsin!$C$8,tiedot,32,FALSE))</f>
        <v>0</v>
      </c>
      <c r="DJ141" s="8">
        <f>ABS(AL141-VLOOKUP(VK_valitsin!$C$8,tiedot,37,FALSE))</f>
        <v>0.17408142999006959</v>
      </c>
      <c r="EB141" s="41">
        <f>ABS(BD141-VLOOKUP(VK_valitsin!$C$8,tiedot,55,FALSE))</f>
        <v>0.17934782608695654</v>
      </c>
      <c r="EF141" s="41">
        <f>ABS(BH141-VLOOKUP(VK_valitsin!$C$8,tiedot,59,FALSE))</f>
        <v>420</v>
      </c>
      <c r="EL141" s="8">
        <f>ABS(BN141-VLOOKUP(VK_valitsin!$C$8,tiedot,65,FALSE))</f>
        <v>1243.0715704052782</v>
      </c>
      <c r="FH141" s="43">
        <f>IF($B141=VK_valitsin!$C$8,100000,VK!CJ141/VK!L$296*VK_valitsin!E$5)</f>
        <v>0.14139538575778432</v>
      </c>
      <c r="FO141" s="43">
        <f>IF($B141=VK_valitsin!$C$8,100000,VK!CQ141/VK!S$296*VK_valitsin!J$5)</f>
        <v>2.0680465410203089E-2</v>
      </c>
      <c r="GC141" s="43">
        <f>IF($B141=VK_valitsin!$C$8,100000,VK!DE141/VK!AG$296*VK_valitsin!I$5)</f>
        <v>0</v>
      </c>
      <c r="GH141" s="43">
        <f>IF($B141=VK_valitsin!$C$8,100000,VK!DJ141/VK!AL$296*VK_valitsin!D$5)</f>
        <v>0.34036958635794701</v>
      </c>
      <c r="GZ141" s="43">
        <f>IF($B141=VK_valitsin!$C$8,100000,VK!EB141/VK!BD$296*VK_valitsin!H$5)</f>
        <v>7.2794539797078228E-2</v>
      </c>
      <c r="HD141" s="43">
        <f>IF($B141=VK_valitsin!$C$8,100000,VK!EF141/VK!BH$296*VK_valitsin!F$5)</f>
        <v>0.16675308923464047</v>
      </c>
      <c r="HJ141" s="43">
        <f>IF($B141=VK_valitsin!$C$8,100000,VK!EL141/VK!BN$296*VK_valitsin!G$5)</f>
        <v>4.9202289413187938E-2</v>
      </c>
      <c r="ID141" s="15">
        <f t="shared" si="8"/>
        <v>0.79119536987084105</v>
      </c>
      <c r="IE141" s="15">
        <f t="shared" si="9"/>
        <v>160</v>
      </c>
      <c r="IF141" s="16">
        <f t="shared" si="11"/>
        <v>1.3899999999999956E-8</v>
      </c>
      <c r="IG141" s="37" t="str">
        <f t="shared" si="10"/>
        <v>Luumäki</v>
      </c>
    </row>
    <row r="142" spans="2:241" x14ac:dyDescent="0.2">
      <c r="B142" t="s">
        <v>225</v>
      </c>
      <c r="C142">
        <v>444</v>
      </c>
      <c r="L142" s="61">
        <v>136.6</v>
      </c>
      <c r="M142" s="55"/>
      <c r="N142" s="55"/>
      <c r="O142" s="55"/>
      <c r="P142" s="55"/>
      <c r="Q142" s="55"/>
      <c r="R142" s="55"/>
      <c r="S142" s="63">
        <v>522</v>
      </c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42">
        <v>0</v>
      </c>
      <c r="AH142" s="55"/>
      <c r="AI142" s="55"/>
      <c r="AJ142" s="55"/>
      <c r="AK142" s="55"/>
      <c r="AL142" s="72">
        <v>0.83373263057019642</v>
      </c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72">
        <v>0.86724137931034484</v>
      </c>
      <c r="BE142" s="55"/>
      <c r="BF142" s="55"/>
      <c r="BG142" s="55"/>
      <c r="BH142" s="67">
        <v>1740</v>
      </c>
      <c r="BI142" s="55"/>
      <c r="BJ142" s="55"/>
      <c r="BK142" s="55"/>
      <c r="BL142" s="55"/>
      <c r="BM142" s="55"/>
      <c r="BN142" s="65">
        <v>29873.460152778691</v>
      </c>
      <c r="CJ142" s="8">
        <f>ABS(L142-VLOOKUP(VK_valitsin!$C$8,tiedot,11,FALSE))</f>
        <v>2.7000000000000171</v>
      </c>
      <c r="CQ142" s="8">
        <f>ABS(S142-VLOOKUP(VK_valitsin!$C$8,tiedot,18,FALSE))</f>
        <v>370</v>
      </c>
      <c r="DE142" s="8">
        <f>ABS(AG142-VLOOKUP(VK_valitsin!$C$8,tiedot,32,FALSE))</f>
        <v>0</v>
      </c>
      <c r="DJ142" s="8">
        <f>ABS(AL142-VLOOKUP(VK_valitsin!$C$8,tiedot,37,FALSE))</f>
        <v>0.13939300792868703</v>
      </c>
      <c r="EB142" s="41">
        <f>ABS(BD142-VLOOKUP(VK_valitsin!$C$8,tiedot,55,FALSE))</f>
        <v>4.6589205397301381E-2</v>
      </c>
      <c r="EF142" s="41">
        <f>ABS(BH142-VLOOKUP(VK_valitsin!$C$8,tiedot,59,FALSE))</f>
        <v>1188</v>
      </c>
      <c r="EL142" s="8">
        <f>ABS(BN142-VLOOKUP(VK_valitsin!$C$8,tiedot,65,FALSE))</f>
        <v>2456.9801381329344</v>
      </c>
      <c r="FH142" s="43">
        <f>IF($B142=VK_valitsin!$C$8,100000,VK!CJ142/VK!L$296*VK_valitsin!E$5)</f>
        <v>1.2768145202208038E-2</v>
      </c>
      <c r="FO142" s="43">
        <f>IF($B142=VK_valitsin!$C$8,100000,VK!CQ142/VK!S$296*VK_valitsin!J$5)</f>
        <v>7.0199744970414146E-2</v>
      </c>
      <c r="GC142" s="43">
        <f>IF($B142=VK_valitsin!$C$8,100000,VK!DE142/VK!AG$296*VK_valitsin!I$5)</f>
        <v>0</v>
      </c>
      <c r="GH142" s="43">
        <f>IF($B142=VK_valitsin!$C$8,100000,VK!DJ142/VK!AL$296*VK_valitsin!D$5)</f>
        <v>0.27254567274972252</v>
      </c>
      <c r="GZ142" s="43">
        <f>IF($B142=VK_valitsin!$C$8,100000,VK!EB142/VK!BD$296*VK_valitsin!H$5)</f>
        <v>1.8909845970275504E-2</v>
      </c>
      <c r="HD142" s="43">
        <f>IF($B142=VK_valitsin!$C$8,100000,VK!EF142/VK!BH$296*VK_valitsin!F$5)</f>
        <v>0.47167302383512583</v>
      </c>
      <c r="HJ142" s="43">
        <f>IF($B142=VK_valitsin!$C$8,100000,VK!EL142/VK!BN$296*VK_valitsin!G$5)</f>
        <v>9.725027159896972E-2</v>
      </c>
      <c r="ID142" s="15">
        <f t="shared" si="8"/>
        <v>0.94334671832671579</v>
      </c>
      <c r="IE142" s="15">
        <f t="shared" si="9"/>
        <v>205</v>
      </c>
      <c r="IF142" s="16">
        <f t="shared" si="11"/>
        <v>1.3999999999999955E-8</v>
      </c>
      <c r="IG142" s="37" t="str">
        <f t="shared" si="10"/>
        <v>Lohja</v>
      </c>
    </row>
    <row r="143" spans="2:241" x14ac:dyDescent="0.2">
      <c r="B143" t="s">
        <v>263</v>
      </c>
      <c r="C143">
        <v>445</v>
      </c>
      <c r="L143" s="61">
        <v>135.80000000000001</v>
      </c>
      <c r="M143" s="55"/>
      <c r="N143" s="55"/>
      <c r="O143" s="55"/>
      <c r="P143" s="55"/>
      <c r="Q143" s="55"/>
      <c r="R143" s="55"/>
      <c r="S143" s="63">
        <v>293</v>
      </c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42">
        <v>0</v>
      </c>
      <c r="AH143" s="55"/>
      <c r="AI143" s="55"/>
      <c r="AJ143" s="55"/>
      <c r="AK143" s="55"/>
      <c r="AL143" s="72">
        <v>1</v>
      </c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72">
        <v>0.81497797356828194</v>
      </c>
      <c r="BE143" s="55"/>
      <c r="BF143" s="55"/>
      <c r="BG143" s="55"/>
      <c r="BH143" s="67">
        <v>681</v>
      </c>
      <c r="BI143" s="55"/>
      <c r="BJ143" s="55"/>
      <c r="BK143" s="55"/>
      <c r="BL143" s="55"/>
      <c r="BM143" s="55"/>
      <c r="BN143" s="65">
        <v>30872.843220338982</v>
      </c>
      <c r="CJ143" s="8">
        <f>ABS(L143-VLOOKUP(VK_valitsin!$C$8,tiedot,11,FALSE))</f>
        <v>3.5</v>
      </c>
      <c r="CQ143" s="8">
        <f>ABS(S143-VLOOKUP(VK_valitsin!$C$8,tiedot,18,FALSE))</f>
        <v>141</v>
      </c>
      <c r="DE143" s="8">
        <f>ABS(AG143-VLOOKUP(VK_valitsin!$C$8,tiedot,32,FALSE))</f>
        <v>0</v>
      </c>
      <c r="DJ143" s="8">
        <f>ABS(AL143-VLOOKUP(VK_valitsin!$C$8,tiedot,37,FALSE))</f>
        <v>0.30566037735849061</v>
      </c>
      <c r="EB143" s="41">
        <f>ABS(BD143-VLOOKUP(VK_valitsin!$C$8,tiedot,55,FALSE))</f>
        <v>5.6742003447615152E-3</v>
      </c>
      <c r="EF143" s="41">
        <f>ABS(BH143-VLOOKUP(VK_valitsin!$C$8,tiedot,59,FALSE))</f>
        <v>129</v>
      </c>
      <c r="EL143" s="8">
        <f>ABS(BN143-VLOOKUP(VK_valitsin!$C$8,tiedot,65,FALSE))</f>
        <v>3456.3632056932256</v>
      </c>
      <c r="FH143" s="43">
        <f>IF($B143=VK_valitsin!$C$8,100000,VK!CJ143/VK!L$296*VK_valitsin!E$5)</f>
        <v>1.65512993361955E-2</v>
      </c>
      <c r="FO143" s="43">
        <f>IF($B143=VK_valitsin!$C$8,100000,VK!CQ143/VK!S$296*VK_valitsin!J$5)</f>
        <v>2.6751794704941607E-2</v>
      </c>
      <c r="GC143" s="43">
        <f>IF($B143=VK_valitsin!$C$8,100000,VK!DE143/VK!AG$296*VK_valitsin!I$5)</f>
        <v>0</v>
      </c>
      <c r="GH143" s="43">
        <f>IF($B143=VK_valitsin!$C$8,100000,VK!DJ143/VK!AL$296*VK_valitsin!D$5)</f>
        <v>0.5976369576781293</v>
      </c>
      <c r="GZ143" s="43">
        <f>IF($B143=VK_valitsin!$C$8,100000,VK!EB143/VK!BD$296*VK_valitsin!H$5)</f>
        <v>2.3030711429592125E-3</v>
      </c>
      <c r="HD143" s="43">
        <f>IF($B143=VK_valitsin!$C$8,100000,VK!EF143/VK!BH$296*VK_valitsin!F$5)</f>
        <v>5.1217020264925278E-2</v>
      </c>
      <c r="HJ143" s="43">
        <f>IF($B143=VK_valitsin!$C$8,100000,VK!EL143/VK!BN$296*VK_valitsin!G$5)</f>
        <v>0.13680707274816623</v>
      </c>
      <c r="ID143" s="15">
        <f t="shared" si="8"/>
        <v>0.8312672299753171</v>
      </c>
      <c r="IE143" s="15">
        <f t="shared" si="9"/>
        <v>174</v>
      </c>
      <c r="IF143" s="16">
        <f t="shared" si="11"/>
        <v>1.4099999999999954E-8</v>
      </c>
      <c r="IG143" s="37" t="str">
        <f t="shared" si="10"/>
        <v>Parainen</v>
      </c>
    </row>
    <row r="144" spans="2:241" x14ac:dyDescent="0.2">
      <c r="B144" t="s">
        <v>231</v>
      </c>
      <c r="C144">
        <v>475</v>
      </c>
      <c r="L144" s="61">
        <v>124.3</v>
      </c>
      <c r="M144" s="55"/>
      <c r="N144" s="55"/>
      <c r="O144" s="55"/>
      <c r="P144" s="55"/>
      <c r="Q144" s="55"/>
      <c r="R144" s="55"/>
      <c r="S144" s="63">
        <v>170</v>
      </c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42">
        <v>0</v>
      </c>
      <c r="AH144" s="55"/>
      <c r="AI144" s="55"/>
      <c r="AJ144" s="55"/>
      <c r="AK144" s="55"/>
      <c r="AL144" s="72">
        <v>0.86746987951807231</v>
      </c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72">
        <v>1</v>
      </c>
      <c r="BE144" s="55"/>
      <c r="BF144" s="55"/>
      <c r="BG144" s="55"/>
      <c r="BH144" s="67">
        <v>288</v>
      </c>
      <c r="BI144" s="55"/>
      <c r="BJ144" s="55"/>
      <c r="BK144" s="55"/>
      <c r="BL144" s="55"/>
      <c r="BM144" s="55"/>
      <c r="BN144" s="65">
        <v>27366.148107109879</v>
      </c>
      <c r="CJ144" s="8">
        <f>ABS(L144-VLOOKUP(VK_valitsin!$C$8,tiedot,11,FALSE))</f>
        <v>15.000000000000014</v>
      </c>
      <c r="CQ144" s="8">
        <f>ABS(S144-VLOOKUP(VK_valitsin!$C$8,tiedot,18,FALSE))</f>
        <v>18</v>
      </c>
      <c r="DE144" s="8">
        <f>ABS(AG144-VLOOKUP(VK_valitsin!$C$8,tiedot,32,FALSE))</f>
        <v>0</v>
      </c>
      <c r="DJ144" s="8">
        <f>ABS(AL144-VLOOKUP(VK_valitsin!$C$8,tiedot,37,FALSE))</f>
        <v>0.17313025687656292</v>
      </c>
      <c r="EB144" s="41">
        <f>ABS(BD144-VLOOKUP(VK_valitsin!$C$8,tiedot,55,FALSE))</f>
        <v>0.17934782608695654</v>
      </c>
      <c r="EF144" s="41">
        <f>ABS(BH144-VLOOKUP(VK_valitsin!$C$8,tiedot,59,FALSE))</f>
        <v>264</v>
      </c>
      <c r="EL144" s="8">
        <f>ABS(BN144-VLOOKUP(VK_valitsin!$C$8,tiedot,65,FALSE))</f>
        <v>50.33190753587769</v>
      </c>
      <c r="FH144" s="43">
        <f>IF($B144=VK_valitsin!$C$8,100000,VK!CJ144/VK!L$296*VK_valitsin!E$5)</f>
        <v>7.09341400122665E-2</v>
      </c>
      <c r="FO144" s="43">
        <f>IF($B144=VK_valitsin!$C$8,100000,VK!CQ144/VK!S$296*VK_valitsin!J$5)</f>
        <v>3.4151227282904185E-3</v>
      </c>
      <c r="GC144" s="43">
        <f>IF($B144=VK_valitsin!$C$8,100000,VK!DE144/VK!AG$296*VK_valitsin!I$5)</f>
        <v>0</v>
      </c>
      <c r="GH144" s="43">
        <f>IF($B144=VK_valitsin!$C$8,100000,VK!DJ144/VK!AL$296*VK_valitsin!D$5)</f>
        <v>0.33850982222792164</v>
      </c>
      <c r="GZ144" s="43">
        <f>IF($B144=VK_valitsin!$C$8,100000,VK!EB144/VK!BD$296*VK_valitsin!H$5)</f>
        <v>7.2794539797078228E-2</v>
      </c>
      <c r="HD144" s="43">
        <f>IF($B144=VK_valitsin!$C$8,100000,VK!EF144/VK!BH$296*VK_valitsin!F$5)</f>
        <v>0.10481622751891685</v>
      </c>
      <c r="HJ144" s="43">
        <f>IF($B144=VK_valitsin!$C$8,100000,VK!EL144/VK!BN$296*VK_valitsin!G$5)</f>
        <v>1.992198309619996E-3</v>
      </c>
      <c r="ID144" s="15">
        <f t="shared" si="8"/>
        <v>0.59246206479409358</v>
      </c>
      <c r="IE144" s="15">
        <f t="shared" si="9"/>
        <v>84</v>
      </c>
      <c r="IF144" s="16">
        <f t="shared" si="11"/>
        <v>1.4199999999999953E-8</v>
      </c>
      <c r="IG144" s="37" t="str">
        <f t="shared" si="10"/>
        <v>Maalahti</v>
      </c>
    </row>
    <row r="145" spans="2:241" x14ac:dyDescent="0.2">
      <c r="B145" t="s">
        <v>232</v>
      </c>
      <c r="C145">
        <v>480</v>
      </c>
      <c r="L145" s="61">
        <v>137.1</v>
      </c>
      <c r="M145" s="55"/>
      <c r="N145" s="55"/>
      <c r="O145" s="55"/>
      <c r="P145" s="55"/>
      <c r="Q145" s="55"/>
      <c r="R145" s="55"/>
      <c r="S145" s="63">
        <v>74</v>
      </c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42">
        <v>0</v>
      </c>
      <c r="AH145" s="55"/>
      <c r="AI145" s="55"/>
      <c r="AJ145" s="55"/>
      <c r="AK145" s="55"/>
      <c r="AL145" s="72">
        <v>0.88043478260869568</v>
      </c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72">
        <v>0.92592592592592593</v>
      </c>
      <c r="BE145" s="55"/>
      <c r="BF145" s="55"/>
      <c r="BG145" s="55"/>
      <c r="BH145" s="67">
        <v>81</v>
      </c>
      <c r="BI145" s="55"/>
      <c r="BJ145" s="55"/>
      <c r="BK145" s="55"/>
      <c r="BL145" s="55"/>
      <c r="BM145" s="55"/>
      <c r="BN145" s="65">
        <v>26181.181675392669</v>
      </c>
      <c r="CJ145" s="8">
        <f>ABS(L145-VLOOKUP(VK_valitsin!$C$8,tiedot,11,FALSE))</f>
        <v>2.2000000000000171</v>
      </c>
      <c r="CQ145" s="8">
        <f>ABS(S145-VLOOKUP(VK_valitsin!$C$8,tiedot,18,FALSE))</f>
        <v>78</v>
      </c>
      <c r="DE145" s="8">
        <f>ABS(AG145-VLOOKUP(VK_valitsin!$C$8,tiedot,32,FALSE))</f>
        <v>0</v>
      </c>
      <c r="DJ145" s="8">
        <f>ABS(AL145-VLOOKUP(VK_valitsin!$C$8,tiedot,37,FALSE))</f>
        <v>0.18609515996718629</v>
      </c>
      <c r="EB145" s="41">
        <f>ABS(BD145-VLOOKUP(VK_valitsin!$C$8,tiedot,55,FALSE))</f>
        <v>0.10527375201288247</v>
      </c>
      <c r="EF145" s="41">
        <f>ABS(BH145-VLOOKUP(VK_valitsin!$C$8,tiedot,59,FALSE))</f>
        <v>471</v>
      </c>
      <c r="EL145" s="8">
        <f>ABS(BN145-VLOOKUP(VK_valitsin!$C$8,tiedot,65,FALSE))</f>
        <v>1235.2983392530878</v>
      </c>
      <c r="FH145" s="43">
        <f>IF($B145=VK_valitsin!$C$8,100000,VK!CJ145/VK!L$296*VK_valitsin!E$5)</f>
        <v>1.0403673868465824E-2</v>
      </c>
      <c r="FO145" s="43">
        <f>IF($B145=VK_valitsin!$C$8,100000,VK!CQ145/VK!S$296*VK_valitsin!J$5)</f>
        <v>1.4798865155925146E-2</v>
      </c>
      <c r="GC145" s="43">
        <f>IF($B145=VK_valitsin!$C$8,100000,VK!DE145/VK!AG$296*VK_valitsin!I$5)</f>
        <v>0</v>
      </c>
      <c r="GH145" s="43">
        <f>IF($B145=VK_valitsin!$C$8,100000,VK!DJ145/VK!AL$296*VK_valitsin!D$5)</f>
        <v>0.36385921591326803</v>
      </c>
      <c r="GZ145" s="43">
        <f>IF($B145=VK_valitsin!$C$8,100000,VK!EB145/VK!BD$296*VK_valitsin!H$5)</f>
        <v>4.2729005963941545E-2</v>
      </c>
      <c r="HD145" s="43">
        <f>IF($B145=VK_valitsin!$C$8,100000,VK!EF145/VK!BH$296*VK_valitsin!F$5)</f>
        <v>0.18700167864170394</v>
      </c>
      <c r="HJ145" s="43">
        <f>IF($B145=VK_valitsin!$C$8,100000,VK!EL145/VK!BN$296*VK_valitsin!G$5)</f>
        <v>4.8894615440159189E-2</v>
      </c>
      <c r="ID145" s="15">
        <f t="shared" si="8"/>
        <v>0.66768706928346355</v>
      </c>
      <c r="IE145" s="15">
        <f t="shared" si="9"/>
        <v>110</v>
      </c>
      <c r="IF145" s="16">
        <f t="shared" si="11"/>
        <v>1.4299999999999953E-8</v>
      </c>
      <c r="IG145" s="37" t="str">
        <f t="shared" si="10"/>
        <v>Marttila</v>
      </c>
    </row>
    <row r="146" spans="2:241" x14ac:dyDescent="0.2">
      <c r="B146" t="s">
        <v>233</v>
      </c>
      <c r="C146">
        <v>481</v>
      </c>
      <c r="L146" s="61">
        <v>106.6</v>
      </c>
      <c r="M146" s="55"/>
      <c r="N146" s="55"/>
      <c r="O146" s="55"/>
      <c r="P146" s="55"/>
      <c r="Q146" s="55"/>
      <c r="R146" s="55"/>
      <c r="S146" s="63">
        <v>114</v>
      </c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42">
        <v>0</v>
      </c>
      <c r="AH146" s="55"/>
      <c r="AI146" s="55"/>
      <c r="AJ146" s="55"/>
      <c r="AK146" s="55"/>
      <c r="AL146" s="72">
        <v>0.87096774193548387</v>
      </c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72">
        <v>0.69590643274853803</v>
      </c>
      <c r="BE146" s="55"/>
      <c r="BF146" s="55"/>
      <c r="BG146" s="55"/>
      <c r="BH146" s="67">
        <v>513</v>
      </c>
      <c r="BI146" s="55"/>
      <c r="BJ146" s="55"/>
      <c r="BK146" s="55"/>
      <c r="BL146" s="55"/>
      <c r="BM146" s="55"/>
      <c r="BN146" s="65">
        <v>31470.769286905754</v>
      </c>
      <c r="CJ146" s="8">
        <f>ABS(L146-VLOOKUP(VK_valitsin!$C$8,tiedot,11,FALSE))</f>
        <v>32.700000000000017</v>
      </c>
      <c r="CQ146" s="8">
        <f>ABS(S146-VLOOKUP(VK_valitsin!$C$8,tiedot,18,FALSE))</f>
        <v>38</v>
      </c>
      <c r="DE146" s="8">
        <f>ABS(AG146-VLOOKUP(VK_valitsin!$C$8,tiedot,32,FALSE))</f>
        <v>0</v>
      </c>
      <c r="DJ146" s="8">
        <f>ABS(AL146-VLOOKUP(VK_valitsin!$C$8,tiedot,37,FALSE))</f>
        <v>0.17662811929397448</v>
      </c>
      <c r="EB146" s="41">
        <f>ABS(BD146-VLOOKUP(VK_valitsin!$C$8,tiedot,55,FALSE))</f>
        <v>0.12474574116450543</v>
      </c>
      <c r="EF146" s="41">
        <f>ABS(BH146-VLOOKUP(VK_valitsin!$C$8,tiedot,59,FALSE))</f>
        <v>39</v>
      </c>
      <c r="EL146" s="8">
        <f>ABS(BN146-VLOOKUP(VK_valitsin!$C$8,tiedot,65,FALSE))</f>
        <v>4054.2892722599972</v>
      </c>
      <c r="FH146" s="43">
        <f>IF($B146=VK_valitsin!$C$8,100000,VK!CJ146/VK!L$296*VK_valitsin!E$5)</f>
        <v>0.1546364252267409</v>
      </c>
      <c r="FO146" s="43">
        <f>IF($B146=VK_valitsin!$C$8,100000,VK!CQ146/VK!S$296*VK_valitsin!J$5)</f>
        <v>7.2097035375019939E-3</v>
      </c>
      <c r="GC146" s="43">
        <f>IF($B146=VK_valitsin!$C$8,100000,VK!DE146/VK!AG$296*VK_valitsin!I$5)</f>
        <v>0</v>
      </c>
      <c r="GH146" s="43">
        <f>IF($B146=VK_valitsin!$C$8,100000,VK!DJ146/VK!AL$296*VK_valitsin!D$5)</f>
        <v>0.3453489548351118</v>
      </c>
      <c r="GZ146" s="43">
        <f>IF($B146=VK_valitsin!$C$8,100000,VK!EB146/VK!BD$296*VK_valitsin!H$5)</f>
        <v>5.0632388570535522E-2</v>
      </c>
      <c r="HD146" s="43">
        <f>IF($B146=VK_valitsin!$C$8,100000,VK!EF146/VK!BH$296*VK_valitsin!F$5)</f>
        <v>1.5484215428930899E-2</v>
      </c>
      <c r="HJ146" s="43">
        <f>IF($B146=VK_valitsin!$C$8,100000,VK!EL146/VK!BN$296*VK_valitsin!G$5)</f>
        <v>0.1604737159852212</v>
      </c>
      <c r="ID146" s="15">
        <f t="shared" si="8"/>
        <v>0.73378541798404229</v>
      </c>
      <c r="IE146" s="15">
        <f t="shared" si="9"/>
        <v>140</v>
      </c>
      <c r="IF146" s="16">
        <f t="shared" si="11"/>
        <v>1.4399999999999952E-8</v>
      </c>
      <c r="IG146" s="37" t="str">
        <f t="shared" si="10"/>
        <v>Masku</v>
      </c>
    </row>
    <row r="147" spans="2:241" x14ac:dyDescent="0.2">
      <c r="B147" t="s">
        <v>234</v>
      </c>
      <c r="C147">
        <v>483</v>
      </c>
      <c r="L147" s="61">
        <v>192.2</v>
      </c>
      <c r="M147" s="55"/>
      <c r="N147" s="55"/>
      <c r="O147" s="55"/>
      <c r="P147" s="55"/>
      <c r="Q147" s="55"/>
      <c r="R147" s="55"/>
      <c r="S147" s="63">
        <v>76</v>
      </c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42">
        <v>1</v>
      </c>
      <c r="AH147" s="55"/>
      <c r="AI147" s="55"/>
      <c r="AJ147" s="55"/>
      <c r="AK147" s="55"/>
      <c r="AL147" s="72">
        <v>0.2608695652173913</v>
      </c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72">
        <v>1</v>
      </c>
      <c r="BE147" s="55"/>
      <c r="BF147" s="55"/>
      <c r="BG147" s="55"/>
      <c r="BH147" s="67">
        <v>24</v>
      </c>
      <c r="BI147" s="55"/>
      <c r="BJ147" s="55"/>
      <c r="BK147" s="55"/>
      <c r="BL147" s="55"/>
      <c r="BM147" s="55"/>
      <c r="BN147" s="65">
        <v>19682.371104815866</v>
      </c>
      <c r="CJ147" s="8">
        <f>ABS(L147-VLOOKUP(VK_valitsin!$C$8,tiedot,11,FALSE))</f>
        <v>52.899999999999977</v>
      </c>
      <c r="CQ147" s="8">
        <f>ABS(S147-VLOOKUP(VK_valitsin!$C$8,tiedot,18,FALSE))</f>
        <v>76</v>
      </c>
      <c r="DE147" s="8">
        <f>ABS(AG147-VLOOKUP(VK_valitsin!$C$8,tiedot,32,FALSE))</f>
        <v>1</v>
      </c>
      <c r="DJ147" s="8">
        <f>ABS(AL147-VLOOKUP(VK_valitsin!$C$8,tiedot,37,FALSE))</f>
        <v>0.43347005742411809</v>
      </c>
      <c r="EB147" s="41">
        <f>ABS(BD147-VLOOKUP(VK_valitsin!$C$8,tiedot,55,FALSE))</f>
        <v>0.17934782608695654</v>
      </c>
      <c r="EF147" s="41">
        <f>ABS(BH147-VLOOKUP(VK_valitsin!$C$8,tiedot,59,FALSE))</f>
        <v>528</v>
      </c>
      <c r="EL147" s="8">
        <f>ABS(BN147-VLOOKUP(VK_valitsin!$C$8,tiedot,65,FALSE))</f>
        <v>7734.1089098298908</v>
      </c>
      <c r="FH147" s="43">
        <f>IF($B147=VK_valitsin!$C$8,100000,VK!CJ147/VK!L$296*VK_valitsin!E$5)</f>
        <v>0.25016106710992619</v>
      </c>
      <c r="FO147" s="43">
        <f>IF($B147=VK_valitsin!$C$8,100000,VK!CQ147/VK!S$296*VK_valitsin!J$5)</f>
        <v>1.4419407075003988E-2</v>
      </c>
      <c r="GC147" s="43">
        <f>IF($B147=VK_valitsin!$C$8,100000,VK!DE147/VK!AG$296*VK_valitsin!I$5)</f>
        <v>0.10940897735217005</v>
      </c>
      <c r="GH147" s="43">
        <f>IF($B147=VK_valitsin!$C$8,100000,VK!DJ147/VK!AL$296*VK_valitsin!D$5)</f>
        <v>0.84753453686828628</v>
      </c>
      <c r="GZ147" s="43">
        <f>IF($B147=VK_valitsin!$C$8,100000,VK!EB147/VK!BD$296*VK_valitsin!H$5)</f>
        <v>7.2794539797078228E-2</v>
      </c>
      <c r="HD147" s="43">
        <f>IF($B147=VK_valitsin!$C$8,100000,VK!EF147/VK!BH$296*VK_valitsin!F$5)</f>
        <v>0.2096324550378337</v>
      </c>
      <c r="HJ147" s="43">
        <f>IF($B147=VK_valitsin!$C$8,100000,VK!EL147/VK!BN$296*VK_valitsin!G$5)</f>
        <v>0.30612546694354836</v>
      </c>
      <c r="ID147" s="15">
        <f t="shared" si="8"/>
        <v>1.8100764646838468</v>
      </c>
      <c r="IE147" s="15">
        <f t="shared" si="9"/>
        <v>277</v>
      </c>
      <c r="IF147" s="16">
        <f t="shared" si="11"/>
        <v>1.4499999999999951E-8</v>
      </c>
      <c r="IG147" s="37" t="str">
        <f t="shared" si="10"/>
        <v>Merijärvi</v>
      </c>
    </row>
    <row r="148" spans="2:241" x14ac:dyDescent="0.2">
      <c r="B148" t="s">
        <v>235</v>
      </c>
      <c r="C148">
        <v>484</v>
      </c>
      <c r="L148" s="61">
        <v>191.9</v>
      </c>
      <c r="M148" s="55"/>
      <c r="N148" s="55"/>
      <c r="O148" s="55"/>
      <c r="P148" s="55"/>
      <c r="Q148" s="55"/>
      <c r="R148" s="55"/>
      <c r="S148" s="63">
        <v>166</v>
      </c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42">
        <v>1</v>
      </c>
      <c r="AH148" s="55"/>
      <c r="AI148" s="55"/>
      <c r="AJ148" s="55"/>
      <c r="AK148" s="55"/>
      <c r="AL148" s="72">
        <v>0.73880597014925375</v>
      </c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72">
        <v>1</v>
      </c>
      <c r="BE148" s="55"/>
      <c r="BF148" s="55"/>
      <c r="BG148" s="55"/>
      <c r="BH148" s="67">
        <v>99</v>
      </c>
      <c r="BI148" s="55"/>
      <c r="BJ148" s="55"/>
      <c r="BK148" s="55"/>
      <c r="BL148" s="55"/>
      <c r="BM148" s="55"/>
      <c r="BN148" s="65">
        <v>24952.926652892562</v>
      </c>
      <c r="CJ148" s="8">
        <f>ABS(L148-VLOOKUP(VK_valitsin!$C$8,tiedot,11,FALSE))</f>
        <v>52.599999999999994</v>
      </c>
      <c r="CQ148" s="8">
        <f>ABS(S148-VLOOKUP(VK_valitsin!$C$8,tiedot,18,FALSE))</f>
        <v>14</v>
      </c>
      <c r="DE148" s="8">
        <f>ABS(AG148-VLOOKUP(VK_valitsin!$C$8,tiedot,32,FALSE))</f>
        <v>1</v>
      </c>
      <c r="DJ148" s="8">
        <f>ABS(AL148-VLOOKUP(VK_valitsin!$C$8,tiedot,37,FALSE))</f>
        <v>4.4466347507744364E-2</v>
      </c>
      <c r="EB148" s="41">
        <f>ABS(BD148-VLOOKUP(VK_valitsin!$C$8,tiedot,55,FALSE))</f>
        <v>0.17934782608695654</v>
      </c>
      <c r="EF148" s="41">
        <f>ABS(BH148-VLOOKUP(VK_valitsin!$C$8,tiedot,59,FALSE))</f>
        <v>453</v>
      </c>
      <c r="EL148" s="8">
        <f>ABS(BN148-VLOOKUP(VK_valitsin!$C$8,tiedot,65,FALSE))</f>
        <v>2463.5533617531946</v>
      </c>
      <c r="FH148" s="43">
        <f>IF($B148=VK_valitsin!$C$8,100000,VK!CJ148/VK!L$296*VK_valitsin!E$5)</f>
        <v>0.2487423843096809</v>
      </c>
      <c r="FO148" s="43">
        <f>IF($B148=VK_valitsin!$C$8,100000,VK!CQ148/VK!S$296*VK_valitsin!J$5)</f>
        <v>2.6562065664481032E-3</v>
      </c>
      <c r="GC148" s="43">
        <f>IF($B148=VK_valitsin!$C$8,100000,VK!DE148/VK!AG$296*VK_valitsin!I$5)</f>
        <v>0.10940897735217005</v>
      </c>
      <c r="GH148" s="43">
        <f>IF($B148=VK_valitsin!$C$8,100000,VK!DJ148/VK!AL$296*VK_valitsin!D$5)</f>
        <v>8.6942026550006213E-2</v>
      </c>
      <c r="GZ148" s="43">
        <f>IF($B148=VK_valitsin!$C$8,100000,VK!EB148/VK!BD$296*VK_valitsin!H$5)</f>
        <v>7.2794539797078228E-2</v>
      </c>
      <c r="HD148" s="43">
        <f>IF($B148=VK_valitsin!$C$8,100000,VK!EF148/VK!BH$296*VK_valitsin!F$5)</f>
        <v>0.17985511767450507</v>
      </c>
      <c r="HJ148" s="43">
        <f>IF($B148=VK_valitsin!$C$8,100000,VK!EL148/VK!BN$296*VK_valitsin!G$5)</f>
        <v>9.7510447809770043E-2</v>
      </c>
      <c r="ID148" s="15">
        <f t="shared" si="8"/>
        <v>0.79790971465965854</v>
      </c>
      <c r="IE148" s="15">
        <f t="shared" si="9"/>
        <v>162</v>
      </c>
      <c r="IF148" s="16">
        <f t="shared" si="11"/>
        <v>1.459999999999995E-8</v>
      </c>
      <c r="IG148" s="37" t="str">
        <f t="shared" si="10"/>
        <v>Merikarvia</v>
      </c>
    </row>
    <row r="149" spans="2:241" x14ac:dyDescent="0.2">
      <c r="B149" t="s">
        <v>236</v>
      </c>
      <c r="C149">
        <v>489</v>
      </c>
      <c r="L149" s="61">
        <v>184</v>
      </c>
      <c r="M149" s="55"/>
      <c r="N149" s="55"/>
      <c r="O149" s="55"/>
      <c r="P149" s="55"/>
      <c r="Q149" s="55"/>
      <c r="R149" s="55"/>
      <c r="S149" s="63">
        <v>133</v>
      </c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42">
        <v>0</v>
      </c>
      <c r="AH149" s="55"/>
      <c r="AI149" s="55"/>
      <c r="AJ149" s="55"/>
      <c r="AK149" s="55"/>
      <c r="AL149" s="72">
        <v>0.8571428571428571</v>
      </c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72">
        <v>1</v>
      </c>
      <c r="BE149" s="55"/>
      <c r="BF149" s="55"/>
      <c r="BG149" s="55"/>
      <c r="BH149" s="67">
        <v>42</v>
      </c>
      <c r="BI149" s="55"/>
      <c r="BJ149" s="55"/>
      <c r="BK149" s="55"/>
      <c r="BL149" s="55"/>
      <c r="BM149" s="55"/>
      <c r="BN149" s="65">
        <v>24681.416324133883</v>
      </c>
      <c r="CJ149" s="8">
        <f>ABS(L149-VLOOKUP(VK_valitsin!$C$8,tiedot,11,FALSE))</f>
        <v>44.699999999999989</v>
      </c>
      <c r="CQ149" s="8">
        <f>ABS(S149-VLOOKUP(VK_valitsin!$C$8,tiedot,18,FALSE))</f>
        <v>19</v>
      </c>
      <c r="DE149" s="8">
        <f>ABS(AG149-VLOOKUP(VK_valitsin!$C$8,tiedot,32,FALSE))</f>
        <v>0</v>
      </c>
      <c r="DJ149" s="8">
        <f>ABS(AL149-VLOOKUP(VK_valitsin!$C$8,tiedot,37,FALSE))</f>
        <v>0.1628032345013477</v>
      </c>
      <c r="EB149" s="41">
        <f>ABS(BD149-VLOOKUP(VK_valitsin!$C$8,tiedot,55,FALSE))</f>
        <v>0.17934782608695654</v>
      </c>
      <c r="EF149" s="41">
        <f>ABS(BH149-VLOOKUP(VK_valitsin!$C$8,tiedot,59,FALSE))</f>
        <v>510</v>
      </c>
      <c r="EL149" s="8">
        <f>ABS(BN149-VLOOKUP(VK_valitsin!$C$8,tiedot,65,FALSE))</f>
        <v>2735.0636905118736</v>
      </c>
      <c r="FH149" s="43">
        <f>IF($B149=VK_valitsin!$C$8,100000,VK!CJ149/VK!L$296*VK_valitsin!E$5)</f>
        <v>0.2113837372365539</v>
      </c>
      <c r="FO149" s="43">
        <f>IF($B149=VK_valitsin!$C$8,100000,VK!CQ149/VK!S$296*VK_valitsin!J$5)</f>
        <v>3.604851768750997E-3</v>
      </c>
      <c r="GC149" s="43">
        <f>IF($B149=VK_valitsin!$C$8,100000,VK!DE149/VK!AG$296*VK_valitsin!I$5)</f>
        <v>0</v>
      </c>
      <c r="GH149" s="43">
        <f>IF($B149=VK_valitsin!$C$8,100000,VK!DJ149/VK!AL$296*VK_valitsin!D$5)</f>
        <v>0.31831809738764549</v>
      </c>
      <c r="GZ149" s="43">
        <f>IF($B149=VK_valitsin!$C$8,100000,VK!EB149/VK!BD$296*VK_valitsin!H$5)</f>
        <v>7.2794539797078228E-2</v>
      </c>
      <c r="HD149" s="43">
        <f>IF($B149=VK_valitsin!$C$8,100000,VK!EF149/VK!BH$296*VK_valitsin!F$5)</f>
        <v>0.20248589407063483</v>
      </c>
      <c r="HJ149" s="43">
        <f>IF($B149=VK_valitsin!$C$8,100000,VK!EL149/VK!BN$296*VK_valitsin!G$5)</f>
        <v>0.10825715788849778</v>
      </c>
      <c r="ID149" s="15">
        <f t="shared" si="8"/>
        <v>0.91684429284916136</v>
      </c>
      <c r="IE149" s="15">
        <f t="shared" si="9"/>
        <v>199</v>
      </c>
      <c r="IF149" s="16">
        <f t="shared" si="11"/>
        <v>1.469999999999995E-8</v>
      </c>
      <c r="IG149" s="37" t="str">
        <f t="shared" si="10"/>
        <v>Miehikkälä</v>
      </c>
    </row>
    <row r="150" spans="2:241" x14ac:dyDescent="0.2">
      <c r="B150" t="s">
        <v>120</v>
      </c>
      <c r="C150">
        <v>491</v>
      </c>
      <c r="L150" s="61">
        <v>149.80000000000001</v>
      </c>
      <c r="M150" s="55"/>
      <c r="N150" s="55"/>
      <c r="O150" s="55"/>
      <c r="P150" s="55"/>
      <c r="Q150" s="55"/>
      <c r="R150" s="55"/>
      <c r="S150" s="63">
        <v>957</v>
      </c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42">
        <v>0</v>
      </c>
      <c r="AH150" s="55"/>
      <c r="AI150" s="55"/>
      <c r="AJ150" s="55"/>
      <c r="AK150" s="55"/>
      <c r="AL150" s="72">
        <v>0.84277003484320556</v>
      </c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72">
        <v>0.66356589147286826</v>
      </c>
      <c r="BE150" s="55"/>
      <c r="BF150" s="55"/>
      <c r="BG150" s="55"/>
      <c r="BH150" s="67">
        <v>1935</v>
      </c>
      <c r="BI150" s="55"/>
      <c r="BJ150" s="55"/>
      <c r="BK150" s="55"/>
      <c r="BL150" s="55"/>
      <c r="BM150" s="55"/>
      <c r="BN150" s="65">
        <v>27164.094179996147</v>
      </c>
      <c r="CJ150" s="8">
        <f>ABS(L150-VLOOKUP(VK_valitsin!$C$8,tiedot,11,FALSE))</f>
        <v>10.5</v>
      </c>
      <c r="CQ150" s="8">
        <f>ABS(S150-VLOOKUP(VK_valitsin!$C$8,tiedot,18,FALSE))</f>
        <v>805</v>
      </c>
      <c r="DE150" s="8">
        <f>ABS(AG150-VLOOKUP(VK_valitsin!$C$8,tiedot,32,FALSE))</f>
        <v>0</v>
      </c>
      <c r="DJ150" s="8">
        <f>ABS(AL150-VLOOKUP(VK_valitsin!$C$8,tiedot,37,FALSE))</f>
        <v>0.14843041220169617</v>
      </c>
      <c r="EB150" s="41">
        <f>ABS(BD150-VLOOKUP(VK_valitsin!$C$8,tiedot,55,FALSE))</f>
        <v>0.1570862824401752</v>
      </c>
      <c r="EF150" s="41">
        <f>ABS(BH150-VLOOKUP(VK_valitsin!$C$8,tiedot,59,FALSE))</f>
        <v>1383</v>
      </c>
      <c r="EL150" s="8">
        <f>ABS(BN150-VLOOKUP(VK_valitsin!$C$8,tiedot,65,FALSE))</f>
        <v>252.38583464960902</v>
      </c>
      <c r="FH150" s="43">
        <f>IF($B150=VK_valitsin!$C$8,100000,VK!CJ150/VK!L$296*VK_valitsin!E$5)</f>
        <v>4.9653898008586508E-2</v>
      </c>
      <c r="FO150" s="43">
        <f>IF($B150=VK_valitsin!$C$8,100000,VK!CQ150/VK!S$296*VK_valitsin!J$5)</f>
        <v>0.15273187757076592</v>
      </c>
      <c r="GC150" s="43">
        <f>IF($B150=VK_valitsin!$C$8,100000,VK!DE150/VK!AG$296*VK_valitsin!I$5)</f>
        <v>0</v>
      </c>
      <c r="GH150" s="43">
        <f>IF($B150=VK_valitsin!$C$8,100000,VK!DJ150/VK!AL$296*VK_valitsin!D$5)</f>
        <v>0.29021589498037131</v>
      </c>
      <c r="GZ150" s="43">
        <f>IF($B150=VK_valitsin!$C$8,100000,VK!EB150/VK!BD$296*VK_valitsin!H$5)</f>
        <v>6.3758919682261148E-2</v>
      </c>
      <c r="HD150" s="43">
        <f>IF($B150=VK_valitsin!$C$8,100000,VK!EF150/VK!BH$296*VK_valitsin!F$5)</f>
        <v>0.5490941009797804</v>
      </c>
      <c r="HJ150" s="43">
        <f>IF($B150=VK_valitsin!$C$8,100000,VK!EL150/VK!BN$296*VK_valitsin!G$5)</f>
        <v>9.9897392683274359E-3</v>
      </c>
      <c r="ID150" s="15">
        <f t="shared" si="8"/>
        <v>1.1154444452900927</v>
      </c>
      <c r="IE150" s="15">
        <f t="shared" si="9"/>
        <v>249</v>
      </c>
      <c r="IF150" s="16">
        <f t="shared" si="11"/>
        <v>1.4799999999999949E-8</v>
      </c>
      <c r="IG150" s="37" t="str">
        <f t="shared" si="10"/>
        <v>Mikkeli</v>
      </c>
    </row>
    <row r="151" spans="2:241" x14ac:dyDescent="0.2">
      <c r="B151" t="s">
        <v>237</v>
      </c>
      <c r="C151">
        <v>494</v>
      </c>
      <c r="L151" s="61">
        <v>157.30000000000001</v>
      </c>
      <c r="M151" s="55"/>
      <c r="N151" s="55"/>
      <c r="O151" s="55"/>
      <c r="P151" s="55"/>
      <c r="Q151" s="55"/>
      <c r="R151" s="55"/>
      <c r="S151" s="63">
        <v>166</v>
      </c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42">
        <v>0</v>
      </c>
      <c r="AH151" s="55"/>
      <c r="AI151" s="55"/>
      <c r="AJ151" s="55"/>
      <c r="AK151" s="55"/>
      <c r="AL151" s="72">
        <v>0.67405063291139244</v>
      </c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72">
        <v>0.96478873239436624</v>
      </c>
      <c r="BE151" s="55"/>
      <c r="BF151" s="55"/>
      <c r="BG151" s="55"/>
      <c r="BH151" s="67">
        <v>426</v>
      </c>
      <c r="BI151" s="55"/>
      <c r="BJ151" s="55"/>
      <c r="BK151" s="55"/>
      <c r="BL151" s="55"/>
      <c r="BM151" s="55"/>
      <c r="BN151" s="65">
        <v>24544.351925934392</v>
      </c>
      <c r="CJ151" s="8">
        <f>ABS(L151-VLOOKUP(VK_valitsin!$C$8,tiedot,11,FALSE))</f>
        <v>18</v>
      </c>
      <c r="CQ151" s="8">
        <f>ABS(S151-VLOOKUP(VK_valitsin!$C$8,tiedot,18,FALSE))</f>
        <v>14</v>
      </c>
      <c r="DE151" s="8">
        <f>ABS(AG151-VLOOKUP(VK_valitsin!$C$8,tiedot,32,FALSE))</f>
        <v>0</v>
      </c>
      <c r="DJ151" s="8">
        <f>ABS(AL151-VLOOKUP(VK_valitsin!$C$8,tiedot,37,FALSE))</f>
        <v>2.0288989730116946E-2</v>
      </c>
      <c r="EB151" s="41">
        <f>ABS(BD151-VLOOKUP(VK_valitsin!$C$8,tiedot,55,FALSE))</f>
        <v>0.14413655848132279</v>
      </c>
      <c r="EF151" s="41">
        <f>ABS(BH151-VLOOKUP(VK_valitsin!$C$8,tiedot,59,FALSE))</f>
        <v>126</v>
      </c>
      <c r="EL151" s="8">
        <f>ABS(BN151-VLOOKUP(VK_valitsin!$C$8,tiedot,65,FALSE))</f>
        <v>2872.1280887113644</v>
      </c>
      <c r="FH151" s="43">
        <f>IF($B151=VK_valitsin!$C$8,100000,VK!CJ151/VK!L$296*VK_valitsin!E$5)</f>
        <v>8.5120968014719717E-2</v>
      </c>
      <c r="FO151" s="43">
        <f>IF($B151=VK_valitsin!$C$8,100000,VK!CQ151/VK!S$296*VK_valitsin!J$5)</f>
        <v>2.6562065664481032E-3</v>
      </c>
      <c r="GC151" s="43">
        <f>IF($B151=VK_valitsin!$C$8,100000,VK!DE151/VK!AG$296*VK_valitsin!I$5)</f>
        <v>0</v>
      </c>
      <c r="GH151" s="43">
        <f>IF($B151=VK_valitsin!$C$8,100000,VK!DJ151/VK!AL$296*VK_valitsin!D$5)</f>
        <v>3.9669682415031153E-2</v>
      </c>
      <c r="GZ151" s="43">
        <f>IF($B151=VK_valitsin!$C$8,100000,VK!EB151/VK!BD$296*VK_valitsin!H$5)</f>
        <v>5.8502824770763268E-2</v>
      </c>
      <c r="HD151" s="43">
        <f>IF($B151=VK_valitsin!$C$8,100000,VK!EF151/VK!BH$296*VK_valitsin!F$5)</f>
        <v>5.0025926770392137E-2</v>
      </c>
      <c r="HJ151" s="43">
        <f>IF($B151=VK_valitsin!$C$8,100000,VK!EL151/VK!BN$296*VK_valitsin!G$5)</f>
        <v>0.11368233399984355</v>
      </c>
      <c r="ID151" s="15">
        <f t="shared" si="8"/>
        <v>0.34965795743719796</v>
      </c>
      <c r="IE151" s="15">
        <f t="shared" si="9"/>
        <v>7</v>
      </c>
      <c r="IF151" s="16">
        <f t="shared" si="11"/>
        <v>1.4899999999999948E-8</v>
      </c>
      <c r="IG151" s="37" t="str">
        <f t="shared" si="10"/>
        <v>Muhos</v>
      </c>
    </row>
    <row r="152" spans="2:241" x14ac:dyDescent="0.2">
      <c r="B152" t="s">
        <v>238</v>
      </c>
      <c r="C152">
        <v>495</v>
      </c>
      <c r="L152" s="61">
        <v>201.1</v>
      </c>
      <c r="M152" s="55"/>
      <c r="N152" s="55"/>
      <c r="O152" s="55"/>
      <c r="P152" s="55"/>
      <c r="Q152" s="55"/>
      <c r="R152" s="55"/>
      <c r="S152" s="63">
        <v>176</v>
      </c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42">
        <v>0</v>
      </c>
      <c r="AH152" s="55"/>
      <c r="AI152" s="55"/>
      <c r="AJ152" s="55"/>
      <c r="AK152" s="55"/>
      <c r="AL152" s="72">
        <v>0.67924528301886788</v>
      </c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72">
        <v>1</v>
      </c>
      <c r="BE152" s="55"/>
      <c r="BF152" s="55"/>
      <c r="BG152" s="55"/>
      <c r="BH152" s="67">
        <v>36</v>
      </c>
      <c r="BI152" s="55"/>
      <c r="BJ152" s="55"/>
      <c r="BK152" s="55"/>
      <c r="BL152" s="55"/>
      <c r="BM152" s="55"/>
      <c r="BN152" s="65">
        <v>24054.136396267051</v>
      </c>
      <c r="CJ152" s="8">
        <f>ABS(L152-VLOOKUP(VK_valitsin!$C$8,tiedot,11,FALSE))</f>
        <v>61.799999999999983</v>
      </c>
      <c r="CQ152" s="8">
        <f>ABS(S152-VLOOKUP(VK_valitsin!$C$8,tiedot,18,FALSE))</f>
        <v>24</v>
      </c>
      <c r="DE152" s="8">
        <f>ABS(AG152-VLOOKUP(VK_valitsin!$C$8,tiedot,32,FALSE))</f>
        <v>0</v>
      </c>
      <c r="DJ152" s="8">
        <f>ABS(AL152-VLOOKUP(VK_valitsin!$C$8,tiedot,37,FALSE))</f>
        <v>1.5094339622641506E-2</v>
      </c>
      <c r="EB152" s="41">
        <f>ABS(BD152-VLOOKUP(VK_valitsin!$C$8,tiedot,55,FALSE))</f>
        <v>0.17934782608695654</v>
      </c>
      <c r="EF152" s="41">
        <f>ABS(BH152-VLOOKUP(VK_valitsin!$C$8,tiedot,59,FALSE))</f>
        <v>516</v>
      </c>
      <c r="EL152" s="8">
        <f>ABS(BN152-VLOOKUP(VK_valitsin!$C$8,tiedot,65,FALSE))</f>
        <v>3362.3436183787053</v>
      </c>
      <c r="FH152" s="43">
        <f>IF($B152=VK_valitsin!$C$8,100000,VK!CJ152/VK!L$296*VK_valitsin!E$5)</f>
        <v>0.29224865685053764</v>
      </c>
      <c r="FO152" s="43">
        <f>IF($B152=VK_valitsin!$C$8,100000,VK!CQ152/VK!S$296*VK_valitsin!J$5)</f>
        <v>4.5534969710538907E-3</v>
      </c>
      <c r="GC152" s="43">
        <f>IF($B152=VK_valitsin!$C$8,100000,VK!DE152/VK!AG$296*VK_valitsin!I$5)</f>
        <v>0</v>
      </c>
      <c r="GH152" s="43">
        <f>IF($B152=VK_valitsin!$C$8,100000,VK!DJ152/VK!AL$296*VK_valitsin!D$5)</f>
        <v>2.9512936181636005E-2</v>
      </c>
      <c r="GZ152" s="43">
        <f>IF($B152=VK_valitsin!$C$8,100000,VK!EB152/VK!BD$296*VK_valitsin!H$5)</f>
        <v>7.2794539797078228E-2</v>
      </c>
      <c r="HD152" s="43">
        <f>IF($B152=VK_valitsin!$C$8,100000,VK!EF152/VK!BH$296*VK_valitsin!F$5)</f>
        <v>0.20486808105970111</v>
      </c>
      <c r="HJ152" s="43">
        <f>IF($B152=VK_valitsin!$C$8,100000,VK!EL152/VK!BN$296*VK_valitsin!G$5)</f>
        <v>0.13308566277009931</v>
      </c>
      <c r="ID152" s="15">
        <f t="shared" si="8"/>
        <v>0.73706338863010623</v>
      </c>
      <c r="IE152" s="15">
        <f t="shared" si="9"/>
        <v>142</v>
      </c>
      <c r="IF152" s="16">
        <f t="shared" si="11"/>
        <v>1.4999999999999949E-8</v>
      </c>
      <c r="IG152" s="37" t="str">
        <f t="shared" si="10"/>
        <v>Multia</v>
      </c>
    </row>
    <row r="153" spans="2:241" x14ac:dyDescent="0.2">
      <c r="B153" t="s">
        <v>239</v>
      </c>
      <c r="C153">
        <v>498</v>
      </c>
      <c r="L153" s="61">
        <v>135.6</v>
      </c>
      <c r="M153" s="55"/>
      <c r="N153" s="55"/>
      <c r="O153" s="55"/>
      <c r="P153" s="55"/>
      <c r="Q153" s="55"/>
      <c r="R153" s="55"/>
      <c r="S153" s="63">
        <v>269</v>
      </c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42">
        <v>1</v>
      </c>
      <c r="AH153" s="55"/>
      <c r="AI153" s="55"/>
      <c r="AJ153" s="55"/>
      <c r="AK153" s="55"/>
      <c r="AL153" s="72">
        <v>0.65714285714285714</v>
      </c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72">
        <v>1</v>
      </c>
      <c r="BE153" s="55"/>
      <c r="BF153" s="55"/>
      <c r="BG153" s="55"/>
      <c r="BH153" s="67">
        <v>69</v>
      </c>
      <c r="BI153" s="55"/>
      <c r="BJ153" s="55"/>
      <c r="BK153" s="55"/>
      <c r="BL153" s="55"/>
      <c r="BM153" s="55"/>
      <c r="BN153" s="65">
        <v>27283.421530479896</v>
      </c>
      <c r="CJ153" s="8">
        <f>ABS(L153-VLOOKUP(VK_valitsin!$C$8,tiedot,11,FALSE))</f>
        <v>3.7000000000000171</v>
      </c>
      <c r="CQ153" s="8">
        <f>ABS(S153-VLOOKUP(VK_valitsin!$C$8,tiedot,18,FALSE))</f>
        <v>117</v>
      </c>
      <c r="DE153" s="8">
        <f>ABS(AG153-VLOOKUP(VK_valitsin!$C$8,tiedot,32,FALSE))</f>
        <v>1</v>
      </c>
      <c r="DJ153" s="8">
        <f>ABS(AL153-VLOOKUP(VK_valitsin!$C$8,tiedot,37,FALSE))</f>
        <v>3.7196765498652251E-2</v>
      </c>
      <c r="EB153" s="41">
        <f>ABS(BD153-VLOOKUP(VK_valitsin!$C$8,tiedot,55,FALSE))</f>
        <v>0.17934782608695654</v>
      </c>
      <c r="EF153" s="41">
        <f>ABS(BH153-VLOOKUP(VK_valitsin!$C$8,tiedot,59,FALSE))</f>
        <v>483</v>
      </c>
      <c r="EL153" s="8">
        <f>ABS(BN153-VLOOKUP(VK_valitsin!$C$8,tiedot,65,FALSE))</f>
        <v>133.05848416586014</v>
      </c>
      <c r="FH153" s="43">
        <f>IF($B153=VK_valitsin!$C$8,100000,VK!CJ153/VK!L$296*VK_valitsin!E$5)</f>
        <v>1.7497087869692465E-2</v>
      </c>
      <c r="FO153" s="43">
        <f>IF($B153=VK_valitsin!$C$8,100000,VK!CQ153/VK!S$296*VK_valitsin!J$5)</f>
        <v>2.219829773388772E-2</v>
      </c>
      <c r="GC153" s="43">
        <f>IF($B153=VK_valitsin!$C$8,100000,VK!DE153/VK!AG$296*VK_valitsin!I$5)</f>
        <v>0.10940897735217005</v>
      </c>
      <c r="GH153" s="43">
        <f>IF($B153=VK_valitsin!$C$8,100000,VK!DJ153/VK!AL$296*VK_valitsin!D$5)</f>
        <v>7.2728307019031532E-2</v>
      </c>
      <c r="GZ153" s="43">
        <f>IF($B153=VK_valitsin!$C$8,100000,VK!EB153/VK!BD$296*VK_valitsin!H$5)</f>
        <v>7.2794539797078228E-2</v>
      </c>
      <c r="HD153" s="43">
        <f>IF($B153=VK_valitsin!$C$8,100000,VK!EF153/VK!BH$296*VK_valitsin!F$5)</f>
        <v>0.19176605261983651</v>
      </c>
      <c r="HJ153" s="43">
        <f>IF($B153=VK_valitsin!$C$8,100000,VK!EL153/VK!BN$296*VK_valitsin!G$5)</f>
        <v>5.2666171463275364E-3</v>
      </c>
      <c r="ID153" s="15">
        <f t="shared" si="8"/>
        <v>0.49165989463802406</v>
      </c>
      <c r="IE153" s="15">
        <f t="shared" si="9"/>
        <v>47</v>
      </c>
      <c r="IF153" s="16">
        <f t="shared" si="11"/>
        <v>1.509999999999995E-8</v>
      </c>
      <c r="IG153" s="37" t="str">
        <f t="shared" si="10"/>
        <v>Muonio</v>
      </c>
    </row>
    <row r="154" spans="2:241" x14ac:dyDescent="0.2">
      <c r="B154" t="s">
        <v>240</v>
      </c>
      <c r="C154">
        <v>499</v>
      </c>
      <c r="L154" s="61">
        <v>111.7</v>
      </c>
      <c r="M154" s="55"/>
      <c r="N154" s="55"/>
      <c r="O154" s="55"/>
      <c r="P154" s="55"/>
      <c r="Q154" s="55"/>
      <c r="R154" s="55"/>
      <c r="S154" s="63">
        <v>345</v>
      </c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42">
        <v>0</v>
      </c>
      <c r="AH154" s="55"/>
      <c r="AI154" s="55"/>
      <c r="AJ154" s="55"/>
      <c r="AK154" s="55"/>
      <c r="AL154" s="72">
        <v>0.8534684333593141</v>
      </c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72">
        <v>1</v>
      </c>
      <c r="BE154" s="55"/>
      <c r="BF154" s="55"/>
      <c r="BG154" s="55"/>
      <c r="BH154" s="67">
        <v>1095</v>
      </c>
      <c r="BI154" s="55"/>
      <c r="BJ154" s="55"/>
      <c r="BK154" s="55"/>
      <c r="BL154" s="55"/>
      <c r="BM154" s="55"/>
      <c r="BN154" s="65">
        <v>29649.827692775358</v>
      </c>
      <c r="CJ154" s="8">
        <f>ABS(L154-VLOOKUP(VK_valitsin!$C$8,tiedot,11,FALSE))</f>
        <v>27.600000000000009</v>
      </c>
      <c r="CQ154" s="8">
        <f>ABS(S154-VLOOKUP(VK_valitsin!$C$8,tiedot,18,FALSE))</f>
        <v>193</v>
      </c>
      <c r="DE154" s="8">
        <f>ABS(AG154-VLOOKUP(VK_valitsin!$C$8,tiedot,32,FALSE))</f>
        <v>0</v>
      </c>
      <c r="DJ154" s="8">
        <f>ABS(AL154-VLOOKUP(VK_valitsin!$C$8,tiedot,37,FALSE))</f>
        <v>0.15912881071780471</v>
      </c>
      <c r="EB154" s="41">
        <f>ABS(BD154-VLOOKUP(VK_valitsin!$C$8,tiedot,55,FALSE))</f>
        <v>0.17934782608695654</v>
      </c>
      <c r="EF154" s="41">
        <f>ABS(BH154-VLOOKUP(VK_valitsin!$C$8,tiedot,59,FALSE))</f>
        <v>543</v>
      </c>
      <c r="EL154" s="8">
        <f>ABS(BN154-VLOOKUP(VK_valitsin!$C$8,tiedot,65,FALSE))</f>
        <v>2233.3476781296013</v>
      </c>
      <c r="FH154" s="43">
        <f>IF($B154=VK_valitsin!$C$8,100000,VK!CJ154/VK!L$296*VK_valitsin!E$5)</f>
        <v>0.13051881762257028</v>
      </c>
      <c r="FO154" s="43">
        <f>IF($B154=VK_valitsin!$C$8,100000,VK!CQ154/VK!S$296*VK_valitsin!J$5)</f>
        <v>3.6617704808891705E-2</v>
      </c>
      <c r="GC154" s="43">
        <f>IF($B154=VK_valitsin!$C$8,100000,VK!DE154/VK!AG$296*VK_valitsin!I$5)</f>
        <v>0</v>
      </c>
      <c r="GH154" s="43">
        <f>IF($B154=VK_valitsin!$C$8,100000,VK!DJ154/VK!AL$296*VK_valitsin!D$5)</f>
        <v>0.31113374634354118</v>
      </c>
      <c r="GZ154" s="43">
        <f>IF($B154=VK_valitsin!$C$8,100000,VK!EB154/VK!BD$296*VK_valitsin!H$5)</f>
        <v>7.2794539797078228E-2</v>
      </c>
      <c r="HD154" s="43">
        <f>IF($B154=VK_valitsin!$C$8,100000,VK!EF154/VK!BH$296*VK_valitsin!F$5)</f>
        <v>0.21558792251049944</v>
      </c>
      <c r="HJ154" s="43">
        <f>IF($B154=VK_valitsin!$C$8,100000,VK!EL154/VK!BN$296*VK_valitsin!G$5)</f>
        <v>8.8398625980785572E-2</v>
      </c>
      <c r="ID154" s="15">
        <f t="shared" si="8"/>
        <v>0.85505137226336647</v>
      </c>
      <c r="IE154" s="15">
        <f t="shared" si="9"/>
        <v>179</v>
      </c>
      <c r="IF154" s="16">
        <f t="shared" si="11"/>
        <v>1.5199999999999951E-8</v>
      </c>
      <c r="IG154" s="37" t="str">
        <f t="shared" si="10"/>
        <v>Mustasaari</v>
      </c>
    </row>
    <row r="155" spans="2:241" x14ac:dyDescent="0.2">
      <c r="B155" t="s">
        <v>241</v>
      </c>
      <c r="C155">
        <v>500</v>
      </c>
      <c r="L155" s="61">
        <v>128.5</v>
      </c>
      <c r="M155" s="55"/>
      <c r="N155" s="55"/>
      <c r="O155" s="55"/>
      <c r="P155" s="55"/>
      <c r="Q155" s="55"/>
      <c r="R155" s="55"/>
      <c r="S155" s="63">
        <v>65</v>
      </c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42">
        <v>0</v>
      </c>
      <c r="AH155" s="55"/>
      <c r="AI155" s="55"/>
      <c r="AJ155" s="55"/>
      <c r="AK155" s="55"/>
      <c r="AL155" s="72">
        <v>0.72573839662447259</v>
      </c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72">
        <v>0.7441860465116279</v>
      </c>
      <c r="BE155" s="55"/>
      <c r="BF155" s="55"/>
      <c r="BG155" s="55"/>
      <c r="BH155" s="67">
        <v>516</v>
      </c>
      <c r="BI155" s="55"/>
      <c r="BJ155" s="55"/>
      <c r="BK155" s="55"/>
      <c r="BL155" s="55"/>
      <c r="BM155" s="55"/>
      <c r="BN155" s="65">
        <v>29247.202562653099</v>
      </c>
      <c r="CJ155" s="8">
        <f>ABS(L155-VLOOKUP(VK_valitsin!$C$8,tiedot,11,FALSE))</f>
        <v>10.800000000000011</v>
      </c>
      <c r="CQ155" s="8">
        <f>ABS(S155-VLOOKUP(VK_valitsin!$C$8,tiedot,18,FALSE))</f>
        <v>87</v>
      </c>
      <c r="DE155" s="8">
        <f>ABS(AG155-VLOOKUP(VK_valitsin!$C$8,tiedot,32,FALSE))</f>
        <v>0</v>
      </c>
      <c r="DJ155" s="8">
        <f>ABS(AL155-VLOOKUP(VK_valitsin!$C$8,tiedot,37,FALSE))</f>
        <v>3.1398773982963202E-2</v>
      </c>
      <c r="EB155" s="41">
        <f>ABS(BD155-VLOOKUP(VK_valitsin!$C$8,tiedot,55,FALSE))</f>
        <v>7.6466127401415562E-2</v>
      </c>
      <c r="EF155" s="41">
        <f>ABS(BH155-VLOOKUP(VK_valitsin!$C$8,tiedot,59,FALSE))</f>
        <v>36</v>
      </c>
      <c r="EL155" s="8">
        <f>ABS(BN155-VLOOKUP(VK_valitsin!$C$8,tiedot,65,FALSE))</f>
        <v>1830.722548007343</v>
      </c>
      <c r="FH155" s="43">
        <f>IF($B155=VK_valitsin!$C$8,100000,VK!CJ155/VK!L$296*VK_valitsin!E$5)</f>
        <v>5.1072580808831883E-2</v>
      </c>
      <c r="FO155" s="43">
        <f>IF($B155=VK_valitsin!$C$8,100000,VK!CQ155/VK!S$296*VK_valitsin!J$5)</f>
        <v>1.6506426520070352E-2</v>
      </c>
      <c r="GC155" s="43">
        <f>IF($B155=VK_valitsin!$C$8,100000,VK!DE155/VK!AG$296*VK_valitsin!I$5)</f>
        <v>0</v>
      </c>
      <c r="GH155" s="43">
        <f>IF($B155=VK_valitsin!$C$8,100000,VK!DJ155/VK!AL$296*VK_valitsin!D$5)</f>
        <v>6.1391888344078403E-2</v>
      </c>
      <c r="GZ155" s="43">
        <f>IF($B155=VK_valitsin!$C$8,100000,VK!EB155/VK!BD$296*VK_valitsin!H$5)</f>
        <v>3.1036431696428692E-2</v>
      </c>
      <c r="HD155" s="43">
        <f>IF($B155=VK_valitsin!$C$8,100000,VK!EF155/VK!BH$296*VK_valitsin!F$5)</f>
        <v>1.4293121934397753E-2</v>
      </c>
      <c r="HJ155" s="43">
        <f>IF($B155=VK_valitsin!$C$8,100000,VK!EL155/VK!BN$296*VK_valitsin!G$5)</f>
        <v>7.2462232092508377E-2</v>
      </c>
      <c r="ID155" s="15">
        <f t="shared" si="8"/>
        <v>0.24676269669631545</v>
      </c>
      <c r="IE155" s="15">
        <f t="shared" si="9"/>
        <v>2</v>
      </c>
      <c r="IF155" s="16">
        <f t="shared" si="11"/>
        <v>1.5299999999999952E-8</v>
      </c>
      <c r="IG155" s="37" t="str">
        <f t="shared" si="10"/>
        <v>Muurame</v>
      </c>
    </row>
    <row r="156" spans="2:241" x14ac:dyDescent="0.2">
      <c r="B156" t="s">
        <v>242</v>
      </c>
      <c r="C156">
        <v>503</v>
      </c>
      <c r="L156" s="61">
        <v>135</v>
      </c>
      <c r="M156" s="55"/>
      <c r="N156" s="55"/>
      <c r="O156" s="55"/>
      <c r="P156" s="55"/>
      <c r="Q156" s="55"/>
      <c r="R156" s="55"/>
      <c r="S156" s="63">
        <v>214</v>
      </c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42">
        <v>0</v>
      </c>
      <c r="AH156" s="55"/>
      <c r="AI156" s="55"/>
      <c r="AJ156" s="55"/>
      <c r="AK156" s="55"/>
      <c r="AL156" s="72">
        <v>0.86046511627906974</v>
      </c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72">
        <v>0.80180180180180183</v>
      </c>
      <c r="BE156" s="55"/>
      <c r="BF156" s="55"/>
      <c r="BG156" s="55"/>
      <c r="BH156" s="67">
        <v>333</v>
      </c>
      <c r="BI156" s="55"/>
      <c r="BJ156" s="55"/>
      <c r="BK156" s="55"/>
      <c r="BL156" s="55"/>
      <c r="BM156" s="55"/>
      <c r="BN156" s="65">
        <v>27403.422094422898</v>
      </c>
      <c r="CJ156" s="8">
        <f>ABS(L156-VLOOKUP(VK_valitsin!$C$8,tiedot,11,FALSE))</f>
        <v>4.3000000000000114</v>
      </c>
      <c r="CQ156" s="8">
        <f>ABS(S156-VLOOKUP(VK_valitsin!$C$8,tiedot,18,FALSE))</f>
        <v>62</v>
      </c>
      <c r="DE156" s="8">
        <f>ABS(AG156-VLOOKUP(VK_valitsin!$C$8,tiedot,32,FALSE))</f>
        <v>0</v>
      </c>
      <c r="DJ156" s="8">
        <f>ABS(AL156-VLOOKUP(VK_valitsin!$C$8,tiedot,37,FALSE))</f>
        <v>0.16612549363756035</v>
      </c>
      <c r="EB156" s="41">
        <f>ABS(BD156-VLOOKUP(VK_valitsin!$C$8,tiedot,55,FALSE))</f>
        <v>1.8850372111241631E-2</v>
      </c>
      <c r="EF156" s="41">
        <f>ABS(BH156-VLOOKUP(VK_valitsin!$C$8,tiedot,59,FALSE))</f>
        <v>219</v>
      </c>
      <c r="EL156" s="8">
        <f>ABS(BN156-VLOOKUP(VK_valitsin!$C$8,tiedot,65,FALSE))</f>
        <v>13.057920222858229</v>
      </c>
      <c r="FH156" s="43">
        <f>IF($B156=VK_valitsin!$C$8,100000,VK!CJ156/VK!L$296*VK_valitsin!E$5)</f>
        <v>2.0334453470183096E-2</v>
      </c>
      <c r="FO156" s="43">
        <f>IF($B156=VK_valitsin!$C$8,100000,VK!CQ156/VK!S$296*VK_valitsin!J$5)</f>
        <v>1.1763200508555885E-2</v>
      </c>
      <c r="GC156" s="43">
        <f>IF($B156=VK_valitsin!$C$8,100000,VK!DE156/VK!AG$296*VK_valitsin!I$5)</f>
        <v>0</v>
      </c>
      <c r="GH156" s="43">
        <f>IF($B156=VK_valitsin!$C$8,100000,VK!DJ156/VK!AL$296*VK_valitsin!D$5)</f>
        <v>0.3248138848362615</v>
      </c>
      <c r="GZ156" s="43">
        <f>IF($B156=VK_valitsin!$C$8,100000,VK!EB156/VK!BD$296*VK_valitsin!H$5)</f>
        <v>7.6510777564496443E-3</v>
      </c>
      <c r="HD156" s="43">
        <f>IF($B156=VK_valitsin!$C$8,100000,VK!EF156/VK!BH$296*VK_valitsin!F$5)</f>
        <v>8.694982510091967E-2</v>
      </c>
      <c r="HJ156" s="43">
        <f>IF($B156=VK_valitsin!$C$8,100000,VK!EL156/VK!BN$296*VK_valitsin!G$5)</f>
        <v>5.1684841423082562E-4</v>
      </c>
      <c r="ID156" s="15">
        <f t="shared" si="8"/>
        <v>0.45202930548660064</v>
      </c>
      <c r="IE156" s="15">
        <f t="shared" si="9"/>
        <v>35</v>
      </c>
      <c r="IF156" s="16">
        <f t="shared" si="11"/>
        <v>1.5399999999999953E-8</v>
      </c>
      <c r="IG156" s="37" t="str">
        <f t="shared" si="10"/>
        <v>Mynämäki</v>
      </c>
    </row>
    <row r="157" spans="2:241" x14ac:dyDescent="0.2">
      <c r="B157" t="s">
        <v>243</v>
      </c>
      <c r="C157">
        <v>504</v>
      </c>
      <c r="L157" s="61">
        <v>148.19999999999999</v>
      </c>
      <c r="M157" s="55"/>
      <c r="N157" s="55"/>
      <c r="O157" s="55"/>
      <c r="P157" s="55"/>
      <c r="Q157" s="55"/>
      <c r="R157" s="55"/>
      <c r="S157" s="63">
        <v>84</v>
      </c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42">
        <v>0</v>
      </c>
      <c r="AH157" s="55"/>
      <c r="AI157" s="55"/>
      <c r="AJ157" s="55"/>
      <c r="AK157" s="55"/>
      <c r="AL157" s="72">
        <v>0.7384615384615385</v>
      </c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72">
        <v>1</v>
      </c>
      <c r="BE157" s="55"/>
      <c r="BF157" s="55"/>
      <c r="BG157" s="55"/>
      <c r="BH157" s="67">
        <v>48</v>
      </c>
      <c r="BI157" s="55"/>
      <c r="BJ157" s="55"/>
      <c r="BK157" s="55"/>
      <c r="BL157" s="55"/>
      <c r="BM157" s="55"/>
      <c r="BN157" s="65">
        <v>26921.059630292188</v>
      </c>
      <c r="CJ157" s="8">
        <f>ABS(L157-VLOOKUP(VK_valitsin!$C$8,tiedot,11,FALSE))</f>
        <v>8.8999999999999773</v>
      </c>
      <c r="CQ157" s="8">
        <f>ABS(S157-VLOOKUP(VK_valitsin!$C$8,tiedot,18,FALSE))</f>
        <v>68</v>
      </c>
      <c r="DE157" s="8">
        <f>ABS(AG157-VLOOKUP(VK_valitsin!$C$8,tiedot,32,FALSE))</f>
        <v>0</v>
      </c>
      <c r="DJ157" s="8">
        <f>ABS(AL157-VLOOKUP(VK_valitsin!$C$8,tiedot,37,FALSE))</f>
        <v>4.4121915820029112E-2</v>
      </c>
      <c r="EB157" s="41">
        <f>ABS(BD157-VLOOKUP(VK_valitsin!$C$8,tiedot,55,FALSE))</f>
        <v>0.17934782608695654</v>
      </c>
      <c r="EF157" s="41">
        <f>ABS(BH157-VLOOKUP(VK_valitsin!$C$8,tiedot,59,FALSE))</f>
        <v>504</v>
      </c>
      <c r="EL157" s="8">
        <f>ABS(BN157-VLOOKUP(VK_valitsin!$C$8,tiedot,65,FALSE))</f>
        <v>495.42038435356881</v>
      </c>
      <c r="FH157" s="43">
        <f>IF($B157=VK_valitsin!$C$8,100000,VK!CJ157/VK!L$296*VK_valitsin!E$5)</f>
        <v>4.208758974061131E-2</v>
      </c>
      <c r="FO157" s="43">
        <f>IF($B157=VK_valitsin!$C$8,100000,VK!CQ157/VK!S$296*VK_valitsin!J$5)</f>
        <v>1.2901574751319358E-2</v>
      </c>
      <c r="GC157" s="43">
        <f>IF($B157=VK_valitsin!$C$8,100000,VK!DE157/VK!AG$296*VK_valitsin!I$5)</f>
        <v>0</v>
      </c>
      <c r="GH157" s="43">
        <f>IF($B157=VK_valitsin!$C$8,100000,VK!DJ157/VK!AL$296*VK_valitsin!D$5)</f>
        <v>8.6268582684782352E-2</v>
      </c>
      <c r="GZ157" s="43">
        <f>IF($B157=VK_valitsin!$C$8,100000,VK!EB157/VK!BD$296*VK_valitsin!H$5)</f>
        <v>7.2794539797078228E-2</v>
      </c>
      <c r="HD157" s="43">
        <f>IF($B157=VK_valitsin!$C$8,100000,VK!EF157/VK!BH$296*VK_valitsin!F$5)</f>
        <v>0.20010370708156855</v>
      </c>
      <c r="HJ157" s="43">
        <f>IF($B157=VK_valitsin!$C$8,100000,VK!EL157/VK!BN$296*VK_valitsin!G$5)</f>
        <v>1.9609343269116727E-2</v>
      </c>
      <c r="ID157" s="15">
        <f t="shared" si="8"/>
        <v>0.43376535282447654</v>
      </c>
      <c r="IE157" s="15">
        <f t="shared" si="9"/>
        <v>26</v>
      </c>
      <c r="IF157" s="16">
        <f t="shared" si="11"/>
        <v>1.5499999999999954E-8</v>
      </c>
      <c r="IG157" s="37" t="str">
        <f t="shared" si="10"/>
        <v>Myrskylä</v>
      </c>
    </row>
    <row r="158" spans="2:241" x14ac:dyDescent="0.2">
      <c r="B158" t="s">
        <v>244</v>
      </c>
      <c r="C158">
        <v>505</v>
      </c>
      <c r="L158" s="61">
        <v>118</v>
      </c>
      <c r="M158" s="55"/>
      <c r="N158" s="55"/>
      <c r="O158" s="55"/>
      <c r="P158" s="55"/>
      <c r="Q158" s="55"/>
      <c r="R158" s="55"/>
      <c r="S158" s="63">
        <v>324</v>
      </c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42">
        <v>1</v>
      </c>
      <c r="AH158" s="55"/>
      <c r="AI158" s="55"/>
      <c r="AJ158" s="55"/>
      <c r="AK158" s="55"/>
      <c r="AL158" s="72">
        <v>0.78117048346055984</v>
      </c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72">
        <v>0.82084690553745931</v>
      </c>
      <c r="BE158" s="55"/>
      <c r="BF158" s="55"/>
      <c r="BG158" s="55"/>
      <c r="BH158" s="67">
        <v>921</v>
      </c>
      <c r="BI158" s="55"/>
      <c r="BJ158" s="55"/>
      <c r="BK158" s="55"/>
      <c r="BL158" s="55"/>
      <c r="BM158" s="55"/>
      <c r="BN158" s="65">
        <v>29394.458010891372</v>
      </c>
      <c r="CJ158" s="8">
        <f>ABS(L158-VLOOKUP(VK_valitsin!$C$8,tiedot,11,FALSE))</f>
        <v>21.300000000000011</v>
      </c>
      <c r="CQ158" s="8">
        <f>ABS(S158-VLOOKUP(VK_valitsin!$C$8,tiedot,18,FALSE))</f>
        <v>172</v>
      </c>
      <c r="DE158" s="8">
        <f>ABS(AG158-VLOOKUP(VK_valitsin!$C$8,tiedot,32,FALSE))</f>
        <v>1</v>
      </c>
      <c r="DJ158" s="8">
        <f>ABS(AL158-VLOOKUP(VK_valitsin!$C$8,tiedot,37,FALSE))</f>
        <v>8.6830860819050448E-2</v>
      </c>
      <c r="EB158" s="41">
        <f>ABS(BD158-VLOOKUP(VK_valitsin!$C$8,tiedot,55,FALSE))</f>
        <v>1.947316244158559E-4</v>
      </c>
      <c r="EF158" s="41">
        <f>ABS(BH158-VLOOKUP(VK_valitsin!$C$8,tiedot,59,FALSE))</f>
        <v>369</v>
      </c>
      <c r="EL158" s="8">
        <f>ABS(BN158-VLOOKUP(VK_valitsin!$C$8,tiedot,65,FALSE))</f>
        <v>1977.9779962456159</v>
      </c>
      <c r="FH158" s="43">
        <f>IF($B158=VK_valitsin!$C$8,100000,VK!CJ158/VK!L$296*VK_valitsin!E$5)</f>
        <v>0.10072647881741839</v>
      </c>
      <c r="FO158" s="43">
        <f>IF($B158=VK_valitsin!$C$8,100000,VK!CQ158/VK!S$296*VK_valitsin!J$5)</f>
        <v>3.2633394959219554E-2</v>
      </c>
      <c r="GC158" s="43">
        <f>IF($B158=VK_valitsin!$C$8,100000,VK!DE158/VK!AG$296*VK_valitsin!I$5)</f>
        <v>0.10940897735217005</v>
      </c>
      <c r="GH158" s="43">
        <f>IF($B158=VK_valitsin!$C$8,100000,VK!DJ158/VK!AL$296*VK_valitsin!D$5)</f>
        <v>0.1697744795741315</v>
      </c>
      <c r="GZ158" s="43">
        <f>IF($B158=VK_valitsin!$C$8,100000,VK!EB158/VK!BD$296*VK_valitsin!H$5)</f>
        <v>7.9038588270463847E-5</v>
      </c>
      <c r="HD158" s="43">
        <f>IF($B158=VK_valitsin!$C$8,100000,VK!EF158/VK!BH$296*VK_valitsin!F$5)</f>
        <v>0.14650449982757699</v>
      </c>
      <c r="HJ158" s="43">
        <f>IF($B158=VK_valitsin!$C$8,100000,VK!EL158/VK!BN$296*VK_valitsin!G$5)</f>
        <v>7.8290782398365705E-2</v>
      </c>
      <c r="ID158" s="15">
        <f t="shared" si="8"/>
        <v>0.63741766711715264</v>
      </c>
      <c r="IE158" s="15">
        <f t="shared" si="9"/>
        <v>98</v>
      </c>
      <c r="IF158" s="16">
        <f t="shared" si="11"/>
        <v>1.5599999999999954E-8</v>
      </c>
      <c r="IG158" s="37" t="str">
        <f t="shared" si="10"/>
        <v>Mäntsälä</v>
      </c>
    </row>
    <row r="159" spans="2:241" x14ac:dyDescent="0.2">
      <c r="B159" t="s">
        <v>246</v>
      </c>
      <c r="C159">
        <v>507</v>
      </c>
      <c r="L159" s="61">
        <v>189</v>
      </c>
      <c r="M159" s="55"/>
      <c r="N159" s="55"/>
      <c r="O159" s="55"/>
      <c r="P159" s="55"/>
      <c r="Q159" s="55"/>
      <c r="R159" s="55"/>
      <c r="S159" s="63">
        <v>462</v>
      </c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42">
        <v>1</v>
      </c>
      <c r="AH159" s="55"/>
      <c r="AI159" s="55"/>
      <c r="AJ159" s="55"/>
      <c r="AK159" s="55"/>
      <c r="AL159" s="72">
        <v>0.51315789473684215</v>
      </c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72">
        <v>1</v>
      </c>
      <c r="BE159" s="55"/>
      <c r="BF159" s="55"/>
      <c r="BG159" s="55"/>
      <c r="BH159" s="67">
        <v>117</v>
      </c>
      <c r="BI159" s="55"/>
      <c r="BJ159" s="55"/>
      <c r="BK159" s="55"/>
      <c r="BL159" s="55"/>
      <c r="BM159" s="55"/>
      <c r="BN159" s="65">
        <v>12769.190527838033</v>
      </c>
      <c r="CJ159" s="8">
        <f>ABS(L159-VLOOKUP(VK_valitsin!$C$8,tiedot,11,FALSE))</f>
        <v>49.699999999999989</v>
      </c>
      <c r="CQ159" s="8">
        <f>ABS(S159-VLOOKUP(VK_valitsin!$C$8,tiedot,18,FALSE))</f>
        <v>310</v>
      </c>
      <c r="DE159" s="8">
        <f>ABS(AG159-VLOOKUP(VK_valitsin!$C$8,tiedot,32,FALSE))</f>
        <v>1</v>
      </c>
      <c r="DJ159" s="8">
        <f>ABS(AL159-VLOOKUP(VK_valitsin!$C$8,tiedot,37,FALSE))</f>
        <v>0.18118172790466724</v>
      </c>
      <c r="EB159" s="41">
        <f>ABS(BD159-VLOOKUP(VK_valitsin!$C$8,tiedot,55,FALSE))</f>
        <v>0.17934782608695654</v>
      </c>
      <c r="EF159" s="41">
        <f>ABS(BH159-VLOOKUP(VK_valitsin!$C$8,tiedot,59,FALSE))</f>
        <v>435</v>
      </c>
      <c r="EL159" s="8">
        <f>ABS(BN159-VLOOKUP(VK_valitsin!$C$8,tiedot,65,FALSE))</f>
        <v>14647.289486807724</v>
      </c>
      <c r="FH159" s="43">
        <f>IF($B159=VK_valitsin!$C$8,100000,VK!CJ159/VK!L$296*VK_valitsin!E$5)</f>
        <v>0.23502845057397606</v>
      </c>
      <c r="FO159" s="43">
        <f>IF($B159=VK_valitsin!$C$8,100000,VK!CQ159/VK!S$296*VK_valitsin!J$5)</f>
        <v>5.8816002542779425E-2</v>
      </c>
      <c r="GC159" s="43">
        <f>IF($B159=VK_valitsin!$C$8,100000,VK!DE159/VK!AG$296*VK_valitsin!I$5)</f>
        <v>0.10940897735217005</v>
      </c>
      <c r="GH159" s="43">
        <f>IF($B159=VK_valitsin!$C$8,100000,VK!DJ159/VK!AL$296*VK_valitsin!D$5)</f>
        <v>0.35425231620654529</v>
      </c>
      <c r="GZ159" s="43">
        <f>IF($B159=VK_valitsin!$C$8,100000,VK!EB159/VK!BD$296*VK_valitsin!H$5)</f>
        <v>7.2794539797078228E-2</v>
      </c>
      <c r="HD159" s="43">
        <f>IF($B159=VK_valitsin!$C$8,100000,VK!EF159/VK!BH$296*VK_valitsin!F$5)</f>
        <v>0.17270855670730617</v>
      </c>
      <c r="HJ159" s="43">
        <f>IF($B159=VK_valitsin!$C$8,100000,VK!EL159/VK!BN$296*VK_valitsin!G$5)</f>
        <v>0.57975758886810969</v>
      </c>
      <c r="ID159" s="15">
        <f t="shared" si="8"/>
        <v>1.5827664477479648</v>
      </c>
      <c r="IE159" s="15">
        <f t="shared" si="9"/>
        <v>274</v>
      </c>
      <c r="IF159" s="16">
        <f t="shared" si="11"/>
        <v>1.5699999999999955E-8</v>
      </c>
      <c r="IG159" s="37" t="str">
        <f t="shared" si="10"/>
        <v>Mäntyharju</v>
      </c>
    </row>
    <row r="160" spans="2:241" x14ac:dyDescent="0.2">
      <c r="B160" t="s">
        <v>245</v>
      </c>
      <c r="C160">
        <v>508</v>
      </c>
      <c r="L160" s="61">
        <v>185.3</v>
      </c>
      <c r="M160" s="55"/>
      <c r="N160" s="55"/>
      <c r="O160" s="55"/>
      <c r="P160" s="55"/>
      <c r="Q160" s="55"/>
      <c r="R160" s="55"/>
      <c r="S160" s="63">
        <v>197</v>
      </c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42">
        <v>0</v>
      </c>
      <c r="AH160" s="55"/>
      <c r="AI160" s="55"/>
      <c r="AJ160" s="55"/>
      <c r="AK160" s="55"/>
      <c r="AL160" s="72">
        <v>0.74320241691842903</v>
      </c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72">
        <v>0.98780487804878048</v>
      </c>
      <c r="BE160" s="55"/>
      <c r="BF160" s="55"/>
      <c r="BG160" s="55"/>
      <c r="BH160" s="67">
        <v>246</v>
      </c>
      <c r="BI160" s="55"/>
      <c r="BJ160" s="55"/>
      <c r="BK160" s="55"/>
      <c r="BL160" s="55"/>
      <c r="BM160" s="55"/>
      <c r="BN160" s="65">
        <v>26222.103559870549</v>
      </c>
      <c r="CJ160" s="8">
        <f>ABS(L160-VLOOKUP(VK_valitsin!$C$8,tiedot,11,FALSE))</f>
        <v>46</v>
      </c>
      <c r="CQ160" s="8">
        <f>ABS(S160-VLOOKUP(VK_valitsin!$C$8,tiedot,18,FALSE))</f>
        <v>45</v>
      </c>
      <c r="DE160" s="8">
        <f>ABS(AG160-VLOOKUP(VK_valitsin!$C$8,tiedot,32,FALSE))</f>
        <v>0</v>
      </c>
      <c r="DJ160" s="8">
        <f>ABS(AL160-VLOOKUP(VK_valitsin!$C$8,tiedot,37,FALSE))</f>
        <v>4.8862794276919641E-2</v>
      </c>
      <c r="EB160" s="41">
        <f>ABS(BD160-VLOOKUP(VK_valitsin!$C$8,tiedot,55,FALSE))</f>
        <v>0.16715270413573702</v>
      </c>
      <c r="EF160" s="41">
        <f>ABS(BH160-VLOOKUP(VK_valitsin!$C$8,tiedot,59,FALSE))</f>
        <v>306</v>
      </c>
      <c r="EL160" s="8">
        <f>ABS(BN160-VLOOKUP(VK_valitsin!$C$8,tiedot,65,FALSE))</f>
        <v>1194.3764547752071</v>
      </c>
      <c r="FH160" s="43">
        <f>IF($B160=VK_valitsin!$C$8,100000,VK!CJ160/VK!L$296*VK_valitsin!E$5)</f>
        <v>0.21753136270428375</v>
      </c>
      <c r="FO160" s="43">
        <f>IF($B160=VK_valitsin!$C$8,100000,VK!CQ160/VK!S$296*VK_valitsin!J$5)</f>
        <v>8.5378068207260464E-3</v>
      </c>
      <c r="GC160" s="43">
        <f>IF($B160=VK_valitsin!$C$8,100000,VK!DE160/VK!AG$296*VK_valitsin!I$5)</f>
        <v>0</v>
      </c>
      <c r="GH160" s="43">
        <f>IF($B160=VK_valitsin!$C$8,100000,VK!DJ160/VK!AL$296*VK_valitsin!D$5)</f>
        <v>9.553810005626294E-2</v>
      </c>
      <c r="GZ160" s="43">
        <f>IF($B160=VK_valitsin!$C$8,100000,VK!EB160/VK!BD$296*VK_valitsin!H$5)</f>
        <v>6.7844726300159378E-2</v>
      </c>
      <c r="HD160" s="43">
        <f>IF($B160=VK_valitsin!$C$8,100000,VK!EF160/VK!BH$296*VK_valitsin!F$5)</f>
        <v>0.12149153644238089</v>
      </c>
      <c r="HJ160" s="43">
        <f>IF($B160=VK_valitsin!$C$8,100000,VK!EL160/VK!BN$296*VK_valitsin!G$5)</f>
        <v>4.7274877324229719E-2</v>
      </c>
      <c r="ID160" s="15">
        <f t="shared" si="8"/>
        <v>0.55821842544804268</v>
      </c>
      <c r="IE160" s="15">
        <f t="shared" si="9"/>
        <v>73</v>
      </c>
      <c r="IF160" s="16">
        <f t="shared" si="11"/>
        <v>1.5799999999999956E-8</v>
      </c>
      <c r="IG160" s="37" t="str">
        <f t="shared" si="10"/>
        <v>Mänttä-Vilppula</v>
      </c>
    </row>
    <row r="161" spans="2:241" x14ac:dyDescent="0.2">
      <c r="B161" t="s">
        <v>247</v>
      </c>
      <c r="C161">
        <v>529</v>
      </c>
      <c r="L161" s="61">
        <v>130.30000000000001</v>
      </c>
      <c r="M161" s="55"/>
      <c r="N161" s="55"/>
      <c r="O161" s="55"/>
      <c r="P161" s="55"/>
      <c r="Q161" s="55"/>
      <c r="R161" s="55"/>
      <c r="S161" s="63">
        <v>102</v>
      </c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42">
        <v>1</v>
      </c>
      <c r="AH161" s="55"/>
      <c r="AI161" s="55"/>
      <c r="AJ161" s="55"/>
      <c r="AK161" s="55"/>
      <c r="AL161" s="72">
        <v>0.83198380566801622</v>
      </c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72">
        <v>0.9963503649635036</v>
      </c>
      <c r="BE161" s="55"/>
      <c r="BF161" s="55"/>
      <c r="BG161" s="55"/>
      <c r="BH161" s="67">
        <v>822</v>
      </c>
      <c r="BI161" s="55"/>
      <c r="BJ161" s="55"/>
      <c r="BK161" s="55"/>
      <c r="BL161" s="55"/>
      <c r="BM161" s="55"/>
      <c r="BN161" s="65">
        <v>32831.499577723684</v>
      </c>
      <c r="CJ161" s="8">
        <f>ABS(L161-VLOOKUP(VK_valitsin!$C$8,tiedot,11,FALSE))</f>
        <v>9</v>
      </c>
      <c r="CQ161" s="8">
        <f>ABS(S161-VLOOKUP(VK_valitsin!$C$8,tiedot,18,FALSE))</f>
        <v>50</v>
      </c>
      <c r="DE161" s="8">
        <f>ABS(AG161-VLOOKUP(VK_valitsin!$C$8,tiedot,32,FALSE))</f>
        <v>1</v>
      </c>
      <c r="DJ161" s="8">
        <f>ABS(AL161-VLOOKUP(VK_valitsin!$C$8,tiedot,37,FALSE))</f>
        <v>0.13764418302650683</v>
      </c>
      <c r="EB161" s="41">
        <f>ABS(BD161-VLOOKUP(VK_valitsin!$C$8,tiedot,55,FALSE))</f>
        <v>0.17569819105046014</v>
      </c>
      <c r="EF161" s="41">
        <f>ABS(BH161-VLOOKUP(VK_valitsin!$C$8,tiedot,59,FALSE))</f>
        <v>270</v>
      </c>
      <c r="EL161" s="8">
        <f>ABS(BN161-VLOOKUP(VK_valitsin!$C$8,tiedot,65,FALSE))</f>
        <v>5415.0195630779272</v>
      </c>
      <c r="FH161" s="43">
        <f>IF($B161=VK_valitsin!$C$8,100000,VK!CJ161/VK!L$296*VK_valitsin!E$5)</f>
        <v>4.2560484007359858E-2</v>
      </c>
      <c r="FO161" s="43">
        <f>IF($B161=VK_valitsin!$C$8,100000,VK!CQ161/VK!S$296*VK_valitsin!J$5)</f>
        <v>9.4864520230289393E-3</v>
      </c>
      <c r="GC161" s="43">
        <f>IF($B161=VK_valitsin!$C$8,100000,VK!DE161/VK!AG$296*VK_valitsin!I$5)</f>
        <v>0.10940897735217005</v>
      </c>
      <c r="GH161" s="43">
        <f>IF($B161=VK_valitsin!$C$8,100000,VK!DJ161/VK!AL$296*VK_valitsin!D$5)</f>
        <v>0.26912631430005035</v>
      </c>
      <c r="GZ161" s="43">
        <f>IF($B161=VK_valitsin!$C$8,100000,VK!EB161/VK!BD$296*VK_valitsin!H$5)</f>
        <v>7.1313208750555038E-2</v>
      </c>
      <c r="HD161" s="43">
        <f>IF($B161=VK_valitsin!$C$8,100000,VK!EF161/VK!BH$296*VK_valitsin!F$5)</f>
        <v>0.10719841450798315</v>
      </c>
      <c r="HJ161" s="43">
        <f>IF($B161=VK_valitsin!$C$8,100000,VK!EL161/VK!BN$296*VK_valitsin!G$5)</f>
        <v>0.21433308110631968</v>
      </c>
      <c r="ID161" s="15">
        <f t="shared" si="8"/>
        <v>0.82342694794746707</v>
      </c>
      <c r="IE161" s="15">
        <f t="shared" si="9"/>
        <v>171</v>
      </c>
      <c r="IF161" s="16">
        <f t="shared" si="11"/>
        <v>1.5899999999999957E-8</v>
      </c>
      <c r="IG161" s="37" t="str">
        <f t="shared" si="10"/>
        <v>Naantali</v>
      </c>
    </row>
    <row r="162" spans="2:241" x14ac:dyDescent="0.2">
      <c r="B162" t="s">
        <v>248</v>
      </c>
      <c r="C162">
        <v>531</v>
      </c>
      <c r="L162" s="61">
        <v>152.30000000000001</v>
      </c>
      <c r="M162" s="55"/>
      <c r="N162" s="55"/>
      <c r="O162" s="55"/>
      <c r="P162" s="55"/>
      <c r="Q162" s="55"/>
      <c r="R162" s="55"/>
      <c r="S162" s="63">
        <v>93</v>
      </c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42">
        <v>0</v>
      </c>
      <c r="AH162" s="55"/>
      <c r="AI162" s="55"/>
      <c r="AJ162" s="55"/>
      <c r="AK162" s="55"/>
      <c r="AL162" s="72">
        <v>0.76442307692307687</v>
      </c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72">
        <v>1</v>
      </c>
      <c r="BE162" s="55"/>
      <c r="BF162" s="55"/>
      <c r="BG162" s="55"/>
      <c r="BH162" s="67">
        <v>159</v>
      </c>
      <c r="BI162" s="55"/>
      <c r="BJ162" s="55"/>
      <c r="BK162" s="55"/>
      <c r="BL162" s="55"/>
      <c r="BM162" s="55"/>
      <c r="BN162" s="65">
        <v>27337.37983397449</v>
      </c>
      <c r="CJ162" s="8">
        <f>ABS(L162-VLOOKUP(VK_valitsin!$C$8,tiedot,11,FALSE))</f>
        <v>13</v>
      </c>
      <c r="CQ162" s="8">
        <f>ABS(S162-VLOOKUP(VK_valitsin!$C$8,tiedot,18,FALSE))</f>
        <v>59</v>
      </c>
      <c r="DE162" s="8">
        <f>ABS(AG162-VLOOKUP(VK_valitsin!$C$8,tiedot,32,FALSE))</f>
        <v>0</v>
      </c>
      <c r="DJ162" s="8">
        <f>ABS(AL162-VLOOKUP(VK_valitsin!$C$8,tiedot,37,FALSE))</f>
        <v>7.0083454281567481E-2</v>
      </c>
      <c r="EB162" s="41">
        <f>ABS(BD162-VLOOKUP(VK_valitsin!$C$8,tiedot,55,FALSE))</f>
        <v>0.17934782608695654</v>
      </c>
      <c r="EF162" s="41">
        <f>ABS(BH162-VLOOKUP(VK_valitsin!$C$8,tiedot,59,FALSE))</f>
        <v>393</v>
      </c>
      <c r="EL162" s="8">
        <f>ABS(BN162-VLOOKUP(VK_valitsin!$C$8,tiedot,65,FALSE))</f>
        <v>79.100180671266571</v>
      </c>
      <c r="FH162" s="43">
        <f>IF($B162=VK_valitsin!$C$8,100000,VK!CJ162/VK!L$296*VK_valitsin!E$5)</f>
        <v>6.1476254677297573E-2</v>
      </c>
      <c r="FO162" s="43">
        <f>IF($B162=VK_valitsin!$C$8,100000,VK!CQ162/VK!S$296*VK_valitsin!J$5)</f>
        <v>1.119401338717415E-2</v>
      </c>
      <c r="GC162" s="43">
        <f>IF($B162=VK_valitsin!$C$8,100000,VK!DE162/VK!AG$296*VK_valitsin!I$5)</f>
        <v>0</v>
      </c>
      <c r="GH162" s="43">
        <f>IF($B162=VK_valitsin!$C$8,100000,VK!DJ162/VK!AL$296*VK_valitsin!D$5)</f>
        <v>0.13702941402603352</v>
      </c>
      <c r="GZ162" s="43">
        <f>IF($B162=VK_valitsin!$C$8,100000,VK!EB162/VK!BD$296*VK_valitsin!H$5)</f>
        <v>7.2794539797078228E-2</v>
      </c>
      <c r="HD162" s="43">
        <f>IF($B162=VK_valitsin!$C$8,100000,VK!EF162/VK!BH$296*VK_valitsin!F$5)</f>
        <v>0.15603324778384214</v>
      </c>
      <c r="HJ162" s="43">
        <f>IF($B162=VK_valitsin!$C$8,100000,VK!EL162/VK!BN$296*VK_valitsin!G$5)</f>
        <v>3.130881660139838E-3</v>
      </c>
      <c r="ID162" s="15">
        <f t="shared" si="8"/>
        <v>0.44165836733156544</v>
      </c>
      <c r="IE162" s="15">
        <f t="shared" si="9"/>
        <v>28</v>
      </c>
      <c r="IF162" s="16">
        <f t="shared" si="11"/>
        <v>1.5999999999999958E-8</v>
      </c>
      <c r="IG162" s="37" t="str">
        <f t="shared" si="10"/>
        <v>Nakkila</v>
      </c>
    </row>
    <row r="163" spans="2:241" x14ac:dyDescent="0.2">
      <c r="B163" t="s">
        <v>249</v>
      </c>
      <c r="C163">
        <v>535</v>
      </c>
      <c r="L163" s="61">
        <v>164.4</v>
      </c>
      <c r="M163" s="55"/>
      <c r="N163" s="55"/>
      <c r="O163" s="55"/>
      <c r="P163" s="55"/>
      <c r="Q163" s="55"/>
      <c r="R163" s="55"/>
      <c r="S163" s="63">
        <v>229</v>
      </c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42">
        <v>1</v>
      </c>
      <c r="AH163" s="55"/>
      <c r="AI163" s="55"/>
      <c r="AJ163" s="55"/>
      <c r="AK163" s="55"/>
      <c r="AL163" s="72">
        <v>0.61678321678321679</v>
      </c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72">
        <v>0.91836734693877553</v>
      </c>
      <c r="BE163" s="55"/>
      <c r="BF163" s="55"/>
      <c r="BG163" s="55"/>
      <c r="BH163" s="67">
        <v>441</v>
      </c>
      <c r="BI163" s="55"/>
      <c r="BJ163" s="55"/>
      <c r="BK163" s="55"/>
      <c r="BL163" s="55"/>
      <c r="BM163" s="55"/>
      <c r="BN163" s="65">
        <v>23241.609462324148</v>
      </c>
      <c r="CJ163" s="8">
        <f>ABS(L163-VLOOKUP(VK_valitsin!$C$8,tiedot,11,FALSE))</f>
        <v>25.099999999999994</v>
      </c>
      <c r="CQ163" s="8">
        <f>ABS(S163-VLOOKUP(VK_valitsin!$C$8,tiedot,18,FALSE))</f>
        <v>77</v>
      </c>
      <c r="DE163" s="8">
        <f>ABS(AG163-VLOOKUP(VK_valitsin!$C$8,tiedot,32,FALSE))</f>
        <v>1</v>
      </c>
      <c r="DJ163" s="8">
        <f>ABS(AL163-VLOOKUP(VK_valitsin!$C$8,tiedot,37,FALSE))</f>
        <v>7.7556405858292599E-2</v>
      </c>
      <c r="EB163" s="41">
        <f>ABS(BD163-VLOOKUP(VK_valitsin!$C$8,tiedot,55,FALSE))</f>
        <v>9.7715173025732072E-2</v>
      </c>
      <c r="EF163" s="41">
        <f>ABS(BH163-VLOOKUP(VK_valitsin!$C$8,tiedot,59,FALSE))</f>
        <v>111</v>
      </c>
      <c r="EL163" s="8">
        <f>ABS(BN163-VLOOKUP(VK_valitsin!$C$8,tiedot,65,FALSE))</f>
        <v>4174.8705523216086</v>
      </c>
      <c r="FH163" s="43">
        <f>IF($B163=VK_valitsin!$C$8,100000,VK!CJ163/VK!L$296*VK_valitsin!E$5)</f>
        <v>0.11869646095385913</v>
      </c>
      <c r="FO163" s="43">
        <f>IF($B163=VK_valitsin!$C$8,100000,VK!CQ163/VK!S$296*VK_valitsin!J$5)</f>
        <v>1.4609136115464567E-2</v>
      </c>
      <c r="GC163" s="43">
        <f>IF($B163=VK_valitsin!$C$8,100000,VK!DE163/VK!AG$296*VK_valitsin!I$5)</f>
        <v>0.10940897735217005</v>
      </c>
      <c r="GH163" s="43">
        <f>IF($B163=VK_valitsin!$C$8,100000,VK!DJ163/VK!AL$296*VK_valitsin!D$5)</f>
        <v>0.15164076824795136</v>
      </c>
      <c r="GZ163" s="43">
        <f>IF($B163=VK_valitsin!$C$8,100000,VK!EB163/VK!BD$296*VK_valitsin!H$5)</f>
        <v>3.9661094348315364E-2</v>
      </c>
      <c r="HD163" s="43">
        <f>IF($B163=VK_valitsin!$C$8,100000,VK!EF163/VK!BH$296*VK_valitsin!F$5)</f>
        <v>4.4070459297726405E-2</v>
      </c>
      <c r="HJ163" s="43">
        <f>IF($B163=VK_valitsin!$C$8,100000,VK!EL163/VK!BN$296*VK_valitsin!G$5)</f>
        <v>0.16524647016981717</v>
      </c>
      <c r="ID163" s="15">
        <f t="shared" si="8"/>
        <v>0.64333338258530404</v>
      </c>
      <c r="IE163" s="15">
        <f t="shared" si="9"/>
        <v>102</v>
      </c>
      <c r="IF163" s="16">
        <f t="shared" si="11"/>
        <v>1.6099999999999959E-8</v>
      </c>
      <c r="IG163" s="37" t="str">
        <f t="shared" si="10"/>
        <v>Nivala</v>
      </c>
    </row>
    <row r="164" spans="2:241" x14ac:dyDescent="0.2">
      <c r="B164" t="s">
        <v>250</v>
      </c>
      <c r="C164">
        <v>536</v>
      </c>
      <c r="L164" s="61">
        <v>122.6</v>
      </c>
      <c r="M164" s="55"/>
      <c r="N164" s="55"/>
      <c r="O164" s="55"/>
      <c r="P164" s="55"/>
      <c r="Q164" s="55"/>
      <c r="R164" s="55"/>
      <c r="S164" s="63">
        <v>154</v>
      </c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42">
        <v>0</v>
      </c>
      <c r="AH164" s="55"/>
      <c r="AI164" s="55"/>
      <c r="AJ164" s="55"/>
      <c r="AK164" s="55"/>
      <c r="AL164" s="72">
        <v>0.86864813039309685</v>
      </c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72">
        <v>0.82119205298013243</v>
      </c>
      <c r="BE164" s="55"/>
      <c r="BF164" s="55"/>
      <c r="BG164" s="55"/>
      <c r="BH164" s="67">
        <v>1812</v>
      </c>
      <c r="BI164" s="55"/>
      <c r="BJ164" s="55"/>
      <c r="BK164" s="55"/>
      <c r="BL164" s="55"/>
      <c r="BM164" s="55"/>
      <c r="BN164" s="65">
        <v>28767.925475453339</v>
      </c>
      <c r="CJ164" s="8">
        <f>ABS(L164-VLOOKUP(VK_valitsin!$C$8,tiedot,11,FALSE))</f>
        <v>16.700000000000017</v>
      </c>
      <c r="CQ164" s="8">
        <f>ABS(S164-VLOOKUP(VK_valitsin!$C$8,tiedot,18,FALSE))</f>
        <v>2</v>
      </c>
      <c r="DE164" s="8">
        <f>ABS(AG164-VLOOKUP(VK_valitsin!$C$8,tiedot,32,FALSE))</f>
        <v>0</v>
      </c>
      <c r="DJ164" s="8">
        <f>ABS(AL164-VLOOKUP(VK_valitsin!$C$8,tiedot,37,FALSE))</f>
        <v>0.17430850775158746</v>
      </c>
      <c r="EB164" s="41">
        <f>ABS(BD164-VLOOKUP(VK_valitsin!$C$8,tiedot,55,FALSE))</f>
        <v>5.3987906708896638E-4</v>
      </c>
      <c r="EF164" s="41">
        <f>ABS(BH164-VLOOKUP(VK_valitsin!$C$8,tiedot,59,FALSE))</f>
        <v>1260</v>
      </c>
      <c r="EL164" s="8">
        <f>ABS(BN164-VLOOKUP(VK_valitsin!$C$8,tiedot,65,FALSE))</f>
        <v>1351.445460807583</v>
      </c>
      <c r="FH164" s="43">
        <f>IF($B164=VK_valitsin!$C$8,100000,VK!CJ164/VK!L$296*VK_valitsin!E$5)</f>
        <v>7.8973342546990039E-2</v>
      </c>
      <c r="FO164" s="43">
        <f>IF($B164=VK_valitsin!$C$8,100000,VK!CQ164/VK!S$296*VK_valitsin!J$5)</f>
        <v>3.7945808092115758E-4</v>
      </c>
      <c r="GC164" s="43">
        <f>IF($B164=VK_valitsin!$C$8,100000,VK!DE164/VK!AG$296*VK_valitsin!I$5)</f>
        <v>0</v>
      </c>
      <c r="GH164" s="43">
        <f>IF($B164=VK_valitsin!$C$8,100000,VK!DJ164/VK!AL$296*VK_valitsin!D$5)</f>
        <v>0.34081357606875845</v>
      </c>
      <c r="GZ164" s="43">
        <f>IF($B164=VK_valitsin!$C$8,100000,VK!EB164/VK!BD$296*VK_valitsin!H$5)</f>
        <v>2.1912865682443544E-4</v>
      </c>
      <c r="HD164" s="43">
        <f>IF($B164=VK_valitsin!$C$8,100000,VK!EF164/VK!BH$296*VK_valitsin!F$5)</f>
        <v>0.50025926770392137</v>
      </c>
      <c r="HJ164" s="43">
        <f>IF($B164=VK_valitsin!$C$8,100000,VK!EL164/VK!BN$296*VK_valitsin!G$5)</f>
        <v>5.3491860220980479E-2</v>
      </c>
      <c r="ID164" s="15">
        <f t="shared" si="8"/>
        <v>0.97413664947839596</v>
      </c>
      <c r="IE164" s="15">
        <f t="shared" si="9"/>
        <v>212</v>
      </c>
      <c r="IF164" s="16">
        <f t="shared" si="11"/>
        <v>1.619999999999996E-8</v>
      </c>
      <c r="IG164" s="37" t="str">
        <f t="shared" si="10"/>
        <v>Nokia</v>
      </c>
    </row>
    <row r="165" spans="2:241" x14ac:dyDescent="0.2">
      <c r="B165" t="s">
        <v>251</v>
      </c>
      <c r="C165">
        <v>538</v>
      </c>
      <c r="L165" s="61">
        <v>118</v>
      </c>
      <c r="M165" s="55"/>
      <c r="N165" s="55"/>
      <c r="O165" s="55"/>
      <c r="P165" s="55"/>
      <c r="Q165" s="55"/>
      <c r="R165" s="55"/>
      <c r="S165" s="63">
        <v>121</v>
      </c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42">
        <v>0</v>
      </c>
      <c r="AH165" s="55"/>
      <c r="AI165" s="55"/>
      <c r="AJ165" s="55"/>
      <c r="AK165" s="55"/>
      <c r="AL165" s="72">
        <v>0.84805653710247353</v>
      </c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72">
        <v>0.97499999999999998</v>
      </c>
      <c r="BE165" s="55"/>
      <c r="BF165" s="55"/>
      <c r="BG165" s="55"/>
      <c r="BH165" s="67">
        <v>240</v>
      </c>
      <c r="BI165" s="55"/>
      <c r="BJ165" s="55"/>
      <c r="BK165" s="55"/>
      <c r="BL165" s="55"/>
      <c r="BM165" s="55"/>
      <c r="BN165" s="65">
        <v>28712.883666022753</v>
      </c>
      <c r="CJ165" s="8">
        <f>ABS(L165-VLOOKUP(VK_valitsin!$C$8,tiedot,11,FALSE))</f>
        <v>21.300000000000011</v>
      </c>
      <c r="CQ165" s="8">
        <f>ABS(S165-VLOOKUP(VK_valitsin!$C$8,tiedot,18,FALSE))</f>
        <v>31</v>
      </c>
      <c r="DE165" s="8">
        <f>ABS(AG165-VLOOKUP(VK_valitsin!$C$8,tiedot,32,FALSE))</f>
        <v>0</v>
      </c>
      <c r="DJ165" s="8">
        <f>ABS(AL165-VLOOKUP(VK_valitsin!$C$8,tiedot,37,FALSE))</f>
        <v>0.15371691446096414</v>
      </c>
      <c r="EB165" s="41">
        <f>ABS(BD165-VLOOKUP(VK_valitsin!$C$8,tiedot,55,FALSE))</f>
        <v>0.15434782608695652</v>
      </c>
      <c r="EF165" s="41">
        <f>ABS(BH165-VLOOKUP(VK_valitsin!$C$8,tiedot,59,FALSE))</f>
        <v>312</v>
      </c>
      <c r="EL165" s="8">
        <f>ABS(BN165-VLOOKUP(VK_valitsin!$C$8,tiedot,65,FALSE))</f>
        <v>1296.403651376997</v>
      </c>
      <c r="FH165" s="43">
        <f>IF($B165=VK_valitsin!$C$8,100000,VK!CJ165/VK!L$296*VK_valitsin!E$5)</f>
        <v>0.10072647881741839</v>
      </c>
      <c r="FO165" s="43">
        <f>IF($B165=VK_valitsin!$C$8,100000,VK!CQ165/VK!S$296*VK_valitsin!J$5)</f>
        <v>5.8816002542779423E-3</v>
      </c>
      <c r="GC165" s="43">
        <f>IF($B165=VK_valitsin!$C$8,100000,VK!DE165/VK!AG$296*VK_valitsin!I$5)</f>
        <v>0</v>
      </c>
      <c r="GH165" s="43">
        <f>IF($B165=VK_valitsin!$C$8,100000,VK!DJ165/VK!AL$296*VK_valitsin!D$5)</f>
        <v>0.30055223348224391</v>
      </c>
      <c r="GZ165" s="43">
        <f>IF($B165=VK_valitsin!$C$8,100000,VK!EB165/VK!BD$296*VK_valitsin!H$5)</f>
        <v>6.2647422128394581E-2</v>
      </c>
      <c r="HD165" s="43">
        <f>IF($B165=VK_valitsin!$C$8,100000,VK!EF165/VK!BH$296*VK_valitsin!F$5)</f>
        <v>0.12387372343144719</v>
      </c>
      <c r="HJ165" s="43">
        <f>IF($B165=VK_valitsin!$C$8,100000,VK!EL165/VK!BN$296*VK_valitsin!G$5)</f>
        <v>5.1313238247873753E-2</v>
      </c>
      <c r="ID165" s="15">
        <f t="shared" si="8"/>
        <v>0.64499471266165576</v>
      </c>
      <c r="IE165" s="15">
        <f t="shared" si="9"/>
        <v>104</v>
      </c>
      <c r="IF165" s="16">
        <f t="shared" si="11"/>
        <v>1.6299999999999961E-8</v>
      </c>
      <c r="IG165" s="37" t="str">
        <f t="shared" si="10"/>
        <v>Nousiainen</v>
      </c>
    </row>
    <row r="166" spans="2:241" x14ac:dyDescent="0.2">
      <c r="B166" t="s">
        <v>252</v>
      </c>
      <c r="C166">
        <v>541</v>
      </c>
      <c r="L166" s="61">
        <v>190.8</v>
      </c>
      <c r="M166" s="55"/>
      <c r="N166" s="55"/>
      <c r="O166" s="55"/>
      <c r="P166" s="55"/>
      <c r="Q166" s="55"/>
      <c r="R166" s="55"/>
      <c r="S166" s="63">
        <v>564</v>
      </c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42">
        <v>1</v>
      </c>
      <c r="AH166" s="55"/>
      <c r="AI166" s="55"/>
      <c r="AJ166" s="55"/>
      <c r="AK166" s="55"/>
      <c r="AL166" s="72">
        <v>0.8165137614678899</v>
      </c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72">
        <v>1</v>
      </c>
      <c r="BE166" s="55"/>
      <c r="BF166" s="55"/>
      <c r="BG166" s="55"/>
      <c r="BH166" s="67">
        <v>267</v>
      </c>
      <c r="BI166" s="55"/>
      <c r="BJ166" s="55"/>
      <c r="BK166" s="55"/>
      <c r="BL166" s="55"/>
      <c r="BM166" s="55"/>
      <c r="BN166" s="65">
        <v>24073.522717149219</v>
      </c>
      <c r="CJ166" s="8">
        <f>ABS(L166-VLOOKUP(VK_valitsin!$C$8,tiedot,11,FALSE))</f>
        <v>51.5</v>
      </c>
      <c r="CQ166" s="8">
        <f>ABS(S166-VLOOKUP(VK_valitsin!$C$8,tiedot,18,FALSE))</f>
        <v>412</v>
      </c>
      <c r="DE166" s="8">
        <f>ABS(AG166-VLOOKUP(VK_valitsin!$C$8,tiedot,32,FALSE))</f>
        <v>1</v>
      </c>
      <c r="DJ166" s="8">
        <f>ABS(AL166-VLOOKUP(VK_valitsin!$C$8,tiedot,37,FALSE))</f>
        <v>0.12217413882638051</v>
      </c>
      <c r="EB166" s="41">
        <f>ABS(BD166-VLOOKUP(VK_valitsin!$C$8,tiedot,55,FALSE))</f>
        <v>0.17934782608695654</v>
      </c>
      <c r="EF166" s="41">
        <f>ABS(BH166-VLOOKUP(VK_valitsin!$C$8,tiedot,59,FALSE))</f>
        <v>285</v>
      </c>
      <c r="EL166" s="8">
        <f>ABS(BN166-VLOOKUP(VK_valitsin!$C$8,tiedot,65,FALSE))</f>
        <v>3342.9572974965376</v>
      </c>
      <c r="FH166" s="43">
        <f>IF($B166=VK_valitsin!$C$8,100000,VK!CJ166/VK!L$296*VK_valitsin!E$5)</f>
        <v>0.24354054737544809</v>
      </c>
      <c r="FO166" s="43">
        <f>IF($B166=VK_valitsin!$C$8,100000,VK!CQ166/VK!S$296*VK_valitsin!J$5)</f>
        <v>7.8168364669758461E-2</v>
      </c>
      <c r="GC166" s="43">
        <f>IF($B166=VK_valitsin!$C$8,100000,VK!DE166/VK!AG$296*VK_valitsin!I$5)</f>
        <v>0.10940897735217005</v>
      </c>
      <c r="GH166" s="43">
        <f>IF($B166=VK_valitsin!$C$8,100000,VK!DJ166/VK!AL$296*VK_valitsin!D$5)</f>
        <v>0.23887878849769154</v>
      </c>
      <c r="GZ166" s="43">
        <f>IF($B166=VK_valitsin!$C$8,100000,VK!EB166/VK!BD$296*VK_valitsin!H$5)</f>
        <v>7.2794539797078228E-2</v>
      </c>
      <c r="HD166" s="43">
        <f>IF($B166=VK_valitsin!$C$8,100000,VK!EF166/VK!BH$296*VK_valitsin!F$5)</f>
        <v>0.11315388198064888</v>
      </c>
      <c r="HJ166" s="43">
        <f>IF($B166=VK_valitsin!$C$8,100000,VK!EL166/VK!BN$296*VK_valitsin!G$5)</f>
        <v>0.13231832853656811</v>
      </c>
      <c r="ID166" s="15">
        <f t="shared" si="8"/>
        <v>0.98826344460936333</v>
      </c>
      <c r="IE166" s="15">
        <f t="shared" si="9"/>
        <v>218</v>
      </c>
      <c r="IF166" s="16">
        <f t="shared" si="11"/>
        <v>1.6399999999999962E-8</v>
      </c>
      <c r="IG166" s="37" t="str">
        <f t="shared" si="10"/>
        <v>Nurmes</v>
      </c>
    </row>
    <row r="167" spans="2:241" x14ac:dyDescent="0.2">
      <c r="B167" t="s">
        <v>253</v>
      </c>
      <c r="C167">
        <v>543</v>
      </c>
      <c r="L167" s="61">
        <v>109.1</v>
      </c>
      <c r="M167" s="55"/>
      <c r="N167" s="55"/>
      <c r="O167" s="55"/>
      <c r="P167" s="55"/>
      <c r="Q167" s="55"/>
      <c r="R167" s="55"/>
      <c r="S167" s="63">
        <v>262</v>
      </c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42">
        <v>1</v>
      </c>
      <c r="AH167" s="55"/>
      <c r="AI167" s="55"/>
      <c r="AJ167" s="55"/>
      <c r="AK167" s="55"/>
      <c r="AL167" s="72">
        <v>0.77618069815195068</v>
      </c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72">
        <v>0.73280423280423279</v>
      </c>
      <c r="BE167" s="55"/>
      <c r="BF167" s="55"/>
      <c r="BG167" s="55"/>
      <c r="BH167" s="67">
        <v>2268</v>
      </c>
      <c r="BI167" s="55"/>
      <c r="BJ167" s="55"/>
      <c r="BK167" s="55"/>
      <c r="BL167" s="55"/>
      <c r="BM167" s="55"/>
      <c r="BN167" s="65">
        <v>32102.450874622624</v>
      </c>
      <c r="CJ167" s="8">
        <f>ABS(L167-VLOOKUP(VK_valitsin!$C$8,tiedot,11,FALSE))</f>
        <v>30.200000000000017</v>
      </c>
      <c r="CQ167" s="8">
        <f>ABS(S167-VLOOKUP(VK_valitsin!$C$8,tiedot,18,FALSE))</f>
        <v>110</v>
      </c>
      <c r="DE167" s="8">
        <f>ABS(AG167-VLOOKUP(VK_valitsin!$C$8,tiedot,32,FALSE))</f>
        <v>1</v>
      </c>
      <c r="DJ167" s="8">
        <f>ABS(AL167-VLOOKUP(VK_valitsin!$C$8,tiedot,37,FALSE))</f>
        <v>8.1841075510441286E-2</v>
      </c>
      <c r="EB167" s="41">
        <f>ABS(BD167-VLOOKUP(VK_valitsin!$C$8,tiedot,55,FALSE))</f>
        <v>8.7847941108810668E-2</v>
      </c>
      <c r="EF167" s="41">
        <f>ABS(BH167-VLOOKUP(VK_valitsin!$C$8,tiedot,59,FALSE))</f>
        <v>1716</v>
      </c>
      <c r="EL167" s="8">
        <f>ABS(BN167-VLOOKUP(VK_valitsin!$C$8,tiedot,65,FALSE))</f>
        <v>4685.9708599768674</v>
      </c>
      <c r="FH167" s="43">
        <f>IF($B167=VK_valitsin!$C$8,100000,VK!CJ167/VK!L$296*VK_valitsin!E$5)</f>
        <v>0.14281406855802983</v>
      </c>
      <c r="FO167" s="43">
        <f>IF($B167=VK_valitsin!$C$8,100000,VK!CQ167/VK!S$296*VK_valitsin!J$5)</f>
        <v>2.0870194450663668E-2</v>
      </c>
      <c r="GC167" s="43">
        <f>IF($B167=VK_valitsin!$C$8,100000,VK!DE167/VK!AG$296*VK_valitsin!I$5)</f>
        <v>0.10940897735217005</v>
      </c>
      <c r="GH167" s="43">
        <f>IF($B167=VK_valitsin!$C$8,100000,VK!DJ167/VK!AL$296*VK_valitsin!D$5)</f>
        <v>0.16001829155566713</v>
      </c>
      <c r="GZ167" s="43">
        <f>IF($B167=VK_valitsin!$C$8,100000,VK!EB167/VK!BD$296*VK_valitsin!H$5)</f>
        <v>3.5656135815307667E-2</v>
      </c>
      <c r="HD167" s="43">
        <f>IF($B167=VK_valitsin!$C$8,100000,VK!EF167/VK!BH$296*VK_valitsin!F$5)</f>
        <v>0.68130547887295956</v>
      </c>
      <c r="HJ167" s="43">
        <f>IF($B167=VK_valitsin!$C$8,100000,VK!EL167/VK!BN$296*VK_valitsin!G$5)</f>
        <v>0.18547644393409901</v>
      </c>
      <c r="ID167" s="15">
        <f t="shared" si="8"/>
        <v>1.335549607038897</v>
      </c>
      <c r="IE167" s="15">
        <f t="shared" si="9"/>
        <v>261</v>
      </c>
      <c r="IF167" s="16">
        <f t="shared" si="11"/>
        <v>1.6499999999999962E-8</v>
      </c>
      <c r="IG167" s="37" t="str">
        <f t="shared" si="10"/>
        <v>Nurmijärvi</v>
      </c>
    </row>
    <row r="168" spans="2:241" x14ac:dyDescent="0.2">
      <c r="B168" t="s">
        <v>254</v>
      </c>
      <c r="C168">
        <v>545</v>
      </c>
      <c r="L168" s="61">
        <v>125.5</v>
      </c>
      <c r="M168" s="55"/>
      <c r="N168" s="55"/>
      <c r="O168" s="55"/>
      <c r="P168" s="55"/>
      <c r="Q168" s="55"/>
      <c r="R168" s="55"/>
      <c r="S168" s="63">
        <v>399</v>
      </c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42">
        <v>0</v>
      </c>
      <c r="AH168" s="55"/>
      <c r="AI168" s="55"/>
      <c r="AJ168" s="55"/>
      <c r="AK168" s="55"/>
      <c r="AL168" s="72">
        <v>0.71214953271028036</v>
      </c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72">
        <v>0.94488188976377951</v>
      </c>
      <c r="BE168" s="55"/>
      <c r="BF168" s="55"/>
      <c r="BG168" s="55"/>
      <c r="BH168" s="67">
        <v>381</v>
      </c>
      <c r="BI168" s="55"/>
      <c r="BJ168" s="55"/>
      <c r="BK168" s="55"/>
      <c r="BL168" s="55"/>
      <c r="BM168" s="55"/>
      <c r="BN168" s="65">
        <v>24971.580908519991</v>
      </c>
      <c r="CJ168" s="8">
        <f>ABS(L168-VLOOKUP(VK_valitsin!$C$8,tiedot,11,FALSE))</f>
        <v>13.800000000000011</v>
      </c>
      <c r="CQ168" s="8">
        <f>ABS(S168-VLOOKUP(VK_valitsin!$C$8,tiedot,18,FALSE))</f>
        <v>247</v>
      </c>
      <c r="DE168" s="8">
        <f>ABS(AG168-VLOOKUP(VK_valitsin!$C$8,tiedot,32,FALSE))</f>
        <v>0</v>
      </c>
      <c r="DJ168" s="8">
        <f>ABS(AL168-VLOOKUP(VK_valitsin!$C$8,tiedot,37,FALSE))</f>
        <v>1.7809910068770973E-2</v>
      </c>
      <c r="EB168" s="41">
        <f>ABS(BD168-VLOOKUP(VK_valitsin!$C$8,tiedot,55,FALSE))</f>
        <v>0.12422971585073606</v>
      </c>
      <c r="EF168" s="41">
        <f>ABS(BH168-VLOOKUP(VK_valitsin!$C$8,tiedot,59,FALSE))</f>
        <v>171</v>
      </c>
      <c r="EL168" s="8">
        <f>ABS(BN168-VLOOKUP(VK_valitsin!$C$8,tiedot,65,FALSE))</f>
        <v>2444.8991061257657</v>
      </c>
      <c r="FH168" s="43">
        <f>IF($B168=VK_valitsin!$C$8,100000,VK!CJ168/VK!L$296*VK_valitsin!E$5)</f>
        <v>6.5259408811285169E-2</v>
      </c>
      <c r="FO168" s="43">
        <f>IF($B168=VK_valitsin!$C$8,100000,VK!CQ168/VK!S$296*VK_valitsin!J$5)</f>
        <v>4.6863072993762959E-2</v>
      </c>
      <c r="GC168" s="43">
        <f>IF($B168=VK_valitsin!$C$8,100000,VK!DE168/VK!AG$296*VK_valitsin!I$5)</f>
        <v>0</v>
      </c>
      <c r="GH168" s="43">
        <f>IF($B168=VK_valitsin!$C$8,100000,VK!DJ168/VK!AL$296*VK_valitsin!D$5)</f>
        <v>3.4822506475995822E-2</v>
      </c>
      <c r="GZ168" s="43">
        <f>IF($B168=VK_valitsin!$C$8,100000,VK!EB168/VK!BD$296*VK_valitsin!H$5)</f>
        <v>5.0422941787382027E-2</v>
      </c>
      <c r="HD168" s="43">
        <f>IF($B168=VK_valitsin!$C$8,100000,VK!EF168/VK!BH$296*VK_valitsin!F$5)</f>
        <v>6.7892329188389319E-2</v>
      </c>
      <c r="HJ168" s="43">
        <f>IF($B168=VK_valitsin!$C$8,100000,VK!EL168/VK!BN$296*VK_valitsin!G$5)</f>
        <v>9.6772089612205348E-2</v>
      </c>
      <c r="ID168" s="15">
        <f t="shared" si="8"/>
        <v>0.36203236546902062</v>
      </c>
      <c r="IE168" s="15">
        <f t="shared" si="9"/>
        <v>9</v>
      </c>
      <c r="IF168" s="16">
        <f t="shared" si="11"/>
        <v>1.6599999999999963E-8</v>
      </c>
      <c r="IG168" s="37" t="str">
        <f t="shared" si="10"/>
        <v>Närpiö</v>
      </c>
    </row>
    <row r="169" spans="2:241" x14ac:dyDescent="0.2">
      <c r="B169" t="s">
        <v>255</v>
      </c>
      <c r="C169">
        <v>560</v>
      </c>
      <c r="L169" s="61">
        <v>144.4</v>
      </c>
      <c r="M169" s="55"/>
      <c r="N169" s="55"/>
      <c r="O169" s="55"/>
      <c r="P169" s="55"/>
      <c r="Q169" s="55"/>
      <c r="R169" s="55"/>
      <c r="S169" s="63">
        <v>362</v>
      </c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42">
        <v>0</v>
      </c>
      <c r="AH169" s="55"/>
      <c r="AI169" s="55"/>
      <c r="AJ169" s="55"/>
      <c r="AK169" s="55"/>
      <c r="AL169" s="72">
        <v>0.82480818414322254</v>
      </c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72">
        <v>0.7069767441860465</v>
      </c>
      <c r="BE169" s="55"/>
      <c r="BF169" s="55"/>
      <c r="BG169" s="55"/>
      <c r="BH169" s="67">
        <v>645</v>
      </c>
      <c r="BI169" s="55"/>
      <c r="BJ169" s="55"/>
      <c r="BK169" s="55"/>
      <c r="BL169" s="55"/>
      <c r="BM169" s="55"/>
      <c r="BN169" s="65">
        <v>26525.189636444957</v>
      </c>
      <c r="CJ169" s="8">
        <f>ABS(L169-VLOOKUP(VK_valitsin!$C$8,tiedot,11,FALSE))</f>
        <v>5.0999999999999943</v>
      </c>
      <c r="CQ169" s="8">
        <f>ABS(S169-VLOOKUP(VK_valitsin!$C$8,tiedot,18,FALSE))</f>
        <v>210</v>
      </c>
      <c r="DE169" s="8">
        <f>ABS(AG169-VLOOKUP(VK_valitsin!$C$8,tiedot,32,FALSE))</f>
        <v>0</v>
      </c>
      <c r="DJ169" s="8">
        <f>ABS(AL169-VLOOKUP(VK_valitsin!$C$8,tiedot,37,FALSE))</f>
        <v>0.13046856150171315</v>
      </c>
      <c r="EB169" s="41">
        <f>ABS(BD169-VLOOKUP(VK_valitsin!$C$8,tiedot,55,FALSE))</f>
        <v>0.11367542972699696</v>
      </c>
      <c r="EF169" s="41">
        <f>ABS(BH169-VLOOKUP(VK_valitsin!$C$8,tiedot,59,FALSE))</f>
        <v>93</v>
      </c>
      <c r="EL169" s="8">
        <f>ABS(BN169-VLOOKUP(VK_valitsin!$C$8,tiedot,65,FALSE))</f>
        <v>891.29037820079975</v>
      </c>
      <c r="FH169" s="43">
        <f>IF($B169=VK_valitsin!$C$8,100000,VK!CJ169/VK!L$296*VK_valitsin!E$5)</f>
        <v>2.411760760417056E-2</v>
      </c>
      <c r="FO169" s="43">
        <f>IF($B169=VK_valitsin!$C$8,100000,VK!CQ169/VK!S$296*VK_valitsin!J$5)</f>
        <v>3.9843098496721546E-2</v>
      </c>
      <c r="GC169" s="43">
        <f>IF($B169=VK_valitsin!$C$8,100000,VK!DE169/VK!AG$296*VK_valitsin!I$5)</f>
        <v>0</v>
      </c>
      <c r="GH169" s="43">
        <f>IF($B169=VK_valitsin!$C$8,100000,VK!DJ169/VK!AL$296*VK_valitsin!D$5)</f>
        <v>0.25509630931678173</v>
      </c>
      <c r="GZ169" s="43">
        <f>IF($B169=VK_valitsin!$C$8,100000,VK!EB169/VK!BD$296*VK_valitsin!H$5)</f>
        <v>4.6139118459120602E-2</v>
      </c>
      <c r="HD169" s="43">
        <f>IF($B169=VK_valitsin!$C$8,100000,VK!EF169/VK!BH$296*VK_valitsin!F$5)</f>
        <v>3.6923898330527533E-2</v>
      </c>
      <c r="HJ169" s="43">
        <f>IF($B169=VK_valitsin!$C$8,100000,VK!EL169/VK!BN$296*VK_valitsin!G$5)</f>
        <v>3.5278360621768486E-2</v>
      </c>
      <c r="ID169" s="15">
        <f t="shared" si="8"/>
        <v>0.43739840952909043</v>
      </c>
      <c r="IE169" s="15">
        <f t="shared" si="9"/>
        <v>27</v>
      </c>
      <c r="IF169" s="16">
        <f t="shared" si="11"/>
        <v>1.6699999999999964E-8</v>
      </c>
      <c r="IG169" s="37" t="str">
        <f t="shared" si="10"/>
        <v>Orimattila</v>
      </c>
    </row>
    <row r="170" spans="2:241" x14ac:dyDescent="0.2">
      <c r="B170" t="s">
        <v>256</v>
      </c>
      <c r="C170">
        <v>561</v>
      </c>
      <c r="L170" s="61">
        <v>142.6</v>
      </c>
      <c r="M170" s="55"/>
      <c r="N170" s="55"/>
      <c r="O170" s="55"/>
      <c r="P170" s="55"/>
      <c r="Q170" s="55"/>
      <c r="R170" s="55"/>
      <c r="S170" s="63">
        <v>69</v>
      </c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42">
        <v>0</v>
      </c>
      <c r="AH170" s="55"/>
      <c r="AI170" s="55"/>
      <c r="AJ170" s="55"/>
      <c r="AK170" s="55"/>
      <c r="AL170" s="72">
        <v>0.80952380952380953</v>
      </c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72">
        <v>1</v>
      </c>
      <c r="BE170" s="55"/>
      <c r="BF170" s="55"/>
      <c r="BG170" s="55"/>
      <c r="BH170" s="67">
        <v>51</v>
      </c>
      <c r="BI170" s="55"/>
      <c r="BJ170" s="55"/>
      <c r="BK170" s="55"/>
      <c r="BL170" s="55"/>
      <c r="BM170" s="55"/>
      <c r="BN170" s="65">
        <v>25014.484662576688</v>
      </c>
      <c r="CJ170" s="8">
        <f>ABS(L170-VLOOKUP(VK_valitsin!$C$8,tiedot,11,FALSE))</f>
        <v>3.2999999999999829</v>
      </c>
      <c r="CQ170" s="8">
        <f>ABS(S170-VLOOKUP(VK_valitsin!$C$8,tiedot,18,FALSE))</f>
        <v>83</v>
      </c>
      <c r="DE170" s="8">
        <f>ABS(AG170-VLOOKUP(VK_valitsin!$C$8,tiedot,32,FALSE))</f>
        <v>0</v>
      </c>
      <c r="DJ170" s="8">
        <f>ABS(AL170-VLOOKUP(VK_valitsin!$C$8,tiedot,37,FALSE))</f>
        <v>0.11518418688230014</v>
      </c>
      <c r="EB170" s="41">
        <f>ABS(BD170-VLOOKUP(VK_valitsin!$C$8,tiedot,55,FALSE))</f>
        <v>0.17934782608695654</v>
      </c>
      <c r="EF170" s="41">
        <f>ABS(BH170-VLOOKUP(VK_valitsin!$C$8,tiedot,59,FALSE))</f>
        <v>501</v>
      </c>
      <c r="EL170" s="8">
        <f>ABS(BN170-VLOOKUP(VK_valitsin!$C$8,tiedot,65,FALSE))</f>
        <v>2401.9953520690688</v>
      </c>
      <c r="FH170" s="43">
        <f>IF($B170=VK_valitsin!$C$8,100000,VK!CJ170/VK!L$296*VK_valitsin!E$5)</f>
        <v>1.5605510802698534E-2</v>
      </c>
      <c r="FO170" s="43">
        <f>IF($B170=VK_valitsin!$C$8,100000,VK!CQ170/VK!S$296*VK_valitsin!J$5)</f>
        <v>1.574751035822804E-2</v>
      </c>
      <c r="GC170" s="43">
        <f>IF($B170=VK_valitsin!$C$8,100000,VK!DE170/VK!AG$296*VK_valitsin!I$5)</f>
        <v>0</v>
      </c>
      <c r="GH170" s="43">
        <f>IF($B170=VK_valitsin!$C$8,100000,VK!DJ170/VK!AL$296*VK_valitsin!D$5)</f>
        <v>0.22521181062415108</v>
      </c>
      <c r="GZ170" s="43">
        <f>IF($B170=VK_valitsin!$C$8,100000,VK!EB170/VK!BD$296*VK_valitsin!H$5)</f>
        <v>7.2794539797078228E-2</v>
      </c>
      <c r="HD170" s="43">
        <f>IF($B170=VK_valitsin!$C$8,100000,VK!EF170/VK!BH$296*VK_valitsin!F$5)</f>
        <v>0.19891261358703538</v>
      </c>
      <c r="HJ170" s="43">
        <f>IF($B170=VK_valitsin!$C$8,100000,VK!EL170/VK!BN$296*VK_valitsin!G$5)</f>
        <v>9.5073906680291295E-2</v>
      </c>
      <c r="ID170" s="15">
        <f t="shared" si="8"/>
        <v>0.62334590864948247</v>
      </c>
      <c r="IE170" s="15">
        <f t="shared" si="9"/>
        <v>95</v>
      </c>
      <c r="IF170" s="16">
        <f t="shared" si="11"/>
        <v>1.6799999999999965E-8</v>
      </c>
      <c r="IG170" s="37" t="str">
        <f t="shared" si="10"/>
        <v>Oripää</v>
      </c>
    </row>
    <row r="171" spans="2:241" x14ac:dyDescent="0.2">
      <c r="B171" t="s">
        <v>257</v>
      </c>
      <c r="C171">
        <v>562</v>
      </c>
      <c r="L171" s="61">
        <v>157.5</v>
      </c>
      <c r="M171" s="55"/>
      <c r="N171" s="55"/>
      <c r="O171" s="55"/>
      <c r="P171" s="55"/>
      <c r="Q171" s="55"/>
      <c r="R171" s="55"/>
      <c r="S171" s="63">
        <v>320</v>
      </c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42">
        <v>0</v>
      </c>
      <c r="AH171" s="55"/>
      <c r="AI171" s="55"/>
      <c r="AJ171" s="55"/>
      <c r="AK171" s="55"/>
      <c r="AL171" s="72">
        <v>0.75</v>
      </c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72">
        <v>0.76767676767676762</v>
      </c>
      <c r="BE171" s="55"/>
      <c r="BF171" s="55"/>
      <c r="BG171" s="55"/>
      <c r="BH171" s="67">
        <v>297</v>
      </c>
      <c r="BI171" s="55"/>
      <c r="BJ171" s="55"/>
      <c r="BK171" s="55"/>
      <c r="BL171" s="55"/>
      <c r="BM171" s="55"/>
      <c r="BN171" s="65">
        <v>26571.01285376029</v>
      </c>
      <c r="CJ171" s="8">
        <f>ABS(L171-VLOOKUP(VK_valitsin!$C$8,tiedot,11,FALSE))</f>
        <v>18.199999999999989</v>
      </c>
      <c r="CQ171" s="8">
        <f>ABS(S171-VLOOKUP(VK_valitsin!$C$8,tiedot,18,FALSE))</f>
        <v>168</v>
      </c>
      <c r="DE171" s="8">
        <f>ABS(AG171-VLOOKUP(VK_valitsin!$C$8,tiedot,32,FALSE))</f>
        <v>0</v>
      </c>
      <c r="DJ171" s="8">
        <f>ABS(AL171-VLOOKUP(VK_valitsin!$C$8,tiedot,37,FALSE))</f>
        <v>5.5660377358490609E-2</v>
      </c>
      <c r="EB171" s="41">
        <f>ABS(BD171-VLOOKUP(VK_valitsin!$C$8,tiedot,55,FALSE))</f>
        <v>5.2975406236275835E-2</v>
      </c>
      <c r="EF171" s="41">
        <f>ABS(BH171-VLOOKUP(VK_valitsin!$C$8,tiedot,59,FALSE))</f>
        <v>255</v>
      </c>
      <c r="EL171" s="8">
        <f>ABS(BN171-VLOOKUP(VK_valitsin!$C$8,tiedot,65,FALSE))</f>
        <v>845.467160885466</v>
      </c>
      <c r="FH171" s="43">
        <f>IF($B171=VK_valitsin!$C$8,100000,VK!CJ171/VK!L$296*VK_valitsin!E$5)</f>
        <v>8.606675654821655E-2</v>
      </c>
      <c r="FO171" s="43">
        <f>IF($B171=VK_valitsin!$C$8,100000,VK!CQ171/VK!S$296*VK_valitsin!J$5)</f>
        <v>3.1874478797377231E-2</v>
      </c>
      <c r="GC171" s="43">
        <f>IF($B171=VK_valitsin!$C$8,100000,VK!DE171/VK!AG$296*VK_valitsin!I$5)</f>
        <v>0</v>
      </c>
      <c r="GH171" s="43">
        <f>IF($B171=VK_valitsin!$C$8,100000,VK!DJ171/VK!AL$296*VK_valitsin!D$5)</f>
        <v>0.10882895216978287</v>
      </c>
      <c r="GZ171" s="43">
        <f>IF($B171=VK_valitsin!$C$8,100000,VK!EB171/VK!BD$296*VK_valitsin!H$5)</f>
        <v>2.1501907225032299E-2</v>
      </c>
      <c r="HD171" s="43">
        <f>IF($B171=VK_valitsin!$C$8,100000,VK!EF171/VK!BH$296*VK_valitsin!F$5)</f>
        <v>0.10124294703531742</v>
      </c>
      <c r="HJ171" s="43">
        <f>IF($B171=VK_valitsin!$C$8,100000,VK!EL171/VK!BN$296*VK_valitsin!G$5)</f>
        <v>3.3464621772075882E-2</v>
      </c>
      <c r="ID171" s="15">
        <f t="shared" si="8"/>
        <v>0.38297968044780223</v>
      </c>
      <c r="IE171" s="15">
        <f t="shared" si="9"/>
        <v>14</v>
      </c>
      <c r="IF171" s="16">
        <f t="shared" si="11"/>
        <v>1.6899999999999966E-8</v>
      </c>
      <c r="IG171" s="37" t="str">
        <f t="shared" si="10"/>
        <v>Orivesi</v>
      </c>
    </row>
    <row r="172" spans="2:241" x14ac:dyDescent="0.2">
      <c r="B172" t="s">
        <v>258</v>
      </c>
      <c r="C172">
        <v>563</v>
      </c>
      <c r="L172" s="61">
        <v>176.1</v>
      </c>
      <c r="M172" s="55"/>
      <c r="N172" s="55"/>
      <c r="O172" s="55"/>
      <c r="P172" s="55"/>
      <c r="Q172" s="55"/>
      <c r="R172" s="55"/>
      <c r="S172" s="63">
        <v>199</v>
      </c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42">
        <v>1</v>
      </c>
      <c r="AH172" s="55"/>
      <c r="AI172" s="55"/>
      <c r="AJ172" s="55"/>
      <c r="AK172" s="55"/>
      <c r="AL172" s="72">
        <v>0.62831858407079644</v>
      </c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72">
        <v>0.9859154929577465</v>
      </c>
      <c r="BE172" s="55"/>
      <c r="BF172" s="55"/>
      <c r="BG172" s="55"/>
      <c r="BH172" s="67">
        <v>213</v>
      </c>
      <c r="BI172" s="55"/>
      <c r="BJ172" s="55"/>
      <c r="BK172" s="55"/>
      <c r="BL172" s="55"/>
      <c r="BM172" s="55"/>
      <c r="BN172" s="65">
        <v>24677.394097222223</v>
      </c>
      <c r="CJ172" s="8">
        <f>ABS(L172-VLOOKUP(VK_valitsin!$C$8,tiedot,11,FALSE))</f>
        <v>36.799999999999983</v>
      </c>
      <c r="CQ172" s="8">
        <f>ABS(S172-VLOOKUP(VK_valitsin!$C$8,tiedot,18,FALSE))</f>
        <v>47</v>
      </c>
      <c r="DE172" s="8">
        <f>ABS(AG172-VLOOKUP(VK_valitsin!$C$8,tiedot,32,FALSE))</f>
        <v>1</v>
      </c>
      <c r="DJ172" s="8">
        <f>ABS(AL172-VLOOKUP(VK_valitsin!$C$8,tiedot,37,FALSE))</f>
        <v>6.6021038570712953E-2</v>
      </c>
      <c r="EB172" s="41">
        <f>ABS(BD172-VLOOKUP(VK_valitsin!$C$8,tiedot,55,FALSE))</f>
        <v>0.16526331904470304</v>
      </c>
      <c r="EF172" s="41">
        <f>ABS(BH172-VLOOKUP(VK_valitsin!$C$8,tiedot,59,FALSE))</f>
        <v>339</v>
      </c>
      <c r="EL172" s="8">
        <f>ABS(BN172-VLOOKUP(VK_valitsin!$C$8,tiedot,65,FALSE))</f>
        <v>2739.0859174235338</v>
      </c>
      <c r="FH172" s="43">
        <f>IF($B172=VK_valitsin!$C$8,100000,VK!CJ172/VK!L$296*VK_valitsin!E$5)</f>
        <v>0.1740250901634269</v>
      </c>
      <c r="FO172" s="43">
        <f>IF($B172=VK_valitsin!$C$8,100000,VK!CQ172/VK!S$296*VK_valitsin!J$5)</f>
        <v>8.9172649016472025E-3</v>
      </c>
      <c r="GC172" s="43">
        <f>IF($B172=VK_valitsin!$C$8,100000,VK!DE172/VK!AG$296*VK_valitsin!I$5)</f>
        <v>0.10940897735217005</v>
      </c>
      <c r="GH172" s="43">
        <f>IF($B172=VK_valitsin!$C$8,100000,VK!DJ172/VK!AL$296*VK_valitsin!D$5)</f>
        <v>0.12908644874135924</v>
      </c>
      <c r="GZ172" s="43">
        <f>IF($B172=VK_valitsin!$C$8,100000,VK!EB172/VK!BD$296*VK_valitsin!H$5)</f>
        <v>6.7077853786552247E-2</v>
      </c>
      <c r="HD172" s="43">
        <f>IF($B172=VK_valitsin!$C$8,100000,VK!EF172/VK!BH$296*VK_valitsin!F$5)</f>
        <v>0.1345935648822455</v>
      </c>
      <c r="HJ172" s="43">
        <f>IF($B172=VK_valitsin!$C$8,100000,VK!EL172/VK!BN$296*VK_valitsin!G$5)</f>
        <v>0.10841636253713158</v>
      </c>
      <c r="ID172" s="15">
        <f t="shared" si="8"/>
        <v>0.73152557936453277</v>
      </c>
      <c r="IE172" s="15">
        <f t="shared" si="9"/>
        <v>139</v>
      </c>
      <c r="IF172" s="16">
        <f t="shared" si="11"/>
        <v>1.6999999999999967E-8</v>
      </c>
      <c r="IG172" s="37" t="str">
        <f t="shared" si="10"/>
        <v>Oulainen</v>
      </c>
    </row>
    <row r="173" spans="2:241" x14ac:dyDescent="0.2">
      <c r="B173" t="s">
        <v>101</v>
      </c>
      <c r="C173">
        <v>564</v>
      </c>
      <c r="L173" s="61">
        <v>129.5</v>
      </c>
      <c r="M173" s="55"/>
      <c r="N173" s="55"/>
      <c r="O173" s="55"/>
      <c r="P173" s="55"/>
      <c r="Q173" s="55"/>
      <c r="R173" s="55"/>
      <c r="S173" s="63">
        <v>695</v>
      </c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42">
        <v>0</v>
      </c>
      <c r="AH173" s="55"/>
      <c r="AI173" s="55"/>
      <c r="AJ173" s="55"/>
      <c r="AK173" s="55"/>
      <c r="AL173" s="72">
        <v>0.87205247426104282</v>
      </c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72">
        <v>0.71979434447300772</v>
      </c>
      <c r="BE173" s="55"/>
      <c r="BF173" s="55"/>
      <c r="BG173" s="55"/>
      <c r="BH173" s="67">
        <v>10503</v>
      </c>
      <c r="BI173" s="55"/>
      <c r="BJ173" s="55"/>
      <c r="BK173" s="55"/>
      <c r="BL173" s="55"/>
      <c r="BM173" s="55"/>
      <c r="BN173" s="65">
        <v>28135.891159924497</v>
      </c>
      <c r="CJ173" s="8">
        <f>ABS(L173-VLOOKUP(VK_valitsin!$C$8,tiedot,11,FALSE))</f>
        <v>9.8000000000000114</v>
      </c>
      <c r="CQ173" s="8">
        <f>ABS(S173-VLOOKUP(VK_valitsin!$C$8,tiedot,18,FALSE))</f>
        <v>543</v>
      </c>
      <c r="DE173" s="8">
        <f>ABS(AG173-VLOOKUP(VK_valitsin!$C$8,tiedot,32,FALSE))</f>
        <v>0</v>
      </c>
      <c r="DJ173" s="8">
        <f>ABS(AL173-VLOOKUP(VK_valitsin!$C$8,tiedot,37,FALSE))</f>
        <v>0.17771285161953343</v>
      </c>
      <c r="EB173" s="41">
        <f>ABS(BD173-VLOOKUP(VK_valitsin!$C$8,tiedot,55,FALSE))</f>
        <v>0.10085782944003574</v>
      </c>
      <c r="EF173" s="41">
        <f>ABS(BH173-VLOOKUP(VK_valitsin!$C$8,tiedot,59,FALSE))</f>
        <v>9951</v>
      </c>
      <c r="EL173" s="8">
        <f>ABS(BN173-VLOOKUP(VK_valitsin!$C$8,tiedot,65,FALSE))</f>
        <v>719.41114527874015</v>
      </c>
      <c r="FH173" s="43">
        <f>IF($B173=VK_valitsin!$C$8,100000,VK!CJ173/VK!L$296*VK_valitsin!E$5)</f>
        <v>4.6343638141347454E-2</v>
      </c>
      <c r="FO173" s="43">
        <f>IF($B173=VK_valitsin!$C$8,100000,VK!CQ173/VK!S$296*VK_valitsin!J$5)</f>
        <v>0.10302286897009429</v>
      </c>
      <c r="GC173" s="43">
        <f>IF($B173=VK_valitsin!$C$8,100000,VK!DE173/VK!AG$296*VK_valitsin!I$5)</f>
        <v>0</v>
      </c>
      <c r="GH173" s="43">
        <f>IF($B173=VK_valitsin!$C$8,100000,VK!DJ173/VK!AL$296*VK_valitsin!D$5)</f>
        <v>0.34746985821337939</v>
      </c>
      <c r="GZ173" s="43">
        <f>IF($B173=VK_valitsin!$C$8,100000,VK!EB173/VK!BD$296*VK_valitsin!H$5)</f>
        <v>4.0936650525442667E-2</v>
      </c>
      <c r="HD173" s="43">
        <f>IF($B173=VK_valitsin!$C$8,100000,VK!EF173/VK!BH$296*VK_valitsin!F$5)</f>
        <v>3.9508571213664458</v>
      </c>
      <c r="HJ173" s="43">
        <f>IF($B173=VK_valitsin!$C$8,100000,VK!EL173/VK!BN$296*VK_valitsin!G$5)</f>
        <v>2.8475170874945843E-2</v>
      </c>
      <c r="ID173" s="15">
        <f t="shared" si="8"/>
        <v>4.5171053251916549</v>
      </c>
      <c r="IE173" s="15">
        <f t="shared" si="9"/>
        <v>287</v>
      </c>
      <c r="IF173" s="16">
        <f t="shared" si="11"/>
        <v>1.7099999999999968E-8</v>
      </c>
      <c r="IG173" s="37" t="str">
        <f t="shared" si="10"/>
        <v>Oulu</v>
      </c>
    </row>
    <row r="174" spans="2:241" x14ac:dyDescent="0.2">
      <c r="B174" t="s">
        <v>260</v>
      </c>
      <c r="C174">
        <v>576</v>
      </c>
      <c r="L174" s="61">
        <v>209.8</v>
      </c>
      <c r="M174" s="55"/>
      <c r="N174" s="55"/>
      <c r="O174" s="55"/>
      <c r="P174" s="55"/>
      <c r="Q174" s="55"/>
      <c r="R174" s="55"/>
      <c r="S174" s="63">
        <v>195</v>
      </c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42">
        <v>0</v>
      </c>
      <c r="AH174" s="55"/>
      <c r="AI174" s="55"/>
      <c r="AJ174" s="55"/>
      <c r="AK174" s="55"/>
      <c r="AL174" s="72">
        <v>0.6</v>
      </c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72">
        <v>1</v>
      </c>
      <c r="BE174" s="55"/>
      <c r="BF174" s="55"/>
      <c r="BG174" s="55"/>
      <c r="BH174" s="67">
        <v>51</v>
      </c>
      <c r="BI174" s="55"/>
      <c r="BJ174" s="55"/>
      <c r="BK174" s="55"/>
      <c r="BL174" s="55"/>
      <c r="BM174" s="55"/>
      <c r="BN174" s="65">
        <v>25040.834454409567</v>
      </c>
      <c r="CJ174" s="8">
        <f>ABS(L174-VLOOKUP(VK_valitsin!$C$8,tiedot,11,FALSE))</f>
        <v>70.5</v>
      </c>
      <c r="CQ174" s="8">
        <f>ABS(S174-VLOOKUP(VK_valitsin!$C$8,tiedot,18,FALSE))</f>
        <v>43</v>
      </c>
      <c r="DE174" s="8">
        <f>ABS(AG174-VLOOKUP(VK_valitsin!$C$8,tiedot,32,FALSE))</f>
        <v>0</v>
      </c>
      <c r="DJ174" s="8">
        <f>ABS(AL174-VLOOKUP(VK_valitsin!$C$8,tiedot,37,FALSE))</f>
        <v>9.4339622641509413E-2</v>
      </c>
      <c r="EB174" s="41">
        <f>ABS(BD174-VLOOKUP(VK_valitsin!$C$8,tiedot,55,FALSE))</f>
        <v>0.17934782608695654</v>
      </c>
      <c r="EF174" s="41">
        <f>ABS(BH174-VLOOKUP(VK_valitsin!$C$8,tiedot,59,FALSE))</f>
        <v>501</v>
      </c>
      <c r="EL174" s="8">
        <f>ABS(BN174-VLOOKUP(VK_valitsin!$C$8,tiedot,65,FALSE))</f>
        <v>2375.6455602361893</v>
      </c>
      <c r="FH174" s="43">
        <f>IF($B174=VK_valitsin!$C$8,100000,VK!CJ174/VK!L$296*VK_valitsin!E$5)</f>
        <v>0.33339045805765222</v>
      </c>
      <c r="FO174" s="43">
        <f>IF($B174=VK_valitsin!$C$8,100000,VK!CQ174/VK!S$296*VK_valitsin!J$5)</f>
        <v>8.1583487398048885E-3</v>
      </c>
      <c r="GC174" s="43">
        <f>IF($B174=VK_valitsin!$C$8,100000,VK!DE174/VK!AG$296*VK_valitsin!I$5)</f>
        <v>0</v>
      </c>
      <c r="GH174" s="43">
        <f>IF($B174=VK_valitsin!$C$8,100000,VK!DJ174/VK!AL$296*VK_valitsin!D$5)</f>
        <v>0.18445585113522503</v>
      </c>
      <c r="GZ174" s="43">
        <f>IF($B174=VK_valitsin!$C$8,100000,VK!EB174/VK!BD$296*VK_valitsin!H$5)</f>
        <v>7.2794539797078228E-2</v>
      </c>
      <c r="HD174" s="43">
        <f>IF($B174=VK_valitsin!$C$8,100000,VK!EF174/VK!BH$296*VK_valitsin!F$5)</f>
        <v>0.19891261358703538</v>
      </c>
      <c r="HJ174" s="43">
        <f>IF($B174=VK_valitsin!$C$8,100000,VK!EL174/VK!BN$296*VK_valitsin!G$5)</f>
        <v>9.4030949770484498E-2</v>
      </c>
      <c r="ID174" s="15">
        <f t="shared" si="8"/>
        <v>0.89174277828728032</v>
      </c>
      <c r="IE174" s="15">
        <f t="shared" si="9"/>
        <v>187</v>
      </c>
      <c r="IF174" s="16">
        <f t="shared" si="11"/>
        <v>1.7199999999999969E-8</v>
      </c>
      <c r="IG174" s="37" t="str">
        <f t="shared" si="10"/>
        <v>Padasjoki</v>
      </c>
    </row>
    <row r="175" spans="2:241" x14ac:dyDescent="0.2">
      <c r="B175" t="s">
        <v>261</v>
      </c>
      <c r="C175">
        <v>577</v>
      </c>
      <c r="L175" s="61">
        <v>124.5</v>
      </c>
      <c r="M175" s="55"/>
      <c r="N175" s="55"/>
      <c r="O175" s="55"/>
      <c r="P175" s="55"/>
      <c r="Q175" s="55"/>
      <c r="R175" s="55"/>
      <c r="S175" s="63">
        <v>131</v>
      </c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42">
        <v>0</v>
      </c>
      <c r="AH175" s="55"/>
      <c r="AI175" s="55"/>
      <c r="AJ175" s="55"/>
      <c r="AK175" s="55"/>
      <c r="AL175" s="72">
        <v>0.86075949367088611</v>
      </c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72">
        <v>0.7009803921568627</v>
      </c>
      <c r="BE175" s="55"/>
      <c r="BF175" s="55"/>
      <c r="BG175" s="55"/>
      <c r="BH175" s="67">
        <v>612</v>
      </c>
      <c r="BI175" s="55"/>
      <c r="BJ175" s="55"/>
      <c r="BK175" s="55"/>
      <c r="BL175" s="55"/>
      <c r="BM175" s="55"/>
      <c r="BN175" s="65">
        <v>29089.567239996435</v>
      </c>
      <c r="CJ175" s="8">
        <f>ABS(L175-VLOOKUP(VK_valitsin!$C$8,tiedot,11,FALSE))</f>
        <v>14.800000000000011</v>
      </c>
      <c r="CQ175" s="8">
        <f>ABS(S175-VLOOKUP(VK_valitsin!$C$8,tiedot,18,FALSE))</f>
        <v>21</v>
      </c>
      <c r="DE175" s="8">
        <f>ABS(AG175-VLOOKUP(VK_valitsin!$C$8,tiedot,32,FALSE))</f>
        <v>0</v>
      </c>
      <c r="DJ175" s="8">
        <f>ABS(AL175-VLOOKUP(VK_valitsin!$C$8,tiedot,37,FALSE))</f>
        <v>0.16641987102937672</v>
      </c>
      <c r="EB175" s="41">
        <f>ABS(BD175-VLOOKUP(VK_valitsin!$C$8,tiedot,55,FALSE))</f>
        <v>0.11967178175618076</v>
      </c>
      <c r="EF175" s="41">
        <f>ABS(BH175-VLOOKUP(VK_valitsin!$C$8,tiedot,59,FALSE))</f>
        <v>60</v>
      </c>
      <c r="EL175" s="8">
        <f>ABS(BN175-VLOOKUP(VK_valitsin!$C$8,tiedot,65,FALSE))</f>
        <v>1673.0872253506786</v>
      </c>
      <c r="FH175" s="43">
        <f>IF($B175=VK_valitsin!$C$8,100000,VK!CJ175/VK!L$296*VK_valitsin!E$5)</f>
        <v>6.9988351478769598E-2</v>
      </c>
      <c r="FO175" s="43">
        <f>IF($B175=VK_valitsin!$C$8,100000,VK!CQ175/VK!S$296*VK_valitsin!J$5)</f>
        <v>3.9843098496721539E-3</v>
      </c>
      <c r="GC175" s="43">
        <f>IF($B175=VK_valitsin!$C$8,100000,VK!DE175/VK!AG$296*VK_valitsin!I$5)</f>
        <v>0</v>
      </c>
      <c r="GH175" s="43">
        <f>IF($B175=VK_valitsin!$C$8,100000,VK!DJ175/VK!AL$296*VK_valitsin!D$5)</f>
        <v>0.32538946093930349</v>
      </c>
      <c r="GZ175" s="43">
        <f>IF($B175=VK_valitsin!$C$8,100000,VK!EB175/VK!BD$296*VK_valitsin!H$5)</f>
        <v>4.8572946044039722E-2</v>
      </c>
      <c r="HD175" s="43">
        <f>IF($B175=VK_valitsin!$C$8,100000,VK!EF175/VK!BH$296*VK_valitsin!F$5)</f>
        <v>2.3821869890662921E-2</v>
      </c>
      <c r="HJ175" s="43">
        <f>IF($B175=VK_valitsin!$C$8,100000,VK!EL175/VK!BN$296*VK_valitsin!G$5)</f>
        <v>6.6222833692812247E-2</v>
      </c>
      <c r="ID175" s="15">
        <f t="shared" si="8"/>
        <v>0.53797978919526013</v>
      </c>
      <c r="IE175" s="15">
        <f t="shared" si="9"/>
        <v>60</v>
      </c>
      <c r="IF175" s="16">
        <f t="shared" si="11"/>
        <v>1.729999999999997E-8</v>
      </c>
      <c r="IG175" s="37" t="str">
        <f t="shared" si="10"/>
        <v>Paimio</v>
      </c>
    </row>
    <row r="176" spans="2:241" x14ac:dyDescent="0.2">
      <c r="B176" t="s">
        <v>262</v>
      </c>
      <c r="C176">
        <v>578</v>
      </c>
      <c r="L176" s="61">
        <v>188.1</v>
      </c>
      <c r="M176" s="55"/>
      <c r="N176" s="55"/>
      <c r="O176" s="55"/>
      <c r="P176" s="55"/>
      <c r="Q176" s="55"/>
      <c r="R176" s="55"/>
      <c r="S176" s="63">
        <v>293</v>
      </c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42">
        <v>0</v>
      </c>
      <c r="AH176" s="55"/>
      <c r="AI176" s="55"/>
      <c r="AJ176" s="55"/>
      <c r="AK176" s="55"/>
      <c r="AL176" s="72">
        <v>0.94897959183673475</v>
      </c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72">
        <v>1</v>
      </c>
      <c r="BE176" s="55"/>
      <c r="BF176" s="55"/>
      <c r="BG176" s="55"/>
      <c r="BH176" s="67">
        <v>93</v>
      </c>
      <c r="BI176" s="55"/>
      <c r="BJ176" s="55"/>
      <c r="BK176" s="55"/>
      <c r="BL176" s="55"/>
      <c r="BM176" s="55"/>
      <c r="BN176" s="65">
        <v>25121.510367892977</v>
      </c>
      <c r="CJ176" s="8">
        <f>ABS(L176-VLOOKUP(VK_valitsin!$C$8,tiedot,11,FALSE))</f>
        <v>48.799999999999983</v>
      </c>
      <c r="CQ176" s="8">
        <f>ABS(S176-VLOOKUP(VK_valitsin!$C$8,tiedot,18,FALSE))</f>
        <v>141</v>
      </c>
      <c r="DE176" s="8">
        <f>ABS(AG176-VLOOKUP(VK_valitsin!$C$8,tiedot,32,FALSE))</f>
        <v>0</v>
      </c>
      <c r="DJ176" s="8">
        <f>ABS(AL176-VLOOKUP(VK_valitsin!$C$8,tiedot,37,FALSE))</f>
        <v>0.25463996919522536</v>
      </c>
      <c r="EB176" s="41">
        <f>ABS(BD176-VLOOKUP(VK_valitsin!$C$8,tiedot,55,FALSE))</f>
        <v>0.17934782608695654</v>
      </c>
      <c r="EF176" s="41">
        <f>ABS(BH176-VLOOKUP(VK_valitsin!$C$8,tiedot,59,FALSE))</f>
        <v>459</v>
      </c>
      <c r="EL176" s="8">
        <f>ABS(BN176-VLOOKUP(VK_valitsin!$C$8,tiedot,65,FALSE))</f>
        <v>2294.9696467527792</v>
      </c>
      <c r="FH176" s="43">
        <f>IF($B176=VK_valitsin!$C$8,100000,VK!CJ176/VK!L$296*VK_valitsin!E$5)</f>
        <v>0.23077240217324005</v>
      </c>
      <c r="FO176" s="43">
        <f>IF($B176=VK_valitsin!$C$8,100000,VK!CQ176/VK!S$296*VK_valitsin!J$5)</f>
        <v>2.6751794704941607E-2</v>
      </c>
      <c r="GC176" s="43">
        <f>IF($B176=VK_valitsin!$C$8,100000,VK!DE176/VK!AG$296*VK_valitsin!I$5)</f>
        <v>0</v>
      </c>
      <c r="GH176" s="43">
        <f>IF($B176=VK_valitsin!$C$8,100000,VK!DJ176/VK!AL$296*VK_valitsin!D$5)</f>
        <v>0.4978802218600995</v>
      </c>
      <c r="GZ176" s="43">
        <f>IF($B176=VK_valitsin!$C$8,100000,VK!EB176/VK!BD$296*VK_valitsin!H$5)</f>
        <v>7.2794539797078228E-2</v>
      </c>
      <c r="HD176" s="43">
        <f>IF($B176=VK_valitsin!$C$8,100000,VK!EF176/VK!BH$296*VK_valitsin!F$5)</f>
        <v>0.18223730466357135</v>
      </c>
      <c r="HJ176" s="43">
        <f>IF($B176=VK_valitsin!$C$8,100000,VK!EL176/VK!BN$296*VK_valitsin!G$5)</f>
        <v>9.0837698683107523E-2</v>
      </c>
      <c r="ID176" s="15">
        <f t="shared" si="8"/>
        <v>1.1012739792820381</v>
      </c>
      <c r="IE176" s="15">
        <f t="shared" si="9"/>
        <v>245</v>
      </c>
      <c r="IF176" s="16">
        <f t="shared" si="11"/>
        <v>1.7399999999999971E-8</v>
      </c>
      <c r="IG176" s="37" t="str">
        <f t="shared" si="10"/>
        <v>Paltamo</v>
      </c>
    </row>
    <row r="177" spans="2:241" x14ac:dyDescent="0.2">
      <c r="B177" t="s">
        <v>264</v>
      </c>
      <c r="C177">
        <v>580</v>
      </c>
      <c r="L177" s="61">
        <v>216.4</v>
      </c>
      <c r="M177" s="55"/>
      <c r="N177" s="55"/>
      <c r="O177" s="55"/>
      <c r="P177" s="55"/>
      <c r="Q177" s="55"/>
      <c r="R177" s="55"/>
      <c r="S177" s="63">
        <v>284</v>
      </c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42">
        <v>1</v>
      </c>
      <c r="AH177" s="55"/>
      <c r="AI177" s="55"/>
      <c r="AJ177" s="55"/>
      <c r="AK177" s="55"/>
      <c r="AL177" s="72">
        <v>0.75572519083969469</v>
      </c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72">
        <v>1</v>
      </c>
      <c r="BE177" s="55"/>
      <c r="BF177" s="55"/>
      <c r="BG177" s="55"/>
      <c r="BH177" s="67">
        <v>99</v>
      </c>
      <c r="BI177" s="55"/>
      <c r="BJ177" s="55"/>
      <c r="BK177" s="55"/>
      <c r="BL177" s="55"/>
      <c r="BM177" s="55"/>
      <c r="BN177" s="65">
        <v>24985.553720930231</v>
      </c>
      <c r="CJ177" s="8">
        <f>ABS(L177-VLOOKUP(VK_valitsin!$C$8,tiedot,11,FALSE))</f>
        <v>77.099999999999994</v>
      </c>
      <c r="CQ177" s="8">
        <f>ABS(S177-VLOOKUP(VK_valitsin!$C$8,tiedot,18,FALSE))</f>
        <v>132</v>
      </c>
      <c r="DE177" s="8">
        <f>ABS(AG177-VLOOKUP(VK_valitsin!$C$8,tiedot,32,FALSE))</f>
        <v>1</v>
      </c>
      <c r="DJ177" s="8">
        <f>ABS(AL177-VLOOKUP(VK_valitsin!$C$8,tiedot,37,FALSE))</f>
        <v>6.1385568198185303E-2</v>
      </c>
      <c r="EB177" s="41">
        <f>ABS(BD177-VLOOKUP(VK_valitsin!$C$8,tiedot,55,FALSE))</f>
        <v>0.17934782608695654</v>
      </c>
      <c r="EF177" s="41">
        <f>ABS(BH177-VLOOKUP(VK_valitsin!$C$8,tiedot,59,FALSE))</f>
        <v>453</v>
      </c>
      <c r="EL177" s="8">
        <f>ABS(BN177-VLOOKUP(VK_valitsin!$C$8,tiedot,65,FALSE))</f>
        <v>2430.9262937155254</v>
      </c>
      <c r="FH177" s="43">
        <f>IF($B177=VK_valitsin!$C$8,100000,VK!CJ177/VK!L$296*VK_valitsin!E$5)</f>
        <v>0.36460147966304945</v>
      </c>
      <c r="FO177" s="43">
        <f>IF($B177=VK_valitsin!$C$8,100000,VK!CQ177/VK!S$296*VK_valitsin!J$5)</f>
        <v>2.5044233340796397E-2</v>
      </c>
      <c r="GC177" s="43">
        <f>IF($B177=VK_valitsin!$C$8,100000,VK!DE177/VK!AG$296*VK_valitsin!I$5)</f>
        <v>0.10940897735217005</v>
      </c>
      <c r="GH177" s="43">
        <f>IF($B177=VK_valitsin!$C$8,100000,VK!DJ177/VK!AL$296*VK_valitsin!D$5)</f>
        <v>0.12002302863180614</v>
      </c>
      <c r="GZ177" s="43">
        <f>IF($B177=VK_valitsin!$C$8,100000,VK!EB177/VK!BD$296*VK_valitsin!H$5)</f>
        <v>7.2794539797078228E-2</v>
      </c>
      <c r="HD177" s="43">
        <f>IF($B177=VK_valitsin!$C$8,100000,VK!EF177/VK!BH$296*VK_valitsin!F$5)</f>
        <v>0.17985511767450507</v>
      </c>
      <c r="HJ177" s="43">
        <f>IF($B177=VK_valitsin!$C$8,100000,VK!EL177/VK!BN$296*VK_valitsin!G$5)</f>
        <v>9.6219028648949087E-2</v>
      </c>
      <c r="ID177" s="15">
        <f t="shared" si="8"/>
        <v>0.9679464226083544</v>
      </c>
      <c r="IE177" s="15">
        <f t="shared" si="9"/>
        <v>210</v>
      </c>
      <c r="IF177" s="16">
        <f t="shared" si="11"/>
        <v>1.7499999999999971E-8</v>
      </c>
      <c r="IG177" s="37" t="str">
        <f t="shared" si="10"/>
        <v>Parikkala</v>
      </c>
    </row>
    <row r="178" spans="2:241" x14ac:dyDescent="0.2">
      <c r="B178" t="s">
        <v>265</v>
      </c>
      <c r="C178">
        <v>581</v>
      </c>
      <c r="L178" s="61">
        <v>175.2</v>
      </c>
      <c r="M178" s="55"/>
      <c r="N178" s="55"/>
      <c r="O178" s="55"/>
      <c r="P178" s="55"/>
      <c r="Q178" s="55"/>
      <c r="R178" s="55"/>
      <c r="S178" s="63">
        <v>256</v>
      </c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42">
        <v>0</v>
      </c>
      <c r="AH178" s="55"/>
      <c r="AI178" s="55"/>
      <c r="AJ178" s="55"/>
      <c r="AK178" s="55"/>
      <c r="AL178" s="72">
        <v>0.78113207547169816</v>
      </c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72">
        <v>1</v>
      </c>
      <c r="BE178" s="55"/>
      <c r="BF178" s="55"/>
      <c r="BG178" s="55"/>
      <c r="BH178" s="67">
        <v>207</v>
      </c>
      <c r="BI178" s="55"/>
      <c r="BJ178" s="55"/>
      <c r="BK178" s="55"/>
      <c r="BL178" s="55"/>
      <c r="BM178" s="55"/>
      <c r="BN178" s="65">
        <v>24694.934420827154</v>
      </c>
      <c r="CJ178" s="8">
        <f>ABS(L178-VLOOKUP(VK_valitsin!$C$8,tiedot,11,FALSE))</f>
        <v>35.899999999999977</v>
      </c>
      <c r="CQ178" s="8">
        <f>ABS(S178-VLOOKUP(VK_valitsin!$C$8,tiedot,18,FALSE))</f>
        <v>104</v>
      </c>
      <c r="DE178" s="8">
        <f>ABS(AG178-VLOOKUP(VK_valitsin!$C$8,tiedot,32,FALSE))</f>
        <v>0</v>
      </c>
      <c r="DJ178" s="8">
        <f>ABS(AL178-VLOOKUP(VK_valitsin!$C$8,tiedot,37,FALSE))</f>
        <v>8.6792452830188771E-2</v>
      </c>
      <c r="EB178" s="41">
        <f>ABS(BD178-VLOOKUP(VK_valitsin!$C$8,tiedot,55,FALSE))</f>
        <v>0.17934782608695654</v>
      </c>
      <c r="EF178" s="41">
        <f>ABS(BH178-VLOOKUP(VK_valitsin!$C$8,tiedot,59,FALSE))</f>
        <v>345</v>
      </c>
      <c r="EL178" s="8">
        <f>ABS(BN178-VLOOKUP(VK_valitsin!$C$8,tiedot,65,FALSE))</f>
        <v>2721.5455938186024</v>
      </c>
      <c r="FH178" s="43">
        <f>IF($B178=VK_valitsin!$C$8,100000,VK!CJ178/VK!L$296*VK_valitsin!E$5)</f>
        <v>0.16976904176269089</v>
      </c>
      <c r="FO178" s="43">
        <f>IF($B178=VK_valitsin!$C$8,100000,VK!CQ178/VK!S$296*VK_valitsin!J$5)</f>
        <v>1.9731820207900194E-2</v>
      </c>
      <c r="GC178" s="43">
        <f>IF($B178=VK_valitsin!$C$8,100000,VK!DE178/VK!AG$296*VK_valitsin!I$5)</f>
        <v>0</v>
      </c>
      <c r="GH178" s="43">
        <f>IF($B178=VK_valitsin!$C$8,100000,VK!DJ178/VK!AL$296*VK_valitsin!D$5)</f>
        <v>0.16969938304440724</v>
      </c>
      <c r="GZ178" s="43">
        <f>IF($B178=VK_valitsin!$C$8,100000,VK!EB178/VK!BD$296*VK_valitsin!H$5)</f>
        <v>7.2794539797078228E-2</v>
      </c>
      <c r="HD178" s="43">
        <f>IF($B178=VK_valitsin!$C$8,100000,VK!EF178/VK!BH$296*VK_valitsin!F$5)</f>
        <v>0.13697575187131178</v>
      </c>
      <c r="HJ178" s="43">
        <f>IF($B178=VK_valitsin!$C$8,100000,VK!EL178/VK!BN$296*VK_valitsin!G$5)</f>
        <v>0.10772209512811229</v>
      </c>
      <c r="ID178" s="15">
        <f t="shared" si="8"/>
        <v>0.67669264941150065</v>
      </c>
      <c r="IE178" s="15">
        <f t="shared" si="9"/>
        <v>116</v>
      </c>
      <c r="IF178" s="16">
        <f t="shared" si="11"/>
        <v>1.7599999999999972E-8</v>
      </c>
      <c r="IG178" s="37" t="str">
        <f t="shared" si="10"/>
        <v>Parkano</v>
      </c>
    </row>
    <row r="179" spans="2:241" x14ac:dyDescent="0.2">
      <c r="B179" t="s">
        <v>267</v>
      </c>
      <c r="C179">
        <v>583</v>
      </c>
      <c r="L179" s="61">
        <v>145.19999999999999</v>
      </c>
      <c r="M179" s="55"/>
      <c r="N179" s="55"/>
      <c r="O179" s="55"/>
      <c r="P179" s="55"/>
      <c r="Q179" s="55"/>
      <c r="R179" s="55"/>
      <c r="S179" s="63">
        <v>194</v>
      </c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42">
        <v>0</v>
      </c>
      <c r="AH179" s="55"/>
      <c r="AI179" s="55"/>
      <c r="AJ179" s="55"/>
      <c r="AK179" s="55"/>
      <c r="AL179" s="72">
        <v>1</v>
      </c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72">
        <v>1</v>
      </c>
      <c r="BE179" s="55"/>
      <c r="BF179" s="55"/>
      <c r="BG179" s="55"/>
      <c r="BH179" s="67">
        <v>33</v>
      </c>
      <c r="BI179" s="55"/>
      <c r="BJ179" s="55"/>
      <c r="BK179" s="55"/>
      <c r="BL179" s="55"/>
      <c r="BM179" s="55"/>
      <c r="BN179" s="65">
        <v>27766.165934065935</v>
      </c>
      <c r="CJ179" s="8">
        <f>ABS(L179-VLOOKUP(VK_valitsin!$C$8,tiedot,11,FALSE))</f>
        <v>5.8999999999999773</v>
      </c>
      <c r="CQ179" s="8">
        <f>ABS(S179-VLOOKUP(VK_valitsin!$C$8,tiedot,18,FALSE))</f>
        <v>42</v>
      </c>
      <c r="DE179" s="8">
        <f>ABS(AG179-VLOOKUP(VK_valitsin!$C$8,tiedot,32,FALSE))</f>
        <v>0</v>
      </c>
      <c r="DJ179" s="8">
        <f>ABS(AL179-VLOOKUP(VK_valitsin!$C$8,tiedot,37,FALSE))</f>
        <v>0.30566037735849061</v>
      </c>
      <c r="EB179" s="41">
        <f>ABS(BD179-VLOOKUP(VK_valitsin!$C$8,tiedot,55,FALSE))</f>
        <v>0.17934782608695654</v>
      </c>
      <c r="EF179" s="41">
        <f>ABS(BH179-VLOOKUP(VK_valitsin!$C$8,tiedot,59,FALSE))</f>
        <v>519</v>
      </c>
      <c r="EL179" s="8">
        <f>ABS(BN179-VLOOKUP(VK_valitsin!$C$8,tiedot,65,FALSE))</f>
        <v>349.68591942017883</v>
      </c>
      <c r="FH179" s="43">
        <f>IF($B179=VK_valitsin!$C$8,100000,VK!CJ179/VK!L$296*VK_valitsin!E$5)</f>
        <v>2.7900761738158024E-2</v>
      </c>
      <c r="FO179" s="43">
        <f>IF($B179=VK_valitsin!$C$8,100000,VK!CQ179/VK!S$296*VK_valitsin!J$5)</f>
        <v>7.9686196993443079E-3</v>
      </c>
      <c r="GC179" s="43">
        <f>IF($B179=VK_valitsin!$C$8,100000,VK!DE179/VK!AG$296*VK_valitsin!I$5)</f>
        <v>0</v>
      </c>
      <c r="GH179" s="43">
        <f>IF($B179=VK_valitsin!$C$8,100000,VK!DJ179/VK!AL$296*VK_valitsin!D$5)</f>
        <v>0.5976369576781293</v>
      </c>
      <c r="GZ179" s="43">
        <f>IF($B179=VK_valitsin!$C$8,100000,VK!EB179/VK!BD$296*VK_valitsin!H$5)</f>
        <v>7.2794539797078228E-2</v>
      </c>
      <c r="HD179" s="43">
        <f>IF($B179=VK_valitsin!$C$8,100000,VK!EF179/VK!BH$296*VK_valitsin!F$5)</f>
        <v>0.20605917455423428</v>
      </c>
      <c r="HJ179" s="43">
        <f>IF($B179=VK_valitsin!$C$8,100000,VK!EL179/VK!BN$296*VK_valitsin!G$5)</f>
        <v>1.3840995338199958E-2</v>
      </c>
      <c r="ID179" s="15">
        <f t="shared" si="8"/>
        <v>0.92620106650514411</v>
      </c>
      <c r="IE179" s="15">
        <f t="shared" si="9"/>
        <v>200</v>
      </c>
      <c r="IF179" s="16">
        <f t="shared" si="11"/>
        <v>1.7699999999999973E-8</v>
      </c>
      <c r="IG179" s="37" t="str">
        <f t="shared" si="10"/>
        <v>Pelkosenniemi</v>
      </c>
    </row>
    <row r="180" spans="2:241" x14ac:dyDescent="0.2">
      <c r="B180" t="s">
        <v>269</v>
      </c>
      <c r="C180">
        <v>584</v>
      </c>
      <c r="L180" s="61">
        <v>199.4</v>
      </c>
      <c r="M180" s="55"/>
      <c r="N180" s="55"/>
      <c r="O180" s="55"/>
      <c r="P180" s="55"/>
      <c r="Q180" s="55"/>
      <c r="R180" s="55"/>
      <c r="S180" s="63">
        <v>149</v>
      </c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42">
        <v>1</v>
      </c>
      <c r="AH180" s="55"/>
      <c r="AI180" s="55"/>
      <c r="AJ180" s="55"/>
      <c r="AK180" s="55"/>
      <c r="AL180" s="72">
        <v>0.61290322580645162</v>
      </c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72">
        <v>1</v>
      </c>
      <c r="BE180" s="55"/>
      <c r="BF180" s="55"/>
      <c r="BG180" s="55"/>
      <c r="BH180" s="67">
        <v>114</v>
      </c>
      <c r="BI180" s="55"/>
      <c r="BJ180" s="55"/>
      <c r="BK180" s="55"/>
      <c r="BL180" s="55"/>
      <c r="BM180" s="55"/>
      <c r="BN180" s="65">
        <v>20379.679259830376</v>
      </c>
      <c r="CJ180" s="8">
        <f>ABS(L180-VLOOKUP(VK_valitsin!$C$8,tiedot,11,FALSE))</f>
        <v>60.099999999999994</v>
      </c>
      <c r="CQ180" s="8">
        <f>ABS(S180-VLOOKUP(VK_valitsin!$C$8,tiedot,18,FALSE))</f>
        <v>3</v>
      </c>
      <c r="DE180" s="8">
        <f>ABS(AG180-VLOOKUP(VK_valitsin!$C$8,tiedot,32,FALSE))</f>
        <v>1</v>
      </c>
      <c r="DJ180" s="8">
        <f>ABS(AL180-VLOOKUP(VK_valitsin!$C$8,tiedot,37,FALSE))</f>
        <v>8.1436396835057767E-2</v>
      </c>
      <c r="EB180" s="41">
        <f>ABS(BD180-VLOOKUP(VK_valitsin!$C$8,tiedot,55,FALSE))</f>
        <v>0.17934782608695654</v>
      </c>
      <c r="EF180" s="41">
        <f>ABS(BH180-VLOOKUP(VK_valitsin!$C$8,tiedot,59,FALSE))</f>
        <v>438</v>
      </c>
      <c r="EL180" s="8">
        <f>ABS(BN180-VLOOKUP(VK_valitsin!$C$8,tiedot,65,FALSE))</f>
        <v>7036.8007548153801</v>
      </c>
      <c r="FH180" s="43">
        <f>IF($B180=VK_valitsin!$C$8,100000,VK!CJ180/VK!L$296*VK_valitsin!E$5)</f>
        <v>0.28420945431581413</v>
      </c>
      <c r="FO180" s="43">
        <f>IF($B180=VK_valitsin!$C$8,100000,VK!CQ180/VK!S$296*VK_valitsin!J$5)</f>
        <v>5.6918712138173634E-4</v>
      </c>
      <c r="GC180" s="43">
        <f>IF($B180=VK_valitsin!$C$8,100000,VK!DE180/VK!AG$296*VK_valitsin!I$5)</f>
        <v>0.10940897735217005</v>
      </c>
      <c r="GH180" s="43">
        <f>IF($B180=VK_valitsin!$C$8,100000,VK!DJ180/VK!AL$296*VK_valitsin!D$5)</f>
        <v>0.1592270508509232</v>
      </c>
      <c r="GZ180" s="43">
        <f>IF($B180=VK_valitsin!$C$8,100000,VK!EB180/VK!BD$296*VK_valitsin!H$5)</f>
        <v>7.2794539797078228E-2</v>
      </c>
      <c r="HD180" s="43">
        <f>IF($B180=VK_valitsin!$C$8,100000,VK!EF180/VK!BH$296*VK_valitsin!F$5)</f>
        <v>0.17389965020183934</v>
      </c>
      <c r="HJ180" s="43">
        <f>IF($B180=VK_valitsin!$C$8,100000,VK!EL180/VK!BN$296*VK_valitsin!G$5)</f>
        <v>0.2785251593908511</v>
      </c>
      <c r="ID180" s="15">
        <f t="shared" si="8"/>
        <v>1.0786340368300575</v>
      </c>
      <c r="IE180" s="15">
        <f t="shared" si="9"/>
        <v>240</v>
      </c>
      <c r="IF180" s="16">
        <f>IF179+0.0000000001</f>
        <v>1.7799999999999974E-8</v>
      </c>
      <c r="IG180" s="37" t="str">
        <f t="shared" si="10"/>
        <v>Perho</v>
      </c>
    </row>
    <row r="181" spans="2:241" x14ac:dyDescent="0.2">
      <c r="B181" t="s">
        <v>270</v>
      </c>
      <c r="C181">
        <v>592</v>
      </c>
      <c r="L181" s="61">
        <v>151.30000000000001</v>
      </c>
      <c r="M181" s="55"/>
      <c r="N181" s="55"/>
      <c r="O181" s="55"/>
      <c r="P181" s="55"/>
      <c r="Q181" s="55"/>
      <c r="R181" s="55"/>
      <c r="S181" s="63">
        <v>153</v>
      </c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42">
        <v>0</v>
      </c>
      <c r="AH181" s="55"/>
      <c r="AI181" s="55"/>
      <c r="AJ181" s="55"/>
      <c r="AK181" s="55"/>
      <c r="AL181" s="72">
        <v>1</v>
      </c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72">
        <v>1</v>
      </c>
      <c r="BE181" s="55"/>
      <c r="BF181" s="55"/>
      <c r="BG181" s="55"/>
      <c r="BH181" s="67">
        <v>183</v>
      </c>
      <c r="BI181" s="55"/>
      <c r="BJ181" s="55"/>
      <c r="BK181" s="55"/>
      <c r="BL181" s="55"/>
      <c r="BM181" s="55"/>
      <c r="BN181" s="65">
        <v>25622.173986486487</v>
      </c>
      <c r="CJ181" s="8">
        <f>ABS(L181-VLOOKUP(VK_valitsin!$C$8,tiedot,11,FALSE))</f>
        <v>12</v>
      </c>
      <c r="CQ181" s="8">
        <f>ABS(S181-VLOOKUP(VK_valitsin!$C$8,tiedot,18,FALSE))</f>
        <v>1</v>
      </c>
      <c r="DE181" s="8">
        <f>ABS(AG181-VLOOKUP(VK_valitsin!$C$8,tiedot,32,FALSE))</f>
        <v>0</v>
      </c>
      <c r="DJ181" s="8">
        <f>ABS(AL181-VLOOKUP(VK_valitsin!$C$8,tiedot,37,FALSE))</f>
        <v>0.30566037735849061</v>
      </c>
      <c r="EB181" s="41">
        <f>ABS(BD181-VLOOKUP(VK_valitsin!$C$8,tiedot,55,FALSE))</f>
        <v>0.17934782608695654</v>
      </c>
      <c r="EF181" s="41">
        <f>ABS(BH181-VLOOKUP(VK_valitsin!$C$8,tiedot,59,FALSE))</f>
        <v>369</v>
      </c>
      <c r="EL181" s="8">
        <f>ABS(BN181-VLOOKUP(VK_valitsin!$C$8,tiedot,65,FALSE))</f>
        <v>1794.3060281592698</v>
      </c>
      <c r="FH181" s="43">
        <f>IF($B181=VK_valitsin!$C$8,100000,VK!CJ181/VK!L$296*VK_valitsin!E$5)</f>
        <v>5.6747312009813144E-2</v>
      </c>
      <c r="FO181" s="43">
        <f>IF($B181=VK_valitsin!$C$8,100000,VK!CQ181/VK!S$296*VK_valitsin!J$5)</f>
        <v>1.8972904046057879E-4</v>
      </c>
      <c r="GC181" s="43">
        <f>IF($B181=VK_valitsin!$C$8,100000,VK!DE181/VK!AG$296*VK_valitsin!I$5)</f>
        <v>0</v>
      </c>
      <c r="GH181" s="43">
        <f>IF($B181=VK_valitsin!$C$8,100000,VK!DJ181/VK!AL$296*VK_valitsin!D$5)</f>
        <v>0.5976369576781293</v>
      </c>
      <c r="GZ181" s="43">
        <f>IF($B181=VK_valitsin!$C$8,100000,VK!EB181/VK!BD$296*VK_valitsin!H$5)</f>
        <v>7.2794539797078228E-2</v>
      </c>
      <c r="HD181" s="43">
        <f>IF($B181=VK_valitsin!$C$8,100000,VK!EF181/VK!BH$296*VK_valitsin!F$5)</f>
        <v>0.14650449982757699</v>
      </c>
      <c r="HJ181" s="43">
        <f>IF($B181=VK_valitsin!$C$8,100000,VK!EL181/VK!BN$296*VK_valitsin!G$5)</f>
        <v>7.1020821805567444E-2</v>
      </c>
      <c r="ID181" s="15">
        <f t="shared" si="8"/>
        <v>0.94489387805862579</v>
      </c>
      <c r="IE181" s="15">
        <f t="shared" si="9"/>
        <v>206</v>
      </c>
      <c r="IF181" s="16">
        <f>IF180+0.0000000001</f>
        <v>1.7899999999999975E-8</v>
      </c>
      <c r="IG181" s="37" t="str">
        <f t="shared" si="10"/>
        <v>Petäjävesi</v>
      </c>
    </row>
    <row r="182" spans="2:241" x14ac:dyDescent="0.2">
      <c r="B182" t="s">
        <v>148</v>
      </c>
      <c r="C182">
        <v>593</v>
      </c>
      <c r="L182" s="61">
        <v>171.8</v>
      </c>
      <c r="M182" s="55"/>
      <c r="N182" s="55"/>
      <c r="O182" s="55"/>
      <c r="P182" s="55"/>
      <c r="Q182" s="55"/>
      <c r="R182" s="55"/>
      <c r="S182" s="63">
        <v>553</v>
      </c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42">
        <v>0</v>
      </c>
      <c r="AH182" s="55"/>
      <c r="AI182" s="55"/>
      <c r="AJ182" s="55"/>
      <c r="AK182" s="55"/>
      <c r="AL182" s="72">
        <v>0.85781990521327012</v>
      </c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72">
        <v>0.7016574585635359</v>
      </c>
      <c r="BE182" s="55"/>
      <c r="BF182" s="55"/>
      <c r="BG182" s="55"/>
      <c r="BH182" s="67">
        <v>543</v>
      </c>
      <c r="BI182" s="55"/>
      <c r="BJ182" s="55"/>
      <c r="BK182" s="55"/>
      <c r="BL182" s="55"/>
      <c r="BM182" s="55"/>
      <c r="BN182" s="65">
        <v>25870.300966352312</v>
      </c>
      <c r="CJ182" s="8">
        <f>ABS(L182-VLOOKUP(VK_valitsin!$C$8,tiedot,11,FALSE))</f>
        <v>32.5</v>
      </c>
      <c r="CQ182" s="8">
        <f>ABS(S182-VLOOKUP(VK_valitsin!$C$8,tiedot,18,FALSE))</f>
        <v>401</v>
      </c>
      <c r="DE182" s="8">
        <f>ABS(AG182-VLOOKUP(VK_valitsin!$C$8,tiedot,32,FALSE))</f>
        <v>0</v>
      </c>
      <c r="DJ182" s="8">
        <f>ABS(AL182-VLOOKUP(VK_valitsin!$C$8,tiedot,37,FALSE))</f>
        <v>0.16348028257176073</v>
      </c>
      <c r="EB182" s="41">
        <f>ABS(BD182-VLOOKUP(VK_valitsin!$C$8,tiedot,55,FALSE))</f>
        <v>0.11899471534950756</v>
      </c>
      <c r="EF182" s="41">
        <f>ABS(BH182-VLOOKUP(VK_valitsin!$C$8,tiedot,59,FALSE))</f>
        <v>9</v>
      </c>
      <c r="EL182" s="8">
        <f>ABS(BN182-VLOOKUP(VK_valitsin!$C$8,tiedot,65,FALSE))</f>
        <v>1546.1790482934448</v>
      </c>
      <c r="FH182" s="43">
        <f>IF($B182=VK_valitsin!$C$8,100000,VK!CJ182/VK!L$296*VK_valitsin!E$5)</f>
        <v>0.15369063669324393</v>
      </c>
      <c r="FO182" s="43">
        <f>IF($B182=VK_valitsin!$C$8,100000,VK!CQ182/VK!S$296*VK_valitsin!J$5)</f>
        <v>7.6081345224692093E-2</v>
      </c>
      <c r="GC182" s="43">
        <f>IF($B182=VK_valitsin!$C$8,100000,VK!DE182/VK!AG$296*VK_valitsin!I$5)</f>
        <v>0</v>
      </c>
      <c r="GH182" s="43">
        <f>IF($B182=VK_valitsin!$C$8,100000,VK!DJ182/VK!AL$296*VK_valitsin!D$5)</f>
        <v>0.31964188345537303</v>
      </c>
      <c r="GZ182" s="43">
        <f>IF($B182=VK_valitsin!$C$8,100000,VK!EB182/VK!BD$296*VK_valitsin!H$5)</f>
        <v>4.8298135144118695E-2</v>
      </c>
      <c r="HD182" s="43">
        <f>IF($B182=VK_valitsin!$C$8,100000,VK!EF182/VK!BH$296*VK_valitsin!F$5)</f>
        <v>3.5732804835994381E-3</v>
      </c>
      <c r="HJ182" s="43">
        <f>IF($B182=VK_valitsin!$C$8,100000,VK!EL182/VK!BN$296*VK_valitsin!G$5)</f>
        <v>6.1199653205759243E-2</v>
      </c>
      <c r="ID182" s="15">
        <f t="shared" si="8"/>
        <v>0.66248495220678649</v>
      </c>
      <c r="IE182" s="15">
        <f t="shared" si="9"/>
        <v>107</v>
      </c>
      <c r="IF182" s="16">
        <f t="shared" si="11"/>
        <v>1.7999999999999976E-8</v>
      </c>
      <c r="IG182" s="37" t="str">
        <f t="shared" si="10"/>
        <v>Pieksämäki</v>
      </c>
    </row>
    <row r="183" spans="2:241" x14ac:dyDescent="0.2">
      <c r="B183" t="s">
        <v>271</v>
      </c>
      <c r="C183">
        <v>595</v>
      </c>
      <c r="L183" s="61">
        <v>210.7</v>
      </c>
      <c r="M183" s="55"/>
      <c r="N183" s="55"/>
      <c r="O183" s="55"/>
      <c r="P183" s="55"/>
      <c r="Q183" s="55"/>
      <c r="R183" s="55"/>
      <c r="S183" s="63">
        <v>379</v>
      </c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42">
        <v>0</v>
      </c>
      <c r="AH183" s="55"/>
      <c r="AI183" s="55"/>
      <c r="AJ183" s="55"/>
      <c r="AK183" s="55"/>
      <c r="AL183" s="72">
        <v>0.57042253521126762</v>
      </c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72">
        <v>1</v>
      </c>
      <c r="BE183" s="55"/>
      <c r="BF183" s="55"/>
      <c r="BG183" s="55"/>
      <c r="BH183" s="67">
        <v>81</v>
      </c>
      <c r="BI183" s="55"/>
      <c r="BJ183" s="55"/>
      <c r="BK183" s="55"/>
      <c r="BL183" s="55"/>
      <c r="BM183" s="55"/>
      <c r="BN183" s="65">
        <v>22838.584924623116</v>
      </c>
      <c r="CJ183" s="8">
        <f>ABS(L183-VLOOKUP(VK_valitsin!$C$8,tiedot,11,FALSE))</f>
        <v>71.399999999999977</v>
      </c>
      <c r="CQ183" s="8">
        <f>ABS(S183-VLOOKUP(VK_valitsin!$C$8,tiedot,18,FALSE))</f>
        <v>227</v>
      </c>
      <c r="DE183" s="8">
        <f>ABS(AG183-VLOOKUP(VK_valitsin!$C$8,tiedot,32,FALSE))</f>
        <v>0</v>
      </c>
      <c r="DJ183" s="8">
        <f>ABS(AL183-VLOOKUP(VK_valitsin!$C$8,tiedot,37,FALSE))</f>
        <v>0.12391708743024177</v>
      </c>
      <c r="EB183" s="41">
        <f>ABS(BD183-VLOOKUP(VK_valitsin!$C$8,tiedot,55,FALSE))</f>
        <v>0.17934782608695654</v>
      </c>
      <c r="EF183" s="41">
        <f>ABS(BH183-VLOOKUP(VK_valitsin!$C$8,tiedot,59,FALSE))</f>
        <v>471</v>
      </c>
      <c r="EL183" s="8">
        <f>ABS(BN183-VLOOKUP(VK_valitsin!$C$8,tiedot,65,FALSE))</f>
        <v>4577.8950900226409</v>
      </c>
      <c r="FH183" s="43">
        <f>IF($B183=VK_valitsin!$C$8,100000,VK!CJ183/VK!L$296*VK_valitsin!E$5)</f>
        <v>0.33764650645838812</v>
      </c>
      <c r="FO183" s="43">
        <f>IF($B183=VK_valitsin!$C$8,100000,VK!CQ183/VK!S$296*VK_valitsin!J$5)</f>
        <v>4.3068492184551388E-2</v>
      </c>
      <c r="GC183" s="43">
        <f>IF($B183=VK_valitsin!$C$8,100000,VK!DE183/VK!AG$296*VK_valitsin!I$5)</f>
        <v>0</v>
      </c>
      <c r="GH183" s="43">
        <f>IF($B183=VK_valitsin!$C$8,100000,VK!DJ183/VK!AL$296*VK_valitsin!D$5)</f>
        <v>0.24228665742071945</v>
      </c>
      <c r="GZ183" s="43">
        <f>IF($B183=VK_valitsin!$C$8,100000,VK!EB183/VK!BD$296*VK_valitsin!H$5)</f>
        <v>7.2794539797078228E-2</v>
      </c>
      <c r="HD183" s="43">
        <f>IF($B183=VK_valitsin!$C$8,100000,VK!EF183/VK!BH$296*VK_valitsin!F$5)</f>
        <v>0.18700167864170394</v>
      </c>
      <c r="HJ183" s="43">
        <f>IF($B183=VK_valitsin!$C$8,100000,VK!EL183/VK!BN$296*VK_valitsin!G$5)</f>
        <v>0.18119867309737456</v>
      </c>
      <c r="ID183" s="15">
        <f t="shared" si="8"/>
        <v>1.0639965656998156</v>
      </c>
      <c r="IE183" s="15">
        <f t="shared" si="9"/>
        <v>232</v>
      </c>
      <c r="IF183" s="16">
        <f t="shared" si="11"/>
        <v>1.8099999999999977E-8</v>
      </c>
      <c r="IG183" s="37" t="str">
        <f t="shared" si="10"/>
        <v>Pielavesi</v>
      </c>
    </row>
    <row r="184" spans="2:241" x14ac:dyDescent="0.2">
      <c r="B184" t="s">
        <v>272</v>
      </c>
      <c r="C184">
        <v>598</v>
      </c>
      <c r="L184" s="61">
        <v>137.30000000000001</v>
      </c>
      <c r="M184" s="55"/>
      <c r="N184" s="55"/>
      <c r="O184" s="55"/>
      <c r="P184" s="55"/>
      <c r="Q184" s="55"/>
      <c r="R184" s="55"/>
      <c r="S184" s="63">
        <v>33</v>
      </c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42">
        <v>0</v>
      </c>
      <c r="AH184" s="55"/>
      <c r="AI184" s="55"/>
      <c r="AJ184" s="55"/>
      <c r="AK184" s="55"/>
      <c r="AL184" s="72">
        <v>0.79420289855072468</v>
      </c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72">
        <v>0.94890510948905105</v>
      </c>
      <c r="BE184" s="55"/>
      <c r="BF184" s="55"/>
      <c r="BG184" s="55"/>
      <c r="BH184" s="67">
        <v>822</v>
      </c>
      <c r="BI184" s="55"/>
      <c r="BJ184" s="55"/>
      <c r="BK184" s="55"/>
      <c r="BL184" s="55"/>
      <c r="BM184" s="55"/>
      <c r="BN184" s="65">
        <v>27128.661166734779</v>
      </c>
      <c r="CJ184" s="8">
        <f>ABS(L184-VLOOKUP(VK_valitsin!$C$8,tiedot,11,FALSE))</f>
        <v>2</v>
      </c>
      <c r="CQ184" s="8">
        <f>ABS(S184-VLOOKUP(VK_valitsin!$C$8,tiedot,18,FALSE))</f>
        <v>119</v>
      </c>
      <c r="DE184" s="8">
        <f>ABS(AG184-VLOOKUP(VK_valitsin!$C$8,tiedot,32,FALSE))</f>
        <v>0</v>
      </c>
      <c r="DJ184" s="8">
        <f>ABS(AL184-VLOOKUP(VK_valitsin!$C$8,tiedot,37,FALSE))</f>
        <v>9.9863275909215288E-2</v>
      </c>
      <c r="EB184" s="41">
        <f>ABS(BD184-VLOOKUP(VK_valitsin!$C$8,tiedot,55,FALSE))</f>
        <v>0.12825293557600759</v>
      </c>
      <c r="EF184" s="41">
        <f>ABS(BH184-VLOOKUP(VK_valitsin!$C$8,tiedot,59,FALSE))</f>
        <v>270</v>
      </c>
      <c r="EL184" s="8">
        <f>ABS(BN184-VLOOKUP(VK_valitsin!$C$8,tiedot,65,FALSE))</f>
        <v>287.81884791097764</v>
      </c>
      <c r="FH184" s="43">
        <f>IF($B184=VK_valitsin!$C$8,100000,VK!CJ184/VK!L$296*VK_valitsin!E$5)</f>
        <v>9.4578853349688574E-3</v>
      </c>
      <c r="FO184" s="43">
        <f>IF($B184=VK_valitsin!$C$8,100000,VK!CQ184/VK!S$296*VK_valitsin!J$5)</f>
        <v>2.2577755814808878E-2</v>
      </c>
      <c r="GC184" s="43">
        <f>IF($B184=VK_valitsin!$C$8,100000,VK!DE184/VK!AG$296*VK_valitsin!I$5)</f>
        <v>0</v>
      </c>
      <c r="GH184" s="43">
        <f>IF($B184=VK_valitsin!$C$8,100000,VK!DJ184/VK!AL$296*VK_valitsin!D$5)</f>
        <v>0.1952558748828529</v>
      </c>
      <c r="GZ184" s="43">
        <f>IF($B184=VK_valitsin!$C$8,100000,VK!EB184/VK!BD$296*VK_valitsin!H$5)</f>
        <v>5.2055905145753999E-2</v>
      </c>
      <c r="HD184" s="43">
        <f>IF($B184=VK_valitsin!$C$8,100000,VK!EF184/VK!BH$296*VK_valitsin!F$5)</f>
        <v>0.10719841450798315</v>
      </c>
      <c r="HJ184" s="43">
        <f>IF($B184=VK_valitsin!$C$8,100000,VK!EL184/VK!BN$296*VK_valitsin!G$5)</f>
        <v>1.1392221164602152E-2</v>
      </c>
      <c r="ID184" s="15">
        <f t="shared" si="8"/>
        <v>0.39793807505096995</v>
      </c>
      <c r="IE184" s="15">
        <f t="shared" si="9"/>
        <v>19</v>
      </c>
      <c r="IF184" s="16">
        <f t="shared" si="11"/>
        <v>1.8199999999999978E-8</v>
      </c>
      <c r="IG184" s="37" t="str">
        <f t="shared" si="10"/>
        <v>Pietarsaari</v>
      </c>
    </row>
    <row r="185" spans="2:241" x14ac:dyDescent="0.2">
      <c r="B185" t="s">
        <v>266</v>
      </c>
      <c r="C185">
        <v>599</v>
      </c>
      <c r="L185" s="61">
        <v>117</v>
      </c>
      <c r="M185" s="55"/>
      <c r="N185" s="55"/>
      <c r="O185" s="55"/>
      <c r="P185" s="55"/>
      <c r="Q185" s="55"/>
      <c r="R185" s="55"/>
      <c r="S185" s="63">
        <v>235</v>
      </c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42">
        <v>0</v>
      </c>
      <c r="AH185" s="55"/>
      <c r="AI185" s="55"/>
      <c r="AJ185" s="55"/>
      <c r="AK185" s="55"/>
      <c r="AL185" s="72">
        <v>0.65671641791044777</v>
      </c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72">
        <v>1</v>
      </c>
      <c r="BE185" s="55"/>
      <c r="BF185" s="55"/>
      <c r="BG185" s="55"/>
      <c r="BH185" s="67">
        <v>660</v>
      </c>
      <c r="BI185" s="55"/>
      <c r="BJ185" s="55"/>
      <c r="BK185" s="55"/>
      <c r="BL185" s="55"/>
      <c r="BM185" s="55"/>
      <c r="BN185" s="65">
        <v>24461.805095314448</v>
      </c>
      <c r="CJ185" s="8">
        <f>ABS(L185-VLOOKUP(VK_valitsin!$C$8,tiedot,11,FALSE))</f>
        <v>22.300000000000011</v>
      </c>
      <c r="CQ185" s="8">
        <f>ABS(S185-VLOOKUP(VK_valitsin!$C$8,tiedot,18,FALSE))</f>
        <v>83</v>
      </c>
      <c r="DE185" s="8">
        <f>ABS(AG185-VLOOKUP(VK_valitsin!$C$8,tiedot,32,FALSE))</f>
        <v>0</v>
      </c>
      <c r="DJ185" s="8">
        <f>ABS(AL185-VLOOKUP(VK_valitsin!$C$8,tiedot,37,FALSE))</f>
        <v>3.7623204731061621E-2</v>
      </c>
      <c r="EB185" s="41">
        <f>ABS(BD185-VLOOKUP(VK_valitsin!$C$8,tiedot,55,FALSE))</f>
        <v>0.17934782608695654</v>
      </c>
      <c r="EF185" s="41">
        <f>ABS(BH185-VLOOKUP(VK_valitsin!$C$8,tiedot,59,FALSE))</f>
        <v>108</v>
      </c>
      <c r="EL185" s="8">
        <f>ABS(BN185-VLOOKUP(VK_valitsin!$C$8,tiedot,65,FALSE))</f>
        <v>2954.674919331308</v>
      </c>
      <c r="FH185" s="43">
        <f>IF($B185=VK_valitsin!$C$8,100000,VK!CJ185/VK!L$296*VK_valitsin!E$5)</f>
        <v>0.10545542148490282</v>
      </c>
      <c r="FO185" s="43">
        <f>IF($B185=VK_valitsin!$C$8,100000,VK!CQ185/VK!S$296*VK_valitsin!J$5)</f>
        <v>1.574751035822804E-2</v>
      </c>
      <c r="GC185" s="43">
        <f>IF($B185=VK_valitsin!$C$8,100000,VK!DE185/VK!AG$296*VK_valitsin!I$5)</f>
        <v>0</v>
      </c>
      <c r="GH185" s="43">
        <f>IF($B185=VK_valitsin!$C$8,100000,VK!DJ185/VK!AL$296*VK_valitsin!D$5)</f>
        <v>7.3562094661689656E-2</v>
      </c>
      <c r="GZ185" s="43">
        <f>IF($B185=VK_valitsin!$C$8,100000,VK!EB185/VK!BD$296*VK_valitsin!H$5)</f>
        <v>7.2794539797078228E-2</v>
      </c>
      <c r="HD185" s="43">
        <f>IF($B185=VK_valitsin!$C$8,100000,VK!EF185/VK!BH$296*VK_valitsin!F$5)</f>
        <v>4.2879365803193258E-2</v>
      </c>
      <c r="HJ185" s="43">
        <f>IF($B185=VK_valitsin!$C$8,100000,VK!EL185/VK!BN$296*VK_valitsin!G$5)</f>
        <v>0.11694963827016784</v>
      </c>
      <c r="ID185" s="15">
        <f t="shared" si="8"/>
        <v>0.42738858867525986</v>
      </c>
      <c r="IE185" s="15">
        <f t="shared" si="9"/>
        <v>24</v>
      </c>
      <c r="IF185" s="16">
        <f t="shared" si="11"/>
        <v>1.8299999999999979E-8</v>
      </c>
      <c r="IG185" s="37" t="str">
        <f t="shared" si="10"/>
        <v>Pedersören kunta</v>
      </c>
    </row>
    <row r="186" spans="2:241" x14ac:dyDescent="0.2">
      <c r="B186" t="s">
        <v>273</v>
      </c>
      <c r="C186">
        <v>601</v>
      </c>
      <c r="L186" s="61">
        <v>188.1</v>
      </c>
      <c r="M186" s="55"/>
      <c r="N186" s="55"/>
      <c r="O186" s="55"/>
      <c r="P186" s="55"/>
      <c r="Q186" s="55"/>
      <c r="R186" s="55"/>
      <c r="S186" s="63">
        <v>264</v>
      </c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42">
        <v>0</v>
      </c>
      <c r="AH186" s="55"/>
      <c r="AI186" s="55"/>
      <c r="AJ186" s="55"/>
      <c r="AK186" s="55"/>
      <c r="AL186" s="72">
        <v>0.5957446808510638</v>
      </c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72">
        <v>1</v>
      </c>
      <c r="BE186" s="55"/>
      <c r="BF186" s="55"/>
      <c r="BG186" s="55"/>
      <c r="BH186" s="67">
        <v>84</v>
      </c>
      <c r="BI186" s="55"/>
      <c r="BJ186" s="55"/>
      <c r="BK186" s="55"/>
      <c r="BL186" s="55"/>
      <c r="BM186" s="55"/>
      <c r="BN186" s="65">
        <v>23402.127031419284</v>
      </c>
      <c r="CJ186" s="8">
        <f>ABS(L186-VLOOKUP(VK_valitsin!$C$8,tiedot,11,FALSE))</f>
        <v>48.799999999999983</v>
      </c>
      <c r="CQ186" s="8">
        <f>ABS(S186-VLOOKUP(VK_valitsin!$C$8,tiedot,18,FALSE))</f>
        <v>112</v>
      </c>
      <c r="DE186" s="8">
        <f>ABS(AG186-VLOOKUP(VK_valitsin!$C$8,tiedot,32,FALSE))</f>
        <v>0</v>
      </c>
      <c r="DJ186" s="8">
        <f>ABS(AL186-VLOOKUP(VK_valitsin!$C$8,tiedot,37,FALSE))</f>
        <v>9.8594941790445589E-2</v>
      </c>
      <c r="EB186" s="41">
        <f>ABS(BD186-VLOOKUP(VK_valitsin!$C$8,tiedot,55,FALSE))</f>
        <v>0.17934782608695654</v>
      </c>
      <c r="EF186" s="41">
        <f>ABS(BH186-VLOOKUP(VK_valitsin!$C$8,tiedot,59,FALSE))</f>
        <v>468</v>
      </c>
      <c r="EL186" s="8">
        <f>ABS(BN186-VLOOKUP(VK_valitsin!$C$8,tiedot,65,FALSE))</f>
        <v>4014.3529832264721</v>
      </c>
      <c r="FH186" s="43">
        <f>IF($B186=VK_valitsin!$C$8,100000,VK!CJ186/VK!L$296*VK_valitsin!E$5)</f>
        <v>0.23077240217324005</v>
      </c>
      <c r="FO186" s="43">
        <f>IF($B186=VK_valitsin!$C$8,100000,VK!CQ186/VK!S$296*VK_valitsin!J$5)</f>
        <v>2.1249652531584826E-2</v>
      </c>
      <c r="GC186" s="43">
        <f>IF($B186=VK_valitsin!$C$8,100000,VK!DE186/VK!AG$296*VK_valitsin!I$5)</f>
        <v>0</v>
      </c>
      <c r="GH186" s="43">
        <f>IF($B186=VK_valitsin!$C$8,100000,VK!DJ186/VK!AL$296*VK_valitsin!D$5)</f>
        <v>0.19277598739919688</v>
      </c>
      <c r="GZ186" s="43">
        <f>IF($B186=VK_valitsin!$C$8,100000,VK!EB186/VK!BD$296*VK_valitsin!H$5)</f>
        <v>7.2794539797078228E-2</v>
      </c>
      <c r="HD186" s="43">
        <f>IF($B186=VK_valitsin!$C$8,100000,VK!EF186/VK!BH$296*VK_valitsin!F$5)</f>
        <v>0.18581058514717078</v>
      </c>
      <c r="HJ186" s="43">
        <f>IF($B186=VK_valitsin!$C$8,100000,VK!EL186/VK!BN$296*VK_valitsin!G$5)</f>
        <v>0.15889298893949236</v>
      </c>
      <c r="ID186" s="15">
        <f t="shared" si="8"/>
        <v>0.86229617438776307</v>
      </c>
      <c r="IE186" s="15">
        <f t="shared" si="9"/>
        <v>181</v>
      </c>
      <c r="IF186" s="16">
        <f t="shared" si="11"/>
        <v>1.8399999999999979E-8</v>
      </c>
      <c r="IG186" s="37" t="str">
        <f t="shared" si="10"/>
        <v>Pihtipudas</v>
      </c>
    </row>
    <row r="187" spans="2:241" x14ac:dyDescent="0.2">
      <c r="B187" t="s">
        <v>274</v>
      </c>
      <c r="C187">
        <v>604</v>
      </c>
      <c r="L187" s="61">
        <v>109</v>
      </c>
      <c r="M187" s="55"/>
      <c r="N187" s="55"/>
      <c r="O187" s="55"/>
      <c r="P187" s="55"/>
      <c r="Q187" s="55"/>
      <c r="R187" s="55"/>
      <c r="S187" s="63">
        <v>38</v>
      </c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42">
        <v>0</v>
      </c>
      <c r="AH187" s="55"/>
      <c r="AI187" s="55"/>
      <c r="AJ187" s="55"/>
      <c r="AK187" s="55"/>
      <c r="AL187" s="72">
        <v>0.72569169960474311</v>
      </c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72">
        <v>0.77450980392156865</v>
      </c>
      <c r="BE187" s="55"/>
      <c r="BF187" s="55"/>
      <c r="BG187" s="55"/>
      <c r="BH187" s="67">
        <v>918</v>
      </c>
      <c r="BI187" s="55"/>
      <c r="BJ187" s="55"/>
      <c r="BK187" s="55"/>
      <c r="BL187" s="55"/>
      <c r="BM187" s="55"/>
      <c r="BN187" s="65">
        <v>33000.167902290654</v>
      </c>
      <c r="CJ187" s="8">
        <f>ABS(L187-VLOOKUP(VK_valitsin!$C$8,tiedot,11,FALSE))</f>
        <v>30.300000000000011</v>
      </c>
      <c r="CQ187" s="8">
        <f>ABS(S187-VLOOKUP(VK_valitsin!$C$8,tiedot,18,FALSE))</f>
        <v>114</v>
      </c>
      <c r="DE187" s="8">
        <f>ABS(AG187-VLOOKUP(VK_valitsin!$C$8,tiedot,32,FALSE))</f>
        <v>0</v>
      </c>
      <c r="DJ187" s="8">
        <f>ABS(AL187-VLOOKUP(VK_valitsin!$C$8,tiedot,37,FALSE))</f>
        <v>3.1352076963233722E-2</v>
      </c>
      <c r="EB187" s="41">
        <f>ABS(BD187-VLOOKUP(VK_valitsin!$C$8,tiedot,55,FALSE))</f>
        <v>4.6142369991474808E-2</v>
      </c>
      <c r="EF187" s="41">
        <f>ABS(BH187-VLOOKUP(VK_valitsin!$C$8,tiedot,59,FALSE))</f>
        <v>366</v>
      </c>
      <c r="EL187" s="8">
        <f>ABS(BN187-VLOOKUP(VK_valitsin!$C$8,tiedot,65,FALSE))</f>
        <v>5583.6878876448973</v>
      </c>
      <c r="FH187" s="43">
        <f>IF($B187=VK_valitsin!$C$8,100000,VK!CJ187/VK!L$296*VK_valitsin!E$5)</f>
        <v>0.14328696282477824</v>
      </c>
      <c r="FO187" s="43">
        <f>IF($B187=VK_valitsin!$C$8,100000,VK!CQ187/VK!S$296*VK_valitsin!J$5)</f>
        <v>2.162911061250598E-2</v>
      </c>
      <c r="GC187" s="43">
        <f>IF($B187=VK_valitsin!$C$8,100000,VK!DE187/VK!AG$296*VK_valitsin!I$5)</f>
        <v>0</v>
      </c>
      <c r="GH187" s="43">
        <f>IF($B187=VK_valitsin!$C$8,100000,VK!DJ187/VK!AL$296*VK_valitsin!D$5)</f>
        <v>6.1300584835769799E-2</v>
      </c>
      <c r="GZ187" s="43">
        <f>IF($B187=VK_valitsin!$C$8,100000,VK!EB187/VK!BD$296*VK_valitsin!H$5)</f>
        <v>1.8728482312617253E-2</v>
      </c>
      <c r="HD187" s="43">
        <f>IF($B187=VK_valitsin!$C$8,100000,VK!EF187/VK!BH$296*VK_valitsin!F$5)</f>
        <v>0.14531340633304382</v>
      </c>
      <c r="HJ187" s="43">
        <f>IF($B187=VK_valitsin!$C$8,100000,VK!EL187/VK!BN$296*VK_valitsin!G$5)</f>
        <v>0.22100917918285756</v>
      </c>
      <c r="ID187" s="15">
        <f t="shared" si="8"/>
        <v>0.61126774460157263</v>
      </c>
      <c r="IE187" s="15">
        <f t="shared" si="9"/>
        <v>92</v>
      </c>
      <c r="IF187" s="16">
        <f t="shared" si="11"/>
        <v>1.849999999999998E-8</v>
      </c>
      <c r="IG187" s="37" t="str">
        <f t="shared" si="10"/>
        <v>Pirkkala</v>
      </c>
    </row>
    <row r="188" spans="2:241" x14ac:dyDescent="0.2">
      <c r="B188" t="s">
        <v>275</v>
      </c>
      <c r="C188">
        <v>607</v>
      </c>
      <c r="L188" s="61">
        <v>191.1</v>
      </c>
      <c r="M188" s="55"/>
      <c r="N188" s="55"/>
      <c r="O188" s="55"/>
      <c r="P188" s="55"/>
      <c r="Q188" s="55"/>
      <c r="R188" s="55"/>
      <c r="S188" s="63">
        <v>261</v>
      </c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42">
        <v>0</v>
      </c>
      <c r="AH188" s="55"/>
      <c r="AI188" s="55"/>
      <c r="AJ188" s="55"/>
      <c r="AK188" s="55"/>
      <c r="AL188" s="72">
        <v>0.81034482758620685</v>
      </c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72">
        <v>1</v>
      </c>
      <c r="BE188" s="55"/>
      <c r="BF188" s="55"/>
      <c r="BG188" s="55"/>
      <c r="BH188" s="67">
        <v>141</v>
      </c>
      <c r="BI188" s="55"/>
      <c r="BJ188" s="55"/>
      <c r="BK188" s="55"/>
      <c r="BL188" s="55"/>
      <c r="BM188" s="55"/>
      <c r="BN188" s="65">
        <v>22902.94223555889</v>
      </c>
      <c r="CJ188" s="8">
        <f>ABS(L188-VLOOKUP(VK_valitsin!$C$8,tiedot,11,FALSE))</f>
        <v>51.799999999999983</v>
      </c>
      <c r="CQ188" s="8">
        <f>ABS(S188-VLOOKUP(VK_valitsin!$C$8,tiedot,18,FALSE))</f>
        <v>109</v>
      </c>
      <c r="DE188" s="8">
        <f>ABS(AG188-VLOOKUP(VK_valitsin!$C$8,tiedot,32,FALSE))</f>
        <v>0</v>
      </c>
      <c r="DJ188" s="8">
        <f>ABS(AL188-VLOOKUP(VK_valitsin!$C$8,tiedot,37,FALSE))</f>
        <v>0.11600520494469746</v>
      </c>
      <c r="EB188" s="41">
        <f>ABS(BD188-VLOOKUP(VK_valitsin!$C$8,tiedot,55,FALSE))</f>
        <v>0.17934782608695654</v>
      </c>
      <c r="EF188" s="41">
        <f>ABS(BH188-VLOOKUP(VK_valitsin!$C$8,tiedot,59,FALSE))</f>
        <v>411</v>
      </c>
      <c r="EL188" s="8">
        <f>ABS(BN188-VLOOKUP(VK_valitsin!$C$8,tiedot,65,FALSE))</f>
        <v>4513.5377790868661</v>
      </c>
      <c r="FH188" s="43">
        <f>IF($B188=VK_valitsin!$C$8,100000,VK!CJ188/VK!L$296*VK_valitsin!E$5)</f>
        <v>0.24495923017569335</v>
      </c>
      <c r="FO188" s="43">
        <f>IF($B188=VK_valitsin!$C$8,100000,VK!CQ188/VK!S$296*VK_valitsin!J$5)</f>
        <v>2.0680465410203089E-2</v>
      </c>
      <c r="GC188" s="43">
        <f>IF($B188=VK_valitsin!$C$8,100000,VK!DE188/VK!AG$296*VK_valitsin!I$5)</f>
        <v>0</v>
      </c>
      <c r="GH188" s="43">
        <f>IF($B188=VK_valitsin!$C$8,100000,VK!DJ188/VK!AL$296*VK_valitsin!D$5)</f>
        <v>0.22681709143041814</v>
      </c>
      <c r="GZ188" s="43">
        <f>IF($B188=VK_valitsin!$C$8,100000,VK!EB188/VK!BD$296*VK_valitsin!H$5)</f>
        <v>7.2794539797078228E-2</v>
      </c>
      <c r="HD188" s="43">
        <f>IF($B188=VK_valitsin!$C$8,100000,VK!EF188/VK!BH$296*VK_valitsin!F$5)</f>
        <v>0.16317980875104102</v>
      </c>
      <c r="HJ188" s="43">
        <f>IF($B188=VK_valitsin!$C$8,100000,VK!EL188/VK!BN$296*VK_valitsin!G$5)</f>
        <v>0.17865133220896204</v>
      </c>
      <c r="ID188" s="15">
        <f t="shared" si="8"/>
        <v>0.90708248637339572</v>
      </c>
      <c r="IE188" s="15">
        <f t="shared" si="9"/>
        <v>197</v>
      </c>
      <c r="IF188" s="16">
        <f t="shared" si="11"/>
        <v>1.8599999999999981E-8</v>
      </c>
      <c r="IG188" s="37" t="str">
        <f t="shared" si="10"/>
        <v>Polvijärvi</v>
      </c>
    </row>
    <row r="189" spans="2:241" x14ac:dyDescent="0.2">
      <c r="B189" t="s">
        <v>276</v>
      </c>
      <c r="C189">
        <v>608</v>
      </c>
      <c r="L189" s="61">
        <v>176.4</v>
      </c>
      <c r="M189" s="55"/>
      <c r="N189" s="55"/>
      <c r="O189" s="55"/>
      <c r="P189" s="55"/>
      <c r="Q189" s="55"/>
      <c r="R189" s="55"/>
      <c r="S189" s="63">
        <v>99</v>
      </c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42">
        <v>0</v>
      </c>
      <c r="AH189" s="55"/>
      <c r="AI189" s="55"/>
      <c r="AJ189" s="55"/>
      <c r="AK189" s="55"/>
      <c r="AL189" s="72">
        <v>0.8</v>
      </c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72">
        <v>1</v>
      </c>
      <c r="BE189" s="55"/>
      <c r="BF189" s="55"/>
      <c r="BG189" s="55"/>
      <c r="BH189" s="67">
        <v>72</v>
      </c>
      <c r="BI189" s="55"/>
      <c r="BJ189" s="55"/>
      <c r="BK189" s="55"/>
      <c r="BL189" s="55"/>
      <c r="BM189" s="55"/>
      <c r="BN189" s="65">
        <v>24632.812014500258</v>
      </c>
      <c r="CJ189" s="8">
        <f>ABS(L189-VLOOKUP(VK_valitsin!$C$8,tiedot,11,FALSE))</f>
        <v>37.099999999999994</v>
      </c>
      <c r="CQ189" s="8">
        <f>ABS(S189-VLOOKUP(VK_valitsin!$C$8,tiedot,18,FALSE))</f>
        <v>53</v>
      </c>
      <c r="DE189" s="8">
        <f>ABS(AG189-VLOOKUP(VK_valitsin!$C$8,tiedot,32,FALSE))</f>
        <v>0</v>
      </c>
      <c r="DJ189" s="8">
        <f>ABS(AL189-VLOOKUP(VK_valitsin!$C$8,tiedot,37,FALSE))</f>
        <v>0.10566037735849065</v>
      </c>
      <c r="EB189" s="41">
        <f>ABS(BD189-VLOOKUP(VK_valitsin!$C$8,tiedot,55,FALSE))</f>
        <v>0.17934782608695654</v>
      </c>
      <c r="EF189" s="41">
        <f>ABS(BH189-VLOOKUP(VK_valitsin!$C$8,tiedot,59,FALSE))</f>
        <v>480</v>
      </c>
      <c r="EL189" s="8">
        <f>ABS(BN189-VLOOKUP(VK_valitsin!$C$8,tiedot,65,FALSE))</f>
        <v>2783.6680001454988</v>
      </c>
      <c r="FH189" s="43">
        <f>IF($B189=VK_valitsin!$C$8,100000,VK!CJ189/VK!L$296*VK_valitsin!E$5)</f>
        <v>0.17544377296367231</v>
      </c>
      <c r="FO189" s="43">
        <f>IF($B189=VK_valitsin!$C$8,100000,VK!CQ189/VK!S$296*VK_valitsin!J$5)</f>
        <v>1.0055639144410674E-2</v>
      </c>
      <c r="GC189" s="43">
        <f>IF($B189=VK_valitsin!$C$8,100000,VK!DE189/VK!AG$296*VK_valitsin!I$5)</f>
        <v>0</v>
      </c>
      <c r="GH189" s="43">
        <f>IF($B189=VK_valitsin!$C$8,100000,VK!DJ189/VK!AL$296*VK_valitsin!D$5)</f>
        <v>0.20659055327145226</v>
      </c>
      <c r="GZ189" s="43">
        <f>IF($B189=VK_valitsin!$C$8,100000,VK!EB189/VK!BD$296*VK_valitsin!H$5)</f>
        <v>7.2794539797078228E-2</v>
      </c>
      <c r="HD189" s="43">
        <f>IF($B189=VK_valitsin!$C$8,100000,VK!EF189/VK!BH$296*VK_valitsin!F$5)</f>
        <v>0.19057495912530337</v>
      </c>
      <c r="HJ189" s="43">
        <f>IF($B189=VK_valitsin!$C$8,100000,VK!EL189/VK!BN$296*VK_valitsin!G$5)</f>
        <v>0.11018097576532537</v>
      </c>
      <c r="ID189" s="15">
        <f t="shared" si="8"/>
        <v>0.76564045876724218</v>
      </c>
      <c r="IE189" s="15">
        <f t="shared" si="9"/>
        <v>153</v>
      </c>
      <c r="IF189" s="16">
        <f t="shared" si="11"/>
        <v>1.8699999999999982E-8</v>
      </c>
      <c r="IG189" s="37" t="str">
        <f t="shared" si="10"/>
        <v>Pomarkku</v>
      </c>
    </row>
    <row r="190" spans="2:241" x14ac:dyDescent="0.2">
      <c r="B190" t="s">
        <v>110</v>
      </c>
      <c r="C190">
        <v>609</v>
      </c>
      <c r="L190" s="61">
        <v>148.30000000000001</v>
      </c>
      <c r="M190" s="55"/>
      <c r="N190" s="55"/>
      <c r="O190" s="55"/>
      <c r="P190" s="55"/>
      <c r="Q190" s="55"/>
      <c r="R190" s="55"/>
      <c r="S190" s="63">
        <v>462</v>
      </c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42">
        <v>1</v>
      </c>
      <c r="AH190" s="55"/>
      <c r="AI190" s="55"/>
      <c r="AJ190" s="55"/>
      <c r="AK190" s="55"/>
      <c r="AL190" s="72">
        <v>0.8019566367001586</v>
      </c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72">
        <v>0.73491592482690404</v>
      </c>
      <c r="BE190" s="55"/>
      <c r="BF190" s="55"/>
      <c r="BG190" s="55"/>
      <c r="BH190" s="67">
        <v>3033</v>
      </c>
      <c r="BI190" s="55"/>
      <c r="BJ190" s="55"/>
      <c r="BK190" s="55"/>
      <c r="BL190" s="55"/>
      <c r="BM190" s="55"/>
      <c r="BN190" s="65">
        <v>27257.190840885902</v>
      </c>
      <c r="CJ190" s="8">
        <f>ABS(L190-VLOOKUP(VK_valitsin!$C$8,tiedot,11,FALSE))</f>
        <v>9</v>
      </c>
      <c r="CQ190" s="8">
        <f>ABS(S190-VLOOKUP(VK_valitsin!$C$8,tiedot,18,FALSE))</f>
        <v>310</v>
      </c>
      <c r="DE190" s="8">
        <f>ABS(AG190-VLOOKUP(VK_valitsin!$C$8,tiedot,32,FALSE))</f>
        <v>1</v>
      </c>
      <c r="DJ190" s="8">
        <f>ABS(AL190-VLOOKUP(VK_valitsin!$C$8,tiedot,37,FALSE))</f>
        <v>0.10761701405864921</v>
      </c>
      <c r="EB190" s="41">
        <f>ABS(BD190-VLOOKUP(VK_valitsin!$C$8,tiedot,55,FALSE))</f>
        <v>8.5736249086139416E-2</v>
      </c>
      <c r="EF190" s="41">
        <f>ABS(BH190-VLOOKUP(VK_valitsin!$C$8,tiedot,59,FALSE))</f>
        <v>2481</v>
      </c>
      <c r="EL190" s="8">
        <f>ABS(BN190-VLOOKUP(VK_valitsin!$C$8,tiedot,65,FALSE))</f>
        <v>159.28917375985475</v>
      </c>
      <c r="FH190" s="43">
        <f>IF($B190=VK_valitsin!$C$8,100000,VK!CJ190/VK!L$296*VK_valitsin!E$5)</f>
        <v>4.2560484007359858E-2</v>
      </c>
      <c r="FO190" s="43">
        <f>IF($B190=VK_valitsin!$C$8,100000,VK!CQ190/VK!S$296*VK_valitsin!J$5)</f>
        <v>5.8816002542779425E-2</v>
      </c>
      <c r="GC190" s="43">
        <f>IF($B190=VK_valitsin!$C$8,100000,VK!DE190/VK!AG$296*VK_valitsin!I$5)</f>
        <v>0.10940897735217005</v>
      </c>
      <c r="GH190" s="43">
        <f>IF($B190=VK_valitsin!$C$8,100000,VK!DJ190/VK!AL$296*VK_valitsin!D$5)</f>
        <v>0.21041623200308798</v>
      </c>
      <c r="GZ190" s="43">
        <f>IF($B190=VK_valitsin!$C$8,100000,VK!EB190/VK!BD$296*VK_valitsin!H$5)</f>
        <v>3.4799032317945039E-2</v>
      </c>
      <c r="HD190" s="43">
        <f>IF($B190=VK_valitsin!$C$8,100000,VK!EF190/VK!BH$296*VK_valitsin!F$5)</f>
        <v>0.98503431997891178</v>
      </c>
      <c r="HJ190" s="43">
        <f>IF($B190=VK_valitsin!$C$8,100000,VK!EL190/VK!BN$296*VK_valitsin!G$5)</f>
        <v>6.3048598442040898E-3</v>
      </c>
      <c r="ID190" s="15">
        <f t="shared" si="8"/>
        <v>1.4473399268464582</v>
      </c>
      <c r="IE190" s="15">
        <f t="shared" si="9"/>
        <v>267</v>
      </c>
      <c r="IF190" s="16">
        <f t="shared" si="11"/>
        <v>1.8799999999999983E-8</v>
      </c>
      <c r="IG190" s="37" t="str">
        <f t="shared" si="10"/>
        <v>Pori</v>
      </c>
    </row>
    <row r="191" spans="2:241" x14ac:dyDescent="0.2">
      <c r="B191" t="s">
        <v>277</v>
      </c>
      <c r="C191">
        <v>611</v>
      </c>
      <c r="L191" s="61">
        <v>105.3</v>
      </c>
      <c r="M191" s="55"/>
      <c r="N191" s="55"/>
      <c r="O191" s="55"/>
      <c r="P191" s="55"/>
      <c r="Q191" s="55"/>
      <c r="R191" s="55"/>
      <c r="S191" s="63">
        <v>59</v>
      </c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42">
        <v>0</v>
      </c>
      <c r="AH191" s="55"/>
      <c r="AI191" s="55"/>
      <c r="AJ191" s="55"/>
      <c r="AK191" s="55"/>
      <c r="AL191" s="72">
        <v>0.80769230769230771</v>
      </c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72">
        <v>0.80519480519480524</v>
      </c>
      <c r="BE191" s="55"/>
      <c r="BF191" s="55"/>
      <c r="BG191" s="55"/>
      <c r="BH191" s="67">
        <v>231</v>
      </c>
      <c r="BI191" s="55"/>
      <c r="BJ191" s="55"/>
      <c r="BK191" s="55"/>
      <c r="BL191" s="55"/>
      <c r="BM191" s="55"/>
      <c r="BN191" s="65">
        <v>30943.679096956257</v>
      </c>
      <c r="CJ191" s="8">
        <f>ABS(L191-VLOOKUP(VK_valitsin!$C$8,tiedot,11,FALSE))</f>
        <v>34.000000000000014</v>
      </c>
      <c r="CQ191" s="8">
        <f>ABS(S191-VLOOKUP(VK_valitsin!$C$8,tiedot,18,FALSE))</f>
        <v>93</v>
      </c>
      <c r="DE191" s="8">
        <f>ABS(AG191-VLOOKUP(VK_valitsin!$C$8,tiedot,32,FALSE))</f>
        <v>0</v>
      </c>
      <c r="DJ191" s="8">
        <f>ABS(AL191-VLOOKUP(VK_valitsin!$C$8,tiedot,37,FALSE))</f>
        <v>0.11335268505079832</v>
      </c>
      <c r="EB191" s="41">
        <f>ABS(BD191-VLOOKUP(VK_valitsin!$C$8,tiedot,55,FALSE))</f>
        <v>1.5457368718238218E-2</v>
      </c>
      <c r="EF191" s="41">
        <f>ABS(BH191-VLOOKUP(VK_valitsin!$C$8,tiedot,59,FALSE))</f>
        <v>321</v>
      </c>
      <c r="EL191" s="8">
        <f>ABS(BN191-VLOOKUP(VK_valitsin!$C$8,tiedot,65,FALSE))</f>
        <v>3527.1990823105007</v>
      </c>
      <c r="FH191" s="43">
        <f>IF($B191=VK_valitsin!$C$8,100000,VK!CJ191/VK!L$296*VK_valitsin!E$5)</f>
        <v>0.16078405069447066</v>
      </c>
      <c r="FO191" s="43">
        <f>IF($B191=VK_valitsin!$C$8,100000,VK!CQ191/VK!S$296*VK_valitsin!J$5)</f>
        <v>1.7644800762833826E-2</v>
      </c>
      <c r="GC191" s="43">
        <f>IF($B191=VK_valitsin!$C$8,100000,VK!DE191/VK!AG$296*VK_valitsin!I$5)</f>
        <v>0</v>
      </c>
      <c r="GH191" s="43">
        <f>IF($B191=VK_valitsin!$C$8,100000,VK!DJ191/VK!AL$296*VK_valitsin!D$5)</f>
        <v>0.22163079959478593</v>
      </c>
      <c r="GZ191" s="43">
        <f>IF($B191=VK_valitsin!$C$8,100000,VK!EB191/VK!BD$296*VK_valitsin!H$5)</f>
        <v>6.2739095692877058E-3</v>
      </c>
      <c r="HD191" s="43">
        <f>IF($B191=VK_valitsin!$C$8,100000,VK!EF191/VK!BH$296*VK_valitsin!F$5)</f>
        <v>0.12744700391504662</v>
      </c>
      <c r="HJ191" s="43">
        <f>IF($B191=VK_valitsin!$C$8,100000,VK!EL191/VK!BN$296*VK_valitsin!G$5)</f>
        <v>0.13961084317067193</v>
      </c>
      <c r="ID191" s="15">
        <f t="shared" si="8"/>
        <v>0.67339142660709672</v>
      </c>
      <c r="IE191" s="15">
        <f t="shared" si="9"/>
        <v>114</v>
      </c>
      <c r="IF191" s="16">
        <f t="shared" si="11"/>
        <v>1.8899999999999984E-8</v>
      </c>
      <c r="IG191" s="37" t="str">
        <f t="shared" si="10"/>
        <v>Pornainen</v>
      </c>
    </row>
    <row r="192" spans="2:241" x14ac:dyDescent="0.2">
      <c r="B192" t="s">
        <v>278</v>
      </c>
      <c r="C192">
        <v>614</v>
      </c>
      <c r="L192" s="61">
        <v>213</v>
      </c>
      <c r="M192" s="55"/>
      <c r="N192" s="55"/>
      <c r="O192" s="55"/>
      <c r="P192" s="55"/>
      <c r="Q192" s="55"/>
      <c r="R192" s="55"/>
      <c r="S192" s="63">
        <v>512</v>
      </c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42">
        <v>0</v>
      </c>
      <c r="AH192" s="55"/>
      <c r="AI192" s="55"/>
      <c r="AJ192" s="55"/>
      <c r="AK192" s="55"/>
      <c r="AL192" s="72">
        <v>0.328125</v>
      </c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72">
        <v>1</v>
      </c>
      <c r="BE192" s="55"/>
      <c r="BF192" s="55"/>
      <c r="BG192" s="55"/>
      <c r="BH192" s="67">
        <v>21</v>
      </c>
      <c r="BI192" s="55"/>
      <c r="BJ192" s="55"/>
      <c r="BK192" s="55"/>
      <c r="BL192" s="55"/>
      <c r="BM192" s="55"/>
      <c r="BN192" s="65">
        <v>24334.498610145936</v>
      </c>
      <c r="CJ192" s="8">
        <f>ABS(L192-VLOOKUP(VK_valitsin!$C$8,tiedot,11,FALSE))</f>
        <v>73.699999999999989</v>
      </c>
      <c r="CQ192" s="8">
        <f>ABS(S192-VLOOKUP(VK_valitsin!$C$8,tiedot,18,FALSE))</f>
        <v>360</v>
      </c>
      <c r="DE192" s="8">
        <f>ABS(AG192-VLOOKUP(VK_valitsin!$C$8,tiedot,32,FALSE))</f>
        <v>0</v>
      </c>
      <c r="DJ192" s="8">
        <f>ABS(AL192-VLOOKUP(VK_valitsin!$C$8,tiedot,37,FALSE))</f>
        <v>0.36621462264150939</v>
      </c>
      <c r="EB192" s="41">
        <f>ABS(BD192-VLOOKUP(VK_valitsin!$C$8,tiedot,55,FALSE))</f>
        <v>0.17934782608695654</v>
      </c>
      <c r="EF192" s="41">
        <f>ABS(BH192-VLOOKUP(VK_valitsin!$C$8,tiedot,59,FALSE))</f>
        <v>531</v>
      </c>
      <c r="EL192" s="8">
        <f>ABS(BN192-VLOOKUP(VK_valitsin!$C$8,tiedot,65,FALSE))</f>
        <v>3081.9814044998202</v>
      </c>
      <c r="FH192" s="43">
        <f>IF($B192=VK_valitsin!$C$8,100000,VK!CJ192/VK!L$296*VK_valitsin!E$5)</f>
        <v>0.34852307459360232</v>
      </c>
      <c r="FO192" s="43">
        <f>IF($B192=VK_valitsin!$C$8,100000,VK!CQ192/VK!S$296*VK_valitsin!J$5)</f>
        <v>6.8302454565808371E-2</v>
      </c>
      <c r="GC192" s="43">
        <f>IF($B192=VK_valitsin!$C$8,100000,VK!DE192/VK!AG$296*VK_valitsin!I$5)</f>
        <v>0</v>
      </c>
      <c r="GH192" s="43">
        <f>IF($B192=VK_valitsin!$C$8,100000,VK!DJ192/VK!AL$296*VK_valitsin!D$5)</f>
        <v>0.71603455712555175</v>
      </c>
      <c r="GZ192" s="43">
        <f>IF($B192=VK_valitsin!$C$8,100000,VK!EB192/VK!BD$296*VK_valitsin!H$5)</f>
        <v>7.2794539797078228E-2</v>
      </c>
      <c r="HD192" s="43">
        <f>IF($B192=VK_valitsin!$C$8,100000,VK!EF192/VK!BH$296*VK_valitsin!F$5)</f>
        <v>0.21082354853236684</v>
      </c>
      <c r="HJ192" s="43">
        <f>IF($B192=VK_valitsin!$C$8,100000,VK!EL192/VK!BN$296*VK_valitsin!G$5)</f>
        <v>0.12198858427823613</v>
      </c>
      <c r="ID192" s="15">
        <f t="shared" si="8"/>
        <v>1.5384667778926437</v>
      </c>
      <c r="IE192" s="15">
        <f t="shared" si="9"/>
        <v>271</v>
      </c>
      <c r="IF192" s="16">
        <f t="shared" si="11"/>
        <v>1.8999999999999985E-8</v>
      </c>
      <c r="IG192" s="37" t="str">
        <f t="shared" si="10"/>
        <v>Posio</v>
      </c>
    </row>
    <row r="193" spans="2:241" x14ac:dyDescent="0.2">
      <c r="B193" t="s">
        <v>279</v>
      </c>
      <c r="C193">
        <v>615</v>
      </c>
      <c r="L193" s="61">
        <v>229.2</v>
      </c>
      <c r="M193" s="55"/>
      <c r="N193" s="55"/>
      <c r="O193" s="55"/>
      <c r="P193" s="55"/>
      <c r="Q193" s="55"/>
      <c r="R193" s="55"/>
      <c r="S193" s="63">
        <v>833</v>
      </c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42">
        <v>0</v>
      </c>
      <c r="AH193" s="55"/>
      <c r="AI193" s="55"/>
      <c r="AJ193" s="55"/>
      <c r="AK193" s="55"/>
      <c r="AL193" s="72">
        <v>0.63888888888888884</v>
      </c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72">
        <v>1</v>
      </c>
      <c r="BE193" s="55"/>
      <c r="BF193" s="55"/>
      <c r="BG193" s="55"/>
      <c r="BH193" s="67">
        <v>207</v>
      </c>
      <c r="BI193" s="55"/>
      <c r="BJ193" s="55"/>
      <c r="BK193" s="55"/>
      <c r="BL193" s="55"/>
      <c r="BM193" s="55"/>
      <c r="BN193" s="65">
        <v>22635.19030668127</v>
      </c>
      <c r="CJ193" s="8">
        <f>ABS(L193-VLOOKUP(VK_valitsin!$C$8,tiedot,11,FALSE))</f>
        <v>89.899999999999977</v>
      </c>
      <c r="CQ193" s="8">
        <f>ABS(S193-VLOOKUP(VK_valitsin!$C$8,tiedot,18,FALSE))</f>
        <v>681</v>
      </c>
      <c r="DE193" s="8">
        <f>ABS(AG193-VLOOKUP(VK_valitsin!$C$8,tiedot,32,FALSE))</f>
        <v>0</v>
      </c>
      <c r="DJ193" s="8">
        <f>ABS(AL193-VLOOKUP(VK_valitsin!$C$8,tiedot,37,FALSE))</f>
        <v>5.5450733752620551E-2</v>
      </c>
      <c r="EB193" s="41">
        <f>ABS(BD193-VLOOKUP(VK_valitsin!$C$8,tiedot,55,FALSE))</f>
        <v>0.17934782608695654</v>
      </c>
      <c r="EF193" s="41">
        <f>ABS(BH193-VLOOKUP(VK_valitsin!$C$8,tiedot,59,FALSE))</f>
        <v>345</v>
      </c>
      <c r="EL193" s="8">
        <f>ABS(BN193-VLOOKUP(VK_valitsin!$C$8,tiedot,65,FALSE))</f>
        <v>4781.2897079644863</v>
      </c>
      <c r="FH193" s="43">
        <f>IF($B193=VK_valitsin!$C$8,100000,VK!CJ193/VK!L$296*VK_valitsin!E$5)</f>
        <v>0.4251319458068501</v>
      </c>
      <c r="FO193" s="43">
        <f>IF($B193=VK_valitsin!$C$8,100000,VK!CQ193/VK!S$296*VK_valitsin!J$5)</f>
        <v>0.12920547655365414</v>
      </c>
      <c r="GC193" s="43">
        <f>IF($B193=VK_valitsin!$C$8,100000,VK!DE193/VK!AG$296*VK_valitsin!I$5)</f>
        <v>0</v>
      </c>
      <c r="GH193" s="43">
        <f>IF($B193=VK_valitsin!$C$8,100000,VK!DJ193/VK!AL$296*VK_valitsin!D$5)</f>
        <v>0.10841905027837119</v>
      </c>
      <c r="GZ193" s="43">
        <f>IF($B193=VK_valitsin!$C$8,100000,VK!EB193/VK!BD$296*VK_valitsin!H$5)</f>
        <v>7.2794539797078228E-2</v>
      </c>
      <c r="HD193" s="43">
        <f>IF($B193=VK_valitsin!$C$8,100000,VK!EF193/VK!BH$296*VK_valitsin!F$5)</f>
        <v>0.13697575187131178</v>
      </c>
      <c r="HJ193" s="43">
        <f>IF($B193=VK_valitsin!$C$8,100000,VK!EL193/VK!BN$296*VK_valitsin!G$5)</f>
        <v>0.18924928023481938</v>
      </c>
      <c r="ID193" s="15">
        <f t="shared" si="8"/>
        <v>1.0617760636420848</v>
      </c>
      <c r="IE193" s="15">
        <f t="shared" si="9"/>
        <v>230</v>
      </c>
      <c r="IF193" s="16">
        <f t="shared" si="11"/>
        <v>1.9099999999999986E-8</v>
      </c>
      <c r="IG193" s="37" t="str">
        <f t="shared" si="10"/>
        <v>Pudasjärvi</v>
      </c>
    </row>
    <row r="194" spans="2:241" x14ac:dyDescent="0.2">
      <c r="B194" t="s">
        <v>280</v>
      </c>
      <c r="C194">
        <v>616</v>
      </c>
      <c r="L194" s="61">
        <v>118.5</v>
      </c>
      <c r="M194" s="55"/>
      <c r="N194" s="55"/>
      <c r="O194" s="55"/>
      <c r="P194" s="55"/>
      <c r="Q194" s="55"/>
      <c r="R194" s="55"/>
      <c r="S194" s="63">
        <v>64</v>
      </c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42">
        <v>0</v>
      </c>
      <c r="AH194" s="55"/>
      <c r="AI194" s="55"/>
      <c r="AJ194" s="55"/>
      <c r="AK194" s="55"/>
      <c r="AL194" s="72">
        <v>0.72727272727272729</v>
      </c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72">
        <v>1</v>
      </c>
      <c r="BE194" s="55"/>
      <c r="BF194" s="55"/>
      <c r="BG194" s="55"/>
      <c r="BH194" s="67">
        <v>48</v>
      </c>
      <c r="BI194" s="55"/>
      <c r="BJ194" s="55"/>
      <c r="BK194" s="55"/>
      <c r="BL194" s="55"/>
      <c r="BM194" s="55"/>
      <c r="BN194" s="65">
        <v>28095.578886976476</v>
      </c>
      <c r="CJ194" s="8">
        <f>ABS(L194-VLOOKUP(VK_valitsin!$C$8,tiedot,11,FALSE))</f>
        <v>20.800000000000011</v>
      </c>
      <c r="CQ194" s="8">
        <f>ABS(S194-VLOOKUP(VK_valitsin!$C$8,tiedot,18,FALSE))</f>
        <v>88</v>
      </c>
      <c r="DE194" s="8">
        <f>ABS(AG194-VLOOKUP(VK_valitsin!$C$8,tiedot,32,FALSE))</f>
        <v>0</v>
      </c>
      <c r="DJ194" s="8">
        <f>ABS(AL194-VLOOKUP(VK_valitsin!$C$8,tiedot,37,FALSE))</f>
        <v>3.2933104631217902E-2</v>
      </c>
      <c r="EB194" s="41">
        <f>ABS(BD194-VLOOKUP(VK_valitsin!$C$8,tiedot,55,FALSE))</f>
        <v>0.17934782608695654</v>
      </c>
      <c r="EF194" s="41">
        <f>ABS(BH194-VLOOKUP(VK_valitsin!$C$8,tiedot,59,FALSE))</f>
        <v>504</v>
      </c>
      <c r="EL194" s="8">
        <f>ABS(BN194-VLOOKUP(VK_valitsin!$C$8,tiedot,65,FALSE))</f>
        <v>679.09887233072004</v>
      </c>
      <c r="FH194" s="43">
        <f>IF($B194=VK_valitsin!$C$8,100000,VK!CJ194/VK!L$296*VK_valitsin!E$5)</f>
        <v>9.836200748367617E-2</v>
      </c>
      <c r="FO194" s="43">
        <f>IF($B194=VK_valitsin!$C$8,100000,VK!CQ194/VK!S$296*VK_valitsin!J$5)</f>
        <v>1.6696155560530931E-2</v>
      </c>
      <c r="GC194" s="43">
        <f>IF($B194=VK_valitsin!$C$8,100000,VK!DE194/VK!AG$296*VK_valitsin!I$5)</f>
        <v>0</v>
      </c>
      <c r="GH194" s="43">
        <f>IF($B194=VK_valitsin!$C$8,100000,VK!DJ194/VK!AL$296*VK_valitsin!D$5)</f>
        <v>6.4391860759933237E-2</v>
      </c>
      <c r="GZ194" s="43">
        <f>IF($B194=VK_valitsin!$C$8,100000,VK!EB194/VK!BD$296*VK_valitsin!H$5)</f>
        <v>7.2794539797078228E-2</v>
      </c>
      <c r="HD194" s="43">
        <f>IF($B194=VK_valitsin!$C$8,100000,VK!EF194/VK!BH$296*VK_valitsin!F$5)</f>
        <v>0.20010370708156855</v>
      </c>
      <c r="HJ194" s="43">
        <f>IF($B194=VK_valitsin!$C$8,100000,VK!EL194/VK!BN$296*VK_valitsin!G$5)</f>
        <v>2.6879561927147893E-2</v>
      </c>
      <c r="ID194" s="15">
        <f t="shared" ref="ID194:ID257" si="12">SUM(FF194:IC194)+IF194</f>
        <v>0.47922785180993499</v>
      </c>
      <c r="IE194" s="15">
        <f t="shared" si="9"/>
        <v>45</v>
      </c>
      <c r="IF194" s="16">
        <f t="shared" si="11"/>
        <v>1.9199999999999987E-8</v>
      </c>
      <c r="IG194" s="37" t="str">
        <f t="shared" si="10"/>
        <v>Pukkila</v>
      </c>
    </row>
    <row r="195" spans="2:241" x14ac:dyDescent="0.2">
      <c r="B195" t="s">
        <v>281</v>
      </c>
      <c r="C195">
        <v>619</v>
      </c>
      <c r="L195" s="61">
        <v>183.7</v>
      </c>
      <c r="M195" s="55"/>
      <c r="N195" s="55"/>
      <c r="O195" s="55"/>
      <c r="P195" s="55"/>
      <c r="Q195" s="55"/>
      <c r="R195" s="55"/>
      <c r="S195" s="63">
        <v>154</v>
      </c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42">
        <v>0</v>
      </c>
      <c r="AH195" s="55"/>
      <c r="AI195" s="55"/>
      <c r="AJ195" s="55"/>
      <c r="AK195" s="55"/>
      <c r="AL195" s="72">
        <v>0.5730337078651685</v>
      </c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72">
        <v>1</v>
      </c>
      <c r="BE195" s="55"/>
      <c r="BF195" s="55"/>
      <c r="BG195" s="55"/>
      <c r="BH195" s="67">
        <v>51</v>
      </c>
      <c r="BI195" s="55"/>
      <c r="BJ195" s="55"/>
      <c r="BK195" s="55"/>
      <c r="BL195" s="55"/>
      <c r="BM195" s="55"/>
      <c r="BN195" s="65">
        <v>23769.705792098197</v>
      </c>
      <c r="CJ195" s="8">
        <f>ABS(L195-VLOOKUP(VK_valitsin!$C$8,tiedot,11,FALSE))</f>
        <v>44.399999999999977</v>
      </c>
      <c r="CQ195" s="8">
        <f>ABS(S195-VLOOKUP(VK_valitsin!$C$8,tiedot,18,FALSE))</f>
        <v>2</v>
      </c>
      <c r="DE195" s="8">
        <f>ABS(AG195-VLOOKUP(VK_valitsin!$C$8,tiedot,32,FALSE))</f>
        <v>0</v>
      </c>
      <c r="DJ195" s="8">
        <f>ABS(AL195-VLOOKUP(VK_valitsin!$C$8,tiedot,37,FALSE))</f>
        <v>0.1213059147763409</v>
      </c>
      <c r="EB195" s="41">
        <f>ABS(BD195-VLOOKUP(VK_valitsin!$C$8,tiedot,55,FALSE))</f>
        <v>0.17934782608695654</v>
      </c>
      <c r="EF195" s="41">
        <f>ABS(BH195-VLOOKUP(VK_valitsin!$C$8,tiedot,59,FALSE))</f>
        <v>501</v>
      </c>
      <c r="EL195" s="8">
        <f>ABS(BN195-VLOOKUP(VK_valitsin!$C$8,tiedot,65,FALSE))</f>
        <v>3646.7742225475595</v>
      </c>
      <c r="FH195" s="43">
        <f>IF($B195=VK_valitsin!$C$8,100000,VK!CJ195/VK!L$296*VK_valitsin!E$5)</f>
        <v>0.20996505443630856</v>
      </c>
      <c r="FO195" s="43">
        <f>IF($B195=VK_valitsin!$C$8,100000,VK!CQ195/VK!S$296*VK_valitsin!J$5)</f>
        <v>3.7945808092115758E-4</v>
      </c>
      <c r="GC195" s="43">
        <f>IF($B195=VK_valitsin!$C$8,100000,VK!DE195/VK!AG$296*VK_valitsin!I$5)</f>
        <v>0</v>
      </c>
      <c r="GH195" s="43">
        <f>IF($B195=VK_valitsin!$C$8,100000,VK!DJ195/VK!AL$296*VK_valitsin!D$5)</f>
        <v>0.23718120903275458</v>
      </c>
      <c r="GZ195" s="43">
        <f>IF($B195=VK_valitsin!$C$8,100000,VK!EB195/VK!BD$296*VK_valitsin!H$5)</f>
        <v>7.2794539797078228E-2</v>
      </c>
      <c r="HD195" s="43">
        <f>IF($B195=VK_valitsin!$C$8,100000,VK!EF195/VK!BH$296*VK_valitsin!F$5)</f>
        <v>0.19891261358703538</v>
      </c>
      <c r="HJ195" s="43">
        <f>IF($B195=VK_valitsin!$C$8,100000,VK!EL195/VK!BN$296*VK_valitsin!G$5)</f>
        <v>0.14434377311343313</v>
      </c>
      <c r="ID195" s="21">
        <f t="shared" si="12"/>
        <v>0.86357666734753114</v>
      </c>
      <c r="IE195" s="15">
        <f t="shared" ref="IE195:IE258" si="13">_xlfn.RANK.EQ(ID195,$ID$3:$ID$294,1)</f>
        <v>182</v>
      </c>
      <c r="IF195" s="16">
        <f t="shared" si="11"/>
        <v>1.9299999999999988E-8</v>
      </c>
      <c r="IG195" s="37" t="str">
        <f t="shared" ref="IG195:IG258" si="14">B195</f>
        <v>Punkalaidun</v>
      </c>
    </row>
    <row r="196" spans="2:241" x14ac:dyDescent="0.2">
      <c r="B196" t="s">
        <v>282</v>
      </c>
      <c r="C196">
        <v>620</v>
      </c>
      <c r="L196" s="61">
        <v>254.2</v>
      </c>
      <c r="M196" s="55"/>
      <c r="N196" s="55"/>
      <c r="O196" s="55"/>
      <c r="P196" s="55"/>
      <c r="Q196" s="55"/>
      <c r="R196" s="55"/>
      <c r="S196" s="63">
        <v>455</v>
      </c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42">
        <v>1</v>
      </c>
      <c r="AH196" s="55"/>
      <c r="AI196" s="55"/>
      <c r="AJ196" s="55"/>
      <c r="AK196" s="55"/>
      <c r="AL196" s="72">
        <v>0.77586206896551724</v>
      </c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72">
        <v>0</v>
      </c>
      <c r="BE196" s="55"/>
      <c r="BF196" s="55"/>
      <c r="BG196" s="55"/>
      <c r="BH196" s="67">
        <v>45</v>
      </c>
      <c r="BI196" s="55"/>
      <c r="BJ196" s="55"/>
      <c r="BK196" s="55"/>
      <c r="BL196" s="55"/>
      <c r="BM196" s="55"/>
      <c r="BN196" s="65">
        <v>23604.57014925373</v>
      </c>
      <c r="CJ196" s="8">
        <f>ABS(L196-VLOOKUP(VK_valitsin!$C$8,tiedot,11,FALSE))</f>
        <v>114.89999999999998</v>
      </c>
      <c r="CQ196" s="8">
        <f>ABS(S196-VLOOKUP(VK_valitsin!$C$8,tiedot,18,FALSE))</f>
        <v>303</v>
      </c>
      <c r="DE196" s="8">
        <f>ABS(AG196-VLOOKUP(VK_valitsin!$C$8,tiedot,32,FALSE))</f>
        <v>1</v>
      </c>
      <c r="DJ196" s="8">
        <f>ABS(AL196-VLOOKUP(VK_valitsin!$C$8,tiedot,37,FALSE))</f>
        <v>8.1522446324007847E-2</v>
      </c>
      <c r="EB196" s="41">
        <f>ABS(BD196-VLOOKUP(VK_valitsin!$C$8,tiedot,55,FALSE))</f>
        <v>0.82065217391304346</v>
      </c>
      <c r="EF196" s="41">
        <f>ABS(BH196-VLOOKUP(VK_valitsin!$C$8,tiedot,59,FALSE))</f>
        <v>507</v>
      </c>
      <c r="EL196" s="8">
        <f>ABS(BN196-VLOOKUP(VK_valitsin!$C$8,tiedot,65,FALSE))</f>
        <v>3811.9098653920264</v>
      </c>
      <c r="FH196" s="43">
        <f>IF($B196=VK_valitsin!$C$8,100000,VK!CJ196/VK!L$296*VK_valitsin!E$5)</f>
        <v>0.54335551249396086</v>
      </c>
      <c r="FO196" s="43">
        <f>IF($B196=VK_valitsin!$C$8,100000,VK!CQ196/VK!S$296*VK_valitsin!J$5)</f>
        <v>5.7487899259555372E-2</v>
      </c>
      <c r="GC196" s="43">
        <f>IF($B196=VK_valitsin!$C$8,100000,VK!DE196/VK!AG$296*VK_valitsin!I$5)</f>
        <v>0.10940897735217005</v>
      </c>
      <c r="GH196" s="43">
        <f>IF($B196=VK_valitsin!$C$8,100000,VK!DJ196/VK!AL$296*VK_valitsin!D$5)</f>
        <v>0.15939529756719803</v>
      </c>
      <c r="GZ196" s="43">
        <f>IF($B196=VK_valitsin!$C$8,100000,VK!EB196/VK!BD$296*VK_valitsin!H$5)</f>
        <v>0.33309016695026694</v>
      </c>
      <c r="HD196" s="43">
        <f>IF($B196=VK_valitsin!$C$8,100000,VK!EF196/VK!BH$296*VK_valitsin!F$5)</f>
        <v>0.20129480057610169</v>
      </c>
      <c r="HJ196" s="43">
        <f>IF($B196=VK_valitsin!$C$8,100000,VK!EL196/VK!BN$296*VK_valitsin!G$5)</f>
        <v>0.15088004333721217</v>
      </c>
      <c r="ID196" s="15">
        <f t="shared" si="12"/>
        <v>1.5549127169364652</v>
      </c>
      <c r="IE196" s="15">
        <f t="shared" si="13"/>
        <v>273</v>
      </c>
      <c r="IF196" s="16">
        <f t="shared" ref="IF196:IF259" si="15">IF195+0.0000000001</f>
        <v>1.9399999999999988E-8</v>
      </c>
      <c r="IG196" s="37" t="str">
        <f t="shared" si="14"/>
        <v>Puolanka</v>
      </c>
    </row>
    <row r="197" spans="2:241" x14ac:dyDescent="0.2">
      <c r="B197" t="s">
        <v>283</v>
      </c>
      <c r="C197">
        <v>623</v>
      </c>
      <c r="L197" s="61">
        <v>192.8</v>
      </c>
      <c r="M197" s="55"/>
      <c r="N197" s="55"/>
      <c r="O197" s="55"/>
      <c r="P197" s="55"/>
      <c r="Q197" s="55"/>
      <c r="R197" s="55"/>
      <c r="S197" s="63">
        <v>248</v>
      </c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42">
        <v>1</v>
      </c>
      <c r="AH197" s="55"/>
      <c r="AI197" s="55"/>
      <c r="AJ197" s="55"/>
      <c r="AK197" s="55"/>
      <c r="AL197" s="72">
        <v>0.75</v>
      </c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72">
        <v>1</v>
      </c>
      <c r="BE197" s="55"/>
      <c r="BF197" s="55"/>
      <c r="BG197" s="55"/>
      <c r="BH197" s="67">
        <v>39</v>
      </c>
      <c r="BI197" s="55"/>
      <c r="BJ197" s="55"/>
      <c r="BK197" s="55"/>
      <c r="BL197" s="55"/>
      <c r="BM197" s="55"/>
      <c r="BN197" s="65">
        <v>27529.964302712993</v>
      </c>
      <c r="CJ197" s="8">
        <f>ABS(L197-VLOOKUP(VK_valitsin!$C$8,tiedot,11,FALSE))</f>
        <v>53.5</v>
      </c>
      <c r="CQ197" s="8">
        <f>ABS(S197-VLOOKUP(VK_valitsin!$C$8,tiedot,18,FALSE))</f>
        <v>96</v>
      </c>
      <c r="DE197" s="8">
        <f>ABS(AG197-VLOOKUP(VK_valitsin!$C$8,tiedot,32,FALSE))</f>
        <v>1</v>
      </c>
      <c r="DJ197" s="8">
        <f>ABS(AL197-VLOOKUP(VK_valitsin!$C$8,tiedot,37,FALSE))</f>
        <v>5.5660377358490609E-2</v>
      </c>
      <c r="EB197" s="41">
        <f>ABS(BD197-VLOOKUP(VK_valitsin!$C$8,tiedot,55,FALSE))</f>
        <v>0.17934782608695654</v>
      </c>
      <c r="EF197" s="41">
        <f>ABS(BH197-VLOOKUP(VK_valitsin!$C$8,tiedot,59,FALSE))</f>
        <v>513</v>
      </c>
      <c r="EL197" s="8">
        <f>ABS(BN197-VLOOKUP(VK_valitsin!$C$8,tiedot,65,FALSE))</f>
        <v>113.48428806723678</v>
      </c>
      <c r="FH197" s="43">
        <f>IF($B197=VK_valitsin!$C$8,100000,VK!CJ197/VK!L$296*VK_valitsin!E$5)</f>
        <v>0.25299843271041694</v>
      </c>
      <c r="FO197" s="43">
        <f>IF($B197=VK_valitsin!$C$8,100000,VK!CQ197/VK!S$296*VK_valitsin!J$5)</f>
        <v>1.8213987884215563E-2</v>
      </c>
      <c r="GC197" s="43">
        <f>IF($B197=VK_valitsin!$C$8,100000,VK!DE197/VK!AG$296*VK_valitsin!I$5)</f>
        <v>0.10940897735217005</v>
      </c>
      <c r="GH197" s="43">
        <f>IF($B197=VK_valitsin!$C$8,100000,VK!DJ197/VK!AL$296*VK_valitsin!D$5)</f>
        <v>0.10882895216978287</v>
      </c>
      <c r="GZ197" s="43">
        <f>IF($B197=VK_valitsin!$C$8,100000,VK!EB197/VK!BD$296*VK_valitsin!H$5)</f>
        <v>7.2794539797078228E-2</v>
      </c>
      <c r="HD197" s="43">
        <f>IF($B197=VK_valitsin!$C$8,100000,VK!EF197/VK!BH$296*VK_valitsin!F$5)</f>
        <v>0.20367698756516797</v>
      </c>
      <c r="HJ197" s="43">
        <f>IF($B197=VK_valitsin!$C$8,100000,VK!EL197/VK!BN$296*VK_valitsin!G$5)</f>
        <v>4.4918465825047604E-3</v>
      </c>
      <c r="ID197" s="15">
        <f t="shared" si="12"/>
        <v>0.77041374356133629</v>
      </c>
      <c r="IE197" s="15">
        <f t="shared" si="13"/>
        <v>155</v>
      </c>
      <c r="IF197" s="16">
        <f t="shared" si="15"/>
        <v>1.9499999999999989E-8</v>
      </c>
      <c r="IG197" s="37" t="str">
        <f t="shared" si="14"/>
        <v>Puumala</v>
      </c>
    </row>
    <row r="198" spans="2:241" x14ac:dyDescent="0.2">
      <c r="B198" t="s">
        <v>284</v>
      </c>
      <c r="C198">
        <v>624</v>
      </c>
      <c r="L198" s="61">
        <v>143</v>
      </c>
      <c r="M198" s="55"/>
      <c r="N198" s="55"/>
      <c r="O198" s="55"/>
      <c r="P198" s="55"/>
      <c r="Q198" s="55"/>
      <c r="R198" s="55"/>
      <c r="S198" s="63">
        <v>147</v>
      </c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42">
        <v>0</v>
      </c>
      <c r="AH198" s="55"/>
      <c r="AI198" s="55"/>
      <c r="AJ198" s="55"/>
      <c r="AK198" s="55"/>
      <c r="AL198" s="72">
        <v>0.27500000000000002</v>
      </c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72">
        <v>0</v>
      </c>
      <c r="BE198" s="55"/>
      <c r="BF198" s="55"/>
      <c r="BG198" s="55"/>
      <c r="BH198" s="67">
        <v>66</v>
      </c>
      <c r="BI198" s="55"/>
      <c r="BJ198" s="55"/>
      <c r="BK198" s="55"/>
      <c r="BL198" s="55"/>
      <c r="BM198" s="55"/>
      <c r="BN198" s="65">
        <v>30155.636472705461</v>
      </c>
      <c r="CJ198" s="8">
        <f>ABS(L198-VLOOKUP(VK_valitsin!$C$8,tiedot,11,FALSE))</f>
        <v>3.6999999999999886</v>
      </c>
      <c r="CQ198" s="8">
        <f>ABS(S198-VLOOKUP(VK_valitsin!$C$8,tiedot,18,FALSE))</f>
        <v>5</v>
      </c>
      <c r="DE198" s="8">
        <f>ABS(AG198-VLOOKUP(VK_valitsin!$C$8,tiedot,32,FALSE))</f>
        <v>0</v>
      </c>
      <c r="DJ198" s="8">
        <f>ABS(AL198-VLOOKUP(VK_valitsin!$C$8,tiedot,37,FALSE))</f>
        <v>0.41933962264150937</v>
      </c>
      <c r="EB198" s="41">
        <f>ABS(BD198-VLOOKUP(VK_valitsin!$C$8,tiedot,55,FALSE))</f>
        <v>0.82065217391304346</v>
      </c>
      <c r="EF198" s="41">
        <f>ABS(BH198-VLOOKUP(VK_valitsin!$C$8,tiedot,59,FALSE))</f>
        <v>486</v>
      </c>
      <c r="EL198" s="8">
        <f>ABS(BN198-VLOOKUP(VK_valitsin!$C$8,tiedot,65,FALSE))</f>
        <v>2739.1564580597042</v>
      </c>
      <c r="FH198" s="43">
        <f>IF($B198=VK_valitsin!$C$8,100000,VK!CJ198/VK!L$296*VK_valitsin!E$5)</f>
        <v>1.749708786969233E-2</v>
      </c>
      <c r="FO198" s="43">
        <f>IF($B198=VK_valitsin!$C$8,100000,VK!CQ198/VK!S$296*VK_valitsin!J$5)</f>
        <v>9.4864520230289386E-4</v>
      </c>
      <c r="GC198" s="43">
        <f>IF($B198=VK_valitsin!$C$8,100000,VK!DE198/VK!AG$296*VK_valitsin!I$5)</f>
        <v>0</v>
      </c>
      <c r="GH198" s="43">
        <f>IF($B198=VK_valitsin!$C$8,100000,VK!DJ198/VK!AL$296*VK_valitsin!D$5)</f>
        <v>0.81990625829607533</v>
      </c>
      <c r="GZ198" s="43">
        <f>IF($B198=VK_valitsin!$C$8,100000,VK!EB198/VK!BD$296*VK_valitsin!H$5)</f>
        <v>0.33309016695026694</v>
      </c>
      <c r="HD198" s="43">
        <f>IF($B198=VK_valitsin!$C$8,100000,VK!EF198/VK!BH$296*VK_valitsin!F$5)</f>
        <v>0.19295714611436968</v>
      </c>
      <c r="HJ198" s="43">
        <f>IF($B198=VK_valitsin!$C$8,100000,VK!EL198/VK!BN$296*VK_valitsin!G$5)</f>
        <v>0.10841915462157697</v>
      </c>
      <c r="ID198" s="15">
        <f t="shared" si="12"/>
        <v>1.4728184786542842</v>
      </c>
      <c r="IE198" s="15">
        <f t="shared" si="13"/>
        <v>269</v>
      </c>
      <c r="IF198" s="16">
        <f t="shared" si="15"/>
        <v>1.959999999999999E-8</v>
      </c>
      <c r="IG198" s="37" t="str">
        <f t="shared" si="14"/>
        <v>Pyhtää</v>
      </c>
    </row>
    <row r="199" spans="2:241" x14ac:dyDescent="0.2">
      <c r="B199" t="s">
        <v>285</v>
      </c>
      <c r="C199">
        <v>625</v>
      </c>
      <c r="L199" s="61">
        <v>178.5</v>
      </c>
      <c r="M199" s="55"/>
      <c r="N199" s="55"/>
      <c r="O199" s="55"/>
      <c r="P199" s="55"/>
      <c r="Q199" s="55"/>
      <c r="R199" s="55"/>
      <c r="S199" s="63">
        <v>119</v>
      </c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42">
        <v>1</v>
      </c>
      <c r="AH199" s="55"/>
      <c r="AI199" s="55"/>
      <c r="AJ199" s="55"/>
      <c r="AK199" s="55"/>
      <c r="AL199" s="72">
        <v>0.64429530201342278</v>
      </c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72">
        <v>1</v>
      </c>
      <c r="BE199" s="55"/>
      <c r="BF199" s="55"/>
      <c r="BG199" s="55"/>
      <c r="BH199" s="67">
        <v>96</v>
      </c>
      <c r="BI199" s="55"/>
      <c r="BJ199" s="55"/>
      <c r="BK199" s="55"/>
      <c r="BL199" s="55"/>
      <c r="BM199" s="55"/>
      <c r="BN199" s="65">
        <v>26487.748991935485</v>
      </c>
      <c r="CJ199" s="8">
        <f>ABS(L199-VLOOKUP(VK_valitsin!$C$8,tiedot,11,FALSE))</f>
        <v>39.199999999999989</v>
      </c>
      <c r="CQ199" s="8">
        <f>ABS(S199-VLOOKUP(VK_valitsin!$C$8,tiedot,18,FALSE))</f>
        <v>33</v>
      </c>
      <c r="DE199" s="8">
        <f>ABS(AG199-VLOOKUP(VK_valitsin!$C$8,tiedot,32,FALSE))</f>
        <v>1</v>
      </c>
      <c r="DJ199" s="8">
        <f>ABS(AL199-VLOOKUP(VK_valitsin!$C$8,tiedot,37,FALSE))</f>
        <v>5.0044320628086614E-2</v>
      </c>
      <c r="EB199" s="41">
        <f>ABS(BD199-VLOOKUP(VK_valitsin!$C$8,tiedot,55,FALSE))</f>
        <v>0.17934782608695654</v>
      </c>
      <c r="EF199" s="41">
        <f>ABS(BH199-VLOOKUP(VK_valitsin!$C$8,tiedot,59,FALSE))</f>
        <v>456</v>
      </c>
      <c r="EL199" s="8">
        <f>ABS(BN199-VLOOKUP(VK_valitsin!$C$8,tiedot,65,FALSE))</f>
        <v>928.73102271027165</v>
      </c>
      <c r="FH199" s="43">
        <f>IF($B199=VK_valitsin!$C$8,100000,VK!CJ199/VK!L$296*VK_valitsin!E$5)</f>
        <v>0.18537455256538957</v>
      </c>
      <c r="FO199" s="43">
        <f>IF($B199=VK_valitsin!$C$8,100000,VK!CQ199/VK!S$296*VK_valitsin!J$5)</f>
        <v>6.2610583351990993E-3</v>
      </c>
      <c r="GC199" s="43">
        <f>IF($B199=VK_valitsin!$C$8,100000,VK!DE199/VK!AG$296*VK_valitsin!I$5)</f>
        <v>0.10940897735217005</v>
      </c>
      <c r="GH199" s="43">
        <f>IF($B199=VK_valitsin!$C$8,100000,VK!DJ199/VK!AL$296*VK_valitsin!D$5)</f>
        <v>9.7848258212940867E-2</v>
      </c>
      <c r="GZ199" s="43">
        <f>IF($B199=VK_valitsin!$C$8,100000,VK!EB199/VK!BD$296*VK_valitsin!H$5)</f>
        <v>7.2794539797078228E-2</v>
      </c>
      <c r="HD199" s="43">
        <f>IF($B199=VK_valitsin!$C$8,100000,VK!EF199/VK!BH$296*VK_valitsin!F$5)</f>
        <v>0.18104621116903821</v>
      </c>
      <c r="HJ199" s="43">
        <f>IF($B199=VK_valitsin!$C$8,100000,VK!EL199/VK!BN$296*VK_valitsin!G$5)</f>
        <v>3.6760307012329678E-2</v>
      </c>
      <c r="ID199" s="15">
        <f t="shared" si="12"/>
        <v>0.68949392414414568</v>
      </c>
      <c r="IE199" s="15">
        <f t="shared" si="13"/>
        <v>119</v>
      </c>
      <c r="IF199" s="16">
        <f t="shared" si="15"/>
        <v>1.9699999999999991E-8</v>
      </c>
      <c r="IG199" s="37" t="str">
        <f t="shared" si="14"/>
        <v>Pyhäjoki</v>
      </c>
    </row>
    <row r="200" spans="2:241" x14ac:dyDescent="0.2">
      <c r="B200" t="s">
        <v>287</v>
      </c>
      <c r="C200">
        <v>626</v>
      </c>
      <c r="L200" s="61">
        <v>208.2</v>
      </c>
      <c r="M200" s="55"/>
      <c r="N200" s="55"/>
      <c r="O200" s="55"/>
      <c r="P200" s="55"/>
      <c r="Q200" s="55"/>
      <c r="R200" s="55"/>
      <c r="S200" s="63">
        <v>348</v>
      </c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42">
        <v>1</v>
      </c>
      <c r="AH200" s="55"/>
      <c r="AI200" s="55"/>
      <c r="AJ200" s="55"/>
      <c r="AK200" s="55"/>
      <c r="AL200" s="72">
        <v>0.74242424242424243</v>
      </c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72">
        <v>1</v>
      </c>
      <c r="BE200" s="55"/>
      <c r="BF200" s="55"/>
      <c r="BG200" s="55"/>
      <c r="BH200" s="67">
        <v>147</v>
      </c>
      <c r="BI200" s="55"/>
      <c r="BJ200" s="55"/>
      <c r="BK200" s="55"/>
      <c r="BL200" s="55"/>
      <c r="BM200" s="55"/>
      <c r="BN200" s="65">
        <v>24213.222458528286</v>
      </c>
      <c r="CJ200" s="8">
        <f>ABS(L200-VLOOKUP(VK_valitsin!$C$8,tiedot,11,FALSE))</f>
        <v>68.899999999999977</v>
      </c>
      <c r="CQ200" s="8">
        <f>ABS(S200-VLOOKUP(VK_valitsin!$C$8,tiedot,18,FALSE))</f>
        <v>196</v>
      </c>
      <c r="DE200" s="8">
        <f>ABS(AG200-VLOOKUP(VK_valitsin!$C$8,tiedot,32,FALSE))</f>
        <v>1</v>
      </c>
      <c r="DJ200" s="8">
        <f>ABS(AL200-VLOOKUP(VK_valitsin!$C$8,tiedot,37,FALSE))</f>
        <v>4.808461978273304E-2</v>
      </c>
      <c r="EB200" s="41">
        <f>ABS(BD200-VLOOKUP(VK_valitsin!$C$8,tiedot,55,FALSE))</f>
        <v>0.17934782608695654</v>
      </c>
      <c r="EF200" s="41">
        <f>ABS(BH200-VLOOKUP(VK_valitsin!$C$8,tiedot,59,FALSE))</f>
        <v>405</v>
      </c>
      <c r="EL200" s="8">
        <f>ABS(BN200-VLOOKUP(VK_valitsin!$C$8,tiedot,65,FALSE))</f>
        <v>3203.2575561174708</v>
      </c>
      <c r="FH200" s="43">
        <f>IF($B200=VK_valitsin!$C$8,100000,VK!CJ200/VK!L$296*VK_valitsin!E$5)</f>
        <v>0.325824149789677</v>
      </c>
      <c r="FO200" s="43">
        <f>IF($B200=VK_valitsin!$C$8,100000,VK!CQ200/VK!S$296*VK_valitsin!J$5)</f>
        <v>3.7186891930273441E-2</v>
      </c>
      <c r="GC200" s="43">
        <f>IF($B200=VK_valitsin!$C$8,100000,VK!DE200/VK!AG$296*VK_valitsin!I$5)</f>
        <v>0.10940897735217005</v>
      </c>
      <c r="GH200" s="43">
        <f>IF($B200=VK_valitsin!$C$8,100000,VK!DJ200/VK!AL$296*VK_valitsin!D$5)</f>
        <v>9.4016588366499662E-2</v>
      </c>
      <c r="GZ200" s="43">
        <f>IF($B200=VK_valitsin!$C$8,100000,VK!EB200/VK!BD$296*VK_valitsin!H$5)</f>
        <v>7.2794539797078228E-2</v>
      </c>
      <c r="HD200" s="43">
        <f>IF($B200=VK_valitsin!$C$8,100000,VK!EF200/VK!BH$296*VK_valitsin!F$5)</f>
        <v>0.16079762176197473</v>
      </c>
      <c r="HJ200" s="43">
        <f>IF($B200=VK_valitsin!$C$8,100000,VK!EL200/VK!BN$296*VK_valitsin!G$5)</f>
        <v>0.1267888423268245</v>
      </c>
      <c r="ID200" s="15">
        <f t="shared" si="12"/>
        <v>0.92681763112449767</v>
      </c>
      <c r="IE200" s="15">
        <f t="shared" si="13"/>
        <v>201</v>
      </c>
      <c r="IF200" s="16">
        <f t="shared" si="15"/>
        <v>1.9799999999999992E-8</v>
      </c>
      <c r="IG200" s="37" t="str">
        <f t="shared" si="14"/>
        <v>Pyhäjärvi</v>
      </c>
    </row>
    <row r="201" spans="2:241" x14ac:dyDescent="0.2">
      <c r="B201" t="s">
        <v>288</v>
      </c>
      <c r="C201">
        <v>630</v>
      </c>
      <c r="L201" s="61">
        <v>191.3</v>
      </c>
      <c r="M201" s="55"/>
      <c r="N201" s="55"/>
      <c r="O201" s="55"/>
      <c r="P201" s="55"/>
      <c r="Q201" s="55"/>
      <c r="R201" s="55"/>
      <c r="S201" s="63">
        <v>171</v>
      </c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42">
        <v>0</v>
      </c>
      <c r="AH201" s="55"/>
      <c r="AI201" s="55"/>
      <c r="AJ201" s="55"/>
      <c r="AK201" s="55"/>
      <c r="AL201" s="72">
        <v>0.69230769230769229</v>
      </c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72">
        <v>1</v>
      </c>
      <c r="BE201" s="55"/>
      <c r="BF201" s="55"/>
      <c r="BG201" s="55"/>
      <c r="BH201" s="67">
        <v>90</v>
      </c>
      <c r="BI201" s="55"/>
      <c r="BJ201" s="55"/>
      <c r="BK201" s="55"/>
      <c r="BL201" s="55"/>
      <c r="BM201" s="55"/>
      <c r="BN201" s="65">
        <v>22317.446069469835</v>
      </c>
      <c r="CJ201" s="8">
        <f>ABS(L201-VLOOKUP(VK_valitsin!$C$8,tiedot,11,FALSE))</f>
        <v>52</v>
      </c>
      <c r="CQ201" s="8">
        <f>ABS(S201-VLOOKUP(VK_valitsin!$C$8,tiedot,18,FALSE))</f>
        <v>19</v>
      </c>
      <c r="DE201" s="8">
        <f>ABS(AG201-VLOOKUP(VK_valitsin!$C$8,tiedot,32,FALSE))</f>
        <v>0</v>
      </c>
      <c r="DJ201" s="8">
        <f>ABS(AL201-VLOOKUP(VK_valitsin!$C$8,tiedot,37,FALSE))</f>
        <v>2.0319303338171002E-3</v>
      </c>
      <c r="EB201" s="41">
        <f>ABS(BD201-VLOOKUP(VK_valitsin!$C$8,tiedot,55,FALSE))</f>
        <v>0.17934782608695654</v>
      </c>
      <c r="EF201" s="41">
        <f>ABS(BH201-VLOOKUP(VK_valitsin!$C$8,tiedot,59,FALSE))</f>
        <v>462</v>
      </c>
      <c r="EL201" s="8">
        <f>ABS(BN201-VLOOKUP(VK_valitsin!$C$8,tiedot,65,FALSE))</f>
        <v>5099.033945175921</v>
      </c>
      <c r="FH201" s="43">
        <f>IF($B201=VK_valitsin!$C$8,100000,VK!CJ201/VK!L$296*VK_valitsin!E$5)</f>
        <v>0.24590501870919029</v>
      </c>
      <c r="FO201" s="43">
        <f>IF($B201=VK_valitsin!$C$8,100000,VK!CQ201/VK!S$296*VK_valitsin!J$5)</f>
        <v>3.604851768750997E-3</v>
      </c>
      <c r="GC201" s="43">
        <f>IF($B201=VK_valitsin!$C$8,100000,VK!DE201/VK!AG$296*VK_valitsin!I$5)</f>
        <v>0</v>
      </c>
      <c r="GH201" s="43">
        <f>IF($B201=VK_valitsin!$C$8,100000,VK!DJ201/VK!AL$296*VK_valitsin!D$5)</f>
        <v>3.9728952552201807E-3</v>
      </c>
      <c r="GZ201" s="43">
        <f>IF($B201=VK_valitsin!$C$8,100000,VK!EB201/VK!BD$296*VK_valitsin!H$5)</f>
        <v>7.2794539797078228E-2</v>
      </c>
      <c r="HD201" s="43">
        <f>IF($B201=VK_valitsin!$C$8,100000,VK!EF201/VK!BH$296*VK_valitsin!F$5)</f>
        <v>0.18342839815810449</v>
      </c>
      <c r="HJ201" s="43">
        <f>IF($B201=VK_valitsin!$C$8,100000,VK!EL201/VK!BN$296*VK_valitsin!G$5)</f>
        <v>0.20182598481953817</v>
      </c>
      <c r="ID201" s="15">
        <f t="shared" si="12"/>
        <v>0.71153170840788238</v>
      </c>
      <c r="IE201" s="15">
        <f t="shared" si="13"/>
        <v>128</v>
      </c>
      <c r="IF201" s="16">
        <f t="shared" si="15"/>
        <v>1.9899999999999993E-8</v>
      </c>
      <c r="IG201" s="37" t="str">
        <f t="shared" si="14"/>
        <v>Pyhäntä</v>
      </c>
    </row>
    <row r="202" spans="2:241" x14ac:dyDescent="0.2">
      <c r="B202" t="s">
        <v>289</v>
      </c>
      <c r="C202">
        <v>631</v>
      </c>
      <c r="L202" s="61">
        <v>137.69999999999999</v>
      </c>
      <c r="M202" s="55"/>
      <c r="N202" s="55"/>
      <c r="O202" s="55"/>
      <c r="P202" s="55"/>
      <c r="Q202" s="55"/>
      <c r="R202" s="55"/>
      <c r="S202" s="63">
        <v>56</v>
      </c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42">
        <v>0</v>
      </c>
      <c r="AH202" s="55"/>
      <c r="AI202" s="55"/>
      <c r="AJ202" s="55"/>
      <c r="AK202" s="55"/>
      <c r="AL202" s="72">
        <v>0.8936170212765957</v>
      </c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72">
        <v>1</v>
      </c>
      <c r="BE202" s="55"/>
      <c r="BF202" s="55"/>
      <c r="BG202" s="55"/>
      <c r="BH202" s="67">
        <v>84</v>
      </c>
      <c r="BI202" s="55"/>
      <c r="BJ202" s="55"/>
      <c r="BK202" s="55"/>
      <c r="BL202" s="55"/>
      <c r="BM202" s="55"/>
      <c r="BN202" s="65">
        <v>28198.252214695152</v>
      </c>
      <c r="CJ202" s="8">
        <f>ABS(L202-VLOOKUP(VK_valitsin!$C$8,tiedot,11,FALSE))</f>
        <v>1.6000000000000227</v>
      </c>
      <c r="CQ202" s="8">
        <f>ABS(S202-VLOOKUP(VK_valitsin!$C$8,tiedot,18,FALSE))</f>
        <v>96</v>
      </c>
      <c r="DE202" s="8">
        <f>ABS(AG202-VLOOKUP(VK_valitsin!$C$8,tiedot,32,FALSE))</f>
        <v>0</v>
      </c>
      <c r="DJ202" s="8">
        <f>ABS(AL202-VLOOKUP(VK_valitsin!$C$8,tiedot,37,FALSE))</f>
        <v>0.19927739863508631</v>
      </c>
      <c r="EB202" s="41">
        <f>ABS(BD202-VLOOKUP(VK_valitsin!$C$8,tiedot,55,FALSE))</f>
        <v>0.17934782608695654</v>
      </c>
      <c r="EF202" s="41">
        <f>ABS(BH202-VLOOKUP(VK_valitsin!$C$8,tiedot,59,FALSE))</f>
        <v>468</v>
      </c>
      <c r="EL202" s="8">
        <f>ABS(BN202-VLOOKUP(VK_valitsin!$C$8,tiedot,65,FALSE))</f>
        <v>781.77220004939591</v>
      </c>
      <c r="FH202" s="43">
        <f>IF($B202=VK_valitsin!$C$8,100000,VK!CJ202/VK!L$296*VK_valitsin!E$5)</f>
        <v>7.5663082679751931E-3</v>
      </c>
      <c r="FO202" s="43">
        <f>IF($B202=VK_valitsin!$C$8,100000,VK!CQ202/VK!S$296*VK_valitsin!J$5)</f>
        <v>1.8213987884215563E-2</v>
      </c>
      <c r="GC202" s="43">
        <f>IF($B202=VK_valitsin!$C$8,100000,VK!DE202/VK!AG$296*VK_valitsin!I$5)</f>
        <v>0</v>
      </c>
      <c r="GH202" s="43">
        <f>IF($B202=VK_valitsin!$C$8,100000,VK!DJ202/VK!AL$296*VK_valitsin!D$5)</f>
        <v>0.38963355107883285</v>
      </c>
      <c r="GZ202" s="43">
        <f>IF($B202=VK_valitsin!$C$8,100000,VK!EB202/VK!BD$296*VK_valitsin!H$5)</f>
        <v>7.2794539797078228E-2</v>
      </c>
      <c r="HD202" s="43">
        <f>IF($B202=VK_valitsin!$C$8,100000,VK!EF202/VK!BH$296*VK_valitsin!F$5)</f>
        <v>0.18581058514717078</v>
      </c>
      <c r="HJ202" s="43">
        <f>IF($B202=VK_valitsin!$C$8,100000,VK!EL202/VK!BN$296*VK_valitsin!G$5)</f>
        <v>3.0943497508735006E-2</v>
      </c>
      <c r="ID202" s="15">
        <f t="shared" si="12"/>
        <v>0.70496248968400765</v>
      </c>
      <c r="IE202" s="15">
        <f t="shared" si="13"/>
        <v>125</v>
      </c>
      <c r="IF202" s="16">
        <f t="shared" si="15"/>
        <v>1.9999999999999994E-8</v>
      </c>
      <c r="IG202" s="37" t="str">
        <f t="shared" si="14"/>
        <v>Pyhäranta</v>
      </c>
    </row>
    <row r="203" spans="2:241" x14ac:dyDescent="0.2">
      <c r="B203" t="s">
        <v>290</v>
      </c>
      <c r="C203">
        <v>635</v>
      </c>
      <c r="L203" s="61">
        <v>146</v>
      </c>
      <c r="M203" s="55"/>
      <c r="N203" s="55"/>
      <c r="O203" s="55"/>
      <c r="P203" s="55"/>
      <c r="Q203" s="55"/>
      <c r="R203" s="55"/>
      <c r="S203" s="63">
        <v>243</v>
      </c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42">
        <v>1</v>
      </c>
      <c r="AH203" s="55"/>
      <c r="AI203" s="55"/>
      <c r="AJ203" s="55"/>
      <c r="AK203" s="55"/>
      <c r="AL203" s="72">
        <v>0.62867647058823528</v>
      </c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72">
        <v>0.98245614035087714</v>
      </c>
      <c r="BE203" s="55"/>
      <c r="BF203" s="55"/>
      <c r="BG203" s="55"/>
      <c r="BH203" s="67">
        <v>171</v>
      </c>
      <c r="BI203" s="55"/>
      <c r="BJ203" s="55"/>
      <c r="BK203" s="55"/>
      <c r="BL203" s="55"/>
      <c r="BM203" s="55"/>
      <c r="BN203" s="65">
        <v>26907.770599551139</v>
      </c>
      <c r="CJ203" s="8">
        <f>ABS(L203-VLOOKUP(VK_valitsin!$C$8,tiedot,11,FALSE))</f>
        <v>6.6999999999999886</v>
      </c>
      <c r="CQ203" s="8">
        <f>ABS(S203-VLOOKUP(VK_valitsin!$C$8,tiedot,18,FALSE))</f>
        <v>91</v>
      </c>
      <c r="DE203" s="8">
        <f>ABS(AG203-VLOOKUP(VK_valitsin!$C$8,tiedot,32,FALSE))</f>
        <v>1</v>
      </c>
      <c r="DJ203" s="8">
        <f>ABS(AL203-VLOOKUP(VK_valitsin!$C$8,tiedot,37,FALSE))</f>
        <v>6.566315205327411E-2</v>
      </c>
      <c r="EB203" s="41">
        <f>ABS(BD203-VLOOKUP(VK_valitsin!$C$8,tiedot,55,FALSE))</f>
        <v>0.16180396643783368</v>
      </c>
      <c r="EF203" s="41">
        <f>ABS(BH203-VLOOKUP(VK_valitsin!$C$8,tiedot,59,FALSE))</f>
        <v>381</v>
      </c>
      <c r="EL203" s="8">
        <f>ABS(BN203-VLOOKUP(VK_valitsin!$C$8,tiedot,65,FALSE))</f>
        <v>508.70941509461773</v>
      </c>
      <c r="FH203" s="43">
        <f>IF($B203=VK_valitsin!$C$8,100000,VK!CJ203/VK!L$296*VK_valitsin!E$5)</f>
        <v>3.168391587214562E-2</v>
      </c>
      <c r="FO203" s="43">
        <f>IF($B203=VK_valitsin!$C$8,100000,VK!CQ203/VK!S$296*VK_valitsin!J$5)</f>
        <v>1.7265342681912668E-2</v>
      </c>
      <c r="GC203" s="43">
        <f>IF($B203=VK_valitsin!$C$8,100000,VK!DE203/VK!AG$296*VK_valitsin!I$5)</f>
        <v>0.10940897735217005</v>
      </c>
      <c r="GH203" s="43">
        <f>IF($B203=VK_valitsin!$C$8,100000,VK!DJ203/VK!AL$296*VK_valitsin!D$5)</f>
        <v>0.1283866975622088</v>
      </c>
      <c r="GZ203" s="43">
        <f>IF($B203=VK_valitsin!$C$8,100000,VK!EB203/VK!BD$296*VK_valitsin!H$5)</f>
        <v>6.5673755468177414E-2</v>
      </c>
      <c r="HD203" s="43">
        <f>IF($B203=VK_valitsin!$C$8,100000,VK!EF203/VK!BH$296*VK_valitsin!F$5)</f>
        <v>0.15126887380570955</v>
      </c>
      <c r="HJ203" s="43">
        <f>IF($B203=VK_valitsin!$C$8,100000,VK!EL203/VK!BN$296*VK_valitsin!G$5)</f>
        <v>2.0135339319632677E-2</v>
      </c>
      <c r="ID203" s="15">
        <f t="shared" si="12"/>
        <v>0.52382292216195669</v>
      </c>
      <c r="IE203" s="15">
        <f t="shared" si="13"/>
        <v>56</v>
      </c>
      <c r="IF203" s="16">
        <f t="shared" si="15"/>
        <v>2.0099999999999995E-8</v>
      </c>
      <c r="IG203" s="37" t="str">
        <f t="shared" si="14"/>
        <v>Pälkäne</v>
      </c>
    </row>
    <row r="204" spans="2:241" x14ac:dyDescent="0.2">
      <c r="B204" t="s">
        <v>291</v>
      </c>
      <c r="C204">
        <v>636</v>
      </c>
      <c r="L204" s="61">
        <v>147.4</v>
      </c>
      <c r="M204" s="55"/>
      <c r="N204" s="55"/>
      <c r="O204" s="55"/>
      <c r="P204" s="55"/>
      <c r="Q204" s="55"/>
      <c r="R204" s="55"/>
      <c r="S204" s="63">
        <v>336</v>
      </c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42">
        <v>0</v>
      </c>
      <c r="AH204" s="55"/>
      <c r="AI204" s="55"/>
      <c r="AJ204" s="55"/>
      <c r="AK204" s="55"/>
      <c r="AL204" s="72">
        <v>0.73913043478260865</v>
      </c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72">
        <v>0.74509803921568629</v>
      </c>
      <c r="BE204" s="55"/>
      <c r="BF204" s="55"/>
      <c r="BG204" s="55"/>
      <c r="BH204" s="67">
        <v>306</v>
      </c>
      <c r="BI204" s="55"/>
      <c r="BJ204" s="55"/>
      <c r="BK204" s="55"/>
      <c r="BL204" s="55"/>
      <c r="BM204" s="55"/>
      <c r="BN204" s="65">
        <v>25348.627387342403</v>
      </c>
      <c r="CJ204" s="8">
        <f>ABS(L204-VLOOKUP(VK_valitsin!$C$8,tiedot,11,FALSE))</f>
        <v>8.0999999999999943</v>
      </c>
      <c r="CQ204" s="8">
        <f>ABS(S204-VLOOKUP(VK_valitsin!$C$8,tiedot,18,FALSE))</f>
        <v>184</v>
      </c>
      <c r="DE204" s="8">
        <f>ABS(AG204-VLOOKUP(VK_valitsin!$C$8,tiedot,32,FALSE))</f>
        <v>0</v>
      </c>
      <c r="DJ204" s="8">
        <f>ABS(AL204-VLOOKUP(VK_valitsin!$C$8,tiedot,37,FALSE))</f>
        <v>4.4790812141099257E-2</v>
      </c>
      <c r="EB204" s="41">
        <f>ABS(BD204-VLOOKUP(VK_valitsin!$C$8,tiedot,55,FALSE))</f>
        <v>7.5554134697357167E-2</v>
      </c>
      <c r="EF204" s="41">
        <f>ABS(BH204-VLOOKUP(VK_valitsin!$C$8,tiedot,59,FALSE))</f>
        <v>246</v>
      </c>
      <c r="EL204" s="8">
        <f>ABS(BN204-VLOOKUP(VK_valitsin!$C$8,tiedot,65,FALSE))</f>
        <v>2067.8526273033531</v>
      </c>
      <c r="FH204" s="43">
        <f>IF($B204=VK_valitsin!$C$8,100000,VK!CJ204/VK!L$296*VK_valitsin!E$5)</f>
        <v>3.8304435606623846E-2</v>
      </c>
      <c r="FO204" s="43">
        <f>IF($B204=VK_valitsin!$C$8,100000,VK!CQ204/VK!S$296*VK_valitsin!J$5)</f>
        <v>3.4910143444746494E-2</v>
      </c>
      <c r="GC204" s="43">
        <f>IF($B204=VK_valitsin!$C$8,100000,VK!DE204/VK!AG$296*VK_valitsin!I$5)</f>
        <v>0</v>
      </c>
      <c r="GH204" s="43">
        <f>IF($B204=VK_valitsin!$C$8,100000,VK!DJ204/VK!AL$296*VK_valitsin!D$5)</f>
        <v>8.7576430191159016E-2</v>
      </c>
      <c r="GZ204" s="43">
        <f>IF($B204=VK_valitsin!$C$8,100000,VK!EB204/VK!BD$296*VK_valitsin!H$5)</f>
        <v>3.0666267805186234E-2</v>
      </c>
      <c r="HD204" s="43">
        <f>IF($B204=VK_valitsin!$C$8,100000,VK!EF204/VK!BH$296*VK_valitsin!F$5)</f>
        <v>9.7669666551717979E-2</v>
      </c>
      <c r="HJ204" s="43">
        <f>IF($B204=VK_valitsin!$C$8,100000,VK!EL204/VK!BN$296*VK_valitsin!G$5)</f>
        <v>8.1848129950578302E-2</v>
      </c>
      <c r="ID204" s="15">
        <f t="shared" si="12"/>
        <v>0.37097509375001192</v>
      </c>
      <c r="IE204" s="15">
        <f t="shared" si="13"/>
        <v>10</v>
      </c>
      <c r="IF204" s="16">
        <f t="shared" si="15"/>
        <v>2.0199999999999996E-8</v>
      </c>
      <c r="IG204" s="37" t="str">
        <f t="shared" si="14"/>
        <v>Pöytyä</v>
      </c>
    </row>
    <row r="205" spans="2:241" x14ac:dyDescent="0.2">
      <c r="B205" t="s">
        <v>85</v>
      </c>
      <c r="C205">
        <v>638</v>
      </c>
      <c r="L205" s="61">
        <v>123</v>
      </c>
      <c r="M205" s="55"/>
      <c r="N205" s="55"/>
      <c r="O205" s="55"/>
      <c r="P205" s="55"/>
      <c r="Q205" s="55"/>
      <c r="R205" s="55"/>
      <c r="S205" s="63">
        <v>311</v>
      </c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42">
        <v>0</v>
      </c>
      <c r="AH205" s="55"/>
      <c r="AI205" s="55"/>
      <c r="AJ205" s="55"/>
      <c r="AK205" s="55"/>
      <c r="AL205" s="72">
        <v>0.86727850335333567</v>
      </c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72">
        <v>0.86080586080586086</v>
      </c>
      <c r="BE205" s="55"/>
      <c r="BF205" s="55"/>
      <c r="BG205" s="55"/>
      <c r="BH205" s="67">
        <v>2457</v>
      </c>
      <c r="BI205" s="55"/>
      <c r="BJ205" s="55"/>
      <c r="BK205" s="55"/>
      <c r="BL205" s="55"/>
      <c r="BM205" s="55"/>
      <c r="BN205" s="65">
        <v>32067.229410286644</v>
      </c>
      <c r="CJ205" s="8">
        <f>ABS(L205-VLOOKUP(VK_valitsin!$C$8,tiedot,11,FALSE))</f>
        <v>16.300000000000011</v>
      </c>
      <c r="CQ205" s="8">
        <f>ABS(S205-VLOOKUP(VK_valitsin!$C$8,tiedot,18,FALSE))</f>
        <v>159</v>
      </c>
      <c r="DE205" s="8">
        <f>ABS(AG205-VLOOKUP(VK_valitsin!$C$8,tiedot,32,FALSE))</f>
        <v>0</v>
      </c>
      <c r="DJ205" s="8">
        <f>ABS(AL205-VLOOKUP(VK_valitsin!$C$8,tiedot,37,FALSE))</f>
        <v>0.17293888071182628</v>
      </c>
      <c r="EB205" s="41">
        <f>ABS(BD205-VLOOKUP(VK_valitsin!$C$8,tiedot,55,FALSE))</f>
        <v>4.0153686892817397E-2</v>
      </c>
      <c r="EF205" s="41">
        <f>ABS(BH205-VLOOKUP(VK_valitsin!$C$8,tiedot,59,FALSE))</f>
        <v>1905</v>
      </c>
      <c r="EL205" s="8">
        <f>ABS(BN205-VLOOKUP(VK_valitsin!$C$8,tiedot,65,FALSE))</f>
        <v>4650.7493956408871</v>
      </c>
      <c r="FH205" s="43">
        <f>IF($B205=VK_valitsin!$C$8,100000,VK!CJ205/VK!L$296*VK_valitsin!E$5)</f>
        <v>7.7081765479996248E-2</v>
      </c>
      <c r="FO205" s="43">
        <f>IF($B205=VK_valitsin!$C$8,100000,VK!CQ205/VK!S$296*VK_valitsin!J$5)</f>
        <v>3.0166917433232025E-2</v>
      </c>
      <c r="GC205" s="43">
        <f>IF($B205=VK_valitsin!$C$8,100000,VK!DE205/VK!AG$296*VK_valitsin!I$5)</f>
        <v>0</v>
      </c>
      <c r="GH205" s="43">
        <f>IF($B205=VK_valitsin!$C$8,100000,VK!DJ205/VK!AL$296*VK_valitsin!D$5)</f>
        <v>0.33813563742237462</v>
      </c>
      <c r="GZ205" s="43">
        <f>IF($B205=VK_valitsin!$C$8,100000,VK!EB205/VK!BD$296*VK_valitsin!H$5)</f>
        <v>1.6297767429315907E-2</v>
      </c>
      <c r="HD205" s="43">
        <f>IF($B205=VK_valitsin!$C$8,100000,VK!EF205/VK!BH$296*VK_valitsin!F$5)</f>
        <v>0.75634436902854774</v>
      </c>
      <c r="HJ205" s="43">
        <f>IF($B205=VK_valitsin!$C$8,100000,VK!EL205/VK!BN$296*VK_valitsin!G$5)</f>
        <v>0.18408233540239946</v>
      </c>
      <c r="ID205" s="15">
        <f t="shared" si="12"/>
        <v>1.4021088124958661</v>
      </c>
      <c r="IE205" s="15">
        <f t="shared" si="13"/>
        <v>266</v>
      </c>
      <c r="IF205" s="16">
        <f t="shared" si="15"/>
        <v>2.0299999999999996E-8</v>
      </c>
      <c r="IG205" s="37" t="str">
        <f t="shared" si="14"/>
        <v>Porvoo</v>
      </c>
    </row>
    <row r="206" spans="2:241" x14ac:dyDescent="0.2">
      <c r="B206" t="s">
        <v>286</v>
      </c>
      <c r="C206">
        <v>678</v>
      </c>
      <c r="L206" s="61">
        <v>176</v>
      </c>
      <c r="M206" s="55"/>
      <c r="N206" s="55"/>
      <c r="O206" s="55"/>
      <c r="P206" s="55"/>
      <c r="Q206" s="55"/>
      <c r="R206" s="55"/>
      <c r="S206" s="63">
        <v>333</v>
      </c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42">
        <v>0</v>
      </c>
      <c r="AH206" s="55"/>
      <c r="AI206" s="55"/>
      <c r="AJ206" s="55"/>
      <c r="AK206" s="55"/>
      <c r="AL206" s="72">
        <v>0.77806788511749347</v>
      </c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72">
        <v>0.93624161073825507</v>
      </c>
      <c r="BE206" s="55"/>
      <c r="BF206" s="55"/>
      <c r="BG206" s="55"/>
      <c r="BH206" s="67">
        <v>894</v>
      </c>
      <c r="BI206" s="55"/>
      <c r="BJ206" s="55"/>
      <c r="BK206" s="55"/>
      <c r="BL206" s="55"/>
      <c r="BM206" s="55"/>
      <c r="BN206" s="65">
        <v>26917.960162912052</v>
      </c>
      <c r="CJ206" s="8">
        <f>ABS(L206-VLOOKUP(VK_valitsin!$C$8,tiedot,11,FALSE))</f>
        <v>36.699999999999989</v>
      </c>
      <c r="CQ206" s="8">
        <f>ABS(S206-VLOOKUP(VK_valitsin!$C$8,tiedot,18,FALSE))</f>
        <v>181</v>
      </c>
      <c r="DE206" s="8">
        <f>ABS(AG206-VLOOKUP(VK_valitsin!$C$8,tiedot,32,FALSE))</f>
        <v>0</v>
      </c>
      <c r="DJ206" s="8">
        <f>ABS(AL206-VLOOKUP(VK_valitsin!$C$8,tiedot,37,FALSE))</f>
        <v>8.3728262475984083E-2</v>
      </c>
      <c r="EB206" s="41">
        <f>ABS(BD206-VLOOKUP(VK_valitsin!$C$8,tiedot,55,FALSE))</f>
        <v>0.11558943682521161</v>
      </c>
      <c r="EF206" s="41">
        <f>ABS(BH206-VLOOKUP(VK_valitsin!$C$8,tiedot,59,FALSE))</f>
        <v>342</v>
      </c>
      <c r="EL206" s="8">
        <f>ABS(BN206-VLOOKUP(VK_valitsin!$C$8,tiedot,65,FALSE))</f>
        <v>498.51985173370485</v>
      </c>
      <c r="FH206" s="43">
        <f>IF($B206=VK_valitsin!$C$8,100000,VK!CJ206/VK!L$296*VK_valitsin!E$5)</f>
        <v>0.17355219589667847</v>
      </c>
      <c r="FO206" s="43">
        <f>IF($B206=VK_valitsin!$C$8,100000,VK!CQ206/VK!S$296*VK_valitsin!J$5)</f>
        <v>3.4340956323364757E-2</v>
      </c>
      <c r="GC206" s="43">
        <f>IF($B206=VK_valitsin!$C$8,100000,VK!DE206/VK!AG$296*VK_valitsin!I$5)</f>
        <v>0</v>
      </c>
      <c r="GH206" s="43">
        <f>IF($B206=VK_valitsin!$C$8,100000,VK!DJ206/VK!AL$296*VK_valitsin!D$5)</f>
        <v>0.16370817994226042</v>
      </c>
      <c r="GZ206" s="43">
        <f>IF($B206=VK_valitsin!$C$8,100000,VK!EB206/VK!BD$296*VK_valitsin!H$5)</f>
        <v>4.6915984668891797E-2</v>
      </c>
      <c r="HD206" s="43">
        <f>IF($B206=VK_valitsin!$C$8,100000,VK!EF206/VK!BH$296*VK_valitsin!F$5)</f>
        <v>0.13578465837677864</v>
      </c>
      <c r="HJ206" s="43">
        <f>IF($B206=VK_valitsin!$C$8,100000,VK!EL206/VK!BN$296*VK_valitsin!G$5)</f>
        <v>1.9732023969645067E-2</v>
      </c>
      <c r="ID206" s="15">
        <f t="shared" si="12"/>
        <v>0.57403401957761913</v>
      </c>
      <c r="IE206" s="15">
        <f t="shared" si="13"/>
        <v>78</v>
      </c>
      <c r="IF206" s="16">
        <f t="shared" si="15"/>
        <v>2.0399999999999997E-8</v>
      </c>
      <c r="IG206" s="37" t="str">
        <f t="shared" si="14"/>
        <v>Raahe</v>
      </c>
    </row>
    <row r="207" spans="2:241" x14ac:dyDescent="0.2">
      <c r="B207" t="s">
        <v>292</v>
      </c>
      <c r="C207">
        <v>680</v>
      </c>
      <c r="L207" s="61">
        <v>120.4</v>
      </c>
      <c r="M207" s="55"/>
      <c r="N207" s="55"/>
      <c r="O207" s="55"/>
      <c r="P207" s="55"/>
      <c r="Q207" s="55"/>
      <c r="R207" s="55"/>
      <c r="S207" s="63">
        <v>34</v>
      </c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42">
        <v>0</v>
      </c>
      <c r="AH207" s="55"/>
      <c r="AI207" s="55"/>
      <c r="AJ207" s="55"/>
      <c r="AK207" s="55"/>
      <c r="AL207" s="72">
        <v>0.85505226480836238</v>
      </c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72">
        <v>0.82151589242053791</v>
      </c>
      <c r="BE207" s="55"/>
      <c r="BF207" s="55"/>
      <c r="BG207" s="55"/>
      <c r="BH207" s="67">
        <v>1227</v>
      </c>
      <c r="BI207" s="55"/>
      <c r="BJ207" s="55"/>
      <c r="BK207" s="55"/>
      <c r="BL207" s="55"/>
      <c r="BM207" s="55"/>
      <c r="BN207" s="65">
        <v>29644.566205610383</v>
      </c>
      <c r="CJ207" s="8">
        <f>ABS(L207-VLOOKUP(VK_valitsin!$C$8,tiedot,11,FALSE))</f>
        <v>18.900000000000006</v>
      </c>
      <c r="CQ207" s="8">
        <f>ABS(S207-VLOOKUP(VK_valitsin!$C$8,tiedot,18,FALSE))</f>
        <v>118</v>
      </c>
      <c r="DE207" s="8">
        <f>ABS(AG207-VLOOKUP(VK_valitsin!$C$8,tiedot,32,FALSE))</f>
        <v>0</v>
      </c>
      <c r="DJ207" s="8">
        <f>ABS(AL207-VLOOKUP(VK_valitsin!$C$8,tiedot,37,FALSE))</f>
        <v>0.16071264216685299</v>
      </c>
      <c r="EB207" s="41">
        <f>ABS(BD207-VLOOKUP(VK_valitsin!$C$8,tiedot,55,FALSE))</f>
        <v>8.6371850749444867E-4</v>
      </c>
      <c r="EF207" s="41">
        <f>ABS(BH207-VLOOKUP(VK_valitsin!$C$8,tiedot,59,FALSE))</f>
        <v>675</v>
      </c>
      <c r="EL207" s="8">
        <f>ABS(BN207-VLOOKUP(VK_valitsin!$C$8,tiedot,65,FALSE))</f>
        <v>2228.0861909646264</v>
      </c>
      <c r="FH207" s="43">
        <f>IF($B207=VK_valitsin!$C$8,100000,VK!CJ207/VK!L$296*VK_valitsin!E$5)</f>
        <v>8.9377016415455729E-2</v>
      </c>
      <c r="FO207" s="43">
        <f>IF($B207=VK_valitsin!$C$8,100000,VK!CQ207/VK!S$296*VK_valitsin!J$5)</f>
        <v>2.2388026774348299E-2</v>
      </c>
      <c r="GC207" s="43">
        <f>IF($B207=VK_valitsin!$C$8,100000,VK!DE207/VK!AG$296*VK_valitsin!I$5)</f>
        <v>0</v>
      </c>
      <c r="GH207" s="43">
        <f>IF($B207=VK_valitsin!$C$8,100000,VK!DJ207/VK!AL$296*VK_valitsin!D$5)</f>
        <v>0.31423050431022398</v>
      </c>
      <c r="GZ207" s="43">
        <f>IF($B207=VK_valitsin!$C$8,100000,VK!EB207/VK!BD$296*VK_valitsin!H$5)</f>
        <v>3.5057013312663897E-4</v>
      </c>
      <c r="HD207" s="43">
        <f>IF($B207=VK_valitsin!$C$8,100000,VK!EF207/VK!BH$296*VK_valitsin!F$5)</f>
        <v>0.26799603626995783</v>
      </c>
      <c r="HJ207" s="43">
        <f>IF($B207=VK_valitsin!$C$8,100000,VK!EL207/VK!BN$296*VK_valitsin!G$5)</f>
        <v>8.8190369899319193E-2</v>
      </c>
      <c r="ID207" s="15">
        <f t="shared" si="12"/>
        <v>0.78253254430243169</v>
      </c>
      <c r="IE207" s="15">
        <f t="shared" si="13"/>
        <v>158</v>
      </c>
      <c r="IF207" s="16">
        <f t="shared" si="15"/>
        <v>2.0499999999999998E-8</v>
      </c>
      <c r="IG207" s="37" t="str">
        <f t="shared" si="14"/>
        <v>Raisio</v>
      </c>
    </row>
    <row r="208" spans="2:241" x14ac:dyDescent="0.2">
      <c r="B208" t="s">
        <v>293</v>
      </c>
      <c r="C208">
        <v>681</v>
      </c>
      <c r="L208" s="61">
        <v>171.6</v>
      </c>
      <c r="M208" s="55"/>
      <c r="N208" s="55"/>
      <c r="O208" s="55"/>
      <c r="P208" s="55"/>
      <c r="Q208" s="55"/>
      <c r="R208" s="55"/>
      <c r="S208" s="63">
        <v>219</v>
      </c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42">
        <v>1</v>
      </c>
      <c r="AH208" s="55"/>
      <c r="AI208" s="55"/>
      <c r="AJ208" s="55"/>
      <c r="AK208" s="55"/>
      <c r="AL208" s="72">
        <v>0.67289719626168221</v>
      </c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72">
        <v>1</v>
      </c>
      <c r="BE208" s="55"/>
      <c r="BF208" s="55"/>
      <c r="BG208" s="55"/>
      <c r="BH208" s="67">
        <v>72</v>
      </c>
      <c r="BI208" s="55"/>
      <c r="BJ208" s="55"/>
      <c r="BK208" s="55"/>
      <c r="BL208" s="55"/>
      <c r="BM208" s="55"/>
      <c r="BN208" s="65">
        <v>24301.971965495995</v>
      </c>
      <c r="CJ208" s="8">
        <f>ABS(L208-VLOOKUP(VK_valitsin!$C$8,tiedot,11,FALSE))</f>
        <v>32.299999999999983</v>
      </c>
      <c r="CQ208" s="8">
        <f>ABS(S208-VLOOKUP(VK_valitsin!$C$8,tiedot,18,FALSE))</f>
        <v>67</v>
      </c>
      <c r="DE208" s="8">
        <f>ABS(AG208-VLOOKUP(VK_valitsin!$C$8,tiedot,32,FALSE))</f>
        <v>1</v>
      </c>
      <c r="DJ208" s="8">
        <f>ABS(AL208-VLOOKUP(VK_valitsin!$C$8,tiedot,37,FALSE))</f>
        <v>2.1442426379827184E-2</v>
      </c>
      <c r="EB208" s="41">
        <f>ABS(BD208-VLOOKUP(VK_valitsin!$C$8,tiedot,55,FALSE))</f>
        <v>0.17934782608695654</v>
      </c>
      <c r="EF208" s="41">
        <f>ABS(BH208-VLOOKUP(VK_valitsin!$C$8,tiedot,59,FALSE))</f>
        <v>480</v>
      </c>
      <c r="EL208" s="8">
        <f>ABS(BN208-VLOOKUP(VK_valitsin!$C$8,tiedot,65,FALSE))</f>
        <v>3114.5080491497611</v>
      </c>
      <c r="FH208" s="43">
        <f>IF($B208=VK_valitsin!$C$8,100000,VK!CJ208/VK!L$296*VK_valitsin!E$5)</f>
        <v>0.15274484815974695</v>
      </c>
      <c r="FO208" s="43">
        <f>IF($B208=VK_valitsin!$C$8,100000,VK!CQ208/VK!S$296*VK_valitsin!J$5)</f>
        <v>1.2711845710858777E-2</v>
      </c>
      <c r="GC208" s="43">
        <f>IF($B208=VK_valitsin!$C$8,100000,VK!DE208/VK!AG$296*VK_valitsin!I$5)</f>
        <v>0.10940897735217005</v>
      </c>
      <c r="GH208" s="43">
        <f>IF($B208=VK_valitsin!$C$8,100000,VK!DJ208/VK!AL$296*VK_valitsin!D$5)</f>
        <v>4.1924918687931516E-2</v>
      </c>
      <c r="GZ208" s="43">
        <f>IF($B208=VK_valitsin!$C$8,100000,VK!EB208/VK!BD$296*VK_valitsin!H$5)</f>
        <v>7.2794539797078228E-2</v>
      </c>
      <c r="HD208" s="43">
        <f>IF($B208=VK_valitsin!$C$8,100000,VK!EF208/VK!BH$296*VK_valitsin!F$5)</f>
        <v>0.19057495912530337</v>
      </c>
      <c r="HJ208" s="43">
        <f>IF($B208=VK_valitsin!$C$8,100000,VK!EL208/VK!BN$296*VK_valitsin!G$5)</f>
        <v>0.12327602855884542</v>
      </c>
      <c r="ID208" s="15">
        <f t="shared" si="12"/>
        <v>0.70343613799193438</v>
      </c>
      <c r="IE208" s="15">
        <f t="shared" si="13"/>
        <v>124</v>
      </c>
      <c r="IF208" s="16">
        <f t="shared" si="15"/>
        <v>2.0599999999999999E-8</v>
      </c>
      <c r="IG208" s="37" t="str">
        <f t="shared" si="14"/>
        <v>Rantasalmi</v>
      </c>
    </row>
    <row r="209" spans="2:241" x14ac:dyDescent="0.2">
      <c r="B209" t="s">
        <v>294</v>
      </c>
      <c r="C209">
        <v>683</v>
      </c>
      <c r="L209" s="61">
        <v>192.4</v>
      </c>
      <c r="M209" s="55"/>
      <c r="N209" s="55"/>
      <c r="O209" s="55"/>
      <c r="P209" s="55"/>
      <c r="Q209" s="55"/>
      <c r="R209" s="55"/>
      <c r="S209" s="63">
        <v>542</v>
      </c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42">
        <v>0</v>
      </c>
      <c r="AH209" s="55"/>
      <c r="AI209" s="55"/>
      <c r="AJ209" s="55"/>
      <c r="AK209" s="55"/>
      <c r="AL209" s="72">
        <v>0.80487804878048785</v>
      </c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72">
        <v>1</v>
      </c>
      <c r="BE209" s="55"/>
      <c r="BF209" s="55"/>
      <c r="BG209" s="55"/>
      <c r="BH209" s="67">
        <v>132</v>
      </c>
      <c r="BI209" s="55"/>
      <c r="BJ209" s="55"/>
      <c r="BK209" s="55"/>
      <c r="BL209" s="55"/>
      <c r="BM209" s="55"/>
      <c r="BN209" s="65">
        <v>22409.950700280111</v>
      </c>
      <c r="CJ209" s="8">
        <f>ABS(L209-VLOOKUP(VK_valitsin!$C$8,tiedot,11,FALSE))</f>
        <v>53.099999999999994</v>
      </c>
      <c r="CQ209" s="8">
        <f>ABS(S209-VLOOKUP(VK_valitsin!$C$8,tiedot,18,FALSE))</f>
        <v>390</v>
      </c>
      <c r="DE209" s="8">
        <f>ABS(AG209-VLOOKUP(VK_valitsin!$C$8,tiedot,32,FALSE))</f>
        <v>0</v>
      </c>
      <c r="DJ209" s="8">
        <f>ABS(AL209-VLOOKUP(VK_valitsin!$C$8,tiedot,37,FALSE))</f>
        <v>0.11053842613897846</v>
      </c>
      <c r="EB209" s="41">
        <f>ABS(BD209-VLOOKUP(VK_valitsin!$C$8,tiedot,55,FALSE))</f>
        <v>0.17934782608695654</v>
      </c>
      <c r="EF209" s="41">
        <f>ABS(BH209-VLOOKUP(VK_valitsin!$C$8,tiedot,59,FALSE))</f>
        <v>420</v>
      </c>
      <c r="EL209" s="8">
        <f>ABS(BN209-VLOOKUP(VK_valitsin!$C$8,tiedot,65,FALSE))</f>
        <v>5006.5293143656454</v>
      </c>
      <c r="FH209" s="43">
        <f>IF($B209=VK_valitsin!$C$8,100000,VK!CJ209/VK!L$296*VK_valitsin!E$5)</f>
        <v>0.25110685564342317</v>
      </c>
      <c r="FO209" s="43">
        <f>IF($B209=VK_valitsin!$C$8,100000,VK!CQ209/VK!S$296*VK_valitsin!J$5)</f>
        <v>7.3994325779625725E-2</v>
      </c>
      <c r="GC209" s="43">
        <f>IF($B209=VK_valitsin!$C$8,100000,VK!DE209/VK!AG$296*VK_valitsin!I$5)</f>
        <v>0</v>
      </c>
      <c r="GH209" s="43">
        <f>IF($B209=VK_valitsin!$C$8,100000,VK!DJ209/VK!AL$296*VK_valitsin!D$5)</f>
        <v>0.21612827045210292</v>
      </c>
      <c r="GZ209" s="43">
        <f>IF($B209=VK_valitsin!$C$8,100000,VK!EB209/VK!BD$296*VK_valitsin!H$5)</f>
        <v>7.2794539797078228E-2</v>
      </c>
      <c r="HD209" s="43">
        <f>IF($B209=VK_valitsin!$C$8,100000,VK!EF209/VK!BH$296*VK_valitsin!F$5)</f>
        <v>0.16675308923464047</v>
      </c>
      <c r="HJ209" s="43">
        <f>IF($B209=VK_valitsin!$C$8,100000,VK!EL209/VK!BN$296*VK_valitsin!G$5)</f>
        <v>0.19816453866828931</v>
      </c>
      <c r="ID209" s="15">
        <f t="shared" si="12"/>
        <v>0.97894164027515995</v>
      </c>
      <c r="IE209" s="15">
        <f t="shared" si="13"/>
        <v>215</v>
      </c>
      <c r="IF209" s="16">
        <f t="shared" si="15"/>
        <v>2.07E-8</v>
      </c>
      <c r="IG209" s="37" t="str">
        <f t="shared" si="14"/>
        <v>Ranua</v>
      </c>
    </row>
    <row r="210" spans="2:241" x14ac:dyDescent="0.2">
      <c r="B210" t="s">
        <v>94</v>
      </c>
      <c r="C210">
        <v>684</v>
      </c>
      <c r="L210" s="61">
        <v>136.69999999999999</v>
      </c>
      <c r="M210" s="55"/>
      <c r="N210" s="55"/>
      <c r="O210" s="55"/>
      <c r="P210" s="55"/>
      <c r="Q210" s="55"/>
      <c r="R210" s="55"/>
      <c r="S210" s="63">
        <v>199</v>
      </c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42">
        <v>0</v>
      </c>
      <c r="AH210" s="55"/>
      <c r="AI210" s="55"/>
      <c r="AJ210" s="55"/>
      <c r="AK210" s="55"/>
      <c r="AL210" s="72">
        <v>0.81214528944381381</v>
      </c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72">
        <v>0.85324947589098532</v>
      </c>
      <c r="BE210" s="55"/>
      <c r="BF210" s="55"/>
      <c r="BG210" s="55"/>
      <c r="BH210" s="67">
        <v>1431</v>
      </c>
      <c r="BI210" s="55"/>
      <c r="BJ210" s="55"/>
      <c r="BK210" s="55"/>
      <c r="BL210" s="55"/>
      <c r="BM210" s="55"/>
      <c r="BN210" s="65">
        <v>30236.597310613837</v>
      </c>
      <c r="CJ210" s="8">
        <f>ABS(L210-VLOOKUP(VK_valitsin!$C$8,tiedot,11,FALSE))</f>
        <v>2.6000000000000227</v>
      </c>
      <c r="CQ210" s="8">
        <f>ABS(S210-VLOOKUP(VK_valitsin!$C$8,tiedot,18,FALSE))</f>
        <v>47</v>
      </c>
      <c r="DE210" s="8">
        <f>ABS(AG210-VLOOKUP(VK_valitsin!$C$8,tiedot,32,FALSE))</f>
        <v>0</v>
      </c>
      <c r="DJ210" s="8">
        <f>ABS(AL210-VLOOKUP(VK_valitsin!$C$8,tiedot,37,FALSE))</f>
        <v>0.11780566680230442</v>
      </c>
      <c r="EB210" s="41">
        <f>ABS(BD210-VLOOKUP(VK_valitsin!$C$8,tiedot,55,FALSE))</f>
        <v>3.2597301977941862E-2</v>
      </c>
      <c r="EF210" s="41">
        <f>ABS(BH210-VLOOKUP(VK_valitsin!$C$8,tiedot,59,FALSE))</f>
        <v>879</v>
      </c>
      <c r="EL210" s="8">
        <f>ABS(BN210-VLOOKUP(VK_valitsin!$C$8,tiedot,65,FALSE))</f>
        <v>2820.1172959680807</v>
      </c>
      <c r="FH210" s="43">
        <f>IF($B210=VK_valitsin!$C$8,100000,VK!CJ210/VK!L$296*VK_valitsin!E$5)</f>
        <v>1.2295250935459624E-2</v>
      </c>
      <c r="FO210" s="43">
        <f>IF($B210=VK_valitsin!$C$8,100000,VK!CQ210/VK!S$296*VK_valitsin!J$5)</f>
        <v>8.9172649016472025E-3</v>
      </c>
      <c r="GC210" s="43">
        <f>IF($B210=VK_valitsin!$C$8,100000,VK!DE210/VK!AG$296*VK_valitsin!I$5)</f>
        <v>0</v>
      </c>
      <c r="GH210" s="43">
        <f>IF($B210=VK_valitsin!$C$8,100000,VK!DJ210/VK!AL$296*VK_valitsin!D$5)</f>
        <v>0.23033741210886099</v>
      </c>
      <c r="GZ210" s="43">
        <f>IF($B210=VK_valitsin!$C$8,100000,VK!EB210/VK!BD$296*VK_valitsin!H$5)</f>
        <v>1.323074635407159E-2</v>
      </c>
      <c r="HD210" s="43">
        <f>IF($B210=VK_valitsin!$C$8,100000,VK!EF210/VK!BH$296*VK_valitsin!F$5)</f>
        <v>0.34899039389821179</v>
      </c>
      <c r="HJ210" s="43">
        <f>IF($B210=VK_valitsin!$C$8,100000,VK!EL210/VK!BN$296*VK_valitsin!G$5)</f>
        <v>0.11162368336532695</v>
      </c>
      <c r="ID210" s="15">
        <f t="shared" si="12"/>
        <v>0.72539477236357797</v>
      </c>
      <c r="IE210" s="15">
        <f t="shared" si="13"/>
        <v>135</v>
      </c>
      <c r="IF210" s="16">
        <f t="shared" si="15"/>
        <v>2.0800000000000001E-8</v>
      </c>
      <c r="IG210" s="37" t="str">
        <f t="shared" si="14"/>
        <v>Rauma</v>
      </c>
    </row>
    <row r="211" spans="2:241" x14ac:dyDescent="0.2">
      <c r="B211" t="s">
        <v>296</v>
      </c>
      <c r="C211">
        <v>686</v>
      </c>
      <c r="L211" s="61">
        <v>188.4</v>
      </c>
      <c r="M211" s="55"/>
      <c r="N211" s="55"/>
      <c r="O211" s="55"/>
      <c r="P211" s="55"/>
      <c r="Q211" s="55"/>
      <c r="R211" s="55"/>
      <c r="S211" s="63">
        <v>217</v>
      </c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42">
        <v>0</v>
      </c>
      <c r="AH211" s="55"/>
      <c r="AI211" s="55"/>
      <c r="AJ211" s="55"/>
      <c r="AK211" s="55"/>
      <c r="AL211" s="72">
        <v>0.85227272727272729</v>
      </c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72">
        <v>0.96</v>
      </c>
      <c r="BE211" s="55"/>
      <c r="BF211" s="55"/>
      <c r="BG211" s="55"/>
      <c r="BH211" s="67">
        <v>75</v>
      </c>
      <c r="BI211" s="55"/>
      <c r="BJ211" s="55"/>
      <c r="BK211" s="55"/>
      <c r="BL211" s="55"/>
      <c r="BM211" s="55"/>
      <c r="BN211" s="65">
        <v>24087.947189097104</v>
      </c>
      <c r="CJ211" s="8">
        <f>ABS(L211-VLOOKUP(VK_valitsin!$C$8,tiedot,11,FALSE))</f>
        <v>49.099999999999994</v>
      </c>
      <c r="CQ211" s="8">
        <f>ABS(S211-VLOOKUP(VK_valitsin!$C$8,tiedot,18,FALSE))</f>
        <v>65</v>
      </c>
      <c r="DE211" s="8">
        <f>ABS(AG211-VLOOKUP(VK_valitsin!$C$8,tiedot,32,FALSE))</f>
        <v>0</v>
      </c>
      <c r="DJ211" s="8">
        <f>ABS(AL211-VLOOKUP(VK_valitsin!$C$8,tiedot,37,FALSE))</f>
        <v>0.1579331046312179</v>
      </c>
      <c r="EB211" s="41">
        <f>ABS(BD211-VLOOKUP(VK_valitsin!$C$8,tiedot,55,FALSE))</f>
        <v>0.13934782608695651</v>
      </c>
      <c r="EF211" s="41">
        <f>ABS(BH211-VLOOKUP(VK_valitsin!$C$8,tiedot,59,FALSE))</f>
        <v>477</v>
      </c>
      <c r="EL211" s="8">
        <f>ABS(BN211-VLOOKUP(VK_valitsin!$C$8,tiedot,65,FALSE))</f>
        <v>3328.5328255486529</v>
      </c>
      <c r="FH211" s="43">
        <f>IF($B211=VK_valitsin!$C$8,100000,VK!CJ211/VK!L$296*VK_valitsin!E$5)</f>
        <v>0.23219108497348542</v>
      </c>
      <c r="FO211" s="43">
        <f>IF($B211=VK_valitsin!$C$8,100000,VK!CQ211/VK!S$296*VK_valitsin!J$5)</f>
        <v>1.2332387629937621E-2</v>
      </c>
      <c r="GC211" s="43">
        <f>IF($B211=VK_valitsin!$C$8,100000,VK!DE211/VK!AG$296*VK_valitsin!I$5)</f>
        <v>0</v>
      </c>
      <c r="GH211" s="43">
        <f>IF($B211=VK_valitsin!$C$8,100000,VK!DJ211/VK!AL$296*VK_valitsin!D$5)</f>
        <v>0.30879586351410648</v>
      </c>
      <c r="GZ211" s="43">
        <f>IF($B211=VK_valitsin!$C$8,100000,VK!EB211/VK!BD$296*VK_valitsin!H$5)</f>
        <v>5.6559151527184402E-2</v>
      </c>
      <c r="HD211" s="43">
        <f>IF($B211=VK_valitsin!$C$8,100000,VK!EF211/VK!BH$296*VK_valitsin!F$5)</f>
        <v>0.18938386563077023</v>
      </c>
      <c r="HJ211" s="43">
        <f>IF($B211=VK_valitsin!$C$8,100000,VK!EL211/VK!BN$296*VK_valitsin!G$5)</f>
        <v>0.13174739033774754</v>
      </c>
      <c r="ID211" s="15">
        <f t="shared" si="12"/>
        <v>0.93100976451323159</v>
      </c>
      <c r="IE211" s="15">
        <f t="shared" si="13"/>
        <v>203</v>
      </c>
      <c r="IF211" s="16">
        <f t="shared" si="15"/>
        <v>2.0900000000000002E-8</v>
      </c>
      <c r="IG211" s="37" t="str">
        <f t="shared" si="14"/>
        <v>Rautalampi</v>
      </c>
    </row>
    <row r="212" spans="2:241" x14ac:dyDescent="0.2">
      <c r="B212" t="s">
        <v>297</v>
      </c>
      <c r="C212">
        <v>687</v>
      </c>
      <c r="L212" s="61">
        <v>229.6</v>
      </c>
      <c r="M212" s="55"/>
      <c r="N212" s="55"/>
      <c r="O212" s="55"/>
      <c r="P212" s="55"/>
      <c r="Q212" s="55"/>
      <c r="R212" s="55"/>
      <c r="S212" s="63">
        <v>268</v>
      </c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42">
        <v>0</v>
      </c>
      <c r="AH212" s="55"/>
      <c r="AI212" s="55"/>
      <c r="AJ212" s="55"/>
      <c r="AK212" s="55"/>
      <c r="AL212" s="72">
        <v>0.52941176470588236</v>
      </c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72">
        <v>1</v>
      </c>
      <c r="BE212" s="55"/>
      <c r="BF212" s="55"/>
      <c r="BG212" s="55"/>
      <c r="BH212" s="67">
        <v>18</v>
      </c>
      <c r="BI212" s="55"/>
      <c r="BJ212" s="55"/>
      <c r="BK212" s="55"/>
      <c r="BL212" s="55"/>
      <c r="BM212" s="55"/>
      <c r="BN212" s="65">
        <v>22161.330502476998</v>
      </c>
      <c r="CJ212" s="8">
        <f>ABS(L212-VLOOKUP(VK_valitsin!$C$8,tiedot,11,FALSE))</f>
        <v>90.299999999999983</v>
      </c>
      <c r="CQ212" s="8">
        <f>ABS(S212-VLOOKUP(VK_valitsin!$C$8,tiedot,18,FALSE))</f>
        <v>116</v>
      </c>
      <c r="DE212" s="8">
        <f>ABS(AG212-VLOOKUP(VK_valitsin!$C$8,tiedot,32,FALSE))</f>
        <v>0</v>
      </c>
      <c r="DJ212" s="8">
        <f>ABS(AL212-VLOOKUP(VK_valitsin!$C$8,tiedot,37,FALSE))</f>
        <v>0.16492785793562703</v>
      </c>
      <c r="EB212" s="41">
        <f>ABS(BD212-VLOOKUP(VK_valitsin!$C$8,tiedot,55,FALSE))</f>
        <v>0.17934782608695654</v>
      </c>
      <c r="EF212" s="41">
        <f>ABS(BH212-VLOOKUP(VK_valitsin!$C$8,tiedot,59,FALSE))</f>
        <v>534</v>
      </c>
      <c r="EL212" s="8">
        <f>ABS(BN212-VLOOKUP(VK_valitsin!$C$8,tiedot,65,FALSE))</f>
        <v>5255.1495121687585</v>
      </c>
      <c r="FH212" s="43">
        <f>IF($B212=VK_valitsin!$C$8,100000,VK!CJ212/VK!L$296*VK_valitsin!E$5)</f>
        <v>0.42702352287384387</v>
      </c>
      <c r="FO212" s="43">
        <f>IF($B212=VK_valitsin!$C$8,100000,VK!CQ212/VK!S$296*VK_valitsin!J$5)</f>
        <v>2.2008568693427138E-2</v>
      </c>
      <c r="GC212" s="43">
        <f>IF($B212=VK_valitsin!$C$8,100000,VK!DE212/VK!AG$296*VK_valitsin!I$5)</f>
        <v>0</v>
      </c>
      <c r="GH212" s="43">
        <f>IF($B212=VK_valitsin!$C$8,100000,VK!DJ212/VK!AL$296*VK_valitsin!D$5)</f>
        <v>0.32247222916111101</v>
      </c>
      <c r="GZ212" s="43">
        <f>IF($B212=VK_valitsin!$C$8,100000,VK!EB212/VK!BD$296*VK_valitsin!H$5)</f>
        <v>7.2794539797078228E-2</v>
      </c>
      <c r="HD212" s="43">
        <f>IF($B212=VK_valitsin!$C$8,100000,VK!EF212/VK!BH$296*VK_valitsin!F$5)</f>
        <v>0.21201464202689999</v>
      </c>
      <c r="HJ212" s="43">
        <f>IF($B212=VK_valitsin!$C$8,100000,VK!EL212/VK!BN$296*VK_valitsin!G$5)</f>
        <v>0.20800522943582458</v>
      </c>
      <c r="ID212" s="15">
        <f t="shared" si="12"/>
        <v>1.2643187529881847</v>
      </c>
      <c r="IE212" s="15">
        <f t="shared" si="13"/>
        <v>258</v>
      </c>
      <c r="IF212" s="16">
        <f t="shared" si="15"/>
        <v>2.1000000000000003E-8</v>
      </c>
      <c r="IG212" s="37" t="str">
        <f t="shared" si="14"/>
        <v>Rautavaara</v>
      </c>
    </row>
    <row r="213" spans="2:241" x14ac:dyDescent="0.2">
      <c r="B213" t="s">
        <v>298</v>
      </c>
      <c r="C213">
        <v>689</v>
      </c>
      <c r="L213" s="61">
        <v>233.2</v>
      </c>
      <c r="M213" s="55"/>
      <c r="N213" s="55"/>
      <c r="O213" s="55"/>
      <c r="P213" s="55"/>
      <c r="Q213" s="55"/>
      <c r="R213" s="55"/>
      <c r="S213" s="63">
        <v>186</v>
      </c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42">
        <v>0</v>
      </c>
      <c r="AH213" s="55"/>
      <c r="AI213" s="55"/>
      <c r="AJ213" s="55"/>
      <c r="AK213" s="55"/>
      <c r="AL213" s="72">
        <v>0.72413793103448276</v>
      </c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72">
        <v>1</v>
      </c>
      <c r="BE213" s="55"/>
      <c r="BF213" s="55"/>
      <c r="BG213" s="55"/>
      <c r="BH213" s="67">
        <v>63</v>
      </c>
      <c r="BI213" s="55"/>
      <c r="BJ213" s="55"/>
      <c r="BK213" s="55"/>
      <c r="BL213" s="55"/>
      <c r="BM213" s="55"/>
      <c r="BN213" s="65">
        <v>26868.826795212764</v>
      </c>
      <c r="CJ213" s="8">
        <f>ABS(L213-VLOOKUP(VK_valitsin!$C$8,tiedot,11,FALSE))</f>
        <v>93.899999999999977</v>
      </c>
      <c r="CQ213" s="8">
        <f>ABS(S213-VLOOKUP(VK_valitsin!$C$8,tiedot,18,FALSE))</f>
        <v>34</v>
      </c>
      <c r="DE213" s="8">
        <f>ABS(AG213-VLOOKUP(VK_valitsin!$C$8,tiedot,32,FALSE))</f>
        <v>0</v>
      </c>
      <c r="DJ213" s="8">
        <f>ABS(AL213-VLOOKUP(VK_valitsin!$C$8,tiedot,37,FALSE))</f>
        <v>2.9798308392973372E-2</v>
      </c>
      <c r="EB213" s="41">
        <f>ABS(BD213-VLOOKUP(VK_valitsin!$C$8,tiedot,55,FALSE))</f>
        <v>0.17934782608695654</v>
      </c>
      <c r="EF213" s="41">
        <f>ABS(BH213-VLOOKUP(VK_valitsin!$C$8,tiedot,59,FALSE))</f>
        <v>489</v>
      </c>
      <c r="EL213" s="8">
        <f>ABS(BN213-VLOOKUP(VK_valitsin!$C$8,tiedot,65,FALSE))</f>
        <v>547.65321943299205</v>
      </c>
      <c r="FH213" s="43">
        <f>IF($B213=VK_valitsin!$C$8,100000,VK!CJ213/VK!L$296*VK_valitsin!E$5)</f>
        <v>0.44404771647678776</v>
      </c>
      <c r="FO213" s="43">
        <f>IF($B213=VK_valitsin!$C$8,100000,VK!CQ213/VK!S$296*VK_valitsin!J$5)</f>
        <v>6.4507873756596791E-3</v>
      </c>
      <c r="GC213" s="43">
        <f>IF($B213=VK_valitsin!$C$8,100000,VK!DE213/VK!AG$296*VK_valitsin!I$5)</f>
        <v>0</v>
      </c>
      <c r="GH213" s="43">
        <f>IF($B213=VK_valitsin!$C$8,100000,VK!DJ213/VK!AL$296*VK_valitsin!D$5)</f>
        <v>5.8262606772367734E-2</v>
      </c>
      <c r="GZ213" s="43">
        <f>IF($B213=VK_valitsin!$C$8,100000,VK!EB213/VK!BD$296*VK_valitsin!H$5)</f>
        <v>7.2794539797078228E-2</v>
      </c>
      <c r="HD213" s="43">
        <f>IF($B213=VK_valitsin!$C$8,100000,VK!EF213/VK!BH$296*VK_valitsin!F$5)</f>
        <v>0.19414823960890282</v>
      </c>
      <c r="HJ213" s="43">
        <f>IF($B213=VK_valitsin!$C$8,100000,VK!EL213/VK!BN$296*VK_valitsin!G$5)</f>
        <v>2.1676782610208896E-2</v>
      </c>
      <c r="ID213" s="15">
        <f t="shared" si="12"/>
        <v>0.79738069374100518</v>
      </c>
      <c r="IE213" s="15">
        <f t="shared" si="13"/>
        <v>161</v>
      </c>
      <c r="IF213" s="16">
        <f t="shared" si="15"/>
        <v>2.1100000000000004E-8</v>
      </c>
      <c r="IG213" s="37" t="str">
        <f t="shared" si="14"/>
        <v>Rautjärvi</v>
      </c>
    </row>
    <row r="214" spans="2:241" x14ac:dyDescent="0.2">
      <c r="B214" t="s">
        <v>299</v>
      </c>
      <c r="C214">
        <v>691</v>
      </c>
      <c r="L214" s="61">
        <v>166.7</v>
      </c>
      <c r="M214" s="55"/>
      <c r="N214" s="55"/>
      <c r="O214" s="55"/>
      <c r="P214" s="55"/>
      <c r="Q214" s="55"/>
      <c r="R214" s="55"/>
      <c r="S214" s="63">
        <v>133</v>
      </c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42">
        <v>0</v>
      </c>
      <c r="AH214" s="55"/>
      <c r="AI214" s="55"/>
      <c r="AJ214" s="55"/>
      <c r="AK214" s="55"/>
      <c r="AL214" s="72">
        <v>0.51479289940828399</v>
      </c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72">
        <v>1</v>
      </c>
      <c r="BE214" s="55"/>
      <c r="BF214" s="55"/>
      <c r="BG214" s="55"/>
      <c r="BH214" s="67">
        <v>87</v>
      </c>
      <c r="BI214" s="55"/>
      <c r="BJ214" s="55"/>
      <c r="BK214" s="55"/>
      <c r="BL214" s="55"/>
      <c r="BM214" s="55"/>
      <c r="BN214" s="65">
        <v>23405.10641627543</v>
      </c>
      <c r="CJ214" s="8">
        <f>ABS(L214-VLOOKUP(VK_valitsin!$C$8,tiedot,11,FALSE))</f>
        <v>27.399999999999977</v>
      </c>
      <c r="CQ214" s="8">
        <f>ABS(S214-VLOOKUP(VK_valitsin!$C$8,tiedot,18,FALSE))</f>
        <v>19</v>
      </c>
      <c r="DE214" s="8">
        <f>ABS(AG214-VLOOKUP(VK_valitsin!$C$8,tiedot,32,FALSE))</f>
        <v>0</v>
      </c>
      <c r="DJ214" s="8">
        <f>ABS(AL214-VLOOKUP(VK_valitsin!$C$8,tiedot,37,FALSE))</f>
        <v>0.1795467232332254</v>
      </c>
      <c r="EB214" s="41">
        <f>ABS(BD214-VLOOKUP(VK_valitsin!$C$8,tiedot,55,FALSE))</f>
        <v>0.17934782608695654</v>
      </c>
      <c r="EF214" s="41">
        <f>ABS(BH214-VLOOKUP(VK_valitsin!$C$8,tiedot,59,FALSE))</f>
        <v>465</v>
      </c>
      <c r="EL214" s="8">
        <f>ABS(BN214-VLOOKUP(VK_valitsin!$C$8,tiedot,65,FALSE))</f>
        <v>4011.3735983703264</v>
      </c>
      <c r="FH214" s="43">
        <f>IF($B214=VK_valitsin!$C$8,100000,VK!CJ214/VK!L$296*VK_valitsin!E$5)</f>
        <v>0.12957302908907323</v>
      </c>
      <c r="FO214" s="43">
        <f>IF($B214=VK_valitsin!$C$8,100000,VK!CQ214/VK!S$296*VK_valitsin!J$5)</f>
        <v>3.604851768750997E-3</v>
      </c>
      <c r="GC214" s="43">
        <f>IF($B214=VK_valitsin!$C$8,100000,VK!DE214/VK!AG$296*VK_valitsin!I$5)</f>
        <v>0</v>
      </c>
      <c r="GH214" s="43">
        <f>IF($B214=VK_valitsin!$C$8,100000,VK!DJ214/VK!AL$296*VK_valitsin!D$5)</f>
        <v>0.351055502716768</v>
      </c>
      <c r="GZ214" s="43">
        <f>IF($B214=VK_valitsin!$C$8,100000,VK!EB214/VK!BD$296*VK_valitsin!H$5)</f>
        <v>7.2794539797078228E-2</v>
      </c>
      <c r="HD214" s="43">
        <f>IF($B214=VK_valitsin!$C$8,100000,VK!EF214/VK!BH$296*VK_valitsin!F$5)</f>
        <v>0.18461949165263764</v>
      </c>
      <c r="HJ214" s="43">
        <f>IF($B214=VK_valitsin!$C$8,100000,VK!EL214/VK!BN$296*VK_valitsin!G$5)</f>
        <v>0.15877506125177479</v>
      </c>
      <c r="ID214" s="15">
        <f t="shared" si="12"/>
        <v>0.90042249747608272</v>
      </c>
      <c r="IE214" s="15">
        <f t="shared" si="13"/>
        <v>194</v>
      </c>
      <c r="IF214" s="16">
        <f t="shared" si="15"/>
        <v>2.1200000000000005E-8</v>
      </c>
      <c r="IG214" s="37" t="str">
        <f t="shared" si="14"/>
        <v>Reisjärvi</v>
      </c>
    </row>
    <row r="215" spans="2:241" x14ac:dyDescent="0.2">
      <c r="B215" t="s">
        <v>115</v>
      </c>
      <c r="C215">
        <v>694</v>
      </c>
      <c r="L215" s="61">
        <v>132.9</v>
      </c>
      <c r="M215" s="55"/>
      <c r="N215" s="55"/>
      <c r="O215" s="55"/>
      <c r="P215" s="55"/>
      <c r="Q215" s="55"/>
      <c r="R215" s="55"/>
      <c r="S215" s="63">
        <v>70</v>
      </c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42">
        <v>0</v>
      </c>
      <c r="AH215" s="55"/>
      <c r="AI215" s="55"/>
      <c r="AJ215" s="55"/>
      <c r="AK215" s="55"/>
      <c r="AL215" s="72">
        <v>0.79705654531371029</v>
      </c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72">
        <v>0.96501457725947526</v>
      </c>
      <c r="BE215" s="55"/>
      <c r="BF215" s="55"/>
      <c r="BG215" s="55"/>
      <c r="BH215" s="67">
        <v>1029</v>
      </c>
      <c r="BI215" s="55"/>
      <c r="BJ215" s="55"/>
      <c r="BK215" s="55"/>
      <c r="BL215" s="55"/>
      <c r="BM215" s="55"/>
      <c r="BN215" s="65">
        <v>28871.147714973991</v>
      </c>
      <c r="CJ215" s="8">
        <f>ABS(L215-VLOOKUP(VK_valitsin!$C$8,tiedot,11,FALSE))</f>
        <v>6.4000000000000057</v>
      </c>
      <c r="CQ215" s="8">
        <f>ABS(S215-VLOOKUP(VK_valitsin!$C$8,tiedot,18,FALSE))</f>
        <v>82</v>
      </c>
      <c r="DE215" s="8">
        <f>ABS(AG215-VLOOKUP(VK_valitsin!$C$8,tiedot,32,FALSE))</f>
        <v>0</v>
      </c>
      <c r="DJ215" s="8">
        <f>ABS(AL215-VLOOKUP(VK_valitsin!$C$8,tiedot,37,FALSE))</f>
        <v>0.10271692267220089</v>
      </c>
      <c r="EB215" s="41">
        <f>ABS(BD215-VLOOKUP(VK_valitsin!$C$8,tiedot,55,FALSE))</f>
        <v>0.1443624033464318</v>
      </c>
      <c r="EF215" s="41">
        <f>ABS(BH215-VLOOKUP(VK_valitsin!$C$8,tiedot,59,FALSE))</f>
        <v>477</v>
      </c>
      <c r="EL215" s="8">
        <f>ABS(BN215-VLOOKUP(VK_valitsin!$C$8,tiedot,65,FALSE))</f>
        <v>1454.6677003282348</v>
      </c>
      <c r="FH215" s="43">
        <f>IF($B215=VK_valitsin!$C$8,100000,VK!CJ215/VK!L$296*VK_valitsin!E$5)</f>
        <v>3.0265233071900374E-2</v>
      </c>
      <c r="FO215" s="43">
        <f>IF($B215=VK_valitsin!$C$8,100000,VK!CQ215/VK!S$296*VK_valitsin!J$5)</f>
        <v>1.5557781317767461E-2</v>
      </c>
      <c r="GC215" s="43">
        <f>IF($B215=VK_valitsin!$C$8,100000,VK!DE215/VK!AG$296*VK_valitsin!I$5)</f>
        <v>0</v>
      </c>
      <c r="GH215" s="43">
        <f>IF($B215=VK_valitsin!$C$8,100000,VK!DJ215/VK!AL$296*VK_valitsin!D$5)</f>
        <v>0.20083541641341429</v>
      </c>
      <c r="GZ215" s="43">
        <f>IF($B215=VK_valitsin!$C$8,100000,VK!EB215/VK!BD$296*VK_valitsin!H$5)</f>
        <v>5.8594491747608439E-2</v>
      </c>
      <c r="HD215" s="43">
        <f>IF($B215=VK_valitsin!$C$8,100000,VK!EF215/VK!BH$296*VK_valitsin!F$5)</f>
        <v>0.18938386563077023</v>
      </c>
      <c r="HJ215" s="43">
        <f>IF($B215=VK_valitsin!$C$8,100000,VK!EL215/VK!BN$296*VK_valitsin!G$5)</f>
        <v>5.7577522401410439E-2</v>
      </c>
      <c r="ID215" s="15">
        <f t="shared" si="12"/>
        <v>0.55221433188287128</v>
      </c>
      <c r="IE215" s="15">
        <f t="shared" si="13"/>
        <v>68</v>
      </c>
      <c r="IF215" s="16">
        <f t="shared" si="15"/>
        <v>2.1300000000000005E-8</v>
      </c>
      <c r="IG215" s="37" t="str">
        <f t="shared" si="14"/>
        <v>Riihimäki</v>
      </c>
    </row>
    <row r="216" spans="2:241" x14ac:dyDescent="0.2">
      <c r="B216" t="s">
        <v>300</v>
      </c>
      <c r="C216">
        <v>697</v>
      </c>
      <c r="L216" s="61">
        <v>195.4</v>
      </c>
      <c r="M216" s="55"/>
      <c r="N216" s="55"/>
      <c r="O216" s="55"/>
      <c r="P216" s="55"/>
      <c r="Q216" s="55"/>
      <c r="R216" s="55"/>
      <c r="S216" s="63">
        <v>234</v>
      </c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42">
        <v>1</v>
      </c>
      <c r="AH216" s="55"/>
      <c r="AI216" s="55"/>
      <c r="AJ216" s="55"/>
      <c r="AK216" s="55"/>
      <c r="AL216" s="72">
        <v>1</v>
      </c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72">
        <v>1</v>
      </c>
      <c r="BE216" s="55"/>
      <c r="BF216" s="55"/>
      <c r="BG216" s="55"/>
      <c r="BH216" s="67">
        <v>33</v>
      </c>
      <c r="BI216" s="55"/>
      <c r="BJ216" s="55"/>
      <c r="BK216" s="55"/>
      <c r="BL216" s="55"/>
      <c r="BM216" s="55"/>
      <c r="BN216" s="65">
        <v>25454.839208942391</v>
      </c>
      <c r="CJ216" s="8">
        <f>ABS(L216-VLOOKUP(VK_valitsin!$C$8,tiedot,11,FALSE))</f>
        <v>56.099999999999994</v>
      </c>
      <c r="CQ216" s="8">
        <f>ABS(S216-VLOOKUP(VK_valitsin!$C$8,tiedot,18,FALSE))</f>
        <v>82</v>
      </c>
      <c r="DE216" s="8">
        <f>ABS(AG216-VLOOKUP(VK_valitsin!$C$8,tiedot,32,FALSE))</f>
        <v>1</v>
      </c>
      <c r="DJ216" s="8">
        <f>ABS(AL216-VLOOKUP(VK_valitsin!$C$8,tiedot,37,FALSE))</f>
        <v>0.30566037735849061</v>
      </c>
      <c r="EB216" s="41">
        <f>ABS(BD216-VLOOKUP(VK_valitsin!$C$8,tiedot,55,FALSE))</f>
        <v>0.17934782608695654</v>
      </c>
      <c r="EF216" s="41">
        <f>ABS(BH216-VLOOKUP(VK_valitsin!$C$8,tiedot,59,FALSE))</f>
        <v>519</v>
      </c>
      <c r="EL216" s="8">
        <f>ABS(BN216-VLOOKUP(VK_valitsin!$C$8,tiedot,65,FALSE))</f>
        <v>1961.6408057033659</v>
      </c>
      <c r="FH216" s="43">
        <f>IF($B216=VK_valitsin!$C$8,100000,VK!CJ216/VK!L$296*VK_valitsin!E$5)</f>
        <v>0.26529368364587647</v>
      </c>
      <c r="FO216" s="43">
        <f>IF($B216=VK_valitsin!$C$8,100000,VK!CQ216/VK!S$296*VK_valitsin!J$5)</f>
        <v>1.5557781317767461E-2</v>
      </c>
      <c r="GC216" s="43">
        <f>IF($B216=VK_valitsin!$C$8,100000,VK!DE216/VK!AG$296*VK_valitsin!I$5)</f>
        <v>0.10940897735217005</v>
      </c>
      <c r="GH216" s="43">
        <f>IF($B216=VK_valitsin!$C$8,100000,VK!DJ216/VK!AL$296*VK_valitsin!D$5)</f>
        <v>0.5976369576781293</v>
      </c>
      <c r="GZ216" s="43">
        <f>IF($B216=VK_valitsin!$C$8,100000,VK!EB216/VK!BD$296*VK_valitsin!H$5)</f>
        <v>7.2794539797078228E-2</v>
      </c>
      <c r="HD216" s="43">
        <f>IF($B216=VK_valitsin!$C$8,100000,VK!EF216/VK!BH$296*VK_valitsin!F$5)</f>
        <v>0.20605917455423428</v>
      </c>
      <c r="HJ216" s="43">
        <f>IF($B216=VK_valitsin!$C$8,100000,VK!EL216/VK!BN$296*VK_valitsin!G$5)</f>
        <v>7.7644136463895397E-2</v>
      </c>
      <c r="ID216" s="15">
        <f t="shared" si="12"/>
        <v>1.344395272209151</v>
      </c>
      <c r="IE216" s="15">
        <f t="shared" si="13"/>
        <v>263</v>
      </c>
      <c r="IF216" s="16">
        <f t="shared" si="15"/>
        <v>2.1400000000000006E-8</v>
      </c>
      <c r="IG216" s="37" t="str">
        <f t="shared" si="14"/>
        <v>Ristijärvi</v>
      </c>
    </row>
    <row r="217" spans="2:241" x14ac:dyDescent="0.2">
      <c r="B217" t="s">
        <v>295</v>
      </c>
      <c r="C217">
        <v>698</v>
      </c>
      <c r="L217" s="61">
        <v>122</v>
      </c>
      <c r="M217" s="55"/>
      <c r="N217" s="55"/>
      <c r="O217" s="55"/>
      <c r="P217" s="55"/>
      <c r="Q217" s="55"/>
      <c r="R217" s="55"/>
      <c r="S217" s="63">
        <v>1153</v>
      </c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42">
        <v>0</v>
      </c>
      <c r="AH217" s="55"/>
      <c r="AI217" s="55"/>
      <c r="AJ217" s="55"/>
      <c r="AK217" s="55"/>
      <c r="AL217" s="72">
        <v>0.89835164835164838</v>
      </c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72">
        <v>0.66605504587155961</v>
      </c>
      <c r="BE217" s="55"/>
      <c r="BF217" s="55"/>
      <c r="BG217" s="55"/>
      <c r="BH217" s="67">
        <v>3270</v>
      </c>
      <c r="BI217" s="55"/>
      <c r="BJ217" s="55"/>
      <c r="BK217" s="55"/>
      <c r="BL217" s="55"/>
      <c r="BM217" s="55"/>
      <c r="BN217" s="65">
        <v>27796.842624996196</v>
      </c>
      <c r="CJ217" s="8">
        <f>ABS(L217-VLOOKUP(VK_valitsin!$C$8,tiedot,11,FALSE))</f>
        <v>17.300000000000011</v>
      </c>
      <c r="CQ217" s="8">
        <f>ABS(S217-VLOOKUP(VK_valitsin!$C$8,tiedot,18,FALSE))</f>
        <v>1001</v>
      </c>
      <c r="DE217" s="8">
        <f>ABS(AG217-VLOOKUP(VK_valitsin!$C$8,tiedot,32,FALSE))</f>
        <v>0</v>
      </c>
      <c r="DJ217" s="8">
        <f>ABS(AL217-VLOOKUP(VK_valitsin!$C$8,tiedot,37,FALSE))</f>
        <v>0.20401202571013899</v>
      </c>
      <c r="EB217" s="41">
        <f>ABS(BD217-VLOOKUP(VK_valitsin!$C$8,tiedot,55,FALSE))</f>
        <v>0.15459712804148384</v>
      </c>
      <c r="EF217" s="41">
        <f>ABS(BH217-VLOOKUP(VK_valitsin!$C$8,tiedot,59,FALSE))</f>
        <v>2718</v>
      </c>
      <c r="EL217" s="8">
        <f>ABS(BN217-VLOOKUP(VK_valitsin!$C$8,tiedot,65,FALSE))</f>
        <v>380.36261035043935</v>
      </c>
      <c r="FH217" s="43">
        <f>IF($B217=VK_valitsin!$C$8,100000,VK!CJ217/VK!L$296*VK_valitsin!E$5)</f>
        <v>8.1810708147480676E-2</v>
      </c>
      <c r="FO217" s="43">
        <f>IF($B217=VK_valitsin!$C$8,100000,VK!CQ217/VK!S$296*VK_valitsin!J$5)</f>
        <v>0.18991876950103936</v>
      </c>
      <c r="GC217" s="43">
        <f>IF($B217=VK_valitsin!$C$8,100000,VK!DE217/VK!AG$296*VK_valitsin!I$5)</f>
        <v>0</v>
      </c>
      <c r="GH217" s="43">
        <f>IF($B217=VK_valitsin!$C$8,100000,VK!DJ217/VK!AL$296*VK_valitsin!D$5)</f>
        <v>0.39889084554836213</v>
      </c>
      <c r="GZ217" s="43">
        <f>IF($B217=VK_valitsin!$C$8,100000,VK!EB217/VK!BD$296*VK_valitsin!H$5)</f>
        <v>6.2748609979099451E-2</v>
      </c>
      <c r="HD217" s="43">
        <f>IF($B217=VK_valitsin!$C$8,100000,VK!EF217/VK!BH$296*VK_valitsin!F$5)</f>
        <v>1.0791307060470303</v>
      </c>
      <c r="HJ217" s="43">
        <f>IF($B217=VK_valitsin!$C$8,100000,VK!EL217/VK!BN$296*VK_valitsin!G$5)</f>
        <v>1.5055216193478224E-2</v>
      </c>
      <c r="ID217" s="15">
        <f t="shared" si="12"/>
        <v>1.8275548769164902</v>
      </c>
      <c r="IE217" s="15">
        <f t="shared" si="13"/>
        <v>278</v>
      </c>
      <c r="IF217" s="16">
        <f t="shared" si="15"/>
        <v>2.1500000000000007E-8</v>
      </c>
      <c r="IG217" s="37" t="str">
        <f t="shared" si="14"/>
        <v>Rovaniemi</v>
      </c>
    </row>
    <row r="218" spans="2:241" x14ac:dyDescent="0.2">
      <c r="B218" t="s">
        <v>301</v>
      </c>
      <c r="C218">
        <v>700</v>
      </c>
      <c r="L218" s="61">
        <v>187.5</v>
      </c>
      <c r="M218" s="55"/>
      <c r="N218" s="55"/>
      <c r="O218" s="55"/>
      <c r="P218" s="55"/>
      <c r="Q218" s="55"/>
      <c r="R218" s="55"/>
      <c r="S218" s="63">
        <v>292</v>
      </c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42">
        <v>0</v>
      </c>
      <c r="AH218" s="55"/>
      <c r="AI218" s="55"/>
      <c r="AJ218" s="55"/>
      <c r="AK218" s="55"/>
      <c r="AL218" s="72">
        <v>0.83211678832116787</v>
      </c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72">
        <v>1</v>
      </c>
      <c r="BE218" s="55"/>
      <c r="BF218" s="55"/>
      <c r="BG218" s="55"/>
      <c r="BH218" s="67">
        <v>114</v>
      </c>
      <c r="BI218" s="55"/>
      <c r="BJ218" s="55"/>
      <c r="BK218" s="55"/>
      <c r="BL218" s="55"/>
      <c r="BM218" s="55"/>
      <c r="BN218" s="65">
        <v>28224.648214663004</v>
      </c>
      <c r="CJ218" s="8">
        <f>ABS(L218-VLOOKUP(VK_valitsin!$C$8,tiedot,11,FALSE))</f>
        <v>48.199999999999989</v>
      </c>
      <c r="CQ218" s="8">
        <f>ABS(S218-VLOOKUP(VK_valitsin!$C$8,tiedot,18,FALSE))</f>
        <v>140</v>
      </c>
      <c r="DE218" s="8">
        <f>ABS(AG218-VLOOKUP(VK_valitsin!$C$8,tiedot,32,FALSE))</f>
        <v>0</v>
      </c>
      <c r="DJ218" s="8">
        <f>ABS(AL218-VLOOKUP(VK_valitsin!$C$8,tiedot,37,FALSE))</f>
        <v>0.13777716567965848</v>
      </c>
      <c r="EB218" s="41">
        <f>ABS(BD218-VLOOKUP(VK_valitsin!$C$8,tiedot,55,FALSE))</f>
        <v>0.17934782608695654</v>
      </c>
      <c r="EF218" s="41">
        <f>ABS(BH218-VLOOKUP(VK_valitsin!$C$8,tiedot,59,FALSE))</f>
        <v>438</v>
      </c>
      <c r="EL218" s="8">
        <f>ABS(BN218-VLOOKUP(VK_valitsin!$C$8,tiedot,65,FALSE))</f>
        <v>808.16820001724773</v>
      </c>
      <c r="FH218" s="43">
        <f>IF($B218=VK_valitsin!$C$8,100000,VK!CJ218/VK!L$296*VK_valitsin!E$5)</f>
        <v>0.22793503657274941</v>
      </c>
      <c r="FO218" s="43">
        <f>IF($B218=VK_valitsin!$C$8,100000,VK!CQ218/VK!S$296*VK_valitsin!J$5)</f>
        <v>2.6562065664481029E-2</v>
      </c>
      <c r="GC218" s="43">
        <f>IF($B218=VK_valitsin!$C$8,100000,VK!DE218/VK!AG$296*VK_valitsin!I$5)</f>
        <v>0</v>
      </c>
      <c r="GH218" s="43">
        <f>IF($B218=VK_valitsin!$C$8,100000,VK!DJ218/VK!AL$296*VK_valitsin!D$5)</f>
        <v>0.26938632624186748</v>
      </c>
      <c r="GZ218" s="43">
        <f>IF($B218=VK_valitsin!$C$8,100000,VK!EB218/VK!BD$296*VK_valitsin!H$5)</f>
        <v>7.2794539797078228E-2</v>
      </c>
      <c r="HD218" s="43">
        <f>IF($B218=VK_valitsin!$C$8,100000,VK!EF218/VK!BH$296*VK_valitsin!F$5)</f>
        <v>0.17389965020183934</v>
      </c>
      <c r="HJ218" s="43">
        <f>IF($B218=VK_valitsin!$C$8,100000,VK!EL218/VK!BN$296*VK_valitsin!G$5)</f>
        <v>3.1988283392902009E-2</v>
      </c>
      <c r="ID218" s="15">
        <f t="shared" si="12"/>
        <v>0.80256592347091738</v>
      </c>
      <c r="IE218" s="15">
        <f t="shared" si="13"/>
        <v>165</v>
      </c>
      <c r="IF218" s="16">
        <f t="shared" si="15"/>
        <v>2.1600000000000008E-8</v>
      </c>
      <c r="IG218" s="37" t="str">
        <f t="shared" si="14"/>
        <v>Ruokolahti</v>
      </c>
    </row>
    <row r="219" spans="2:241" x14ac:dyDescent="0.2">
      <c r="B219" t="s">
        <v>302</v>
      </c>
      <c r="C219">
        <v>702</v>
      </c>
      <c r="L219" s="61">
        <v>191.7</v>
      </c>
      <c r="M219" s="55"/>
      <c r="N219" s="55"/>
      <c r="O219" s="55"/>
      <c r="P219" s="55"/>
      <c r="Q219" s="55"/>
      <c r="R219" s="55"/>
      <c r="S219" s="63">
        <v>241</v>
      </c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42">
        <v>0</v>
      </c>
      <c r="AH219" s="55"/>
      <c r="AI219" s="55"/>
      <c r="AJ219" s="55"/>
      <c r="AK219" s="55"/>
      <c r="AL219" s="72">
        <v>0.78169014084507038</v>
      </c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72">
        <v>1</v>
      </c>
      <c r="BE219" s="55"/>
      <c r="BF219" s="55"/>
      <c r="BG219" s="55"/>
      <c r="BH219" s="67">
        <v>111</v>
      </c>
      <c r="BI219" s="55"/>
      <c r="BJ219" s="55"/>
      <c r="BK219" s="55"/>
      <c r="BL219" s="55"/>
      <c r="BM219" s="55"/>
      <c r="BN219" s="65">
        <v>25314.977222084675</v>
      </c>
      <c r="CJ219" s="8">
        <f>ABS(L219-VLOOKUP(VK_valitsin!$C$8,tiedot,11,FALSE))</f>
        <v>52.399999999999977</v>
      </c>
      <c r="CQ219" s="8">
        <f>ABS(S219-VLOOKUP(VK_valitsin!$C$8,tiedot,18,FALSE))</f>
        <v>89</v>
      </c>
      <c r="DE219" s="8">
        <f>ABS(AG219-VLOOKUP(VK_valitsin!$C$8,tiedot,32,FALSE))</f>
        <v>0</v>
      </c>
      <c r="DJ219" s="8">
        <f>ABS(AL219-VLOOKUP(VK_valitsin!$C$8,tiedot,37,FALSE))</f>
        <v>8.735051820356099E-2</v>
      </c>
      <c r="EB219" s="41">
        <f>ABS(BD219-VLOOKUP(VK_valitsin!$C$8,tiedot,55,FALSE))</f>
        <v>0.17934782608695654</v>
      </c>
      <c r="EF219" s="41">
        <f>ABS(BH219-VLOOKUP(VK_valitsin!$C$8,tiedot,59,FALSE))</f>
        <v>441</v>
      </c>
      <c r="EL219" s="8">
        <f>ABS(BN219-VLOOKUP(VK_valitsin!$C$8,tiedot,65,FALSE))</f>
        <v>2101.5027925610812</v>
      </c>
      <c r="FH219" s="43">
        <f>IF($B219=VK_valitsin!$C$8,100000,VK!CJ219/VK!L$296*VK_valitsin!E$5)</f>
        <v>0.24779659577618396</v>
      </c>
      <c r="FO219" s="43">
        <f>IF($B219=VK_valitsin!$C$8,100000,VK!CQ219/VK!S$296*VK_valitsin!J$5)</f>
        <v>1.6885884600991514E-2</v>
      </c>
      <c r="GC219" s="43">
        <f>IF($B219=VK_valitsin!$C$8,100000,VK!DE219/VK!AG$296*VK_valitsin!I$5)</f>
        <v>0</v>
      </c>
      <c r="GH219" s="43">
        <f>IF($B219=VK_valitsin!$C$8,100000,VK!DJ219/VK!AL$296*VK_valitsin!D$5)</f>
        <v>0.17079053033281261</v>
      </c>
      <c r="GZ219" s="43">
        <f>IF($B219=VK_valitsin!$C$8,100000,VK!EB219/VK!BD$296*VK_valitsin!H$5)</f>
        <v>7.2794539797078228E-2</v>
      </c>
      <c r="HD219" s="43">
        <f>IF($B219=VK_valitsin!$C$8,100000,VK!EF219/VK!BH$296*VK_valitsin!F$5)</f>
        <v>0.17509074369637248</v>
      </c>
      <c r="HJ219" s="43">
        <f>IF($B219=VK_valitsin!$C$8,100000,VK!EL219/VK!BN$296*VK_valitsin!G$5)</f>
        <v>8.3180044547637694E-2</v>
      </c>
      <c r="ID219" s="15">
        <f t="shared" si="12"/>
        <v>0.76653836045107648</v>
      </c>
      <c r="IE219" s="15">
        <f t="shared" si="13"/>
        <v>154</v>
      </c>
      <c r="IF219" s="16">
        <f t="shared" si="15"/>
        <v>2.1700000000000009E-8</v>
      </c>
      <c r="IG219" s="37" t="str">
        <f t="shared" si="14"/>
        <v>Ruovesi</v>
      </c>
    </row>
    <row r="220" spans="2:241" x14ac:dyDescent="0.2">
      <c r="B220" t="s">
        <v>303</v>
      </c>
      <c r="C220">
        <v>704</v>
      </c>
      <c r="L220" s="61">
        <v>109.6</v>
      </c>
      <c r="M220" s="55"/>
      <c r="N220" s="55"/>
      <c r="O220" s="55"/>
      <c r="P220" s="55"/>
      <c r="Q220" s="55"/>
      <c r="R220" s="55"/>
      <c r="S220" s="63">
        <v>55</v>
      </c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42">
        <v>1</v>
      </c>
      <c r="AH220" s="55"/>
      <c r="AI220" s="55"/>
      <c r="AJ220" s="55"/>
      <c r="AK220" s="55"/>
      <c r="AL220" s="72">
        <v>0.98893805309734517</v>
      </c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72">
        <v>0.63758389261744963</v>
      </c>
      <c r="BE220" s="55"/>
      <c r="BF220" s="55"/>
      <c r="BG220" s="55"/>
      <c r="BH220" s="67">
        <v>447</v>
      </c>
      <c r="BI220" s="55"/>
      <c r="BJ220" s="55"/>
      <c r="BK220" s="55"/>
      <c r="BL220" s="55"/>
      <c r="BM220" s="55"/>
      <c r="BN220" s="65">
        <v>30339.16796509816</v>
      </c>
      <c r="CJ220" s="8">
        <f>ABS(L220-VLOOKUP(VK_valitsin!$C$8,tiedot,11,FALSE))</f>
        <v>29.700000000000017</v>
      </c>
      <c r="CQ220" s="8">
        <f>ABS(S220-VLOOKUP(VK_valitsin!$C$8,tiedot,18,FALSE))</f>
        <v>97</v>
      </c>
      <c r="DE220" s="8">
        <f>ABS(AG220-VLOOKUP(VK_valitsin!$C$8,tiedot,32,FALSE))</f>
        <v>1</v>
      </c>
      <c r="DJ220" s="8">
        <f>ABS(AL220-VLOOKUP(VK_valitsin!$C$8,tiedot,37,FALSE))</f>
        <v>0.29459843045583578</v>
      </c>
      <c r="EB220" s="41">
        <f>ABS(BD220-VLOOKUP(VK_valitsin!$C$8,tiedot,55,FALSE))</f>
        <v>0.18306828129559383</v>
      </c>
      <c r="EF220" s="41">
        <f>ABS(BH220-VLOOKUP(VK_valitsin!$C$8,tiedot,59,FALSE))</f>
        <v>105</v>
      </c>
      <c r="EL220" s="8">
        <f>ABS(BN220-VLOOKUP(VK_valitsin!$C$8,tiedot,65,FALSE))</f>
        <v>2922.687950452404</v>
      </c>
      <c r="FH220" s="43">
        <f>IF($B220=VK_valitsin!$C$8,100000,VK!CJ220/VK!L$296*VK_valitsin!E$5)</f>
        <v>0.14044959722428763</v>
      </c>
      <c r="FO220" s="43">
        <f>IF($B220=VK_valitsin!$C$8,100000,VK!CQ220/VK!S$296*VK_valitsin!J$5)</f>
        <v>1.8403716924676142E-2</v>
      </c>
      <c r="GC220" s="43">
        <f>IF($B220=VK_valitsin!$C$8,100000,VK!DE220/VK!AG$296*VK_valitsin!I$5)</f>
        <v>0.10940897735217005</v>
      </c>
      <c r="GH220" s="43">
        <f>IF($B220=VK_valitsin!$C$8,100000,VK!DJ220/VK!AL$296*VK_valitsin!D$5)</f>
        <v>0.57600828486802558</v>
      </c>
      <c r="GZ220" s="43">
        <f>IF($B220=VK_valitsin!$C$8,100000,VK!EB220/VK!BD$296*VK_valitsin!H$5)</f>
        <v>7.4304615668402602E-2</v>
      </c>
      <c r="HD220" s="43">
        <f>IF($B220=VK_valitsin!$C$8,100000,VK!EF220/VK!BH$296*VK_valitsin!F$5)</f>
        <v>4.1688272308660117E-2</v>
      </c>
      <c r="HJ220" s="43">
        <f>IF($B220=VK_valitsin!$C$8,100000,VK!EL220/VK!BN$296*VK_valitsin!G$5)</f>
        <v>0.11568355501502803</v>
      </c>
      <c r="ID220" s="15">
        <f t="shared" si="12"/>
        <v>1.0759470411612502</v>
      </c>
      <c r="IE220" s="15">
        <f t="shared" si="13"/>
        <v>238</v>
      </c>
      <c r="IF220" s="16">
        <f t="shared" si="15"/>
        <v>2.180000000000001E-8</v>
      </c>
      <c r="IG220" s="37" t="str">
        <f t="shared" si="14"/>
        <v>Rusko</v>
      </c>
    </row>
    <row r="221" spans="2:241" x14ac:dyDescent="0.2">
      <c r="B221" t="s">
        <v>304</v>
      </c>
      <c r="C221">
        <v>707</v>
      </c>
      <c r="L221" s="61">
        <v>236</v>
      </c>
      <c r="M221" s="55"/>
      <c r="N221" s="55"/>
      <c r="O221" s="55"/>
      <c r="P221" s="55"/>
      <c r="Q221" s="55"/>
      <c r="R221" s="55"/>
      <c r="S221" s="63">
        <v>195</v>
      </c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42">
        <v>0</v>
      </c>
      <c r="AH221" s="55"/>
      <c r="AI221" s="55"/>
      <c r="AJ221" s="55"/>
      <c r="AK221" s="55"/>
      <c r="AL221" s="72">
        <v>0.54545454545454541</v>
      </c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72">
        <v>1</v>
      </c>
      <c r="BE221" s="55"/>
      <c r="BF221" s="55"/>
      <c r="BG221" s="55"/>
      <c r="BH221" s="67">
        <v>18</v>
      </c>
      <c r="BI221" s="55"/>
      <c r="BJ221" s="55"/>
      <c r="BK221" s="55"/>
      <c r="BL221" s="55"/>
      <c r="BM221" s="55"/>
      <c r="BN221" s="65">
        <v>22966.286018075491</v>
      </c>
      <c r="CJ221" s="8">
        <f>ABS(L221-VLOOKUP(VK_valitsin!$C$8,tiedot,11,FALSE))</f>
        <v>96.699999999999989</v>
      </c>
      <c r="CQ221" s="8">
        <f>ABS(S221-VLOOKUP(VK_valitsin!$C$8,tiedot,18,FALSE))</f>
        <v>43</v>
      </c>
      <c r="DE221" s="8">
        <f>ABS(AG221-VLOOKUP(VK_valitsin!$C$8,tiedot,32,FALSE))</f>
        <v>0</v>
      </c>
      <c r="DJ221" s="8">
        <f>ABS(AL221-VLOOKUP(VK_valitsin!$C$8,tiedot,37,FALSE))</f>
        <v>0.14888507718696398</v>
      </c>
      <c r="EB221" s="41">
        <f>ABS(BD221-VLOOKUP(VK_valitsin!$C$8,tiedot,55,FALSE))</f>
        <v>0.17934782608695654</v>
      </c>
      <c r="EF221" s="41">
        <f>ABS(BH221-VLOOKUP(VK_valitsin!$C$8,tiedot,59,FALSE))</f>
        <v>534</v>
      </c>
      <c r="EL221" s="8">
        <f>ABS(BN221-VLOOKUP(VK_valitsin!$C$8,tiedot,65,FALSE))</f>
        <v>4450.1939965702659</v>
      </c>
      <c r="FH221" s="43">
        <f>IF($B221=VK_valitsin!$C$8,100000,VK!CJ221/VK!L$296*VK_valitsin!E$5)</f>
        <v>0.4572887559457442</v>
      </c>
      <c r="FO221" s="43">
        <f>IF($B221=VK_valitsin!$C$8,100000,VK!CQ221/VK!S$296*VK_valitsin!J$5)</f>
        <v>8.1583487398048885E-3</v>
      </c>
      <c r="GC221" s="43">
        <f>IF($B221=VK_valitsin!$C$8,100000,VK!DE221/VK!AG$296*VK_valitsin!I$5)</f>
        <v>0</v>
      </c>
      <c r="GH221" s="43">
        <f>IF($B221=VK_valitsin!$C$8,100000,VK!DJ221/VK!AL$296*VK_valitsin!D$5)</f>
        <v>0.29110487051886424</v>
      </c>
      <c r="GZ221" s="43">
        <f>IF($B221=VK_valitsin!$C$8,100000,VK!EB221/VK!BD$296*VK_valitsin!H$5)</f>
        <v>7.2794539797078228E-2</v>
      </c>
      <c r="HD221" s="43">
        <f>IF($B221=VK_valitsin!$C$8,100000,VK!EF221/VK!BH$296*VK_valitsin!F$5)</f>
        <v>0.21201464202689999</v>
      </c>
      <c r="HJ221" s="43">
        <f>IF($B221=VK_valitsin!$C$8,100000,VK!EL221/VK!BN$296*VK_valitsin!G$5)</f>
        <v>0.17614410801197419</v>
      </c>
      <c r="ID221" s="15">
        <f t="shared" si="12"/>
        <v>1.2175052869403657</v>
      </c>
      <c r="IE221" s="15">
        <f t="shared" si="13"/>
        <v>254</v>
      </c>
      <c r="IF221" s="16">
        <f t="shared" si="15"/>
        <v>2.1900000000000011E-8</v>
      </c>
      <c r="IG221" s="37" t="str">
        <f t="shared" si="14"/>
        <v>Rääkkylä</v>
      </c>
    </row>
    <row r="222" spans="2:241" x14ac:dyDescent="0.2">
      <c r="B222" t="s">
        <v>108</v>
      </c>
      <c r="C222">
        <v>710</v>
      </c>
      <c r="L222" s="61">
        <v>137.30000000000001</v>
      </c>
      <c r="M222" s="55"/>
      <c r="N222" s="55"/>
      <c r="O222" s="55"/>
      <c r="P222" s="55"/>
      <c r="Q222" s="55"/>
      <c r="R222" s="55"/>
      <c r="S222" s="63">
        <v>483</v>
      </c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42">
        <v>1</v>
      </c>
      <c r="AH222" s="55"/>
      <c r="AI222" s="55"/>
      <c r="AJ222" s="55"/>
      <c r="AK222" s="55"/>
      <c r="AL222" s="72">
        <v>0.88421052631578945</v>
      </c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72">
        <v>0.9821428571428571</v>
      </c>
      <c r="BE222" s="55"/>
      <c r="BF222" s="55"/>
      <c r="BG222" s="55"/>
      <c r="BH222" s="67">
        <v>1176</v>
      </c>
      <c r="BI222" s="55"/>
      <c r="BJ222" s="55"/>
      <c r="BK222" s="55"/>
      <c r="BL222" s="55"/>
      <c r="BM222" s="55"/>
      <c r="BN222" s="65">
        <v>28279.882157123833</v>
      </c>
      <c r="CJ222" s="8">
        <f>ABS(L222-VLOOKUP(VK_valitsin!$C$8,tiedot,11,FALSE))</f>
        <v>2</v>
      </c>
      <c r="CQ222" s="8">
        <f>ABS(S222-VLOOKUP(VK_valitsin!$C$8,tiedot,18,FALSE))</f>
        <v>331</v>
      </c>
      <c r="DE222" s="8">
        <f>ABS(AG222-VLOOKUP(VK_valitsin!$C$8,tiedot,32,FALSE))</f>
        <v>1</v>
      </c>
      <c r="DJ222" s="8">
        <f>ABS(AL222-VLOOKUP(VK_valitsin!$C$8,tiedot,37,FALSE))</f>
        <v>0.18987090367428006</v>
      </c>
      <c r="EB222" s="41">
        <f>ABS(BD222-VLOOKUP(VK_valitsin!$C$8,tiedot,55,FALSE))</f>
        <v>0.16149068322981364</v>
      </c>
      <c r="EF222" s="41">
        <f>ABS(BH222-VLOOKUP(VK_valitsin!$C$8,tiedot,59,FALSE))</f>
        <v>624</v>
      </c>
      <c r="EL222" s="8">
        <f>ABS(BN222-VLOOKUP(VK_valitsin!$C$8,tiedot,65,FALSE))</f>
        <v>863.40214247807671</v>
      </c>
      <c r="FH222" s="43">
        <f>IF($B222=VK_valitsin!$C$8,100000,VK!CJ222/VK!L$296*VK_valitsin!E$5)</f>
        <v>9.4578853349688574E-3</v>
      </c>
      <c r="FO222" s="43">
        <f>IF($B222=VK_valitsin!$C$8,100000,VK!CQ222/VK!S$296*VK_valitsin!J$5)</f>
        <v>6.2800312392451582E-2</v>
      </c>
      <c r="GC222" s="43">
        <f>IF($B222=VK_valitsin!$C$8,100000,VK!DE222/VK!AG$296*VK_valitsin!I$5)</f>
        <v>0.10940897735217005</v>
      </c>
      <c r="GH222" s="43">
        <f>IF($B222=VK_valitsin!$C$8,100000,VK!DJ222/VK!AL$296*VK_valitsin!D$5)</f>
        <v>0.37124167091636878</v>
      </c>
      <c r="GZ222" s="43">
        <f>IF($B222=VK_valitsin!$C$8,100000,VK!EB222/VK!BD$296*VK_valitsin!H$5)</f>
        <v>6.5546598605161321E-2</v>
      </c>
      <c r="HD222" s="43">
        <f>IF($B222=VK_valitsin!$C$8,100000,VK!EF222/VK!BH$296*VK_valitsin!F$5)</f>
        <v>0.24774744686289438</v>
      </c>
      <c r="HJ222" s="43">
        <f>IF($B222=VK_valitsin!$C$8,100000,VK!EL222/VK!BN$296*VK_valitsin!G$5)</f>
        <v>3.417451022576494E-2</v>
      </c>
      <c r="ID222" s="15">
        <f t="shared" si="12"/>
        <v>0.90037742368977991</v>
      </c>
      <c r="IE222" s="15">
        <f t="shared" si="13"/>
        <v>193</v>
      </c>
      <c r="IF222" s="16">
        <f t="shared" si="15"/>
        <v>2.2000000000000012E-8</v>
      </c>
      <c r="IG222" s="37" t="str">
        <f t="shared" si="14"/>
        <v>Raasepori</v>
      </c>
    </row>
    <row r="223" spans="2:241" x14ac:dyDescent="0.2">
      <c r="B223" t="s">
        <v>305</v>
      </c>
      <c r="C223">
        <v>729</v>
      </c>
      <c r="L223" s="61">
        <v>201.3</v>
      </c>
      <c r="M223" s="55"/>
      <c r="N223" s="55"/>
      <c r="O223" s="55"/>
      <c r="P223" s="55"/>
      <c r="Q223" s="55"/>
      <c r="R223" s="55"/>
      <c r="S223" s="63">
        <v>406</v>
      </c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42">
        <v>0</v>
      </c>
      <c r="AH223" s="55"/>
      <c r="AI223" s="55"/>
      <c r="AJ223" s="55"/>
      <c r="AK223" s="55"/>
      <c r="AL223" s="72">
        <v>0.75433526011560692</v>
      </c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72">
        <v>0.7931034482758621</v>
      </c>
      <c r="BE223" s="55"/>
      <c r="BF223" s="55"/>
      <c r="BG223" s="55"/>
      <c r="BH223" s="67">
        <v>261</v>
      </c>
      <c r="BI223" s="55"/>
      <c r="BJ223" s="55"/>
      <c r="BK223" s="55"/>
      <c r="BL223" s="55"/>
      <c r="BM223" s="55"/>
      <c r="BN223" s="65">
        <v>24019.649130729285</v>
      </c>
      <c r="CJ223" s="8">
        <f>ABS(L223-VLOOKUP(VK_valitsin!$C$8,tiedot,11,FALSE))</f>
        <v>62</v>
      </c>
      <c r="CQ223" s="8">
        <f>ABS(S223-VLOOKUP(VK_valitsin!$C$8,tiedot,18,FALSE))</f>
        <v>254</v>
      </c>
      <c r="DE223" s="8">
        <f>ABS(AG223-VLOOKUP(VK_valitsin!$C$8,tiedot,32,FALSE))</f>
        <v>0</v>
      </c>
      <c r="DJ223" s="8">
        <f>ABS(AL223-VLOOKUP(VK_valitsin!$C$8,tiedot,37,FALSE))</f>
        <v>5.999563747409753E-2</v>
      </c>
      <c r="EB223" s="41">
        <f>ABS(BD223-VLOOKUP(VK_valitsin!$C$8,tiedot,55,FALSE))</f>
        <v>2.7548725637181359E-2</v>
      </c>
      <c r="EF223" s="41">
        <f>ABS(BH223-VLOOKUP(VK_valitsin!$C$8,tiedot,59,FALSE))</f>
        <v>291</v>
      </c>
      <c r="EL223" s="8">
        <f>ABS(BN223-VLOOKUP(VK_valitsin!$C$8,tiedot,65,FALSE))</f>
        <v>3396.8308839164711</v>
      </c>
      <c r="FH223" s="43">
        <f>IF($B223=VK_valitsin!$C$8,100000,VK!CJ223/VK!L$296*VK_valitsin!E$5)</f>
        <v>0.29319444538403461</v>
      </c>
      <c r="FO223" s="43">
        <f>IF($B223=VK_valitsin!$C$8,100000,VK!CQ223/VK!S$296*VK_valitsin!J$5)</f>
        <v>4.8191176276987012E-2</v>
      </c>
      <c r="GC223" s="43">
        <f>IF($B223=VK_valitsin!$C$8,100000,VK!DE223/VK!AG$296*VK_valitsin!I$5)</f>
        <v>0</v>
      </c>
      <c r="GH223" s="43">
        <f>IF($B223=VK_valitsin!$C$8,100000,VK!DJ223/VK!AL$296*VK_valitsin!D$5)</f>
        <v>0.11730539157166169</v>
      </c>
      <c r="GZ223" s="43">
        <f>IF($B223=VK_valitsin!$C$8,100000,VK!EB223/VK!BD$296*VK_valitsin!H$5)</f>
        <v>1.1181606426510426E-2</v>
      </c>
      <c r="HD223" s="43">
        <f>IF($B223=VK_valitsin!$C$8,100000,VK!EF223/VK!BH$296*VK_valitsin!F$5)</f>
        <v>0.11553606896971516</v>
      </c>
      <c r="HJ223" s="43">
        <f>IF($B223=VK_valitsin!$C$8,100000,VK!EL223/VK!BN$296*VK_valitsin!G$5)</f>
        <v>0.13445071081757848</v>
      </c>
      <c r="ID223" s="15">
        <f t="shared" si="12"/>
        <v>0.71985942154648752</v>
      </c>
      <c r="IE223" s="15">
        <f t="shared" si="13"/>
        <v>133</v>
      </c>
      <c r="IF223" s="16">
        <f t="shared" si="15"/>
        <v>2.2100000000000013E-8</v>
      </c>
      <c r="IG223" s="37" t="str">
        <f t="shared" si="14"/>
        <v>Saarijärvi</v>
      </c>
    </row>
    <row r="224" spans="2:241" x14ac:dyDescent="0.2">
      <c r="B224" t="s">
        <v>306</v>
      </c>
      <c r="C224">
        <v>732</v>
      </c>
      <c r="L224" s="61">
        <v>180.1</v>
      </c>
      <c r="M224" s="55"/>
      <c r="N224" s="55"/>
      <c r="O224" s="55"/>
      <c r="P224" s="55"/>
      <c r="Q224" s="55"/>
      <c r="R224" s="55"/>
      <c r="S224" s="63">
        <v>578</v>
      </c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42">
        <v>0</v>
      </c>
      <c r="AH224" s="55"/>
      <c r="AI224" s="55"/>
      <c r="AJ224" s="55"/>
      <c r="AK224" s="55"/>
      <c r="AL224" s="72">
        <v>0.44776119402985076</v>
      </c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72">
        <v>1</v>
      </c>
      <c r="BE224" s="55"/>
      <c r="BF224" s="55"/>
      <c r="BG224" s="55"/>
      <c r="BH224" s="67">
        <v>30</v>
      </c>
      <c r="BI224" s="55"/>
      <c r="BJ224" s="55"/>
      <c r="BK224" s="55"/>
      <c r="BL224" s="55"/>
      <c r="BM224" s="55"/>
      <c r="BN224" s="65">
        <v>25969.156164383563</v>
      </c>
      <c r="CJ224" s="8">
        <f>ABS(L224-VLOOKUP(VK_valitsin!$C$8,tiedot,11,FALSE))</f>
        <v>40.799999999999983</v>
      </c>
      <c r="CQ224" s="8">
        <f>ABS(S224-VLOOKUP(VK_valitsin!$C$8,tiedot,18,FALSE))</f>
        <v>426</v>
      </c>
      <c r="DE224" s="8">
        <f>ABS(AG224-VLOOKUP(VK_valitsin!$C$8,tiedot,32,FALSE))</f>
        <v>0</v>
      </c>
      <c r="DJ224" s="8">
        <f>ABS(AL224-VLOOKUP(VK_valitsin!$C$8,tiedot,37,FALSE))</f>
        <v>0.24657842861165863</v>
      </c>
      <c r="EB224" s="41">
        <f>ABS(BD224-VLOOKUP(VK_valitsin!$C$8,tiedot,55,FALSE))</f>
        <v>0.17934782608695654</v>
      </c>
      <c r="EF224" s="41">
        <f>ABS(BH224-VLOOKUP(VK_valitsin!$C$8,tiedot,59,FALSE))</f>
        <v>522</v>
      </c>
      <c r="EL224" s="8">
        <f>ABS(BN224-VLOOKUP(VK_valitsin!$C$8,tiedot,65,FALSE))</f>
        <v>1447.3238502621934</v>
      </c>
      <c r="FH224" s="43">
        <f>IF($B224=VK_valitsin!$C$8,100000,VK!CJ224/VK!L$296*VK_valitsin!E$5)</f>
        <v>0.19294086083336462</v>
      </c>
      <c r="FO224" s="43">
        <f>IF($B224=VK_valitsin!$C$8,100000,VK!CQ224/VK!S$296*VK_valitsin!J$5)</f>
        <v>8.0824571236206566E-2</v>
      </c>
      <c r="GC224" s="43">
        <f>IF($B224=VK_valitsin!$C$8,100000,VK!DE224/VK!AG$296*VK_valitsin!I$5)</f>
        <v>0</v>
      </c>
      <c r="GH224" s="43">
        <f>IF($B224=VK_valitsin!$C$8,100000,VK!DJ224/VK!AL$296*VK_valitsin!D$5)</f>
        <v>0.48211803956418814</v>
      </c>
      <c r="GZ224" s="43">
        <f>IF($B224=VK_valitsin!$C$8,100000,VK!EB224/VK!BD$296*VK_valitsin!H$5)</f>
        <v>7.2794539797078228E-2</v>
      </c>
      <c r="HD224" s="43">
        <f>IF($B224=VK_valitsin!$C$8,100000,VK!EF224/VK!BH$296*VK_valitsin!F$5)</f>
        <v>0.20725026804876742</v>
      </c>
      <c r="HJ224" s="43">
        <f>IF($B224=VK_valitsin!$C$8,100000,VK!EL224/VK!BN$296*VK_valitsin!G$5)</f>
        <v>5.7286843855654121E-2</v>
      </c>
      <c r="ID224" s="15">
        <f t="shared" si="12"/>
        <v>1.093215145535259</v>
      </c>
      <c r="IE224" s="15">
        <f t="shared" si="13"/>
        <v>242</v>
      </c>
      <c r="IF224" s="16">
        <f t="shared" si="15"/>
        <v>2.2200000000000014E-8</v>
      </c>
      <c r="IG224" s="37" t="str">
        <f t="shared" si="14"/>
        <v>Salla</v>
      </c>
    </row>
    <row r="225" spans="2:241" x14ac:dyDescent="0.2">
      <c r="B225" t="s">
        <v>307</v>
      </c>
      <c r="C225">
        <v>734</v>
      </c>
      <c r="L225" s="61">
        <v>146.30000000000001</v>
      </c>
      <c r="M225" s="55"/>
      <c r="N225" s="55"/>
      <c r="O225" s="55"/>
      <c r="P225" s="55"/>
      <c r="Q225" s="55"/>
      <c r="R225" s="55"/>
      <c r="S225" s="63">
        <v>892</v>
      </c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42">
        <v>0</v>
      </c>
      <c r="AH225" s="55"/>
      <c r="AI225" s="55"/>
      <c r="AJ225" s="55"/>
      <c r="AK225" s="55"/>
      <c r="AL225" s="72">
        <v>0.86746987951807231</v>
      </c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72">
        <v>0.81333333333333335</v>
      </c>
      <c r="BE225" s="55"/>
      <c r="BF225" s="55"/>
      <c r="BG225" s="55"/>
      <c r="BH225" s="67">
        <v>1800</v>
      </c>
      <c r="BI225" s="55"/>
      <c r="BJ225" s="55"/>
      <c r="BK225" s="55"/>
      <c r="BL225" s="55"/>
      <c r="BM225" s="55"/>
      <c r="BN225" s="65">
        <v>27450.259720857088</v>
      </c>
      <c r="CJ225" s="8">
        <f>ABS(L225-VLOOKUP(VK_valitsin!$C$8,tiedot,11,FALSE))</f>
        <v>7</v>
      </c>
      <c r="CQ225" s="8">
        <f>ABS(S225-VLOOKUP(VK_valitsin!$C$8,tiedot,18,FALSE))</f>
        <v>740</v>
      </c>
      <c r="DE225" s="8">
        <f>ABS(AG225-VLOOKUP(VK_valitsin!$C$8,tiedot,32,FALSE))</f>
        <v>0</v>
      </c>
      <c r="DJ225" s="8">
        <f>ABS(AL225-VLOOKUP(VK_valitsin!$C$8,tiedot,37,FALSE))</f>
        <v>0.17313025687656292</v>
      </c>
      <c r="EB225" s="41">
        <f>ABS(BD225-VLOOKUP(VK_valitsin!$C$8,tiedot,55,FALSE))</f>
        <v>7.3188405797101064E-3</v>
      </c>
      <c r="EF225" s="41">
        <f>ABS(BH225-VLOOKUP(VK_valitsin!$C$8,tiedot,59,FALSE))</f>
        <v>1248</v>
      </c>
      <c r="EL225" s="8">
        <f>ABS(BN225-VLOOKUP(VK_valitsin!$C$8,tiedot,65,FALSE))</f>
        <v>33.779706211331359</v>
      </c>
      <c r="FH225" s="43">
        <f>IF($B225=VK_valitsin!$C$8,100000,VK!CJ225/VK!L$296*VK_valitsin!E$5)</f>
        <v>3.3102598672391001E-2</v>
      </c>
      <c r="FO225" s="43">
        <f>IF($B225=VK_valitsin!$C$8,100000,VK!CQ225/VK!S$296*VK_valitsin!J$5)</f>
        <v>0.14039948994082829</v>
      </c>
      <c r="GC225" s="43">
        <f>IF($B225=VK_valitsin!$C$8,100000,VK!DE225/VK!AG$296*VK_valitsin!I$5)</f>
        <v>0</v>
      </c>
      <c r="GH225" s="43">
        <f>IF($B225=VK_valitsin!$C$8,100000,VK!DJ225/VK!AL$296*VK_valitsin!D$5)</f>
        <v>0.33850982222792164</v>
      </c>
      <c r="GZ225" s="43">
        <f>IF($B225=VK_valitsin!$C$8,100000,VK!EB225/VK!BD$296*VK_valitsin!H$5)</f>
        <v>2.9706054624262066E-3</v>
      </c>
      <c r="HD225" s="43">
        <f>IF($B225=VK_valitsin!$C$8,100000,VK!EF225/VK!BH$296*VK_valitsin!F$5)</f>
        <v>0.49549489372578875</v>
      </c>
      <c r="HJ225" s="43">
        <f>IF($B225=VK_valitsin!$C$8,100000,VK!EL225/VK!BN$296*VK_valitsin!G$5)</f>
        <v>1.337041986054362E-3</v>
      </c>
      <c r="ID225" s="15">
        <f t="shared" si="12"/>
        <v>1.0118144743154103</v>
      </c>
      <c r="IE225" s="15">
        <f t="shared" si="13"/>
        <v>222</v>
      </c>
      <c r="IF225" s="16">
        <f t="shared" si="15"/>
        <v>2.2300000000000014E-8</v>
      </c>
      <c r="IG225" s="37" t="str">
        <f t="shared" si="14"/>
        <v>Salo</v>
      </c>
    </row>
    <row r="226" spans="2:241" x14ac:dyDescent="0.2">
      <c r="B226" t="s">
        <v>309</v>
      </c>
      <c r="C226">
        <v>738</v>
      </c>
      <c r="L226" s="61">
        <v>133.6</v>
      </c>
      <c r="M226" s="55"/>
      <c r="N226" s="55"/>
      <c r="O226" s="55"/>
      <c r="P226" s="55"/>
      <c r="Q226" s="55"/>
      <c r="R226" s="55"/>
      <c r="S226" s="63">
        <v>106</v>
      </c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42">
        <v>1</v>
      </c>
      <c r="AH226" s="55"/>
      <c r="AI226" s="55"/>
      <c r="AJ226" s="55"/>
      <c r="AK226" s="55"/>
      <c r="AL226" s="72">
        <v>0.78832116788321172</v>
      </c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72">
        <v>1</v>
      </c>
      <c r="BE226" s="55"/>
      <c r="BF226" s="55"/>
      <c r="BG226" s="55"/>
      <c r="BH226" s="67">
        <v>108</v>
      </c>
      <c r="BI226" s="55"/>
      <c r="BJ226" s="55"/>
      <c r="BK226" s="55"/>
      <c r="BL226" s="55"/>
      <c r="BM226" s="55"/>
      <c r="BN226" s="65">
        <v>28348.423271500844</v>
      </c>
      <c r="CJ226" s="8">
        <f>ABS(L226-VLOOKUP(VK_valitsin!$C$8,tiedot,11,FALSE))</f>
        <v>5.7000000000000171</v>
      </c>
      <c r="CQ226" s="8">
        <f>ABS(S226-VLOOKUP(VK_valitsin!$C$8,tiedot,18,FALSE))</f>
        <v>46</v>
      </c>
      <c r="DE226" s="8">
        <f>ABS(AG226-VLOOKUP(VK_valitsin!$C$8,tiedot,32,FALSE))</f>
        <v>1</v>
      </c>
      <c r="DJ226" s="8">
        <f>ABS(AL226-VLOOKUP(VK_valitsin!$C$8,tiedot,37,FALSE))</f>
        <v>9.3981545241702324E-2</v>
      </c>
      <c r="EB226" s="41">
        <f>ABS(BD226-VLOOKUP(VK_valitsin!$C$8,tiedot,55,FALSE))</f>
        <v>0.17934782608695654</v>
      </c>
      <c r="EF226" s="41">
        <f>ABS(BH226-VLOOKUP(VK_valitsin!$C$8,tiedot,59,FALSE))</f>
        <v>444</v>
      </c>
      <c r="EL226" s="8">
        <f>ABS(BN226-VLOOKUP(VK_valitsin!$C$8,tiedot,65,FALSE))</f>
        <v>931.94325685508738</v>
      </c>
      <c r="FH226" s="43">
        <f>IF($B226=VK_valitsin!$C$8,100000,VK!CJ226/VK!L$296*VK_valitsin!E$5)</f>
        <v>2.6954973204661326E-2</v>
      </c>
      <c r="FO226" s="43">
        <f>IF($B226=VK_valitsin!$C$8,100000,VK!CQ226/VK!S$296*VK_valitsin!J$5)</f>
        <v>8.7275358611866236E-3</v>
      </c>
      <c r="GC226" s="43">
        <f>IF($B226=VK_valitsin!$C$8,100000,VK!DE226/VK!AG$296*VK_valitsin!I$5)</f>
        <v>0.10940897735217005</v>
      </c>
      <c r="GH226" s="43">
        <f>IF($B226=VK_valitsin!$C$8,100000,VK!DJ226/VK!AL$296*VK_valitsin!D$5)</f>
        <v>0.18375572673675575</v>
      </c>
      <c r="GZ226" s="43">
        <f>IF($B226=VK_valitsin!$C$8,100000,VK!EB226/VK!BD$296*VK_valitsin!H$5)</f>
        <v>7.2794539797078228E-2</v>
      </c>
      <c r="HD226" s="43">
        <f>IF($B226=VK_valitsin!$C$8,100000,VK!EF226/VK!BH$296*VK_valitsin!F$5)</f>
        <v>0.17628183719090562</v>
      </c>
      <c r="HJ226" s="43">
        <f>IF($B226=VK_valitsin!$C$8,100000,VK!EL226/VK!BN$296*VK_valitsin!G$5)</f>
        <v>3.68874511589894E-2</v>
      </c>
      <c r="ID226" s="15">
        <f t="shared" si="12"/>
        <v>0.61481106370174687</v>
      </c>
      <c r="IE226" s="15">
        <f t="shared" si="13"/>
        <v>93</v>
      </c>
      <c r="IF226" s="16">
        <f t="shared" si="15"/>
        <v>2.2400000000000015E-8</v>
      </c>
      <c r="IG226" s="37" t="str">
        <f t="shared" si="14"/>
        <v>Sauvo</v>
      </c>
    </row>
    <row r="227" spans="2:241" x14ac:dyDescent="0.2">
      <c r="B227" t="s">
        <v>310</v>
      </c>
      <c r="C227">
        <v>739</v>
      </c>
      <c r="L227" s="61">
        <v>202.3</v>
      </c>
      <c r="M227" s="55"/>
      <c r="N227" s="55"/>
      <c r="O227" s="55"/>
      <c r="P227" s="55"/>
      <c r="Q227" s="55"/>
      <c r="R227" s="55"/>
      <c r="S227" s="63">
        <v>205</v>
      </c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42">
        <v>0</v>
      </c>
      <c r="AH227" s="55"/>
      <c r="AI227" s="55"/>
      <c r="AJ227" s="55"/>
      <c r="AK227" s="55"/>
      <c r="AL227" s="72">
        <v>0.77064220183486243</v>
      </c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72">
        <v>1</v>
      </c>
      <c r="BE227" s="55"/>
      <c r="BF227" s="55"/>
      <c r="BG227" s="55"/>
      <c r="BH227" s="67">
        <v>84</v>
      </c>
      <c r="BI227" s="55"/>
      <c r="BJ227" s="55"/>
      <c r="BK227" s="55"/>
      <c r="BL227" s="55"/>
      <c r="BM227" s="55"/>
      <c r="BN227" s="65">
        <v>25110.111355081557</v>
      </c>
      <c r="CJ227" s="8">
        <f>ABS(L227-VLOOKUP(VK_valitsin!$C$8,tiedot,11,FALSE))</f>
        <v>63</v>
      </c>
      <c r="CQ227" s="8">
        <f>ABS(S227-VLOOKUP(VK_valitsin!$C$8,tiedot,18,FALSE))</f>
        <v>53</v>
      </c>
      <c r="DE227" s="8">
        <f>ABS(AG227-VLOOKUP(VK_valitsin!$C$8,tiedot,32,FALSE))</f>
        <v>0</v>
      </c>
      <c r="DJ227" s="8">
        <f>ABS(AL227-VLOOKUP(VK_valitsin!$C$8,tiedot,37,FALSE))</f>
        <v>7.6302579193353037E-2</v>
      </c>
      <c r="EB227" s="41">
        <f>ABS(BD227-VLOOKUP(VK_valitsin!$C$8,tiedot,55,FALSE))</f>
        <v>0.17934782608695654</v>
      </c>
      <c r="EF227" s="41">
        <f>ABS(BH227-VLOOKUP(VK_valitsin!$C$8,tiedot,59,FALSE))</f>
        <v>468</v>
      </c>
      <c r="EL227" s="8">
        <f>ABS(BN227-VLOOKUP(VK_valitsin!$C$8,tiedot,65,FALSE))</f>
        <v>2306.3686595641993</v>
      </c>
      <c r="FH227" s="43">
        <f>IF($B227=VK_valitsin!$C$8,100000,VK!CJ227/VK!L$296*VK_valitsin!E$5)</f>
        <v>0.29792338805151897</v>
      </c>
      <c r="FO227" s="43">
        <f>IF($B227=VK_valitsin!$C$8,100000,VK!CQ227/VK!S$296*VK_valitsin!J$5)</f>
        <v>1.0055639144410674E-2</v>
      </c>
      <c r="GC227" s="43">
        <f>IF($B227=VK_valitsin!$C$8,100000,VK!DE227/VK!AG$296*VK_valitsin!I$5)</f>
        <v>0</v>
      </c>
      <c r="GH227" s="43">
        <f>IF($B227=VK_valitsin!$C$8,100000,VK!DJ227/VK!AL$296*VK_valitsin!D$5)</f>
        <v>0.14918924620258223</v>
      </c>
      <c r="GZ227" s="43">
        <f>IF($B227=VK_valitsin!$C$8,100000,VK!EB227/VK!BD$296*VK_valitsin!H$5)</f>
        <v>7.2794539797078228E-2</v>
      </c>
      <c r="HD227" s="43">
        <f>IF($B227=VK_valitsin!$C$8,100000,VK!EF227/VK!BH$296*VK_valitsin!F$5)</f>
        <v>0.18581058514717078</v>
      </c>
      <c r="HJ227" s="43">
        <f>IF($B227=VK_valitsin!$C$8,100000,VK!EL227/VK!BN$296*VK_valitsin!G$5)</f>
        <v>9.1288885517980811E-2</v>
      </c>
      <c r="ID227" s="15">
        <f t="shared" si="12"/>
        <v>0.8070623063607415</v>
      </c>
      <c r="IE227" s="15">
        <f t="shared" si="13"/>
        <v>167</v>
      </c>
      <c r="IF227" s="16">
        <f t="shared" si="15"/>
        <v>2.2500000000000016E-8</v>
      </c>
      <c r="IG227" s="37" t="str">
        <f t="shared" si="14"/>
        <v>Savitaipale</v>
      </c>
    </row>
    <row r="228" spans="2:241" x14ac:dyDescent="0.2">
      <c r="B228" t="s">
        <v>89</v>
      </c>
      <c r="C228">
        <v>740</v>
      </c>
      <c r="L228" s="61">
        <v>175</v>
      </c>
      <c r="M228" s="55"/>
      <c r="N228" s="55"/>
      <c r="O228" s="55"/>
      <c r="P228" s="55"/>
      <c r="Q228" s="55"/>
      <c r="R228" s="55"/>
      <c r="S228" s="63">
        <v>735</v>
      </c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42">
        <v>0</v>
      </c>
      <c r="AH228" s="55"/>
      <c r="AI228" s="55"/>
      <c r="AJ228" s="55"/>
      <c r="AK228" s="55"/>
      <c r="AL228" s="72">
        <v>0.86108273748723185</v>
      </c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72">
        <v>0.70462633451957291</v>
      </c>
      <c r="BE228" s="55"/>
      <c r="BF228" s="55"/>
      <c r="BG228" s="55"/>
      <c r="BH228" s="67">
        <v>843</v>
      </c>
      <c r="BI228" s="55"/>
      <c r="BJ228" s="55"/>
      <c r="BK228" s="55"/>
      <c r="BL228" s="55"/>
      <c r="BM228" s="55"/>
      <c r="BN228" s="65">
        <v>26601.64876033058</v>
      </c>
      <c r="CJ228" s="8">
        <f>ABS(L228-VLOOKUP(VK_valitsin!$C$8,tiedot,11,FALSE))</f>
        <v>35.699999999999989</v>
      </c>
      <c r="CQ228" s="8">
        <f>ABS(S228-VLOOKUP(VK_valitsin!$C$8,tiedot,18,FALSE))</f>
        <v>583</v>
      </c>
      <c r="DE228" s="8">
        <f>ABS(AG228-VLOOKUP(VK_valitsin!$C$8,tiedot,32,FALSE))</f>
        <v>0</v>
      </c>
      <c r="DJ228" s="8">
        <f>ABS(AL228-VLOOKUP(VK_valitsin!$C$8,tiedot,37,FALSE))</f>
        <v>0.16674311484572246</v>
      </c>
      <c r="EB228" s="41">
        <f>ABS(BD228-VLOOKUP(VK_valitsin!$C$8,tiedot,55,FALSE))</f>
        <v>0.11602583939347055</v>
      </c>
      <c r="EF228" s="41">
        <f>ABS(BH228-VLOOKUP(VK_valitsin!$C$8,tiedot,59,FALSE))</f>
        <v>291</v>
      </c>
      <c r="EL228" s="8">
        <f>ABS(BN228-VLOOKUP(VK_valitsin!$C$8,tiedot,65,FALSE))</f>
        <v>814.83125431517692</v>
      </c>
      <c r="FH228" s="43">
        <f>IF($B228=VK_valitsin!$C$8,100000,VK!CJ228/VK!L$296*VK_valitsin!E$5)</f>
        <v>0.16882325322919406</v>
      </c>
      <c r="FO228" s="43">
        <f>IF($B228=VK_valitsin!$C$8,100000,VK!CQ228/VK!S$296*VK_valitsin!J$5)</f>
        <v>0.11061203058851743</v>
      </c>
      <c r="GC228" s="43">
        <f>IF($B228=VK_valitsin!$C$8,100000,VK!DE228/VK!AG$296*VK_valitsin!I$5)</f>
        <v>0</v>
      </c>
      <c r="GH228" s="43">
        <f>IF($B228=VK_valitsin!$C$8,100000,VK!DJ228/VK!AL$296*VK_valitsin!D$5)</f>
        <v>0.32602147759994698</v>
      </c>
      <c r="GZ228" s="43">
        <f>IF($B228=VK_valitsin!$C$8,100000,VK!EB228/VK!BD$296*VK_valitsin!H$5)</f>
        <v>4.7093113797333372E-2</v>
      </c>
      <c r="HD228" s="43">
        <f>IF($B228=VK_valitsin!$C$8,100000,VK!EF228/VK!BH$296*VK_valitsin!F$5)</f>
        <v>0.11553606896971516</v>
      </c>
      <c r="HJ228" s="43">
        <f>IF($B228=VK_valitsin!$C$8,100000,VK!EL228/VK!BN$296*VK_valitsin!G$5)</f>
        <v>3.2252015211525785E-2</v>
      </c>
      <c r="ID228" s="15">
        <f t="shared" si="12"/>
        <v>0.80033798199623274</v>
      </c>
      <c r="IE228" s="15">
        <f t="shared" si="13"/>
        <v>164</v>
      </c>
      <c r="IF228" s="16">
        <f t="shared" si="15"/>
        <v>2.2600000000000017E-8</v>
      </c>
      <c r="IG228" s="37" t="str">
        <f t="shared" si="14"/>
        <v>Savonlinna</v>
      </c>
    </row>
    <row r="229" spans="2:241" x14ac:dyDescent="0.2">
      <c r="B229" t="s">
        <v>311</v>
      </c>
      <c r="C229">
        <v>742</v>
      </c>
      <c r="L229" s="61">
        <v>161.5</v>
      </c>
      <c r="M229" s="55"/>
      <c r="N229" s="55"/>
      <c r="O229" s="55"/>
      <c r="P229" s="55"/>
      <c r="Q229" s="55"/>
      <c r="R229" s="55"/>
      <c r="S229" s="63">
        <v>296</v>
      </c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42">
        <v>0</v>
      </c>
      <c r="AH229" s="55"/>
      <c r="AI229" s="55"/>
      <c r="AJ229" s="55"/>
      <c r="AK229" s="55"/>
      <c r="AL229" s="72">
        <v>0.75</v>
      </c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72">
        <v>1</v>
      </c>
      <c r="BE229" s="55"/>
      <c r="BF229" s="55"/>
      <c r="BG229" s="55"/>
      <c r="BH229" s="67">
        <v>30</v>
      </c>
      <c r="BI229" s="55"/>
      <c r="BJ229" s="55"/>
      <c r="BK229" s="55"/>
      <c r="BL229" s="55"/>
      <c r="BM229" s="55"/>
      <c r="BN229" s="65">
        <v>25398.216804979253</v>
      </c>
      <c r="CJ229" s="8">
        <f>ABS(L229-VLOOKUP(VK_valitsin!$C$8,tiedot,11,FALSE))</f>
        <v>22.199999999999989</v>
      </c>
      <c r="CQ229" s="8">
        <f>ABS(S229-VLOOKUP(VK_valitsin!$C$8,tiedot,18,FALSE))</f>
        <v>144</v>
      </c>
      <c r="DE229" s="8">
        <f>ABS(AG229-VLOOKUP(VK_valitsin!$C$8,tiedot,32,FALSE))</f>
        <v>0</v>
      </c>
      <c r="DJ229" s="8">
        <f>ABS(AL229-VLOOKUP(VK_valitsin!$C$8,tiedot,37,FALSE))</f>
        <v>5.5660377358490609E-2</v>
      </c>
      <c r="EB229" s="41">
        <f>ABS(BD229-VLOOKUP(VK_valitsin!$C$8,tiedot,55,FALSE))</f>
        <v>0.17934782608695654</v>
      </c>
      <c r="EF229" s="41">
        <f>ABS(BH229-VLOOKUP(VK_valitsin!$C$8,tiedot,59,FALSE))</f>
        <v>522</v>
      </c>
      <c r="EL229" s="8">
        <f>ABS(BN229-VLOOKUP(VK_valitsin!$C$8,tiedot,65,FALSE))</f>
        <v>2018.2632096665038</v>
      </c>
      <c r="FH229" s="43">
        <f>IF($B229=VK_valitsin!$C$8,100000,VK!CJ229/VK!L$296*VK_valitsin!E$5)</f>
        <v>0.10498252721815428</v>
      </c>
      <c r="FO229" s="43">
        <f>IF($B229=VK_valitsin!$C$8,100000,VK!CQ229/VK!S$296*VK_valitsin!J$5)</f>
        <v>2.7320981826323348E-2</v>
      </c>
      <c r="GC229" s="43">
        <f>IF($B229=VK_valitsin!$C$8,100000,VK!DE229/VK!AG$296*VK_valitsin!I$5)</f>
        <v>0</v>
      </c>
      <c r="GH229" s="43">
        <f>IF($B229=VK_valitsin!$C$8,100000,VK!DJ229/VK!AL$296*VK_valitsin!D$5)</f>
        <v>0.10882895216978287</v>
      </c>
      <c r="GZ229" s="43">
        <f>IF($B229=VK_valitsin!$C$8,100000,VK!EB229/VK!BD$296*VK_valitsin!H$5)</f>
        <v>7.2794539797078228E-2</v>
      </c>
      <c r="HD229" s="43">
        <f>IF($B229=VK_valitsin!$C$8,100000,VK!EF229/VK!BH$296*VK_valitsin!F$5)</f>
        <v>0.20725026804876742</v>
      </c>
      <c r="HJ229" s="43">
        <f>IF($B229=VK_valitsin!$C$8,100000,VK!EL229/VK!BN$296*VK_valitsin!G$5)</f>
        <v>7.9885320297064757E-2</v>
      </c>
      <c r="ID229" s="15">
        <f t="shared" si="12"/>
        <v>0.60106261205717093</v>
      </c>
      <c r="IE229" s="15">
        <f t="shared" si="13"/>
        <v>89</v>
      </c>
      <c r="IF229" s="16">
        <f t="shared" si="15"/>
        <v>2.2700000000000018E-8</v>
      </c>
      <c r="IG229" s="37" t="str">
        <f t="shared" si="14"/>
        <v>Savukoski</v>
      </c>
    </row>
    <row r="230" spans="2:241" x14ac:dyDescent="0.2">
      <c r="B230" t="s">
        <v>133</v>
      </c>
      <c r="C230">
        <v>743</v>
      </c>
      <c r="L230" s="61">
        <v>119.7</v>
      </c>
      <c r="M230" s="55"/>
      <c r="N230" s="55"/>
      <c r="O230" s="55"/>
      <c r="P230" s="55"/>
      <c r="Q230" s="55"/>
      <c r="R230" s="55"/>
      <c r="S230" s="63">
        <v>531</v>
      </c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42">
        <v>1</v>
      </c>
      <c r="AH230" s="55"/>
      <c r="AI230" s="55"/>
      <c r="AJ230" s="55"/>
      <c r="AK230" s="55"/>
      <c r="AL230" s="72">
        <v>0.8498054474708171</v>
      </c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72">
        <v>0.86996336996336998</v>
      </c>
      <c r="BE230" s="55"/>
      <c r="BF230" s="55"/>
      <c r="BG230" s="55"/>
      <c r="BH230" s="67">
        <v>3276</v>
      </c>
      <c r="BI230" s="55"/>
      <c r="BJ230" s="55"/>
      <c r="BK230" s="55"/>
      <c r="BL230" s="55"/>
      <c r="BM230" s="55"/>
      <c r="BN230" s="65">
        <v>27498.104487246852</v>
      </c>
      <c r="CJ230" s="8">
        <f>ABS(L230-VLOOKUP(VK_valitsin!$C$8,tiedot,11,FALSE))</f>
        <v>19.600000000000009</v>
      </c>
      <c r="CQ230" s="8">
        <f>ABS(S230-VLOOKUP(VK_valitsin!$C$8,tiedot,18,FALSE))</f>
        <v>379</v>
      </c>
      <c r="DE230" s="8">
        <f>ABS(AG230-VLOOKUP(VK_valitsin!$C$8,tiedot,32,FALSE))</f>
        <v>1</v>
      </c>
      <c r="DJ230" s="8">
        <f>ABS(AL230-VLOOKUP(VK_valitsin!$C$8,tiedot,37,FALSE))</f>
        <v>0.15546582482930771</v>
      </c>
      <c r="EB230" s="41">
        <f>ABS(BD230-VLOOKUP(VK_valitsin!$C$8,tiedot,55,FALSE))</f>
        <v>4.9311196050326522E-2</v>
      </c>
      <c r="EF230" s="41">
        <f>ABS(BH230-VLOOKUP(VK_valitsin!$C$8,tiedot,59,FALSE))</f>
        <v>2724</v>
      </c>
      <c r="EL230" s="8">
        <f>ABS(BN230-VLOOKUP(VK_valitsin!$C$8,tiedot,65,FALSE))</f>
        <v>81.624472601095476</v>
      </c>
      <c r="FH230" s="43">
        <f>IF($B230=VK_valitsin!$C$8,100000,VK!CJ230/VK!L$296*VK_valitsin!E$5)</f>
        <v>9.2687276282694839E-2</v>
      </c>
      <c r="FO230" s="43">
        <f>IF($B230=VK_valitsin!$C$8,100000,VK!CQ230/VK!S$296*VK_valitsin!J$5)</f>
        <v>7.1907306334559357E-2</v>
      </c>
      <c r="GC230" s="43">
        <f>IF($B230=VK_valitsin!$C$8,100000,VK!DE230/VK!AG$296*VK_valitsin!I$5)</f>
        <v>0.10940897735217005</v>
      </c>
      <c r="GH230" s="43">
        <f>IF($B230=VK_valitsin!$C$8,100000,VK!DJ230/VK!AL$296*VK_valitsin!D$5)</f>
        <v>0.30397175903809548</v>
      </c>
      <c r="GZ230" s="43">
        <f>IF($B230=VK_valitsin!$C$8,100000,VK!EB230/VK!BD$296*VK_valitsin!H$5)</f>
        <v>2.0014660348247629E-2</v>
      </c>
      <c r="HD230" s="43">
        <f>IF($B230=VK_valitsin!$C$8,100000,VK!EF230/VK!BH$296*VK_valitsin!F$5)</f>
        <v>1.0815128930360967</v>
      </c>
      <c r="HJ230" s="43">
        <f>IF($B230=VK_valitsin!$C$8,100000,VK!EL230/VK!BN$296*VK_valitsin!G$5)</f>
        <v>3.2307962145804348E-3</v>
      </c>
      <c r="ID230" s="15">
        <f t="shared" si="12"/>
        <v>1.6827336914064444</v>
      </c>
      <c r="IE230" s="15">
        <f t="shared" si="13"/>
        <v>275</v>
      </c>
      <c r="IF230" s="16">
        <f t="shared" si="15"/>
        <v>2.2800000000000019E-8</v>
      </c>
      <c r="IG230" s="37" t="str">
        <f t="shared" si="14"/>
        <v>Seinäjoki</v>
      </c>
    </row>
    <row r="231" spans="2:241" x14ac:dyDescent="0.2">
      <c r="B231" t="s">
        <v>312</v>
      </c>
      <c r="C231">
        <v>746</v>
      </c>
      <c r="L231" s="61">
        <v>171</v>
      </c>
      <c r="M231" s="55"/>
      <c r="N231" s="55"/>
      <c r="O231" s="55"/>
      <c r="P231" s="55"/>
      <c r="Q231" s="55"/>
      <c r="R231" s="55"/>
      <c r="S231" s="63">
        <v>158</v>
      </c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42">
        <v>0</v>
      </c>
      <c r="AH231" s="55"/>
      <c r="AI231" s="55"/>
      <c r="AJ231" s="55"/>
      <c r="AK231" s="55"/>
      <c r="AL231" s="72">
        <v>0.64217252396166136</v>
      </c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72">
        <v>1</v>
      </c>
      <c r="BE231" s="55"/>
      <c r="BF231" s="55"/>
      <c r="BG231" s="55"/>
      <c r="BH231" s="67">
        <v>201</v>
      </c>
      <c r="BI231" s="55"/>
      <c r="BJ231" s="55"/>
      <c r="BK231" s="55"/>
      <c r="BL231" s="55"/>
      <c r="BM231" s="55"/>
      <c r="BN231" s="65">
        <v>22168.154681729306</v>
      </c>
      <c r="CJ231" s="8">
        <f>ABS(L231-VLOOKUP(VK_valitsin!$C$8,tiedot,11,FALSE))</f>
        <v>31.699999999999989</v>
      </c>
      <c r="CQ231" s="8">
        <f>ABS(S231-VLOOKUP(VK_valitsin!$C$8,tiedot,18,FALSE))</f>
        <v>6</v>
      </c>
      <c r="DE231" s="8">
        <f>ABS(AG231-VLOOKUP(VK_valitsin!$C$8,tiedot,32,FALSE))</f>
        <v>0</v>
      </c>
      <c r="DJ231" s="8">
        <f>ABS(AL231-VLOOKUP(VK_valitsin!$C$8,tiedot,37,FALSE))</f>
        <v>5.2167098679848034E-2</v>
      </c>
      <c r="EB231" s="41">
        <f>ABS(BD231-VLOOKUP(VK_valitsin!$C$8,tiedot,55,FALSE))</f>
        <v>0.17934782608695654</v>
      </c>
      <c r="EF231" s="41">
        <f>ABS(BH231-VLOOKUP(VK_valitsin!$C$8,tiedot,59,FALSE))</f>
        <v>351</v>
      </c>
      <c r="EL231" s="8">
        <f>ABS(BN231-VLOOKUP(VK_valitsin!$C$8,tiedot,65,FALSE))</f>
        <v>5248.3253329164509</v>
      </c>
      <c r="FH231" s="43">
        <f>IF($B231=VK_valitsin!$C$8,100000,VK!CJ231/VK!L$296*VK_valitsin!E$5)</f>
        <v>0.14990748255925634</v>
      </c>
      <c r="FO231" s="43">
        <f>IF($B231=VK_valitsin!$C$8,100000,VK!CQ231/VK!S$296*VK_valitsin!J$5)</f>
        <v>1.1383742427634727E-3</v>
      </c>
      <c r="GC231" s="43">
        <f>IF($B231=VK_valitsin!$C$8,100000,VK!DE231/VK!AG$296*VK_valitsin!I$5)</f>
        <v>0</v>
      </c>
      <c r="GH231" s="43">
        <f>IF($B231=VK_valitsin!$C$8,100000,VK!DJ231/VK!AL$296*VK_valitsin!D$5)</f>
        <v>0.10199878183541443</v>
      </c>
      <c r="GZ231" s="43">
        <f>IF($B231=VK_valitsin!$C$8,100000,VK!EB231/VK!BD$296*VK_valitsin!H$5)</f>
        <v>7.2794539797078228E-2</v>
      </c>
      <c r="HD231" s="43">
        <f>IF($B231=VK_valitsin!$C$8,100000,VK!EF231/VK!BH$296*VK_valitsin!F$5)</f>
        <v>0.13935793886037809</v>
      </c>
      <c r="HJ231" s="43">
        <f>IF($B231=VK_valitsin!$C$8,100000,VK!EL231/VK!BN$296*VK_valitsin!G$5)</f>
        <v>0.20773512009491993</v>
      </c>
      <c r="ID231" s="15">
        <f t="shared" si="12"/>
        <v>0.67293226028981046</v>
      </c>
      <c r="IE231" s="15">
        <f t="shared" si="13"/>
        <v>113</v>
      </c>
      <c r="IF231" s="16">
        <f t="shared" si="15"/>
        <v>2.290000000000002E-8</v>
      </c>
      <c r="IG231" s="37" t="str">
        <f t="shared" si="14"/>
        <v>Sievi</v>
      </c>
    </row>
    <row r="232" spans="2:241" x14ac:dyDescent="0.2">
      <c r="B232" t="s">
        <v>313</v>
      </c>
      <c r="C232">
        <v>747</v>
      </c>
      <c r="L232" s="61">
        <v>194.3</v>
      </c>
      <c r="M232" s="55"/>
      <c r="N232" s="55"/>
      <c r="O232" s="55"/>
      <c r="P232" s="55"/>
      <c r="Q232" s="55"/>
      <c r="R232" s="55"/>
      <c r="S232" s="63">
        <v>124</v>
      </c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42">
        <v>1</v>
      </c>
      <c r="AH232" s="55"/>
      <c r="AI232" s="55"/>
      <c r="AJ232" s="55"/>
      <c r="AK232" s="55"/>
      <c r="AL232" s="72">
        <v>0.5714285714285714</v>
      </c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72">
        <v>1</v>
      </c>
      <c r="BE232" s="55"/>
      <c r="BF232" s="55"/>
      <c r="BG232" s="55"/>
      <c r="BH232" s="67">
        <v>24</v>
      </c>
      <c r="BI232" s="55"/>
      <c r="BJ232" s="55"/>
      <c r="BK232" s="55"/>
      <c r="BL232" s="55"/>
      <c r="BM232" s="55"/>
      <c r="BN232" s="65">
        <v>22968.427215189873</v>
      </c>
      <c r="CJ232" s="8">
        <f>ABS(L232-VLOOKUP(VK_valitsin!$C$8,tiedot,11,FALSE))</f>
        <v>55</v>
      </c>
      <c r="CQ232" s="8">
        <f>ABS(S232-VLOOKUP(VK_valitsin!$C$8,tiedot,18,FALSE))</f>
        <v>28</v>
      </c>
      <c r="DE232" s="8">
        <f>ABS(AG232-VLOOKUP(VK_valitsin!$C$8,tiedot,32,FALSE))</f>
        <v>1</v>
      </c>
      <c r="DJ232" s="8">
        <f>ABS(AL232-VLOOKUP(VK_valitsin!$C$8,tiedot,37,FALSE))</f>
        <v>0.12291105121293799</v>
      </c>
      <c r="EB232" s="41">
        <f>ABS(BD232-VLOOKUP(VK_valitsin!$C$8,tiedot,55,FALSE))</f>
        <v>0.17934782608695654</v>
      </c>
      <c r="EF232" s="41">
        <f>ABS(BH232-VLOOKUP(VK_valitsin!$C$8,tiedot,59,FALSE))</f>
        <v>528</v>
      </c>
      <c r="EL232" s="8">
        <f>ABS(BN232-VLOOKUP(VK_valitsin!$C$8,tiedot,65,FALSE))</f>
        <v>4448.0527994558834</v>
      </c>
      <c r="FH232" s="43">
        <f>IF($B232=VK_valitsin!$C$8,100000,VK!CJ232/VK!L$296*VK_valitsin!E$5)</f>
        <v>0.26009184671164359</v>
      </c>
      <c r="FO232" s="43">
        <f>IF($B232=VK_valitsin!$C$8,100000,VK!CQ232/VK!S$296*VK_valitsin!J$5)</f>
        <v>5.3124131328962064E-3</v>
      </c>
      <c r="GC232" s="43">
        <f>IF($B232=VK_valitsin!$C$8,100000,VK!DE232/VK!AG$296*VK_valitsin!I$5)</f>
        <v>0.10940897735217005</v>
      </c>
      <c r="GH232" s="43">
        <f>IF($B232=VK_valitsin!$C$8,100000,VK!DJ232/VK!AL$296*VK_valitsin!D$5)</f>
        <v>0.24031962319332179</v>
      </c>
      <c r="GZ232" s="43">
        <f>IF($B232=VK_valitsin!$C$8,100000,VK!EB232/VK!BD$296*VK_valitsin!H$5)</f>
        <v>7.2794539797078228E-2</v>
      </c>
      <c r="HD232" s="43">
        <f>IF($B232=VK_valitsin!$C$8,100000,VK!EF232/VK!BH$296*VK_valitsin!F$5)</f>
        <v>0.2096324550378337</v>
      </c>
      <c r="HJ232" s="43">
        <f>IF($B232=VK_valitsin!$C$8,100000,VK!EL232/VK!BN$296*VK_valitsin!G$5)</f>
        <v>0.17605935681773832</v>
      </c>
      <c r="ID232" s="15">
        <f t="shared" si="12"/>
        <v>1.0736192350426819</v>
      </c>
      <c r="IE232" s="15">
        <f t="shared" si="13"/>
        <v>236</v>
      </c>
      <c r="IF232" s="16">
        <f t="shared" si="15"/>
        <v>2.3000000000000021E-8</v>
      </c>
      <c r="IG232" s="37" t="str">
        <f t="shared" si="14"/>
        <v>Siikainen</v>
      </c>
    </row>
    <row r="233" spans="2:241" x14ac:dyDescent="0.2">
      <c r="B233" t="s">
        <v>314</v>
      </c>
      <c r="C233">
        <v>748</v>
      </c>
      <c r="L233" s="61">
        <v>176.6</v>
      </c>
      <c r="M233" s="55"/>
      <c r="N233" s="55"/>
      <c r="O233" s="55"/>
      <c r="P233" s="55"/>
      <c r="Q233" s="55"/>
      <c r="R233" s="55"/>
      <c r="S233" s="63">
        <v>319</v>
      </c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42">
        <v>1</v>
      </c>
      <c r="AH233" s="55"/>
      <c r="AI233" s="55"/>
      <c r="AJ233" s="55"/>
      <c r="AK233" s="55"/>
      <c r="AL233" s="72">
        <v>0.56187290969899661</v>
      </c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72">
        <v>1</v>
      </c>
      <c r="BE233" s="55"/>
      <c r="BF233" s="55"/>
      <c r="BG233" s="55"/>
      <c r="BH233" s="67">
        <v>168</v>
      </c>
      <c r="BI233" s="55"/>
      <c r="BJ233" s="55"/>
      <c r="BK233" s="55"/>
      <c r="BL233" s="55"/>
      <c r="BM233" s="55"/>
      <c r="BN233" s="65">
        <v>23971.695253955037</v>
      </c>
      <c r="CJ233" s="8">
        <f>ABS(L233-VLOOKUP(VK_valitsin!$C$8,tiedot,11,FALSE))</f>
        <v>37.299999999999983</v>
      </c>
      <c r="CQ233" s="8">
        <f>ABS(S233-VLOOKUP(VK_valitsin!$C$8,tiedot,18,FALSE))</f>
        <v>167</v>
      </c>
      <c r="DE233" s="8">
        <f>ABS(AG233-VLOOKUP(VK_valitsin!$C$8,tiedot,32,FALSE))</f>
        <v>1</v>
      </c>
      <c r="DJ233" s="8">
        <f>ABS(AL233-VLOOKUP(VK_valitsin!$C$8,tiedot,37,FALSE))</f>
        <v>0.13246671294251278</v>
      </c>
      <c r="EB233" s="41">
        <f>ABS(BD233-VLOOKUP(VK_valitsin!$C$8,tiedot,55,FALSE))</f>
        <v>0.17934782608695654</v>
      </c>
      <c r="EF233" s="41">
        <f>ABS(BH233-VLOOKUP(VK_valitsin!$C$8,tiedot,59,FALSE))</f>
        <v>384</v>
      </c>
      <c r="EL233" s="8">
        <f>ABS(BN233-VLOOKUP(VK_valitsin!$C$8,tiedot,65,FALSE))</f>
        <v>3444.7847606907198</v>
      </c>
      <c r="FH233" s="43">
        <f>IF($B233=VK_valitsin!$C$8,100000,VK!CJ233/VK!L$296*VK_valitsin!E$5)</f>
        <v>0.17638956149716911</v>
      </c>
      <c r="FO233" s="43">
        <f>IF($B233=VK_valitsin!$C$8,100000,VK!CQ233/VK!S$296*VK_valitsin!J$5)</f>
        <v>3.1684749756916659E-2</v>
      </c>
      <c r="GC233" s="43">
        <f>IF($B233=VK_valitsin!$C$8,100000,VK!DE233/VK!AG$296*VK_valitsin!I$5)</f>
        <v>0.10940897735217005</v>
      </c>
      <c r="GH233" s="43">
        <f>IF($B233=VK_valitsin!$C$8,100000,VK!DJ233/VK!AL$296*VK_valitsin!D$5)</f>
        <v>0.2590031589987053</v>
      </c>
      <c r="GZ233" s="43">
        <f>IF($B233=VK_valitsin!$C$8,100000,VK!EB233/VK!BD$296*VK_valitsin!H$5)</f>
        <v>7.2794539797078228E-2</v>
      </c>
      <c r="HD233" s="43">
        <f>IF($B233=VK_valitsin!$C$8,100000,VK!EF233/VK!BH$296*VK_valitsin!F$5)</f>
        <v>0.15245996730024269</v>
      </c>
      <c r="HJ233" s="43">
        <f>IF($B233=VK_valitsin!$C$8,100000,VK!EL233/VK!BN$296*VK_valitsin!G$5)</f>
        <v>0.13634878376824672</v>
      </c>
      <c r="ID233" s="15">
        <f t="shared" si="12"/>
        <v>0.9380897615705287</v>
      </c>
      <c r="IE233" s="15">
        <f t="shared" si="13"/>
        <v>204</v>
      </c>
      <c r="IF233" s="16">
        <f t="shared" si="15"/>
        <v>2.3100000000000022E-8</v>
      </c>
      <c r="IG233" s="37" t="str">
        <f t="shared" si="14"/>
        <v>Siikajoki</v>
      </c>
    </row>
    <row r="234" spans="2:241" x14ac:dyDescent="0.2">
      <c r="B234" t="s">
        <v>316</v>
      </c>
      <c r="C234">
        <v>749</v>
      </c>
      <c r="L234" s="61">
        <v>133.80000000000001</v>
      </c>
      <c r="M234" s="55"/>
      <c r="N234" s="55"/>
      <c r="O234" s="55"/>
      <c r="P234" s="55"/>
      <c r="Q234" s="55"/>
      <c r="R234" s="55"/>
      <c r="S234" s="63">
        <v>188</v>
      </c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42">
        <v>0</v>
      </c>
      <c r="AH234" s="55"/>
      <c r="AI234" s="55"/>
      <c r="AJ234" s="55"/>
      <c r="AK234" s="55"/>
      <c r="AL234" s="72">
        <v>0.90047021943573669</v>
      </c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72">
        <v>0.71018276762402088</v>
      </c>
      <c r="BE234" s="55"/>
      <c r="BF234" s="55"/>
      <c r="BG234" s="55"/>
      <c r="BH234" s="67">
        <v>1149</v>
      </c>
      <c r="BI234" s="55"/>
      <c r="BJ234" s="55"/>
      <c r="BK234" s="55"/>
      <c r="BL234" s="55"/>
      <c r="BM234" s="55"/>
      <c r="BN234" s="65">
        <v>28067.589308383092</v>
      </c>
      <c r="CJ234" s="8">
        <f>ABS(L234-VLOOKUP(VK_valitsin!$C$8,tiedot,11,FALSE))</f>
        <v>5.5</v>
      </c>
      <c r="CQ234" s="8">
        <f>ABS(S234-VLOOKUP(VK_valitsin!$C$8,tiedot,18,FALSE))</f>
        <v>36</v>
      </c>
      <c r="DE234" s="8">
        <f>ABS(AG234-VLOOKUP(VK_valitsin!$C$8,tiedot,32,FALSE))</f>
        <v>0</v>
      </c>
      <c r="DJ234" s="8">
        <f>ABS(AL234-VLOOKUP(VK_valitsin!$C$8,tiedot,37,FALSE))</f>
        <v>0.20613059679422729</v>
      </c>
      <c r="EB234" s="41">
        <f>ABS(BD234-VLOOKUP(VK_valitsin!$C$8,tiedot,55,FALSE))</f>
        <v>0.11046940628902258</v>
      </c>
      <c r="EF234" s="41">
        <f>ABS(BH234-VLOOKUP(VK_valitsin!$C$8,tiedot,59,FALSE))</f>
        <v>597</v>
      </c>
      <c r="EL234" s="8">
        <f>ABS(BN234-VLOOKUP(VK_valitsin!$C$8,tiedot,65,FALSE))</f>
        <v>651.10929373733597</v>
      </c>
      <c r="FH234" s="43">
        <f>IF($B234=VK_valitsin!$C$8,100000,VK!CJ234/VK!L$296*VK_valitsin!E$5)</f>
        <v>2.6009184671164358E-2</v>
      </c>
      <c r="FO234" s="43">
        <f>IF($B234=VK_valitsin!$C$8,100000,VK!CQ234/VK!S$296*VK_valitsin!J$5)</f>
        <v>6.8302454565808369E-3</v>
      </c>
      <c r="GC234" s="43">
        <f>IF($B234=VK_valitsin!$C$8,100000,VK!DE234/VK!AG$296*VK_valitsin!I$5)</f>
        <v>0</v>
      </c>
      <c r="GH234" s="43">
        <f>IF($B234=VK_valitsin!$C$8,100000,VK!DJ234/VK!AL$296*VK_valitsin!D$5)</f>
        <v>0.40303314357292558</v>
      </c>
      <c r="GZ234" s="43">
        <f>IF($B234=VK_valitsin!$C$8,100000,VK!EB234/VK!BD$296*VK_valitsin!H$5)</f>
        <v>4.4837842576173258E-2</v>
      </c>
      <c r="HD234" s="43">
        <f>IF($B234=VK_valitsin!$C$8,100000,VK!EF234/VK!BH$296*VK_valitsin!F$5)</f>
        <v>0.23702760541209605</v>
      </c>
      <c r="HJ234" s="43">
        <f>IF($B234=VK_valitsin!$C$8,100000,VK!EL234/VK!BN$296*VK_valitsin!G$5)</f>
        <v>2.5771700256676366E-2</v>
      </c>
      <c r="ID234" s="15">
        <f t="shared" si="12"/>
        <v>0.74350974514561652</v>
      </c>
      <c r="IE234" s="15">
        <f t="shared" si="13"/>
        <v>147</v>
      </c>
      <c r="IF234" s="16">
        <f t="shared" si="15"/>
        <v>2.3200000000000022E-8</v>
      </c>
      <c r="IG234" s="37" t="str">
        <f t="shared" si="14"/>
        <v>Siilinjärvi</v>
      </c>
    </row>
    <row r="235" spans="2:241" x14ac:dyDescent="0.2">
      <c r="B235" t="s">
        <v>317</v>
      </c>
      <c r="C235">
        <v>751</v>
      </c>
      <c r="L235" s="61">
        <v>188.6</v>
      </c>
      <c r="M235" s="55"/>
      <c r="N235" s="55"/>
      <c r="O235" s="55"/>
      <c r="P235" s="55"/>
      <c r="Q235" s="55"/>
      <c r="R235" s="55"/>
      <c r="S235" s="63">
        <v>253</v>
      </c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42">
        <v>1</v>
      </c>
      <c r="AH235" s="55"/>
      <c r="AI235" s="55"/>
      <c r="AJ235" s="55"/>
      <c r="AK235" s="55"/>
      <c r="AL235" s="72">
        <v>0.71875</v>
      </c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72">
        <v>1</v>
      </c>
      <c r="BE235" s="55"/>
      <c r="BF235" s="55"/>
      <c r="BG235" s="55"/>
      <c r="BH235" s="67">
        <v>69</v>
      </c>
      <c r="BI235" s="55"/>
      <c r="BJ235" s="55"/>
      <c r="BK235" s="55"/>
      <c r="BL235" s="55"/>
      <c r="BM235" s="55"/>
      <c r="BN235" s="65">
        <v>28729.660907127429</v>
      </c>
      <c r="CJ235" s="8">
        <f>ABS(L235-VLOOKUP(VK_valitsin!$C$8,tiedot,11,FALSE))</f>
        <v>49.299999999999983</v>
      </c>
      <c r="CQ235" s="8">
        <f>ABS(S235-VLOOKUP(VK_valitsin!$C$8,tiedot,18,FALSE))</f>
        <v>101</v>
      </c>
      <c r="DE235" s="8">
        <f>ABS(AG235-VLOOKUP(VK_valitsin!$C$8,tiedot,32,FALSE))</f>
        <v>1</v>
      </c>
      <c r="DJ235" s="8">
        <f>ABS(AL235-VLOOKUP(VK_valitsin!$C$8,tiedot,37,FALSE))</f>
        <v>2.4410377358490609E-2</v>
      </c>
      <c r="EB235" s="41">
        <f>ABS(BD235-VLOOKUP(VK_valitsin!$C$8,tiedot,55,FALSE))</f>
        <v>0.17934782608695654</v>
      </c>
      <c r="EF235" s="41">
        <f>ABS(BH235-VLOOKUP(VK_valitsin!$C$8,tiedot,59,FALSE))</f>
        <v>483</v>
      </c>
      <c r="EL235" s="8">
        <f>ABS(BN235-VLOOKUP(VK_valitsin!$C$8,tiedot,65,FALSE))</f>
        <v>1313.1808924816723</v>
      </c>
      <c r="FH235" s="43">
        <f>IF($B235=VK_valitsin!$C$8,100000,VK!CJ235/VK!L$296*VK_valitsin!E$5)</f>
        <v>0.23313687350698228</v>
      </c>
      <c r="FO235" s="43">
        <f>IF($B235=VK_valitsin!$C$8,100000,VK!CQ235/VK!S$296*VK_valitsin!J$5)</f>
        <v>1.9162633086518457E-2</v>
      </c>
      <c r="GC235" s="43">
        <f>IF($B235=VK_valitsin!$C$8,100000,VK!DE235/VK!AG$296*VK_valitsin!I$5)</f>
        <v>0.10940897735217005</v>
      </c>
      <c r="GH235" s="43">
        <f>IF($B235=VK_valitsin!$C$8,100000,VK!DJ235/VK!AL$296*VK_valitsin!D$5)</f>
        <v>4.7727951481239574E-2</v>
      </c>
      <c r="GZ235" s="43">
        <f>IF($B235=VK_valitsin!$C$8,100000,VK!EB235/VK!BD$296*VK_valitsin!H$5)</f>
        <v>7.2794539797078228E-2</v>
      </c>
      <c r="HD235" s="43">
        <f>IF($B235=VK_valitsin!$C$8,100000,VK!EF235/VK!BH$296*VK_valitsin!F$5)</f>
        <v>0.19176605261983651</v>
      </c>
      <c r="HJ235" s="43">
        <f>IF($B235=VK_valitsin!$C$8,100000,VK!EL235/VK!BN$296*VK_valitsin!G$5)</f>
        <v>5.1977301920505196E-2</v>
      </c>
      <c r="ID235" s="15">
        <f t="shared" si="12"/>
        <v>0.72597435306433034</v>
      </c>
      <c r="IE235" s="15">
        <f t="shared" si="13"/>
        <v>136</v>
      </c>
      <c r="IF235" s="16">
        <f t="shared" si="15"/>
        <v>2.3300000000000023E-8</v>
      </c>
      <c r="IG235" s="37" t="str">
        <f t="shared" si="14"/>
        <v>Simo</v>
      </c>
    </row>
    <row r="236" spans="2:241" x14ac:dyDescent="0.2">
      <c r="B236" t="s">
        <v>318</v>
      </c>
      <c r="C236">
        <v>753</v>
      </c>
      <c r="L236" s="61">
        <v>103</v>
      </c>
      <c r="M236" s="55"/>
      <c r="N236" s="55"/>
      <c r="O236" s="55"/>
      <c r="P236" s="55"/>
      <c r="Q236" s="55"/>
      <c r="R236" s="55"/>
      <c r="S236" s="63">
        <v>191</v>
      </c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42">
        <v>1</v>
      </c>
      <c r="AH236" s="55"/>
      <c r="AI236" s="55"/>
      <c r="AJ236" s="55"/>
      <c r="AK236" s="55"/>
      <c r="AL236" s="72">
        <v>0.74326347305389218</v>
      </c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72">
        <v>0.85498489425981872</v>
      </c>
      <c r="BE236" s="55"/>
      <c r="BF236" s="55"/>
      <c r="BG236" s="55"/>
      <c r="BH236" s="67">
        <v>993</v>
      </c>
      <c r="BI236" s="55"/>
      <c r="BJ236" s="55"/>
      <c r="BK236" s="55"/>
      <c r="BL236" s="55"/>
      <c r="BM236" s="55"/>
      <c r="BN236" s="65">
        <v>33932.490799964951</v>
      </c>
      <c r="CJ236" s="8">
        <f>ABS(L236-VLOOKUP(VK_valitsin!$C$8,tiedot,11,FALSE))</f>
        <v>36.300000000000011</v>
      </c>
      <c r="CQ236" s="8">
        <f>ABS(S236-VLOOKUP(VK_valitsin!$C$8,tiedot,18,FALSE))</f>
        <v>39</v>
      </c>
      <c r="DE236" s="8">
        <f>ABS(AG236-VLOOKUP(VK_valitsin!$C$8,tiedot,32,FALSE))</f>
        <v>1</v>
      </c>
      <c r="DJ236" s="8">
        <f>ABS(AL236-VLOOKUP(VK_valitsin!$C$8,tiedot,37,FALSE))</f>
        <v>4.8923850412382786E-2</v>
      </c>
      <c r="EB236" s="41">
        <f>ABS(BD236-VLOOKUP(VK_valitsin!$C$8,tiedot,55,FALSE))</f>
        <v>3.4332720346775258E-2</v>
      </c>
      <c r="EF236" s="41">
        <f>ABS(BH236-VLOOKUP(VK_valitsin!$C$8,tiedot,59,FALSE))</f>
        <v>441</v>
      </c>
      <c r="EL236" s="8">
        <f>ABS(BN236-VLOOKUP(VK_valitsin!$C$8,tiedot,65,FALSE))</f>
        <v>6516.0107853191948</v>
      </c>
      <c r="FH236" s="43">
        <f>IF($B236=VK_valitsin!$C$8,100000,VK!CJ236/VK!L$296*VK_valitsin!E$5)</f>
        <v>0.17166061882968484</v>
      </c>
      <c r="FO236" s="43">
        <f>IF($B236=VK_valitsin!$C$8,100000,VK!CQ236/VK!S$296*VK_valitsin!J$5)</f>
        <v>7.3994325779625728E-3</v>
      </c>
      <c r="GC236" s="43">
        <f>IF($B236=VK_valitsin!$C$8,100000,VK!DE236/VK!AG$296*VK_valitsin!I$5)</f>
        <v>0.10940897735217005</v>
      </c>
      <c r="GH236" s="43">
        <f>IF($B236=VK_valitsin!$C$8,100000,VK!DJ236/VK!AL$296*VK_valitsin!D$5)</f>
        <v>9.5657478967462087E-2</v>
      </c>
      <c r="GZ236" s="43">
        <f>IF($B236=VK_valitsin!$C$8,100000,VK!EB236/VK!BD$296*VK_valitsin!H$5)</f>
        <v>1.3935126129789487E-2</v>
      </c>
      <c r="HD236" s="43">
        <f>IF($B236=VK_valitsin!$C$8,100000,VK!EF236/VK!BH$296*VK_valitsin!F$5)</f>
        <v>0.17509074369637248</v>
      </c>
      <c r="HJ236" s="43">
        <f>IF($B236=VK_valitsin!$C$8,100000,VK!EL236/VK!BN$296*VK_valitsin!G$5)</f>
        <v>0.25791165698866647</v>
      </c>
      <c r="ID236" s="15">
        <f t="shared" si="12"/>
        <v>0.83106405794210803</v>
      </c>
      <c r="IE236" s="15">
        <f t="shared" si="13"/>
        <v>173</v>
      </c>
      <c r="IF236" s="16">
        <f t="shared" si="15"/>
        <v>2.3400000000000024E-8</v>
      </c>
      <c r="IG236" s="37" t="str">
        <f t="shared" si="14"/>
        <v>Sipoo</v>
      </c>
    </row>
    <row r="237" spans="2:241" x14ac:dyDescent="0.2">
      <c r="B237" t="s">
        <v>319</v>
      </c>
      <c r="C237">
        <v>755</v>
      </c>
      <c r="L237" s="61">
        <v>108.6</v>
      </c>
      <c r="M237" s="55"/>
      <c r="N237" s="55"/>
      <c r="O237" s="55"/>
      <c r="P237" s="55"/>
      <c r="Q237" s="55"/>
      <c r="R237" s="55"/>
      <c r="S237" s="63">
        <v>113</v>
      </c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42">
        <v>0</v>
      </c>
      <c r="AH237" s="55"/>
      <c r="AI237" s="55"/>
      <c r="AJ237" s="55"/>
      <c r="AK237" s="55"/>
      <c r="AL237" s="72">
        <v>0.76948051948051943</v>
      </c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72">
        <v>0.89873417721518989</v>
      </c>
      <c r="BE237" s="55"/>
      <c r="BF237" s="55"/>
      <c r="BG237" s="55"/>
      <c r="BH237" s="67">
        <v>237</v>
      </c>
      <c r="BI237" s="55"/>
      <c r="BJ237" s="55"/>
      <c r="BK237" s="55"/>
      <c r="BL237" s="55"/>
      <c r="BM237" s="55"/>
      <c r="BN237" s="65">
        <v>33449.582982853448</v>
      </c>
      <c r="CJ237" s="8">
        <f>ABS(L237-VLOOKUP(VK_valitsin!$C$8,tiedot,11,FALSE))</f>
        <v>30.700000000000017</v>
      </c>
      <c r="CQ237" s="8">
        <f>ABS(S237-VLOOKUP(VK_valitsin!$C$8,tiedot,18,FALSE))</f>
        <v>39</v>
      </c>
      <c r="DE237" s="8">
        <f>ABS(AG237-VLOOKUP(VK_valitsin!$C$8,tiedot,32,FALSE))</f>
        <v>0</v>
      </c>
      <c r="DJ237" s="8">
        <f>ABS(AL237-VLOOKUP(VK_valitsin!$C$8,tiedot,37,FALSE))</f>
        <v>7.5140896839010041E-2</v>
      </c>
      <c r="EB237" s="41">
        <f>ABS(BD237-VLOOKUP(VK_valitsin!$C$8,tiedot,55,FALSE))</f>
        <v>7.808200330214643E-2</v>
      </c>
      <c r="EF237" s="41">
        <f>ABS(BH237-VLOOKUP(VK_valitsin!$C$8,tiedot,59,FALSE))</f>
        <v>315</v>
      </c>
      <c r="EL237" s="8">
        <f>ABS(BN237-VLOOKUP(VK_valitsin!$C$8,tiedot,65,FALSE))</f>
        <v>6033.1029682076914</v>
      </c>
      <c r="FH237" s="43">
        <f>IF($B237=VK_valitsin!$C$8,100000,VK!CJ237/VK!L$296*VK_valitsin!E$5)</f>
        <v>0.14517853989177207</v>
      </c>
      <c r="FO237" s="43">
        <f>IF($B237=VK_valitsin!$C$8,100000,VK!CQ237/VK!S$296*VK_valitsin!J$5)</f>
        <v>7.3994325779625728E-3</v>
      </c>
      <c r="GC237" s="43">
        <f>IF($B237=VK_valitsin!$C$8,100000,VK!DE237/VK!AG$296*VK_valitsin!I$5)</f>
        <v>0</v>
      </c>
      <c r="GH237" s="43">
        <f>IF($B237=VK_valitsin!$C$8,100000,VK!DJ237/VK!AL$296*VK_valitsin!D$5)</f>
        <v>0.14691788766393965</v>
      </c>
      <c r="GZ237" s="43">
        <f>IF($B237=VK_valitsin!$C$8,100000,VK!EB237/VK!BD$296*VK_valitsin!H$5)</f>
        <v>3.1692291012536941E-2</v>
      </c>
      <c r="HD237" s="43">
        <f>IF($B237=VK_valitsin!$C$8,100000,VK!EF237/VK!BH$296*VK_valitsin!F$5)</f>
        <v>0.12506481692598034</v>
      </c>
      <c r="HJ237" s="43">
        <f>IF($B237=VK_valitsin!$C$8,100000,VK!EL237/VK!BN$296*VK_valitsin!G$5)</f>
        <v>0.23879757639742222</v>
      </c>
      <c r="ID237" s="15">
        <f t="shared" si="12"/>
        <v>0.69505056796961373</v>
      </c>
      <c r="IE237" s="15">
        <f t="shared" si="13"/>
        <v>122</v>
      </c>
      <c r="IF237" s="16">
        <f t="shared" si="15"/>
        <v>2.3500000000000025E-8</v>
      </c>
      <c r="IG237" s="37" t="str">
        <f t="shared" si="14"/>
        <v>Siuntio</v>
      </c>
    </row>
    <row r="238" spans="2:241" x14ac:dyDescent="0.2">
      <c r="B238" t="s">
        <v>320</v>
      </c>
      <c r="C238">
        <v>758</v>
      </c>
      <c r="L238" s="61">
        <v>127</v>
      </c>
      <c r="M238" s="55"/>
      <c r="N238" s="55"/>
      <c r="O238" s="55"/>
      <c r="P238" s="55"/>
      <c r="Q238" s="55"/>
      <c r="R238" s="55"/>
      <c r="S238" s="63">
        <v>652</v>
      </c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42">
        <v>0</v>
      </c>
      <c r="AH238" s="55"/>
      <c r="AI238" s="55"/>
      <c r="AJ238" s="55"/>
      <c r="AK238" s="55"/>
      <c r="AL238" s="72">
        <v>0.73170731707317072</v>
      </c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72">
        <v>0.875</v>
      </c>
      <c r="BE238" s="55"/>
      <c r="BF238" s="55"/>
      <c r="BG238" s="55"/>
      <c r="BH238" s="67">
        <v>240</v>
      </c>
      <c r="BI238" s="55"/>
      <c r="BJ238" s="55"/>
      <c r="BK238" s="55"/>
      <c r="BL238" s="55"/>
      <c r="BM238" s="55"/>
      <c r="BN238" s="65">
        <v>28858.637627660883</v>
      </c>
      <c r="CJ238" s="8">
        <f>ABS(L238-VLOOKUP(VK_valitsin!$C$8,tiedot,11,FALSE))</f>
        <v>12.300000000000011</v>
      </c>
      <c r="CQ238" s="8">
        <f>ABS(S238-VLOOKUP(VK_valitsin!$C$8,tiedot,18,FALSE))</f>
        <v>500</v>
      </c>
      <c r="DE238" s="8">
        <f>ABS(AG238-VLOOKUP(VK_valitsin!$C$8,tiedot,32,FALSE))</f>
        <v>0</v>
      </c>
      <c r="DJ238" s="8">
        <f>ABS(AL238-VLOOKUP(VK_valitsin!$C$8,tiedot,37,FALSE))</f>
        <v>3.7367694431661325E-2</v>
      </c>
      <c r="EB238" s="41">
        <f>ABS(BD238-VLOOKUP(VK_valitsin!$C$8,tiedot,55,FALSE))</f>
        <v>5.4347826086956541E-2</v>
      </c>
      <c r="EF238" s="41">
        <f>ABS(BH238-VLOOKUP(VK_valitsin!$C$8,tiedot,59,FALSE))</f>
        <v>312</v>
      </c>
      <c r="EL238" s="8">
        <f>ABS(BN238-VLOOKUP(VK_valitsin!$C$8,tiedot,65,FALSE))</f>
        <v>1442.1576130151261</v>
      </c>
      <c r="FH238" s="43">
        <f>IF($B238=VK_valitsin!$C$8,100000,VK!CJ238/VK!L$296*VK_valitsin!E$5)</f>
        <v>5.8165994810058526E-2</v>
      </c>
      <c r="FO238" s="43">
        <f>IF($B238=VK_valitsin!$C$8,100000,VK!CQ238/VK!S$296*VK_valitsin!J$5)</f>
        <v>9.4864520230289379E-2</v>
      </c>
      <c r="GC238" s="43">
        <f>IF($B238=VK_valitsin!$C$8,100000,VK!DE238/VK!AG$296*VK_valitsin!I$5)</f>
        <v>0</v>
      </c>
      <c r="GH238" s="43">
        <f>IF($B238=VK_valitsin!$C$8,100000,VK!DJ238/VK!AL$296*VK_valitsin!D$5)</f>
        <v>7.3062512742342864E-2</v>
      </c>
      <c r="GZ238" s="43">
        <f>IF($B238=VK_valitsin!$C$8,100000,VK!EB238/VK!BD$296*VK_valitsin!H$5)</f>
        <v>2.2058951453660072E-2</v>
      </c>
      <c r="HD238" s="43">
        <f>IF($B238=VK_valitsin!$C$8,100000,VK!EF238/VK!BH$296*VK_valitsin!F$5)</f>
        <v>0.12387372343144719</v>
      </c>
      <c r="HJ238" s="43">
        <f>IF($B238=VK_valitsin!$C$8,100000,VK!EL238/VK!BN$296*VK_valitsin!G$5)</f>
        <v>5.7082357882151782E-2</v>
      </c>
      <c r="ID238" s="15">
        <f t="shared" si="12"/>
        <v>0.42910808414994978</v>
      </c>
      <c r="IE238" s="15">
        <f t="shared" si="13"/>
        <v>25</v>
      </c>
      <c r="IF238" s="16">
        <f t="shared" si="15"/>
        <v>2.3600000000000026E-8</v>
      </c>
      <c r="IG238" s="37" t="str">
        <f t="shared" si="14"/>
        <v>Sodankylä</v>
      </c>
    </row>
    <row r="239" spans="2:241" x14ac:dyDescent="0.2">
      <c r="B239" t="s">
        <v>321</v>
      </c>
      <c r="C239">
        <v>759</v>
      </c>
      <c r="L239" s="61">
        <v>183.8</v>
      </c>
      <c r="M239" s="55"/>
      <c r="N239" s="55"/>
      <c r="O239" s="55"/>
      <c r="P239" s="55"/>
      <c r="Q239" s="55"/>
      <c r="R239" s="55"/>
      <c r="S239" s="63">
        <v>174</v>
      </c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42">
        <v>0</v>
      </c>
      <c r="AH239" s="55"/>
      <c r="AI239" s="55"/>
      <c r="AJ239" s="55"/>
      <c r="AK239" s="55"/>
      <c r="AL239" s="72">
        <v>0.66666666666666663</v>
      </c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72">
        <v>1</v>
      </c>
      <c r="BE239" s="55"/>
      <c r="BF239" s="55"/>
      <c r="BG239" s="55"/>
      <c r="BH239" s="67">
        <v>54</v>
      </c>
      <c r="BI239" s="55"/>
      <c r="BJ239" s="55"/>
      <c r="BK239" s="55"/>
      <c r="BL239" s="55"/>
      <c r="BM239" s="55"/>
      <c r="BN239" s="65">
        <v>22924.593888888889</v>
      </c>
      <c r="CJ239" s="8">
        <f>ABS(L239-VLOOKUP(VK_valitsin!$C$8,tiedot,11,FALSE))</f>
        <v>44.5</v>
      </c>
      <c r="CQ239" s="8">
        <f>ABS(S239-VLOOKUP(VK_valitsin!$C$8,tiedot,18,FALSE))</f>
        <v>22</v>
      </c>
      <c r="DE239" s="8">
        <f>ABS(AG239-VLOOKUP(VK_valitsin!$C$8,tiedot,32,FALSE))</f>
        <v>0</v>
      </c>
      <c r="DJ239" s="8">
        <f>ABS(AL239-VLOOKUP(VK_valitsin!$C$8,tiedot,37,FALSE))</f>
        <v>2.7672955974842761E-2</v>
      </c>
      <c r="EB239" s="41">
        <f>ABS(BD239-VLOOKUP(VK_valitsin!$C$8,tiedot,55,FALSE))</f>
        <v>0.17934782608695654</v>
      </c>
      <c r="EF239" s="41">
        <f>ABS(BH239-VLOOKUP(VK_valitsin!$C$8,tiedot,59,FALSE))</f>
        <v>498</v>
      </c>
      <c r="EL239" s="8">
        <f>ABS(BN239-VLOOKUP(VK_valitsin!$C$8,tiedot,65,FALSE))</f>
        <v>4491.8861257568678</v>
      </c>
      <c r="FH239" s="43">
        <f>IF($B239=VK_valitsin!$C$8,100000,VK!CJ239/VK!L$296*VK_valitsin!E$5)</f>
        <v>0.2104379487030571</v>
      </c>
      <c r="FO239" s="43">
        <f>IF($B239=VK_valitsin!$C$8,100000,VK!CQ239/VK!S$296*VK_valitsin!J$5)</f>
        <v>4.1740388901327329E-3</v>
      </c>
      <c r="GC239" s="43">
        <f>IF($B239=VK_valitsin!$C$8,100000,VK!DE239/VK!AG$296*VK_valitsin!I$5)</f>
        <v>0</v>
      </c>
      <c r="GH239" s="43">
        <f>IF($B239=VK_valitsin!$C$8,100000,VK!DJ239/VK!AL$296*VK_valitsin!D$5)</f>
        <v>5.4107049666332674E-2</v>
      </c>
      <c r="GZ239" s="43">
        <f>IF($B239=VK_valitsin!$C$8,100000,VK!EB239/VK!BD$296*VK_valitsin!H$5)</f>
        <v>7.2794539797078228E-2</v>
      </c>
      <c r="HD239" s="43">
        <f>IF($B239=VK_valitsin!$C$8,100000,VK!EF239/VK!BH$296*VK_valitsin!F$5)</f>
        <v>0.19772152009250224</v>
      </c>
      <c r="HJ239" s="43">
        <f>IF($B239=VK_valitsin!$C$8,100000,VK!EL239/VK!BN$296*VK_valitsin!G$5)</f>
        <v>0.1777943333532411</v>
      </c>
      <c r="ID239" s="15">
        <f t="shared" si="12"/>
        <v>0.7170294542023441</v>
      </c>
      <c r="IE239" s="15">
        <f t="shared" si="13"/>
        <v>130</v>
      </c>
      <c r="IF239" s="16">
        <f t="shared" si="15"/>
        <v>2.3700000000000027E-8</v>
      </c>
      <c r="IG239" s="37" t="str">
        <f t="shared" si="14"/>
        <v>Soini</v>
      </c>
    </row>
    <row r="240" spans="2:241" x14ac:dyDescent="0.2">
      <c r="B240" t="s">
        <v>322</v>
      </c>
      <c r="C240">
        <v>761</v>
      </c>
      <c r="L240" s="61">
        <v>164.6</v>
      </c>
      <c r="M240" s="55"/>
      <c r="N240" s="55"/>
      <c r="O240" s="55"/>
      <c r="P240" s="55"/>
      <c r="Q240" s="55"/>
      <c r="R240" s="55"/>
      <c r="S240" s="63">
        <v>279</v>
      </c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42">
        <v>1</v>
      </c>
      <c r="AH240" s="55"/>
      <c r="AI240" s="55"/>
      <c r="AJ240" s="55"/>
      <c r="AK240" s="55"/>
      <c r="AL240" s="72">
        <v>0.81325301204819278</v>
      </c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72">
        <v>1</v>
      </c>
      <c r="BE240" s="55"/>
      <c r="BF240" s="55"/>
      <c r="BG240" s="55"/>
      <c r="BH240" s="67">
        <v>270</v>
      </c>
      <c r="BI240" s="55"/>
      <c r="BJ240" s="55"/>
      <c r="BK240" s="55"/>
      <c r="BL240" s="55"/>
      <c r="BM240" s="55"/>
      <c r="BN240" s="65">
        <v>25700.412148534819</v>
      </c>
      <c r="CJ240" s="8">
        <f>ABS(L240-VLOOKUP(VK_valitsin!$C$8,tiedot,11,FALSE))</f>
        <v>25.299999999999983</v>
      </c>
      <c r="CQ240" s="8">
        <f>ABS(S240-VLOOKUP(VK_valitsin!$C$8,tiedot,18,FALSE))</f>
        <v>127</v>
      </c>
      <c r="DE240" s="8">
        <f>ABS(AG240-VLOOKUP(VK_valitsin!$C$8,tiedot,32,FALSE))</f>
        <v>1</v>
      </c>
      <c r="DJ240" s="8">
        <f>ABS(AL240-VLOOKUP(VK_valitsin!$C$8,tiedot,37,FALSE))</f>
        <v>0.11891338940668339</v>
      </c>
      <c r="EB240" s="41">
        <f>ABS(BD240-VLOOKUP(VK_valitsin!$C$8,tiedot,55,FALSE))</f>
        <v>0.17934782608695654</v>
      </c>
      <c r="EF240" s="41">
        <f>ABS(BH240-VLOOKUP(VK_valitsin!$C$8,tiedot,59,FALSE))</f>
        <v>282</v>
      </c>
      <c r="EL240" s="8">
        <f>ABS(BN240-VLOOKUP(VK_valitsin!$C$8,tiedot,65,FALSE))</f>
        <v>1716.0678661109378</v>
      </c>
      <c r="FH240" s="43">
        <f>IF($B240=VK_valitsin!$C$8,100000,VK!CJ240/VK!L$296*VK_valitsin!E$5)</f>
        <v>0.11964224948735597</v>
      </c>
      <c r="FO240" s="43">
        <f>IF($B240=VK_valitsin!$C$8,100000,VK!CQ240/VK!S$296*VK_valitsin!J$5)</f>
        <v>2.4095588138493506E-2</v>
      </c>
      <c r="GC240" s="43">
        <f>IF($B240=VK_valitsin!$C$8,100000,VK!DE240/VK!AG$296*VK_valitsin!I$5)</f>
        <v>0.10940897735217005</v>
      </c>
      <c r="GH240" s="43">
        <f>IF($B240=VK_valitsin!$C$8,100000,VK!DJ240/VK!AL$296*VK_valitsin!D$5)</f>
        <v>0.23250326681647296</v>
      </c>
      <c r="GZ240" s="43">
        <f>IF($B240=VK_valitsin!$C$8,100000,VK!EB240/VK!BD$296*VK_valitsin!H$5)</f>
        <v>7.2794539797078228E-2</v>
      </c>
      <c r="HD240" s="43">
        <f>IF($B240=VK_valitsin!$C$8,100000,VK!EF240/VK!BH$296*VK_valitsin!F$5)</f>
        <v>0.11196278848611572</v>
      </c>
      <c r="HJ240" s="43">
        <f>IF($B240=VK_valitsin!$C$8,100000,VK!EL240/VK!BN$296*VK_valitsin!G$5)</f>
        <v>6.7924059894261812E-2</v>
      </c>
      <c r="ID240" s="15">
        <f t="shared" si="12"/>
        <v>0.73833149377194807</v>
      </c>
      <c r="IE240" s="15">
        <f t="shared" si="13"/>
        <v>143</v>
      </c>
      <c r="IF240" s="16">
        <f t="shared" si="15"/>
        <v>2.3800000000000028E-8</v>
      </c>
      <c r="IG240" s="37" t="str">
        <f t="shared" si="14"/>
        <v>Somero</v>
      </c>
    </row>
    <row r="241" spans="2:241" x14ac:dyDescent="0.2">
      <c r="B241" t="s">
        <v>323</v>
      </c>
      <c r="C241">
        <v>762</v>
      </c>
      <c r="L241" s="61">
        <v>192.6</v>
      </c>
      <c r="M241" s="55"/>
      <c r="N241" s="55"/>
      <c r="O241" s="55"/>
      <c r="P241" s="55"/>
      <c r="Q241" s="55"/>
      <c r="R241" s="55"/>
      <c r="S241" s="63">
        <v>357</v>
      </c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42">
        <v>1</v>
      </c>
      <c r="AH241" s="55"/>
      <c r="AI241" s="55"/>
      <c r="AJ241" s="55"/>
      <c r="AK241" s="55"/>
      <c r="AL241" s="72">
        <v>0.86065573770491799</v>
      </c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72">
        <v>1</v>
      </c>
      <c r="BE241" s="55"/>
      <c r="BF241" s="55"/>
      <c r="BG241" s="55"/>
      <c r="BH241" s="67">
        <v>105</v>
      </c>
      <c r="BI241" s="55"/>
      <c r="BJ241" s="55"/>
      <c r="BK241" s="55"/>
      <c r="BL241" s="55"/>
      <c r="BM241" s="55"/>
      <c r="BN241" s="65">
        <v>24411.948739495798</v>
      </c>
      <c r="CJ241" s="8">
        <f>ABS(L241-VLOOKUP(VK_valitsin!$C$8,tiedot,11,FALSE))</f>
        <v>53.299999999999983</v>
      </c>
      <c r="CQ241" s="8">
        <f>ABS(S241-VLOOKUP(VK_valitsin!$C$8,tiedot,18,FALSE))</f>
        <v>205</v>
      </c>
      <c r="DE241" s="8">
        <f>ABS(AG241-VLOOKUP(VK_valitsin!$C$8,tiedot,32,FALSE))</f>
        <v>1</v>
      </c>
      <c r="DJ241" s="8">
        <f>ABS(AL241-VLOOKUP(VK_valitsin!$C$8,tiedot,37,FALSE))</f>
        <v>0.1663161150634086</v>
      </c>
      <c r="EB241" s="41">
        <f>ABS(BD241-VLOOKUP(VK_valitsin!$C$8,tiedot,55,FALSE))</f>
        <v>0.17934782608695654</v>
      </c>
      <c r="EF241" s="41">
        <f>ABS(BH241-VLOOKUP(VK_valitsin!$C$8,tiedot,59,FALSE))</f>
        <v>447</v>
      </c>
      <c r="EL241" s="8">
        <f>ABS(BN241-VLOOKUP(VK_valitsin!$C$8,tiedot,65,FALSE))</f>
        <v>3004.5312751499587</v>
      </c>
      <c r="FH241" s="43">
        <f>IF($B241=VK_valitsin!$C$8,100000,VK!CJ241/VK!L$296*VK_valitsin!E$5)</f>
        <v>0.25205264417691997</v>
      </c>
      <c r="FO241" s="43">
        <f>IF($B241=VK_valitsin!$C$8,100000,VK!CQ241/VK!S$296*VK_valitsin!J$5)</f>
        <v>3.8894453294418652E-2</v>
      </c>
      <c r="GC241" s="43">
        <f>IF($B241=VK_valitsin!$C$8,100000,VK!DE241/VK!AG$296*VK_valitsin!I$5)</f>
        <v>0.10940897735217005</v>
      </c>
      <c r="GH241" s="43">
        <f>IF($B241=VK_valitsin!$C$8,100000,VK!DJ241/VK!AL$296*VK_valitsin!D$5)</f>
        <v>0.32518659395216565</v>
      </c>
      <c r="GZ241" s="43">
        <f>IF($B241=VK_valitsin!$C$8,100000,VK!EB241/VK!BD$296*VK_valitsin!H$5)</f>
        <v>7.2794539797078228E-2</v>
      </c>
      <c r="HD241" s="43">
        <f>IF($B241=VK_valitsin!$C$8,100000,VK!EF241/VK!BH$296*VK_valitsin!F$5)</f>
        <v>0.17747293068543876</v>
      </c>
      <c r="HJ241" s="43">
        <f>IF($B241=VK_valitsin!$C$8,100000,VK!EL241/VK!BN$296*VK_valitsin!G$5)</f>
        <v>0.1189230136626051</v>
      </c>
      <c r="ID241" s="15">
        <f t="shared" si="12"/>
        <v>1.0947331768207964</v>
      </c>
      <c r="IE241" s="15">
        <f t="shared" si="13"/>
        <v>243</v>
      </c>
      <c r="IF241" s="16">
        <f t="shared" si="15"/>
        <v>2.3900000000000029E-8</v>
      </c>
      <c r="IG241" s="37" t="str">
        <f t="shared" si="14"/>
        <v>Sonkajärvi</v>
      </c>
    </row>
    <row r="242" spans="2:241" x14ac:dyDescent="0.2">
      <c r="B242" t="s">
        <v>324</v>
      </c>
      <c r="C242">
        <v>765</v>
      </c>
      <c r="L242" s="61">
        <v>134.6</v>
      </c>
      <c r="M242" s="55"/>
      <c r="N242" s="55"/>
      <c r="O242" s="55"/>
      <c r="P242" s="55"/>
      <c r="Q242" s="55"/>
      <c r="R242" s="55"/>
      <c r="S242" s="63">
        <v>661</v>
      </c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42">
        <v>0</v>
      </c>
      <c r="AH242" s="55"/>
      <c r="AI242" s="55"/>
      <c r="AJ242" s="55"/>
      <c r="AK242" s="55"/>
      <c r="AL242" s="72">
        <v>0.35448577680525162</v>
      </c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72">
        <v>0.55555555555555558</v>
      </c>
      <c r="BE242" s="55"/>
      <c r="BF242" s="55"/>
      <c r="BG242" s="55"/>
      <c r="BH242" s="67">
        <v>162</v>
      </c>
      <c r="BI242" s="55"/>
      <c r="BJ242" s="55"/>
      <c r="BK242" s="55"/>
      <c r="BL242" s="55"/>
      <c r="BM242" s="55"/>
      <c r="BN242" s="65">
        <v>28091.412763868433</v>
      </c>
      <c r="CJ242" s="8">
        <f>ABS(L242-VLOOKUP(VK_valitsin!$C$8,tiedot,11,FALSE))</f>
        <v>4.7000000000000171</v>
      </c>
      <c r="CQ242" s="8">
        <f>ABS(S242-VLOOKUP(VK_valitsin!$C$8,tiedot,18,FALSE))</f>
        <v>509</v>
      </c>
      <c r="DE242" s="8">
        <f>ABS(AG242-VLOOKUP(VK_valitsin!$C$8,tiedot,32,FALSE))</f>
        <v>0</v>
      </c>
      <c r="DJ242" s="8">
        <f>ABS(AL242-VLOOKUP(VK_valitsin!$C$8,tiedot,37,FALSE))</f>
        <v>0.33985384583625777</v>
      </c>
      <c r="EB242" s="41">
        <f>ABS(BD242-VLOOKUP(VK_valitsin!$C$8,tiedot,55,FALSE))</f>
        <v>0.26509661835748788</v>
      </c>
      <c r="EF242" s="41">
        <f>ABS(BH242-VLOOKUP(VK_valitsin!$C$8,tiedot,59,FALSE))</f>
        <v>390</v>
      </c>
      <c r="EL242" s="8">
        <f>ABS(BN242-VLOOKUP(VK_valitsin!$C$8,tiedot,65,FALSE))</f>
        <v>674.93274922267665</v>
      </c>
      <c r="FH242" s="43">
        <f>IF($B242=VK_valitsin!$C$8,100000,VK!CJ242/VK!L$296*VK_valitsin!E$5)</f>
        <v>2.2226030537176898E-2</v>
      </c>
      <c r="FO242" s="43">
        <f>IF($B242=VK_valitsin!$C$8,100000,VK!CQ242/VK!S$296*VK_valitsin!J$5)</f>
        <v>9.6572081594434589E-2</v>
      </c>
      <c r="GC242" s="43">
        <f>IF($B242=VK_valitsin!$C$8,100000,VK!DE242/VK!AG$296*VK_valitsin!I$5)</f>
        <v>0</v>
      </c>
      <c r="GH242" s="43">
        <f>IF($B242=VK_valitsin!$C$8,100000,VK!DJ242/VK!AL$296*VK_valitsin!D$5)</f>
        <v>0.66449312219024881</v>
      </c>
      <c r="GZ242" s="43">
        <f>IF($B242=VK_valitsin!$C$8,100000,VK!EB242/VK!BD$296*VK_valitsin!H$5)</f>
        <v>0.10759866320174186</v>
      </c>
      <c r="HD242" s="43">
        <f>IF($B242=VK_valitsin!$C$8,100000,VK!EF242/VK!BH$296*VK_valitsin!F$5)</f>
        <v>0.154842154289309</v>
      </c>
      <c r="HJ242" s="43">
        <f>IF($B242=VK_valitsin!$C$8,100000,VK!EL242/VK!BN$296*VK_valitsin!G$5)</f>
        <v>2.6714661691495258E-2</v>
      </c>
      <c r="ID242" s="15">
        <f t="shared" si="12"/>
        <v>1.0724467375044064</v>
      </c>
      <c r="IE242" s="15">
        <f t="shared" si="13"/>
        <v>234</v>
      </c>
      <c r="IF242" s="16">
        <f t="shared" si="15"/>
        <v>2.400000000000003E-8</v>
      </c>
      <c r="IG242" s="37" t="str">
        <f t="shared" si="14"/>
        <v>Sotkamo</v>
      </c>
    </row>
    <row r="243" spans="2:241" x14ac:dyDescent="0.2">
      <c r="B243" t="s">
        <v>325</v>
      </c>
      <c r="C243">
        <v>768</v>
      </c>
      <c r="L243" s="61">
        <v>205.9</v>
      </c>
      <c r="M243" s="55"/>
      <c r="N243" s="55"/>
      <c r="O243" s="55"/>
      <c r="P243" s="55"/>
      <c r="Q243" s="55"/>
      <c r="R243" s="55"/>
      <c r="S243" s="63">
        <v>188</v>
      </c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42">
        <v>0</v>
      </c>
      <c r="AH243" s="55"/>
      <c r="AI243" s="55"/>
      <c r="AJ243" s="55"/>
      <c r="AK243" s="55"/>
      <c r="AL243" s="72">
        <v>0.92647058823529416</v>
      </c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72">
        <v>1</v>
      </c>
      <c r="BE243" s="55"/>
      <c r="BF243" s="55"/>
      <c r="BG243" s="55"/>
      <c r="BH243" s="67">
        <v>63</v>
      </c>
      <c r="BI243" s="55"/>
      <c r="BJ243" s="55"/>
      <c r="BK243" s="55"/>
      <c r="BL243" s="55"/>
      <c r="BM243" s="55"/>
      <c r="BN243" s="65">
        <v>23691.277848369336</v>
      </c>
      <c r="CJ243" s="8">
        <f>ABS(L243-VLOOKUP(VK_valitsin!$C$8,tiedot,11,FALSE))</f>
        <v>66.599999999999994</v>
      </c>
      <c r="CQ243" s="8">
        <f>ABS(S243-VLOOKUP(VK_valitsin!$C$8,tiedot,18,FALSE))</f>
        <v>36</v>
      </c>
      <c r="DE243" s="8">
        <f>ABS(AG243-VLOOKUP(VK_valitsin!$C$8,tiedot,32,FALSE))</f>
        <v>0</v>
      </c>
      <c r="DJ243" s="8">
        <f>ABS(AL243-VLOOKUP(VK_valitsin!$C$8,tiedot,37,FALSE))</f>
        <v>0.23213096559378477</v>
      </c>
      <c r="EB243" s="41">
        <f>ABS(BD243-VLOOKUP(VK_valitsin!$C$8,tiedot,55,FALSE))</f>
        <v>0.17934782608695654</v>
      </c>
      <c r="EF243" s="41">
        <f>ABS(BH243-VLOOKUP(VK_valitsin!$C$8,tiedot,59,FALSE))</f>
        <v>489</v>
      </c>
      <c r="EL243" s="8">
        <f>ABS(BN243-VLOOKUP(VK_valitsin!$C$8,tiedot,65,FALSE))</f>
        <v>3725.20216627642</v>
      </c>
      <c r="FH243" s="43">
        <f>IF($B243=VK_valitsin!$C$8,100000,VK!CJ243/VK!L$296*VK_valitsin!E$5)</f>
        <v>0.31494758165446296</v>
      </c>
      <c r="FO243" s="43">
        <f>IF($B243=VK_valitsin!$C$8,100000,VK!CQ243/VK!S$296*VK_valitsin!J$5)</f>
        <v>6.8302454565808369E-3</v>
      </c>
      <c r="GC243" s="43">
        <f>IF($B243=VK_valitsin!$C$8,100000,VK!DE243/VK!AG$296*VK_valitsin!I$5)</f>
        <v>0</v>
      </c>
      <c r="GH243" s="43">
        <f>IF($B243=VK_valitsin!$C$8,100000,VK!DJ243/VK!AL$296*VK_valitsin!D$5)</f>
        <v>0.45386989723449811</v>
      </c>
      <c r="GZ243" s="43">
        <f>IF($B243=VK_valitsin!$C$8,100000,VK!EB243/VK!BD$296*VK_valitsin!H$5)</f>
        <v>7.2794539797078228E-2</v>
      </c>
      <c r="HD243" s="43">
        <f>IF($B243=VK_valitsin!$C$8,100000,VK!EF243/VK!BH$296*VK_valitsin!F$5)</f>
        <v>0.19414823960890282</v>
      </c>
      <c r="HJ243" s="43">
        <f>IF($B243=VK_valitsin!$C$8,100000,VK!EL243/VK!BN$296*VK_valitsin!G$5)</f>
        <v>0.14744804681520438</v>
      </c>
      <c r="ID243" s="15">
        <f t="shared" si="12"/>
        <v>1.1900385746667272</v>
      </c>
      <c r="IE243" s="15">
        <f t="shared" si="13"/>
        <v>252</v>
      </c>
      <c r="IF243" s="16">
        <f t="shared" si="15"/>
        <v>2.4100000000000031E-8</v>
      </c>
      <c r="IG243" s="37" t="str">
        <f t="shared" si="14"/>
        <v>Sulkava</v>
      </c>
    </row>
    <row r="244" spans="2:241" x14ac:dyDescent="0.2">
      <c r="B244" t="s">
        <v>326</v>
      </c>
      <c r="C244">
        <v>777</v>
      </c>
      <c r="L244" s="61">
        <v>210.3</v>
      </c>
      <c r="M244" s="55"/>
      <c r="N244" s="55"/>
      <c r="O244" s="55"/>
      <c r="P244" s="55"/>
      <c r="Q244" s="55"/>
      <c r="R244" s="55"/>
      <c r="S244" s="63">
        <v>1066</v>
      </c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42">
        <v>0</v>
      </c>
      <c r="AH244" s="55"/>
      <c r="AI244" s="55"/>
      <c r="AJ244" s="55"/>
      <c r="AK244" s="55"/>
      <c r="AL244" s="72">
        <v>0.7839195979899497</v>
      </c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72">
        <v>1</v>
      </c>
      <c r="BE244" s="55"/>
      <c r="BF244" s="55"/>
      <c r="BG244" s="55"/>
      <c r="BH244" s="67">
        <v>156</v>
      </c>
      <c r="BI244" s="55"/>
      <c r="BJ244" s="55"/>
      <c r="BK244" s="55"/>
      <c r="BL244" s="55"/>
      <c r="BM244" s="55"/>
      <c r="BN244" s="65">
        <v>24880.070048309179</v>
      </c>
      <c r="CJ244" s="8">
        <f>ABS(L244-VLOOKUP(VK_valitsin!$C$8,tiedot,11,FALSE))</f>
        <v>71</v>
      </c>
      <c r="CQ244" s="8">
        <f>ABS(S244-VLOOKUP(VK_valitsin!$C$8,tiedot,18,FALSE))</f>
        <v>914</v>
      </c>
      <c r="DE244" s="8">
        <f>ABS(AG244-VLOOKUP(VK_valitsin!$C$8,tiedot,32,FALSE))</f>
        <v>0</v>
      </c>
      <c r="DJ244" s="8">
        <f>ABS(AL244-VLOOKUP(VK_valitsin!$C$8,tiedot,37,FALSE))</f>
        <v>8.9579975348440311E-2</v>
      </c>
      <c r="EB244" s="41">
        <f>ABS(BD244-VLOOKUP(VK_valitsin!$C$8,tiedot,55,FALSE))</f>
        <v>0.17934782608695654</v>
      </c>
      <c r="EF244" s="41">
        <f>ABS(BH244-VLOOKUP(VK_valitsin!$C$8,tiedot,59,FALSE))</f>
        <v>396</v>
      </c>
      <c r="EL244" s="8">
        <f>ABS(BN244-VLOOKUP(VK_valitsin!$C$8,tiedot,65,FALSE))</f>
        <v>2536.4099663365778</v>
      </c>
      <c r="FH244" s="43">
        <f>IF($B244=VK_valitsin!$C$8,100000,VK!CJ244/VK!L$296*VK_valitsin!E$5)</f>
        <v>0.33575492939139445</v>
      </c>
      <c r="FO244" s="43">
        <f>IF($B244=VK_valitsin!$C$8,100000,VK!CQ244/VK!S$296*VK_valitsin!J$5)</f>
        <v>0.17341234298096903</v>
      </c>
      <c r="GC244" s="43">
        <f>IF($B244=VK_valitsin!$C$8,100000,VK!DE244/VK!AG$296*VK_valitsin!I$5)</f>
        <v>0</v>
      </c>
      <c r="GH244" s="43">
        <f>IF($B244=VK_valitsin!$C$8,100000,VK!DJ244/VK!AL$296*VK_valitsin!D$5)</f>
        <v>0.17514963633423181</v>
      </c>
      <c r="GZ244" s="43">
        <f>IF($B244=VK_valitsin!$C$8,100000,VK!EB244/VK!BD$296*VK_valitsin!H$5)</f>
        <v>7.2794539797078228E-2</v>
      </c>
      <c r="HD244" s="43">
        <f>IF($B244=VK_valitsin!$C$8,100000,VK!EF244/VK!BH$296*VK_valitsin!F$5)</f>
        <v>0.15722434127837528</v>
      </c>
      <c r="HJ244" s="43">
        <f>IF($B244=VK_valitsin!$C$8,100000,VK!EL244/VK!BN$296*VK_valitsin!G$5)</f>
        <v>0.10039420111063999</v>
      </c>
      <c r="ID244" s="15">
        <f t="shared" si="12"/>
        <v>1.0147300150926886</v>
      </c>
      <c r="IE244" s="15">
        <f t="shared" si="13"/>
        <v>223</v>
      </c>
      <c r="IF244" s="16">
        <f t="shared" si="15"/>
        <v>2.4200000000000031E-8</v>
      </c>
      <c r="IG244" s="37" t="str">
        <f t="shared" si="14"/>
        <v>Suomussalmi</v>
      </c>
    </row>
    <row r="245" spans="2:241" x14ac:dyDescent="0.2">
      <c r="B245" t="s">
        <v>327</v>
      </c>
      <c r="C245">
        <v>778</v>
      </c>
      <c r="L245" s="61">
        <v>175</v>
      </c>
      <c r="M245" s="55"/>
      <c r="N245" s="55"/>
      <c r="O245" s="55"/>
      <c r="P245" s="55"/>
      <c r="Q245" s="55"/>
      <c r="R245" s="55"/>
      <c r="S245" s="63">
        <v>242</v>
      </c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42">
        <v>0</v>
      </c>
      <c r="AH245" s="55"/>
      <c r="AI245" s="55"/>
      <c r="AJ245" s="55"/>
      <c r="AK245" s="55"/>
      <c r="AL245" s="72">
        <v>0.72908366533864544</v>
      </c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72">
        <v>0.72131147540983609</v>
      </c>
      <c r="BE245" s="55"/>
      <c r="BF245" s="55"/>
      <c r="BG245" s="55"/>
      <c r="BH245" s="67">
        <v>183</v>
      </c>
      <c r="BI245" s="55"/>
      <c r="BJ245" s="55"/>
      <c r="BK245" s="55"/>
      <c r="BL245" s="55"/>
      <c r="BM245" s="55"/>
      <c r="BN245" s="65">
        <v>25364.555488540409</v>
      </c>
      <c r="CJ245" s="8">
        <f>ABS(L245-VLOOKUP(VK_valitsin!$C$8,tiedot,11,FALSE))</f>
        <v>35.699999999999989</v>
      </c>
      <c r="CQ245" s="8">
        <f>ABS(S245-VLOOKUP(VK_valitsin!$C$8,tiedot,18,FALSE))</f>
        <v>90</v>
      </c>
      <c r="DE245" s="8">
        <f>ABS(AG245-VLOOKUP(VK_valitsin!$C$8,tiedot,32,FALSE))</f>
        <v>0</v>
      </c>
      <c r="DJ245" s="8">
        <f>ABS(AL245-VLOOKUP(VK_valitsin!$C$8,tiedot,37,FALSE))</f>
        <v>3.4744042697136046E-2</v>
      </c>
      <c r="EB245" s="41">
        <f>ABS(BD245-VLOOKUP(VK_valitsin!$C$8,tiedot,55,FALSE))</f>
        <v>9.934069850320737E-2</v>
      </c>
      <c r="EF245" s="41">
        <f>ABS(BH245-VLOOKUP(VK_valitsin!$C$8,tiedot,59,FALSE))</f>
        <v>369</v>
      </c>
      <c r="EL245" s="8">
        <f>ABS(BN245-VLOOKUP(VK_valitsin!$C$8,tiedot,65,FALSE))</f>
        <v>2051.9245261053475</v>
      </c>
      <c r="FH245" s="43">
        <f>IF($B245=VK_valitsin!$C$8,100000,VK!CJ245/VK!L$296*VK_valitsin!E$5)</f>
        <v>0.16882325322919406</v>
      </c>
      <c r="FO245" s="43">
        <f>IF($B245=VK_valitsin!$C$8,100000,VK!CQ245/VK!S$296*VK_valitsin!J$5)</f>
        <v>1.7075613641452093E-2</v>
      </c>
      <c r="GC245" s="43">
        <f>IF($B245=VK_valitsin!$C$8,100000,VK!DE245/VK!AG$296*VK_valitsin!I$5)</f>
        <v>0</v>
      </c>
      <c r="GH245" s="43">
        <f>IF($B245=VK_valitsin!$C$8,100000,VK!DJ245/VK!AL$296*VK_valitsin!D$5)</f>
        <v>6.7932664856335589E-2</v>
      </c>
      <c r="GZ245" s="43">
        <f>IF($B245=VK_valitsin!$C$8,100000,VK!EB245/VK!BD$296*VK_valitsin!H$5)</f>
        <v>4.0320870280050755E-2</v>
      </c>
      <c r="HD245" s="43">
        <f>IF($B245=VK_valitsin!$C$8,100000,VK!EF245/VK!BH$296*VK_valitsin!F$5)</f>
        <v>0.14650449982757699</v>
      </c>
      <c r="HJ245" s="43">
        <f>IF($B245=VK_valitsin!$C$8,100000,VK!EL245/VK!BN$296*VK_valitsin!G$5)</f>
        <v>8.121767627147812E-2</v>
      </c>
      <c r="ID245" s="15">
        <f t="shared" si="12"/>
        <v>0.52187460240608763</v>
      </c>
      <c r="IE245" s="15">
        <f t="shared" si="13"/>
        <v>55</v>
      </c>
      <c r="IF245" s="16">
        <f t="shared" si="15"/>
        <v>2.4300000000000032E-8</v>
      </c>
      <c r="IG245" s="37" t="str">
        <f t="shared" si="14"/>
        <v>Suonenjoki</v>
      </c>
    </row>
    <row r="246" spans="2:241" x14ac:dyDescent="0.2">
      <c r="B246" t="s">
        <v>328</v>
      </c>
      <c r="C246">
        <v>781</v>
      </c>
      <c r="L246" s="61">
        <v>212.7</v>
      </c>
      <c r="M246" s="55"/>
      <c r="N246" s="55"/>
      <c r="O246" s="55"/>
      <c r="P246" s="55"/>
      <c r="Q246" s="55"/>
      <c r="R246" s="55"/>
      <c r="S246" s="63">
        <v>234</v>
      </c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42">
        <v>0</v>
      </c>
      <c r="AH246" s="55"/>
      <c r="AI246" s="55"/>
      <c r="AJ246" s="55"/>
      <c r="AK246" s="55"/>
      <c r="AL246" s="72">
        <v>0.43373493975903615</v>
      </c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72">
        <v>1</v>
      </c>
      <c r="BE246" s="55"/>
      <c r="BF246" s="55"/>
      <c r="BG246" s="55"/>
      <c r="BH246" s="67">
        <v>36</v>
      </c>
      <c r="BI246" s="55"/>
      <c r="BJ246" s="55"/>
      <c r="BK246" s="55"/>
      <c r="BL246" s="55"/>
      <c r="BM246" s="55"/>
      <c r="BN246" s="65">
        <v>24860.962952158694</v>
      </c>
      <c r="CJ246" s="8">
        <f>ABS(L246-VLOOKUP(VK_valitsin!$C$8,tiedot,11,FALSE))</f>
        <v>73.399999999999977</v>
      </c>
      <c r="CQ246" s="8">
        <f>ABS(S246-VLOOKUP(VK_valitsin!$C$8,tiedot,18,FALSE))</f>
        <v>82</v>
      </c>
      <c r="DE246" s="8">
        <f>ABS(AG246-VLOOKUP(VK_valitsin!$C$8,tiedot,32,FALSE))</f>
        <v>0</v>
      </c>
      <c r="DJ246" s="8">
        <f>ABS(AL246-VLOOKUP(VK_valitsin!$C$8,tiedot,37,FALSE))</f>
        <v>0.26060468288247324</v>
      </c>
      <c r="EB246" s="41">
        <f>ABS(BD246-VLOOKUP(VK_valitsin!$C$8,tiedot,55,FALSE))</f>
        <v>0.17934782608695654</v>
      </c>
      <c r="EF246" s="41">
        <f>ABS(BH246-VLOOKUP(VK_valitsin!$C$8,tiedot,59,FALSE))</f>
        <v>516</v>
      </c>
      <c r="EL246" s="8">
        <f>ABS(BN246-VLOOKUP(VK_valitsin!$C$8,tiedot,65,FALSE))</f>
        <v>2555.5170624870625</v>
      </c>
      <c r="FH246" s="43">
        <f>IF($B246=VK_valitsin!$C$8,100000,VK!CJ246/VK!L$296*VK_valitsin!E$5)</f>
        <v>0.34710439179335695</v>
      </c>
      <c r="FO246" s="43">
        <f>IF($B246=VK_valitsin!$C$8,100000,VK!CQ246/VK!S$296*VK_valitsin!J$5)</f>
        <v>1.5557781317767461E-2</v>
      </c>
      <c r="GC246" s="43">
        <f>IF($B246=VK_valitsin!$C$8,100000,VK!DE246/VK!AG$296*VK_valitsin!I$5)</f>
        <v>0</v>
      </c>
      <c r="GH246" s="43">
        <f>IF($B246=VK_valitsin!$C$8,100000,VK!DJ246/VK!AL$296*VK_valitsin!D$5)</f>
        <v>0.50954262106366743</v>
      </c>
      <c r="GZ246" s="43">
        <f>IF($B246=VK_valitsin!$C$8,100000,VK!EB246/VK!BD$296*VK_valitsin!H$5)</f>
        <v>7.2794539797078228E-2</v>
      </c>
      <c r="HD246" s="43">
        <f>IF($B246=VK_valitsin!$C$8,100000,VK!EF246/VK!BH$296*VK_valitsin!F$5)</f>
        <v>0.20486808105970111</v>
      </c>
      <c r="HJ246" s="43">
        <f>IF($B246=VK_valitsin!$C$8,100000,VK!EL246/VK!BN$296*VK_valitsin!G$5)</f>
        <v>0.10115048328861247</v>
      </c>
      <c r="ID246" s="15">
        <f t="shared" si="12"/>
        <v>1.2510179227201839</v>
      </c>
      <c r="IE246" s="15">
        <f t="shared" si="13"/>
        <v>257</v>
      </c>
      <c r="IF246" s="16">
        <f t="shared" si="15"/>
        <v>2.4400000000000033E-8</v>
      </c>
      <c r="IG246" s="37" t="str">
        <f t="shared" si="14"/>
        <v>Sysmä</v>
      </c>
    </row>
    <row r="247" spans="2:241" x14ac:dyDescent="0.2">
      <c r="B247" t="s">
        <v>329</v>
      </c>
      <c r="C247">
        <v>783</v>
      </c>
      <c r="L247" s="61">
        <v>146.5</v>
      </c>
      <c r="M247" s="55"/>
      <c r="N247" s="55"/>
      <c r="O247" s="55"/>
      <c r="P247" s="55"/>
      <c r="Q247" s="55"/>
      <c r="R247" s="55"/>
      <c r="S247" s="63">
        <v>204</v>
      </c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42">
        <v>0</v>
      </c>
      <c r="AH247" s="55"/>
      <c r="AI247" s="55"/>
      <c r="AJ247" s="55"/>
      <c r="AK247" s="55"/>
      <c r="AL247" s="72">
        <v>0.33766233766233766</v>
      </c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72">
        <v>1</v>
      </c>
      <c r="BE247" s="55"/>
      <c r="BF247" s="55"/>
      <c r="BG247" s="55"/>
      <c r="BH247" s="67">
        <v>78</v>
      </c>
      <c r="BI247" s="55"/>
      <c r="BJ247" s="55"/>
      <c r="BK247" s="55"/>
      <c r="BL247" s="55"/>
      <c r="BM247" s="55"/>
      <c r="BN247" s="65">
        <v>28642.01070971867</v>
      </c>
      <c r="CJ247" s="8">
        <f>ABS(L247-VLOOKUP(VK_valitsin!$C$8,tiedot,11,FALSE))</f>
        <v>7.1999999999999886</v>
      </c>
      <c r="CQ247" s="8">
        <f>ABS(S247-VLOOKUP(VK_valitsin!$C$8,tiedot,18,FALSE))</f>
        <v>52</v>
      </c>
      <c r="DE247" s="8">
        <f>ABS(AG247-VLOOKUP(VK_valitsin!$C$8,tiedot,32,FALSE))</f>
        <v>0</v>
      </c>
      <c r="DJ247" s="8">
        <f>ABS(AL247-VLOOKUP(VK_valitsin!$C$8,tiedot,37,FALSE))</f>
        <v>0.35667728497917173</v>
      </c>
      <c r="EB247" s="41">
        <f>ABS(BD247-VLOOKUP(VK_valitsin!$C$8,tiedot,55,FALSE))</f>
        <v>0.17934782608695654</v>
      </c>
      <c r="EF247" s="41">
        <f>ABS(BH247-VLOOKUP(VK_valitsin!$C$8,tiedot,59,FALSE))</f>
        <v>474</v>
      </c>
      <c r="EL247" s="8">
        <f>ABS(BN247-VLOOKUP(VK_valitsin!$C$8,tiedot,65,FALSE))</f>
        <v>1225.5306950729137</v>
      </c>
      <c r="FH247" s="43">
        <f>IF($B247=VK_valitsin!$C$8,100000,VK!CJ247/VK!L$296*VK_valitsin!E$5)</f>
        <v>3.4048387205887834E-2</v>
      </c>
      <c r="FO247" s="43">
        <f>IF($B247=VK_valitsin!$C$8,100000,VK!CQ247/VK!S$296*VK_valitsin!J$5)</f>
        <v>9.8659101039500971E-3</v>
      </c>
      <c r="GC247" s="43">
        <f>IF($B247=VK_valitsin!$C$8,100000,VK!DE247/VK!AG$296*VK_valitsin!I$5)</f>
        <v>0</v>
      </c>
      <c r="GH247" s="43">
        <f>IF($B247=VK_valitsin!$C$8,100000,VK!DJ247/VK!AL$296*VK_valitsin!D$5)</f>
        <v>0.69738684912320403</v>
      </c>
      <c r="GZ247" s="43">
        <f>IF($B247=VK_valitsin!$C$8,100000,VK!EB247/VK!BD$296*VK_valitsin!H$5)</f>
        <v>7.2794539797078228E-2</v>
      </c>
      <c r="HD247" s="43">
        <f>IF($B247=VK_valitsin!$C$8,100000,VK!EF247/VK!BH$296*VK_valitsin!F$5)</f>
        <v>0.18819277213623709</v>
      </c>
      <c r="HJ247" s="43">
        <f>IF($B247=VK_valitsin!$C$8,100000,VK!EL247/VK!BN$296*VK_valitsin!G$5)</f>
        <v>4.8508000166123694E-2</v>
      </c>
      <c r="ID247" s="15">
        <f t="shared" si="12"/>
        <v>1.0507964830324812</v>
      </c>
      <c r="IE247" s="15">
        <f t="shared" si="13"/>
        <v>226</v>
      </c>
      <c r="IF247" s="16">
        <f t="shared" si="15"/>
        <v>2.4500000000000034E-8</v>
      </c>
      <c r="IG247" s="37" t="str">
        <f t="shared" si="14"/>
        <v>Säkylä</v>
      </c>
    </row>
    <row r="248" spans="2:241" x14ac:dyDescent="0.2">
      <c r="B248" t="s">
        <v>351</v>
      </c>
      <c r="C248">
        <v>785</v>
      </c>
      <c r="L248" s="61">
        <v>211.6</v>
      </c>
      <c r="M248" s="55"/>
      <c r="N248" s="55"/>
      <c r="O248" s="55"/>
      <c r="P248" s="55"/>
      <c r="Q248" s="55"/>
      <c r="R248" s="55"/>
      <c r="S248" s="63">
        <v>316</v>
      </c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42">
        <v>0</v>
      </c>
      <c r="AH248" s="55"/>
      <c r="AI248" s="55"/>
      <c r="AJ248" s="55"/>
      <c r="AK248" s="55"/>
      <c r="AL248" s="72">
        <v>0.8</v>
      </c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72">
        <v>1</v>
      </c>
      <c r="BE248" s="55"/>
      <c r="BF248" s="55"/>
      <c r="BG248" s="55"/>
      <c r="BH248" s="67">
        <v>72</v>
      </c>
      <c r="BI248" s="55"/>
      <c r="BJ248" s="55"/>
      <c r="BK248" s="55"/>
      <c r="BL248" s="55"/>
      <c r="BM248" s="55"/>
      <c r="BN248" s="65">
        <v>23765.704378148006</v>
      </c>
      <c r="CJ248" s="8">
        <f>ABS(L248-VLOOKUP(VK_valitsin!$C$8,tiedot,11,FALSE))</f>
        <v>72.299999999999983</v>
      </c>
      <c r="CQ248" s="8">
        <f>ABS(S248-VLOOKUP(VK_valitsin!$C$8,tiedot,18,FALSE))</f>
        <v>164</v>
      </c>
      <c r="DE248" s="8">
        <f>ABS(AG248-VLOOKUP(VK_valitsin!$C$8,tiedot,32,FALSE))</f>
        <v>0</v>
      </c>
      <c r="DJ248" s="8">
        <f>ABS(AL248-VLOOKUP(VK_valitsin!$C$8,tiedot,37,FALSE))</f>
        <v>0.10566037735849065</v>
      </c>
      <c r="EB248" s="41">
        <f>ABS(BD248-VLOOKUP(VK_valitsin!$C$8,tiedot,55,FALSE))</f>
        <v>0.17934782608695654</v>
      </c>
      <c r="EF248" s="41">
        <f>ABS(BH248-VLOOKUP(VK_valitsin!$C$8,tiedot,59,FALSE))</f>
        <v>480</v>
      </c>
      <c r="EL248" s="8">
        <f>ABS(BN248-VLOOKUP(VK_valitsin!$C$8,tiedot,65,FALSE))</f>
        <v>3650.7756364977504</v>
      </c>
      <c r="FH248" s="43">
        <f>IF($B248=VK_valitsin!$C$8,100000,VK!CJ248/VK!L$296*VK_valitsin!E$5)</f>
        <v>0.34190255485912413</v>
      </c>
      <c r="FO248" s="43">
        <f>IF($B248=VK_valitsin!$C$8,100000,VK!CQ248/VK!S$296*VK_valitsin!J$5)</f>
        <v>3.1115562635534923E-2</v>
      </c>
      <c r="GC248" s="43">
        <f>IF($B248=VK_valitsin!$C$8,100000,VK!DE248/VK!AG$296*VK_valitsin!I$5)</f>
        <v>0</v>
      </c>
      <c r="GH248" s="43">
        <f>IF($B248=VK_valitsin!$C$8,100000,VK!DJ248/VK!AL$296*VK_valitsin!D$5)</f>
        <v>0.20659055327145226</v>
      </c>
      <c r="GZ248" s="43">
        <f>IF($B248=VK_valitsin!$C$8,100000,VK!EB248/VK!BD$296*VK_valitsin!H$5)</f>
        <v>7.2794539797078228E-2</v>
      </c>
      <c r="HD248" s="43">
        <f>IF($B248=VK_valitsin!$C$8,100000,VK!EF248/VK!BH$296*VK_valitsin!F$5)</f>
        <v>0.19057495912530337</v>
      </c>
      <c r="HJ248" s="43">
        <f>IF($B248=VK_valitsin!$C$8,100000,VK!EL248/VK!BN$296*VK_valitsin!G$5)</f>
        <v>0.14450215395965829</v>
      </c>
      <c r="ID248" s="15">
        <f t="shared" si="12"/>
        <v>0.98748034824815134</v>
      </c>
      <c r="IE248" s="15">
        <f t="shared" si="13"/>
        <v>217</v>
      </c>
      <c r="IF248" s="16">
        <f t="shared" si="15"/>
        <v>2.4600000000000035E-8</v>
      </c>
      <c r="IG248" s="37" t="str">
        <f t="shared" si="14"/>
        <v>Vaala</v>
      </c>
    </row>
    <row r="249" spans="2:241" x14ac:dyDescent="0.2">
      <c r="B249" t="s">
        <v>308</v>
      </c>
      <c r="C249">
        <v>790</v>
      </c>
      <c r="L249" s="61">
        <v>157.9</v>
      </c>
      <c r="M249" s="55"/>
      <c r="N249" s="55"/>
      <c r="O249" s="55"/>
      <c r="P249" s="55"/>
      <c r="Q249" s="55"/>
      <c r="R249" s="55"/>
      <c r="S249" s="63">
        <v>699</v>
      </c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42">
        <v>0</v>
      </c>
      <c r="AH249" s="55"/>
      <c r="AI249" s="55"/>
      <c r="AJ249" s="55"/>
      <c r="AK249" s="55"/>
      <c r="AL249" s="72">
        <v>0.75991861648016279</v>
      </c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72">
        <v>0.85140562248995988</v>
      </c>
      <c r="BE249" s="55"/>
      <c r="BF249" s="55"/>
      <c r="BG249" s="55"/>
      <c r="BH249" s="67">
        <v>747</v>
      </c>
      <c r="BI249" s="55"/>
      <c r="BJ249" s="55"/>
      <c r="BK249" s="55"/>
      <c r="BL249" s="55"/>
      <c r="BM249" s="55"/>
      <c r="BN249" s="65">
        <v>26014.49599386294</v>
      </c>
      <c r="CJ249" s="8">
        <f>ABS(L249-VLOOKUP(VK_valitsin!$C$8,tiedot,11,FALSE))</f>
        <v>18.599999999999994</v>
      </c>
      <c r="CQ249" s="8">
        <f>ABS(S249-VLOOKUP(VK_valitsin!$C$8,tiedot,18,FALSE))</f>
        <v>547</v>
      </c>
      <c r="DE249" s="8">
        <f>ABS(AG249-VLOOKUP(VK_valitsin!$C$8,tiedot,32,FALSE))</f>
        <v>0</v>
      </c>
      <c r="DJ249" s="8">
        <f>ABS(AL249-VLOOKUP(VK_valitsin!$C$8,tiedot,37,FALSE))</f>
        <v>6.5578993838653399E-2</v>
      </c>
      <c r="EB249" s="41">
        <f>ABS(BD249-VLOOKUP(VK_valitsin!$C$8,tiedot,55,FALSE))</f>
        <v>3.075344857691642E-2</v>
      </c>
      <c r="EF249" s="41">
        <f>ABS(BH249-VLOOKUP(VK_valitsin!$C$8,tiedot,59,FALSE))</f>
        <v>195</v>
      </c>
      <c r="EL249" s="8">
        <f>ABS(BN249-VLOOKUP(VK_valitsin!$C$8,tiedot,65,FALSE))</f>
        <v>1401.9840207828165</v>
      </c>
      <c r="FH249" s="43">
        <f>IF($B249=VK_valitsin!$C$8,100000,VK!CJ249/VK!L$296*VK_valitsin!E$5)</f>
        <v>8.7958333615210341E-2</v>
      </c>
      <c r="FO249" s="43">
        <f>IF($B249=VK_valitsin!$C$8,100000,VK!CQ249/VK!S$296*VK_valitsin!J$5)</f>
        <v>0.1037817851319366</v>
      </c>
      <c r="GC249" s="43">
        <f>IF($B249=VK_valitsin!$C$8,100000,VK!DE249/VK!AG$296*VK_valitsin!I$5)</f>
        <v>0</v>
      </c>
      <c r="GH249" s="43">
        <f>IF($B249=VK_valitsin!$C$8,100000,VK!DJ249/VK!AL$296*VK_valitsin!D$5)</f>
        <v>0.12822214872606524</v>
      </c>
      <c r="GZ249" s="43">
        <f>IF($B249=VK_valitsin!$C$8,100000,VK!EB249/VK!BD$296*VK_valitsin!H$5)</f>
        <v>1.2482354457111282E-2</v>
      </c>
      <c r="HD249" s="43">
        <f>IF($B249=VK_valitsin!$C$8,100000,VK!EF249/VK!BH$296*VK_valitsin!F$5)</f>
        <v>7.7421077144654502E-2</v>
      </c>
      <c r="HJ249" s="43">
        <f>IF($B249=VK_valitsin!$C$8,100000,VK!EL249/VK!BN$296*VK_valitsin!G$5)</f>
        <v>5.5492238086284319E-2</v>
      </c>
      <c r="ID249" s="15">
        <f t="shared" si="12"/>
        <v>0.46535796186126233</v>
      </c>
      <c r="IE249" s="15">
        <f t="shared" si="13"/>
        <v>40</v>
      </c>
      <c r="IF249" s="16">
        <f t="shared" si="15"/>
        <v>2.4700000000000036E-8</v>
      </c>
      <c r="IG249" s="37" t="str">
        <f t="shared" si="14"/>
        <v>Sastamala</v>
      </c>
    </row>
    <row r="250" spans="2:241" x14ac:dyDescent="0.2">
      <c r="B250" t="s">
        <v>315</v>
      </c>
      <c r="C250">
        <v>791</v>
      </c>
      <c r="L250" s="61">
        <v>176.7</v>
      </c>
      <c r="M250" s="55"/>
      <c r="N250" s="55"/>
      <c r="O250" s="55"/>
      <c r="P250" s="55"/>
      <c r="Q250" s="55"/>
      <c r="R250" s="55"/>
      <c r="S250" s="63">
        <v>533</v>
      </c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42">
        <v>0</v>
      </c>
      <c r="AH250" s="55"/>
      <c r="AI250" s="55"/>
      <c r="AJ250" s="55"/>
      <c r="AK250" s="55"/>
      <c r="AL250" s="72">
        <v>0.47234042553191491</v>
      </c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72">
        <v>1</v>
      </c>
      <c r="BE250" s="55"/>
      <c r="BF250" s="55"/>
      <c r="BG250" s="55"/>
      <c r="BH250" s="67">
        <v>111</v>
      </c>
      <c r="BI250" s="55"/>
      <c r="BJ250" s="55"/>
      <c r="BK250" s="55"/>
      <c r="BL250" s="55"/>
      <c r="BM250" s="55"/>
      <c r="BN250" s="65">
        <v>22911.098015390846</v>
      </c>
      <c r="CJ250" s="8">
        <f>ABS(L250-VLOOKUP(VK_valitsin!$C$8,tiedot,11,FALSE))</f>
        <v>37.399999999999977</v>
      </c>
      <c r="CQ250" s="8">
        <f>ABS(S250-VLOOKUP(VK_valitsin!$C$8,tiedot,18,FALSE))</f>
        <v>381</v>
      </c>
      <c r="DE250" s="8">
        <f>ABS(AG250-VLOOKUP(VK_valitsin!$C$8,tiedot,32,FALSE))</f>
        <v>0</v>
      </c>
      <c r="DJ250" s="8">
        <f>ABS(AL250-VLOOKUP(VK_valitsin!$C$8,tiedot,37,FALSE))</f>
        <v>0.22199919710959448</v>
      </c>
      <c r="EB250" s="41">
        <f>ABS(BD250-VLOOKUP(VK_valitsin!$C$8,tiedot,55,FALSE))</f>
        <v>0.17934782608695654</v>
      </c>
      <c r="EF250" s="41">
        <f>ABS(BH250-VLOOKUP(VK_valitsin!$C$8,tiedot,59,FALSE))</f>
        <v>441</v>
      </c>
      <c r="EL250" s="8">
        <f>ABS(BN250-VLOOKUP(VK_valitsin!$C$8,tiedot,65,FALSE))</f>
        <v>4505.3819992549106</v>
      </c>
      <c r="FH250" s="43">
        <f>IF($B250=VK_valitsin!$C$8,100000,VK!CJ250/VK!L$296*VK_valitsin!E$5)</f>
        <v>0.17686245576391751</v>
      </c>
      <c r="FO250" s="43">
        <f>IF($B250=VK_valitsin!$C$8,100000,VK!CQ250/VK!S$296*VK_valitsin!J$5)</f>
        <v>7.2286764415480528E-2</v>
      </c>
      <c r="GC250" s="43">
        <f>IF($B250=VK_valitsin!$C$8,100000,VK!DE250/VK!AG$296*VK_valitsin!I$5)</f>
        <v>0</v>
      </c>
      <c r="GH250" s="43">
        <f>IF($B250=VK_valitsin!$C$8,100000,VK!DJ250/VK!AL$296*VK_valitsin!D$5)</f>
        <v>0.43405993905438056</v>
      </c>
      <c r="GZ250" s="43">
        <f>IF($B250=VK_valitsin!$C$8,100000,VK!EB250/VK!BD$296*VK_valitsin!H$5)</f>
        <v>7.2794539797078228E-2</v>
      </c>
      <c r="HD250" s="43">
        <f>IF($B250=VK_valitsin!$C$8,100000,VK!EF250/VK!BH$296*VK_valitsin!F$5)</f>
        <v>0.17509074369637248</v>
      </c>
      <c r="HJ250" s="43">
        <f>IF($B250=VK_valitsin!$C$8,100000,VK!EL250/VK!BN$296*VK_valitsin!G$5)</f>
        <v>0.17832851649244519</v>
      </c>
      <c r="ID250" s="15">
        <f t="shared" si="12"/>
        <v>1.1094229840196743</v>
      </c>
      <c r="IE250" s="15">
        <f t="shared" si="13"/>
        <v>247</v>
      </c>
      <c r="IF250" s="16">
        <f t="shared" si="15"/>
        <v>2.4800000000000037E-8</v>
      </c>
      <c r="IG250" s="37" t="str">
        <f t="shared" si="14"/>
        <v>Siikalatva</v>
      </c>
    </row>
    <row r="251" spans="2:241" x14ac:dyDescent="0.2">
      <c r="B251" t="s">
        <v>330</v>
      </c>
      <c r="C251">
        <v>831</v>
      </c>
      <c r="L251" s="61">
        <v>148.80000000000001</v>
      </c>
      <c r="M251" s="55"/>
      <c r="N251" s="55"/>
      <c r="O251" s="55"/>
      <c r="P251" s="55"/>
      <c r="Q251" s="55"/>
      <c r="R251" s="55"/>
      <c r="S251" s="63">
        <v>127</v>
      </c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42">
        <v>0</v>
      </c>
      <c r="AH251" s="55"/>
      <c r="AI251" s="55"/>
      <c r="AJ251" s="55"/>
      <c r="AK251" s="55"/>
      <c r="AL251" s="72">
        <v>0.77922077922077926</v>
      </c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72">
        <v>1</v>
      </c>
      <c r="BE251" s="55"/>
      <c r="BF251" s="55"/>
      <c r="BG251" s="55"/>
      <c r="BH251" s="67">
        <v>180</v>
      </c>
      <c r="BI251" s="55"/>
      <c r="BJ251" s="55"/>
      <c r="BK251" s="55"/>
      <c r="BL251" s="55"/>
      <c r="BM251" s="55"/>
      <c r="BN251" s="65">
        <v>29203.292210617929</v>
      </c>
      <c r="CJ251" s="8">
        <f>ABS(L251-VLOOKUP(VK_valitsin!$C$8,tiedot,11,FALSE))</f>
        <v>9.5</v>
      </c>
      <c r="CQ251" s="8">
        <f>ABS(S251-VLOOKUP(VK_valitsin!$C$8,tiedot,18,FALSE))</f>
        <v>25</v>
      </c>
      <c r="DE251" s="8">
        <f>ABS(AG251-VLOOKUP(VK_valitsin!$C$8,tiedot,32,FALSE))</f>
        <v>0</v>
      </c>
      <c r="DJ251" s="8">
        <f>ABS(AL251-VLOOKUP(VK_valitsin!$C$8,tiedot,37,FALSE))</f>
        <v>8.4881156579269867E-2</v>
      </c>
      <c r="EB251" s="41">
        <f>ABS(BD251-VLOOKUP(VK_valitsin!$C$8,tiedot,55,FALSE))</f>
        <v>0.17934782608695654</v>
      </c>
      <c r="EF251" s="41">
        <f>ABS(BH251-VLOOKUP(VK_valitsin!$C$8,tiedot,59,FALSE))</f>
        <v>372</v>
      </c>
      <c r="EL251" s="8">
        <f>ABS(BN251-VLOOKUP(VK_valitsin!$C$8,tiedot,65,FALSE))</f>
        <v>1786.812195972172</v>
      </c>
      <c r="FH251" s="43">
        <f>IF($B251=VK_valitsin!$C$8,100000,VK!CJ251/VK!L$296*VK_valitsin!E$5)</f>
        <v>4.492495534110208E-2</v>
      </c>
      <c r="FO251" s="43">
        <f>IF($B251=VK_valitsin!$C$8,100000,VK!CQ251/VK!S$296*VK_valitsin!J$5)</f>
        <v>4.7432260115144696E-3</v>
      </c>
      <c r="GC251" s="43">
        <f>IF($B251=VK_valitsin!$C$8,100000,VK!DE251/VK!AG$296*VK_valitsin!I$5)</f>
        <v>0</v>
      </c>
      <c r="GH251" s="43">
        <f>IF($B251=VK_valitsin!$C$8,100000,VK!DJ251/VK!AL$296*VK_valitsin!D$5)</f>
        <v>0.16596235541101825</v>
      </c>
      <c r="GZ251" s="43">
        <f>IF($B251=VK_valitsin!$C$8,100000,VK!EB251/VK!BD$296*VK_valitsin!H$5)</f>
        <v>7.2794539797078228E-2</v>
      </c>
      <c r="HD251" s="43">
        <f>IF($B251=VK_valitsin!$C$8,100000,VK!EF251/VK!BH$296*VK_valitsin!F$5)</f>
        <v>0.14769559332211013</v>
      </c>
      <c r="HJ251" s="43">
        <f>IF($B251=VK_valitsin!$C$8,100000,VK!EL251/VK!BN$296*VK_valitsin!G$5)</f>
        <v>7.0724206784468349E-2</v>
      </c>
      <c r="ID251" s="15">
        <f t="shared" si="12"/>
        <v>0.50684490156729145</v>
      </c>
      <c r="IE251" s="15">
        <f t="shared" si="13"/>
        <v>53</v>
      </c>
      <c r="IF251" s="16">
        <f t="shared" si="15"/>
        <v>2.4900000000000038E-8</v>
      </c>
      <c r="IG251" s="37" t="str">
        <f t="shared" si="14"/>
        <v>Taipalsaari</v>
      </c>
    </row>
    <row r="252" spans="2:241" x14ac:dyDescent="0.2">
      <c r="B252" t="s">
        <v>331</v>
      </c>
      <c r="C252">
        <v>832</v>
      </c>
      <c r="L252" s="61">
        <v>194.7</v>
      </c>
      <c r="M252" s="55"/>
      <c r="N252" s="55"/>
      <c r="O252" s="55"/>
      <c r="P252" s="55"/>
      <c r="Q252" s="55"/>
      <c r="R252" s="55"/>
      <c r="S252" s="63">
        <v>320</v>
      </c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42">
        <v>0</v>
      </c>
      <c r="AH252" s="55"/>
      <c r="AI252" s="55"/>
      <c r="AJ252" s="55"/>
      <c r="AK252" s="55"/>
      <c r="AL252" s="72">
        <v>0.68354430379746833</v>
      </c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72">
        <v>1</v>
      </c>
      <c r="BE252" s="55"/>
      <c r="BF252" s="55"/>
      <c r="BG252" s="55"/>
      <c r="BH252" s="67">
        <v>108</v>
      </c>
      <c r="BI252" s="55"/>
      <c r="BJ252" s="55"/>
      <c r="BK252" s="55"/>
      <c r="BL252" s="55"/>
      <c r="BM252" s="55"/>
      <c r="BN252" s="65">
        <v>23681.564670494939</v>
      </c>
      <c r="CJ252" s="8">
        <f>ABS(L252-VLOOKUP(VK_valitsin!$C$8,tiedot,11,FALSE))</f>
        <v>55.399999999999977</v>
      </c>
      <c r="CQ252" s="8">
        <f>ABS(S252-VLOOKUP(VK_valitsin!$C$8,tiedot,18,FALSE))</f>
        <v>168</v>
      </c>
      <c r="DE252" s="8">
        <f>ABS(AG252-VLOOKUP(VK_valitsin!$C$8,tiedot,32,FALSE))</f>
        <v>0</v>
      </c>
      <c r="DJ252" s="8">
        <f>ABS(AL252-VLOOKUP(VK_valitsin!$C$8,tiedot,37,FALSE))</f>
        <v>1.0795318844041057E-2</v>
      </c>
      <c r="EB252" s="41">
        <f>ABS(BD252-VLOOKUP(VK_valitsin!$C$8,tiedot,55,FALSE))</f>
        <v>0.17934782608695654</v>
      </c>
      <c r="EF252" s="41">
        <f>ABS(BH252-VLOOKUP(VK_valitsin!$C$8,tiedot,59,FALSE))</f>
        <v>444</v>
      </c>
      <c r="EL252" s="8">
        <f>ABS(BN252-VLOOKUP(VK_valitsin!$C$8,tiedot,65,FALSE))</f>
        <v>3734.915344150817</v>
      </c>
      <c r="FH252" s="43">
        <f>IF($B252=VK_valitsin!$C$8,100000,VK!CJ252/VK!L$296*VK_valitsin!E$5)</f>
        <v>0.26198342377863726</v>
      </c>
      <c r="FO252" s="43">
        <f>IF($B252=VK_valitsin!$C$8,100000,VK!CQ252/VK!S$296*VK_valitsin!J$5)</f>
        <v>3.1874478797377231E-2</v>
      </c>
      <c r="GC252" s="43">
        <f>IF($B252=VK_valitsin!$C$8,100000,VK!DE252/VK!AG$296*VK_valitsin!I$5)</f>
        <v>0</v>
      </c>
      <c r="GH252" s="43">
        <f>IF($B252=VK_valitsin!$C$8,100000,VK!DJ252/VK!AL$296*VK_valitsin!D$5)</f>
        <v>2.1107353091929511E-2</v>
      </c>
      <c r="GZ252" s="43">
        <f>IF($B252=VK_valitsin!$C$8,100000,VK!EB252/VK!BD$296*VK_valitsin!H$5)</f>
        <v>7.2794539797078228E-2</v>
      </c>
      <c r="HD252" s="43">
        <f>IF($B252=VK_valitsin!$C$8,100000,VK!EF252/VK!BH$296*VK_valitsin!F$5)</f>
        <v>0.17628183719090562</v>
      </c>
      <c r="HJ252" s="43">
        <f>IF($B252=VK_valitsin!$C$8,100000,VK!EL252/VK!BN$296*VK_valitsin!G$5)</f>
        <v>0.14783250624640354</v>
      </c>
      <c r="ID252" s="15">
        <f t="shared" si="12"/>
        <v>0.71187416390233138</v>
      </c>
      <c r="IE252" s="15">
        <f t="shared" si="13"/>
        <v>129</v>
      </c>
      <c r="IF252" s="16">
        <f t="shared" si="15"/>
        <v>2.5000000000000039E-8</v>
      </c>
      <c r="IG252" s="37" t="str">
        <f t="shared" si="14"/>
        <v>Taivalkoski</v>
      </c>
    </row>
    <row r="253" spans="2:241" x14ac:dyDescent="0.2">
      <c r="B253" t="s">
        <v>332</v>
      </c>
      <c r="C253">
        <v>833</v>
      </c>
      <c r="L253" s="61">
        <v>173.2</v>
      </c>
      <c r="M253" s="55"/>
      <c r="N253" s="55"/>
      <c r="O253" s="55"/>
      <c r="P253" s="55"/>
      <c r="Q253" s="55"/>
      <c r="R253" s="55"/>
      <c r="S253" s="63">
        <v>69</v>
      </c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42">
        <v>0</v>
      </c>
      <c r="AH253" s="55"/>
      <c r="AI253" s="55"/>
      <c r="AJ253" s="55"/>
      <c r="AK253" s="55"/>
      <c r="AL253" s="72">
        <v>0.85135135135135132</v>
      </c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72">
        <v>1</v>
      </c>
      <c r="BE253" s="55"/>
      <c r="BF253" s="55"/>
      <c r="BG253" s="55"/>
      <c r="BH253" s="67">
        <v>63</v>
      </c>
      <c r="BI253" s="55"/>
      <c r="BJ253" s="55"/>
      <c r="BK253" s="55"/>
      <c r="BL253" s="55"/>
      <c r="BM253" s="55"/>
      <c r="BN253" s="65">
        <v>27022.055555555555</v>
      </c>
      <c r="CJ253" s="8">
        <f>ABS(L253-VLOOKUP(VK_valitsin!$C$8,tiedot,11,FALSE))</f>
        <v>33.899999999999977</v>
      </c>
      <c r="CQ253" s="8">
        <f>ABS(S253-VLOOKUP(VK_valitsin!$C$8,tiedot,18,FALSE))</f>
        <v>83</v>
      </c>
      <c r="DE253" s="8">
        <f>ABS(AG253-VLOOKUP(VK_valitsin!$C$8,tiedot,32,FALSE))</f>
        <v>0</v>
      </c>
      <c r="DJ253" s="8">
        <f>ABS(AL253-VLOOKUP(VK_valitsin!$C$8,tiedot,37,FALSE))</f>
        <v>0.15701172870984192</v>
      </c>
      <c r="EB253" s="41">
        <f>ABS(BD253-VLOOKUP(VK_valitsin!$C$8,tiedot,55,FALSE))</f>
        <v>0.17934782608695654</v>
      </c>
      <c r="EF253" s="41">
        <f>ABS(BH253-VLOOKUP(VK_valitsin!$C$8,tiedot,59,FALSE))</f>
        <v>489</v>
      </c>
      <c r="EL253" s="8">
        <f>ABS(BN253-VLOOKUP(VK_valitsin!$C$8,tiedot,65,FALSE))</f>
        <v>394.42445909020171</v>
      </c>
      <c r="FH253" s="43">
        <f>IF($B253=VK_valitsin!$C$8,100000,VK!CJ253/VK!L$296*VK_valitsin!E$5)</f>
        <v>0.16031115642772201</v>
      </c>
      <c r="FO253" s="43">
        <f>IF($B253=VK_valitsin!$C$8,100000,VK!CQ253/VK!S$296*VK_valitsin!J$5)</f>
        <v>1.574751035822804E-2</v>
      </c>
      <c r="GC253" s="43">
        <f>IF($B253=VK_valitsin!$C$8,100000,VK!DE253/VK!AG$296*VK_valitsin!I$5)</f>
        <v>0</v>
      </c>
      <c r="GH253" s="43">
        <f>IF($B253=VK_valitsin!$C$8,100000,VK!DJ253/VK!AL$296*VK_valitsin!D$5)</f>
        <v>0.30699435980830164</v>
      </c>
      <c r="GZ253" s="43">
        <f>IF($B253=VK_valitsin!$C$8,100000,VK!EB253/VK!BD$296*VK_valitsin!H$5)</f>
        <v>7.2794539797078228E-2</v>
      </c>
      <c r="HD253" s="43">
        <f>IF($B253=VK_valitsin!$C$8,100000,VK!EF253/VK!BH$296*VK_valitsin!F$5)</f>
        <v>0.19414823960890282</v>
      </c>
      <c r="HJ253" s="43">
        <f>IF($B253=VK_valitsin!$C$8,100000,VK!EL253/VK!BN$296*VK_valitsin!G$5)</f>
        <v>1.5611801323289124E-2</v>
      </c>
      <c r="ID253" s="15">
        <f t="shared" si="12"/>
        <v>0.76560763242352181</v>
      </c>
      <c r="IE253" s="15">
        <f t="shared" si="13"/>
        <v>151</v>
      </c>
      <c r="IF253" s="16">
        <f t="shared" si="15"/>
        <v>2.5100000000000039E-8</v>
      </c>
      <c r="IG253" s="37" t="str">
        <f t="shared" si="14"/>
        <v>Taivassalo</v>
      </c>
    </row>
    <row r="254" spans="2:241" x14ac:dyDescent="0.2">
      <c r="B254" t="s">
        <v>333</v>
      </c>
      <c r="C254">
        <v>834</v>
      </c>
      <c r="L254" s="61">
        <v>139.4</v>
      </c>
      <c r="M254" s="55"/>
      <c r="N254" s="55"/>
      <c r="O254" s="55"/>
      <c r="P254" s="55"/>
      <c r="Q254" s="55"/>
      <c r="R254" s="55"/>
      <c r="S254" s="63">
        <v>229</v>
      </c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42">
        <v>0</v>
      </c>
      <c r="AH254" s="55"/>
      <c r="AI254" s="55"/>
      <c r="AJ254" s="55"/>
      <c r="AK254" s="55"/>
      <c r="AL254" s="72">
        <v>0.86872586872586877</v>
      </c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72">
        <v>1</v>
      </c>
      <c r="BE254" s="55"/>
      <c r="BF254" s="55"/>
      <c r="BG254" s="55"/>
      <c r="BH254" s="67">
        <v>225</v>
      </c>
      <c r="BI254" s="55"/>
      <c r="BJ254" s="55"/>
      <c r="BK254" s="55"/>
      <c r="BL254" s="55"/>
      <c r="BM254" s="55"/>
      <c r="BN254" s="65">
        <v>27808.263888888891</v>
      </c>
      <c r="CJ254" s="8">
        <f>ABS(L254-VLOOKUP(VK_valitsin!$C$8,tiedot,11,FALSE))</f>
        <v>9.9999999999994316E-2</v>
      </c>
      <c r="CQ254" s="8">
        <f>ABS(S254-VLOOKUP(VK_valitsin!$C$8,tiedot,18,FALSE))</f>
        <v>77</v>
      </c>
      <c r="DE254" s="8">
        <f>ABS(AG254-VLOOKUP(VK_valitsin!$C$8,tiedot,32,FALSE))</f>
        <v>0</v>
      </c>
      <c r="DJ254" s="8">
        <f>ABS(AL254-VLOOKUP(VK_valitsin!$C$8,tiedot,37,FALSE))</f>
        <v>0.17438624608435938</v>
      </c>
      <c r="EB254" s="41">
        <f>ABS(BD254-VLOOKUP(VK_valitsin!$C$8,tiedot,55,FALSE))</f>
        <v>0.17934782608695654</v>
      </c>
      <c r="EF254" s="41">
        <f>ABS(BH254-VLOOKUP(VK_valitsin!$C$8,tiedot,59,FALSE))</f>
        <v>327</v>
      </c>
      <c r="EL254" s="8">
        <f>ABS(BN254-VLOOKUP(VK_valitsin!$C$8,tiedot,65,FALSE))</f>
        <v>391.78387424313405</v>
      </c>
      <c r="FH254" s="43">
        <f>IF($B254=VK_valitsin!$C$8,100000,VK!CJ254/VK!L$296*VK_valitsin!E$5)</f>
        <v>4.7289426674841602E-4</v>
      </c>
      <c r="FO254" s="43">
        <f>IF($B254=VK_valitsin!$C$8,100000,VK!CQ254/VK!S$296*VK_valitsin!J$5)</f>
        <v>1.4609136115464567E-2</v>
      </c>
      <c r="GC254" s="43">
        <f>IF($B254=VK_valitsin!$C$8,100000,VK!DE254/VK!AG$296*VK_valitsin!I$5)</f>
        <v>0</v>
      </c>
      <c r="GH254" s="43">
        <f>IF($B254=VK_valitsin!$C$8,100000,VK!DJ254/VK!AL$296*VK_valitsin!D$5)</f>
        <v>0.34096557254633358</v>
      </c>
      <c r="GZ254" s="43">
        <f>IF($B254=VK_valitsin!$C$8,100000,VK!EB254/VK!BD$296*VK_valitsin!H$5)</f>
        <v>7.2794539797078228E-2</v>
      </c>
      <c r="HD254" s="43">
        <f>IF($B254=VK_valitsin!$C$8,100000,VK!EF254/VK!BH$296*VK_valitsin!F$5)</f>
        <v>0.12982919090411291</v>
      </c>
      <c r="HJ254" s="43">
        <f>IF($B254=VK_valitsin!$C$8,100000,VK!EL254/VK!BN$296*VK_valitsin!G$5)</f>
        <v>1.5507283753296639E-2</v>
      </c>
      <c r="ID254" s="15">
        <f t="shared" si="12"/>
        <v>0.57417864258303442</v>
      </c>
      <c r="IE254" s="15">
        <f t="shared" si="13"/>
        <v>79</v>
      </c>
      <c r="IF254" s="16">
        <f t="shared" si="15"/>
        <v>2.520000000000004E-8</v>
      </c>
      <c r="IG254" s="37" t="str">
        <f t="shared" si="14"/>
        <v>Tammela</v>
      </c>
    </row>
    <row r="255" spans="2:241" x14ac:dyDescent="0.2">
      <c r="B255" t="s">
        <v>127</v>
      </c>
      <c r="C255">
        <v>837</v>
      </c>
      <c r="L255" s="61">
        <v>119</v>
      </c>
      <c r="M255" s="55"/>
      <c r="N255" s="55"/>
      <c r="O255" s="55"/>
      <c r="P255" s="55"/>
      <c r="Q255" s="55"/>
      <c r="R255" s="55"/>
      <c r="S255" s="63">
        <v>222</v>
      </c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42">
        <v>0</v>
      </c>
      <c r="AH255" s="55"/>
      <c r="AI255" s="55"/>
      <c r="AJ255" s="55"/>
      <c r="AK255" s="55"/>
      <c r="AL255" s="72">
        <v>0.84663640115559224</v>
      </c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72">
        <v>0.78765720971044162</v>
      </c>
      <c r="BE255" s="55"/>
      <c r="BF255" s="55"/>
      <c r="BG255" s="55"/>
      <c r="BH255" s="67">
        <v>10257</v>
      </c>
      <c r="BI255" s="55"/>
      <c r="BJ255" s="55"/>
      <c r="BK255" s="55"/>
      <c r="BL255" s="55"/>
      <c r="BM255" s="55"/>
      <c r="BN255" s="65">
        <v>28410.304236698579</v>
      </c>
      <c r="CJ255" s="8">
        <f>ABS(L255-VLOOKUP(VK_valitsin!$C$8,tiedot,11,FALSE))</f>
        <v>20.300000000000011</v>
      </c>
      <c r="CQ255" s="8">
        <f>ABS(S255-VLOOKUP(VK_valitsin!$C$8,tiedot,18,FALSE))</f>
        <v>70</v>
      </c>
      <c r="DE255" s="8">
        <f>ABS(AG255-VLOOKUP(VK_valitsin!$C$8,tiedot,32,FALSE))</f>
        <v>0</v>
      </c>
      <c r="DJ255" s="8">
        <f>ABS(AL255-VLOOKUP(VK_valitsin!$C$8,tiedot,37,FALSE))</f>
        <v>0.15229677851408285</v>
      </c>
      <c r="EB255" s="41">
        <f>ABS(BD255-VLOOKUP(VK_valitsin!$C$8,tiedot,55,FALSE))</f>
        <v>3.299496420260184E-2</v>
      </c>
      <c r="EF255" s="41">
        <f>ABS(BH255-VLOOKUP(VK_valitsin!$C$8,tiedot,59,FALSE))</f>
        <v>9705</v>
      </c>
      <c r="EL255" s="8">
        <f>ABS(BN255-VLOOKUP(VK_valitsin!$C$8,tiedot,65,FALSE))</f>
        <v>993.82422205282273</v>
      </c>
      <c r="FH255" s="43">
        <f>IF($B255=VK_valitsin!$C$8,100000,VK!CJ255/VK!L$296*VK_valitsin!E$5)</f>
        <v>9.5997536149933949E-2</v>
      </c>
      <c r="FO255" s="43">
        <f>IF($B255=VK_valitsin!$C$8,100000,VK!CQ255/VK!S$296*VK_valitsin!J$5)</f>
        <v>1.3281032832240514E-2</v>
      </c>
      <c r="GC255" s="43">
        <f>IF($B255=VK_valitsin!$C$8,100000,VK!DE255/VK!AG$296*VK_valitsin!I$5)</f>
        <v>0</v>
      </c>
      <c r="GH255" s="43">
        <f>IF($B255=VK_valitsin!$C$8,100000,VK!DJ255/VK!AL$296*VK_valitsin!D$5)</f>
        <v>0.29777553820326091</v>
      </c>
      <c r="GZ255" s="43">
        <f>IF($B255=VK_valitsin!$C$8,100000,VK!EB255/VK!BD$296*VK_valitsin!H$5)</f>
        <v>1.3392151369512202E-2</v>
      </c>
      <c r="HD255" s="43">
        <f>IF($B255=VK_valitsin!$C$8,100000,VK!EF255/VK!BH$296*VK_valitsin!F$5)</f>
        <v>3.8531874548147274</v>
      </c>
      <c r="HJ255" s="43">
        <f>IF($B255=VK_valitsin!$C$8,100000,VK!EL255/VK!BN$296*VK_valitsin!G$5)</f>
        <v>3.9336775261730912E-2</v>
      </c>
      <c r="ID255" s="15">
        <f t="shared" si="12"/>
        <v>4.3129705139314058</v>
      </c>
      <c r="IE255" s="15">
        <f t="shared" si="13"/>
        <v>286</v>
      </c>
      <c r="IF255" s="16">
        <f t="shared" si="15"/>
        <v>2.5300000000000041E-8</v>
      </c>
      <c r="IG255" s="37" t="str">
        <f t="shared" si="14"/>
        <v>Tampere</v>
      </c>
    </row>
    <row r="256" spans="2:241" x14ac:dyDescent="0.2">
      <c r="B256" t="s">
        <v>334</v>
      </c>
      <c r="C256">
        <v>844</v>
      </c>
      <c r="L256" s="61">
        <v>199.2</v>
      </c>
      <c r="M256" s="55"/>
      <c r="N256" s="55"/>
      <c r="O256" s="55"/>
      <c r="P256" s="55"/>
      <c r="Q256" s="55"/>
      <c r="R256" s="55"/>
      <c r="S256" s="63">
        <v>142</v>
      </c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42">
        <v>0</v>
      </c>
      <c r="AH256" s="55"/>
      <c r="AI256" s="55"/>
      <c r="AJ256" s="55"/>
      <c r="AK256" s="55"/>
      <c r="AL256" s="72">
        <v>0.53846153846153844</v>
      </c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72">
        <v>1</v>
      </c>
      <c r="BE256" s="55"/>
      <c r="BF256" s="55"/>
      <c r="BG256" s="55"/>
      <c r="BH256" s="67">
        <v>21</v>
      </c>
      <c r="BI256" s="55"/>
      <c r="BJ256" s="55"/>
      <c r="BK256" s="55"/>
      <c r="BL256" s="55"/>
      <c r="BM256" s="55"/>
      <c r="BN256" s="65">
        <v>24353.657780979825</v>
      </c>
      <c r="CJ256" s="8">
        <f>ABS(L256-VLOOKUP(VK_valitsin!$C$8,tiedot,11,FALSE))</f>
        <v>59.899999999999977</v>
      </c>
      <c r="CQ256" s="8">
        <f>ABS(S256-VLOOKUP(VK_valitsin!$C$8,tiedot,18,FALSE))</f>
        <v>10</v>
      </c>
      <c r="DE256" s="8">
        <f>ABS(AG256-VLOOKUP(VK_valitsin!$C$8,tiedot,32,FALSE))</f>
        <v>0</v>
      </c>
      <c r="DJ256" s="8">
        <f>ABS(AL256-VLOOKUP(VK_valitsin!$C$8,tiedot,37,FALSE))</f>
        <v>0.15587808417997095</v>
      </c>
      <c r="EB256" s="41">
        <f>ABS(BD256-VLOOKUP(VK_valitsin!$C$8,tiedot,55,FALSE))</f>
        <v>0.17934782608695654</v>
      </c>
      <c r="EF256" s="41">
        <f>ABS(BH256-VLOOKUP(VK_valitsin!$C$8,tiedot,59,FALSE))</f>
        <v>531</v>
      </c>
      <c r="EL256" s="8">
        <f>ABS(BN256-VLOOKUP(VK_valitsin!$C$8,tiedot,65,FALSE))</f>
        <v>3062.822233665931</v>
      </c>
      <c r="FH256" s="43">
        <f>IF($B256=VK_valitsin!$C$8,100000,VK!CJ256/VK!L$296*VK_valitsin!E$5)</f>
        <v>0.28326366578231721</v>
      </c>
      <c r="FO256" s="43">
        <f>IF($B256=VK_valitsin!$C$8,100000,VK!CQ256/VK!S$296*VK_valitsin!J$5)</f>
        <v>1.8972904046057877E-3</v>
      </c>
      <c r="GC256" s="43">
        <f>IF($B256=VK_valitsin!$C$8,100000,VK!DE256/VK!AG$296*VK_valitsin!I$5)</f>
        <v>0</v>
      </c>
      <c r="GH256" s="43">
        <f>IF($B256=VK_valitsin!$C$8,100000,VK!DJ256/VK!AL$296*VK_valitsin!D$5)</f>
        <v>0.30477782172189494</v>
      </c>
      <c r="GZ256" s="43">
        <f>IF($B256=VK_valitsin!$C$8,100000,VK!EB256/VK!BD$296*VK_valitsin!H$5)</f>
        <v>7.2794539797078228E-2</v>
      </c>
      <c r="HD256" s="43">
        <f>IF($B256=VK_valitsin!$C$8,100000,VK!EF256/VK!BH$296*VK_valitsin!F$5)</f>
        <v>0.21082354853236684</v>
      </c>
      <c r="HJ256" s="43">
        <f>IF($B256=VK_valitsin!$C$8,100000,VK!EL256/VK!BN$296*VK_valitsin!G$5)</f>
        <v>0.12123024092075882</v>
      </c>
      <c r="ID256" s="15">
        <f t="shared" si="12"/>
        <v>0.99478713255902174</v>
      </c>
      <c r="IE256" s="15">
        <f t="shared" si="13"/>
        <v>219</v>
      </c>
      <c r="IF256" s="16">
        <f t="shared" si="15"/>
        <v>2.5400000000000042E-8</v>
      </c>
      <c r="IG256" s="37" t="str">
        <f t="shared" si="14"/>
        <v>Tervo</v>
      </c>
    </row>
    <row r="257" spans="2:241" x14ac:dyDescent="0.2">
      <c r="B257" t="s">
        <v>335</v>
      </c>
      <c r="C257">
        <v>845</v>
      </c>
      <c r="L257" s="61">
        <v>162.4</v>
      </c>
      <c r="M257" s="55"/>
      <c r="N257" s="55"/>
      <c r="O257" s="55"/>
      <c r="P257" s="55"/>
      <c r="Q257" s="55"/>
      <c r="R257" s="55"/>
      <c r="S257" s="63">
        <v>322</v>
      </c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42">
        <v>0</v>
      </c>
      <c r="AH257" s="55"/>
      <c r="AI257" s="55"/>
      <c r="AJ257" s="55"/>
      <c r="AK257" s="55"/>
      <c r="AL257" s="72">
        <v>0.72611464968152861</v>
      </c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72">
        <v>0.86842105263157898</v>
      </c>
      <c r="BE257" s="55"/>
      <c r="BF257" s="55"/>
      <c r="BG257" s="55"/>
      <c r="BH257" s="67">
        <v>114</v>
      </c>
      <c r="BI257" s="55"/>
      <c r="BJ257" s="55"/>
      <c r="BK257" s="55"/>
      <c r="BL257" s="55"/>
      <c r="BM257" s="55"/>
      <c r="BN257" s="65">
        <v>25943.385350318473</v>
      </c>
      <c r="CJ257" s="8">
        <f>ABS(L257-VLOOKUP(VK_valitsin!$C$8,tiedot,11,FALSE))</f>
        <v>23.099999999999994</v>
      </c>
      <c r="CQ257" s="8">
        <f>ABS(S257-VLOOKUP(VK_valitsin!$C$8,tiedot,18,FALSE))</f>
        <v>170</v>
      </c>
      <c r="DE257" s="8">
        <f>ABS(AG257-VLOOKUP(VK_valitsin!$C$8,tiedot,32,FALSE))</f>
        <v>0</v>
      </c>
      <c r="DJ257" s="8">
        <f>ABS(AL257-VLOOKUP(VK_valitsin!$C$8,tiedot,37,FALSE))</f>
        <v>3.1775027040019221E-2</v>
      </c>
      <c r="EB257" s="41">
        <f>ABS(BD257-VLOOKUP(VK_valitsin!$C$8,tiedot,55,FALSE))</f>
        <v>4.7768878718535523E-2</v>
      </c>
      <c r="EF257" s="41">
        <f>ABS(BH257-VLOOKUP(VK_valitsin!$C$8,tiedot,59,FALSE))</f>
        <v>438</v>
      </c>
      <c r="EL257" s="8">
        <f>ABS(BN257-VLOOKUP(VK_valitsin!$C$8,tiedot,65,FALSE))</f>
        <v>1473.0946643272837</v>
      </c>
      <c r="FH257" s="43">
        <f>IF($B257=VK_valitsin!$C$8,100000,VK!CJ257/VK!L$296*VK_valitsin!E$5)</f>
        <v>0.10923857561889028</v>
      </c>
      <c r="FO257" s="43">
        <f>IF($B257=VK_valitsin!$C$8,100000,VK!CQ257/VK!S$296*VK_valitsin!J$5)</f>
        <v>3.2253936878298396E-2</v>
      </c>
      <c r="GC257" s="43">
        <f>IF($B257=VK_valitsin!$C$8,100000,VK!DE257/VK!AG$296*VK_valitsin!I$5)</f>
        <v>0</v>
      </c>
      <c r="GH257" s="43">
        <f>IF($B257=VK_valitsin!$C$8,100000,VK!DJ257/VK!AL$296*VK_valitsin!D$5)</f>
        <v>6.2127550369622295E-2</v>
      </c>
      <c r="GZ257" s="43">
        <f>IF($B257=VK_valitsin!$C$8,100000,VK!EB257/VK!BD$296*VK_valitsin!H$5)</f>
        <v>1.938865733032229E-2</v>
      </c>
      <c r="HD257" s="43">
        <f>IF($B257=VK_valitsin!$C$8,100000,VK!EF257/VK!BH$296*VK_valitsin!F$5)</f>
        <v>0.17389965020183934</v>
      </c>
      <c r="HJ257" s="43">
        <f>IF($B257=VK_valitsin!$C$8,100000,VK!EL257/VK!BN$296*VK_valitsin!G$5)</f>
        <v>5.8306884119008084E-2</v>
      </c>
      <c r="ID257" s="15">
        <f t="shared" si="12"/>
        <v>0.45521528001798067</v>
      </c>
      <c r="IE257" s="15">
        <f t="shared" si="13"/>
        <v>36</v>
      </c>
      <c r="IF257" s="16">
        <f t="shared" si="15"/>
        <v>2.5500000000000043E-8</v>
      </c>
      <c r="IG257" s="37" t="str">
        <f t="shared" si="14"/>
        <v>Tervola</v>
      </c>
    </row>
    <row r="258" spans="2:241" x14ac:dyDescent="0.2">
      <c r="B258" t="s">
        <v>336</v>
      </c>
      <c r="C258">
        <v>846</v>
      </c>
      <c r="L258" s="61">
        <v>173.9</v>
      </c>
      <c r="M258" s="55"/>
      <c r="N258" s="55"/>
      <c r="O258" s="55"/>
      <c r="P258" s="55"/>
      <c r="Q258" s="55"/>
      <c r="R258" s="55"/>
      <c r="S258" s="63">
        <v>199</v>
      </c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42">
        <v>0</v>
      </c>
      <c r="AH258" s="55"/>
      <c r="AI258" s="55"/>
      <c r="AJ258" s="55"/>
      <c r="AK258" s="55"/>
      <c r="AL258" s="72">
        <v>0.81081081081081086</v>
      </c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72">
        <v>1</v>
      </c>
      <c r="BE258" s="55"/>
      <c r="BF258" s="55"/>
      <c r="BG258" s="55"/>
      <c r="BH258" s="67">
        <v>150</v>
      </c>
      <c r="BI258" s="55"/>
      <c r="BJ258" s="55"/>
      <c r="BK258" s="55"/>
      <c r="BL258" s="55"/>
      <c r="BM258" s="55"/>
      <c r="BN258" s="65">
        <v>24680.392964392966</v>
      </c>
      <c r="CJ258" s="8">
        <f>ABS(L258-VLOOKUP(VK_valitsin!$C$8,tiedot,11,FALSE))</f>
        <v>34.599999999999994</v>
      </c>
      <c r="CQ258" s="8">
        <f>ABS(S258-VLOOKUP(VK_valitsin!$C$8,tiedot,18,FALSE))</f>
        <v>47</v>
      </c>
      <c r="DE258" s="8">
        <f>ABS(AG258-VLOOKUP(VK_valitsin!$C$8,tiedot,32,FALSE))</f>
        <v>0</v>
      </c>
      <c r="DJ258" s="8">
        <f>ABS(AL258-VLOOKUP(VK_valitsin!$C$8,tiedot,37,FALSE))</f>
        <v>0.11647118816930147</v>
      </c>
      <c r="EB258" s="41">
        <f>ABS(BD258-VLOOKUP(VK_valitsin!$C$8,tiedot,55,FALSE))</f>
        <v>0.17934782608695654</v>
      </c>
      <c r="EF258" s="41">
        <f>ABS(BH258-VLOOKUP(VK_valitsin!$C$8,tiedot,59,FALSE))</f>
        <v>402</v>
      </c>
      <c r="EL258" s="8">
        <f>ABS(BN258-VLOOKUP(VK_valitsin!$C$8,tiedot,65,FALSE))</f>
        <v>2736.0870502527905</v>
      </c>
      <c r="FH258" s="43">
        <f>IF($B258=VK_valitsin!$C$8,100000,VK!CJ258/VK!L$296*VK_valitsin!E$5)</f>
        <v>0.16362141629496121</v>
      </c>
      <c r="FO258" s="43">
        <f>IF($B258=VK_valitsin!$C$8,100000,VK!CQ258/VK!S$296*VK_valitsin!J$5)</f>
        <v>8.9172649016472025E-3</v>
      </c>
      <c r="GC258" s="43">
        <f>IF($B258=VK_valitsin!$C$8,100000,VK!DE258/VK!AG$296*VK_valitsin!I$5)</f>
        <v>0</v>
      </c>
      <c r="GH258" s="43">
        <f>IF($B258=VK_valitsin!$C$8,100000,VK!DJ258/VK!AL$296*VK_valitsin!D$5)</f>
        <v>0.22772819675289427</v>
      </c>
      <c r="GZ258" s="43">
        <f>IF($B258=VK_valitsin!$C$8,100000,VK!EB258/VK!BD$296*VK_valitsin!H$5)</f>
        <v>7.2794539797078228E-2</v>
      </c>
      <c r="HD258" s="43">
        <f>IF($B258=VK_valitsin!$C$8,100000,VK!EF258/VK!BH$296*VK_valitsin!F$5)</f>
        <v>0.15960652826744159</v>
      </c>
      <c r="HJ258" s="43">
        <f>IF($B258=VK_valitsin!$C$8,100000,VK!EL258/VK!BN$296*VK_valitsin!G$5)</f>
        <v>0.10829766371563208</v>
      </c>
      <c r="ID258" s="15">
        <f t="shared" ref="ID258:ID294" si="16">SUM(FF258:IC258)+IF258</f>
        <v>0.74096563532965465</v>
      </c>
      <c r="IE258" s="15">
        <f t="shared" si="13"/>
        <v>145</v>
      </c>
      <c r="IF258" s="16">
        <f t="shared" si="15"/>
        <v>2.5600000000000044E-8</v>
      </c>
      <c r="IG258" s="37" t="str">
        <f t="shared" si="14"/>
        <v>Teuva</v>
      </c>
    </row>
    <row r="259" spans="2:241" x14ac:dyDescent="0.2">
      <c r="B259" t="s">
        <v>337</v>
      </c>
      <c r="C259">
        <v>848</v>
      </c>
      <c r="L259" s="61">
        <v>198.5</v>
      </c>
      <c r="M259" s="55"/>
      <c r="N259" s="55"/>
      <c r="O259" s="55"/>
      <c r="P259" s="55"/>
      <c r="Q259" s="55"/>
      <c r="R259" s="55"/>
      <c r="S259" s="63">
        <v>325</v>
      </c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42">
        <v>0</v>
      </c>
      <c r="AH259" s="55"/>
      <c r="AI259" s="55"/>
      <c r="AJ259" s="55"/>
      <c r="AK259" s="55"/>
      <c r="AL259" s="72">
        <v>0.70833333333333337</v>
      </c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72">
        <v>1</v>
      </c>
      <c r="BE259" s="55"/>
      <c r="BF259" s="55"/>
      <c r="BG259" s="55"/>
      <c r="BH259" s="67">
        <v>102</v>
      </c>
      <c r="BI259" s="55"/>
      <c r="BJ259" s="55"/>
      <c r="BK259" s="55"/>
      <c r="BL259" s="55"/>
      <c r="BM259" s="55"/>
      <c r="BN259" s="65">
        <v>23702.369718309859</v>
      </c>
      <c r="CJ259" s="8">
        <f>ABS(L259-VLOOKUP(VK_valitsin!$C$8,tiedot,11,FALSE))</f>
        <v>59.199999999999989</v>
      </c>
      <c r="CQ259" s="8">
        <f>ABS(S259-VLOOKUP(VK_valitsin!$C$8,tiedot,18,FALSE))</f>
        <v>173</v>
      </c>
      <c r="DE259" s="8">
        <f>ABS(AG259-VLOOKUP(VK_valitsin!$C$8,tiedot,32,FALSE))</f>
        <v>0</v>
      </c>
      <c r="DJ259" s="8">
        <f>ABS(AL259-VLOOKUP(VK_valitsin!$C$8,tiedot,37,FALSE))</f>
        <v>1.399371069182398E-2</v>
      </c>
      <c r="EB259" s="41">
        <f>ABS(BD259-VLOOKUP(VK_valitsin!$C$8,tiedot,55,FALSE))</f>
        <v>0.17934782608695654</v>
      </c>
      <c r="EF259" s="41">
        <f>ABS(BH259-VLOOKUP(VK_valitsin!$C$8,tiedot,59,FALSE))</f>
        <v>450</v>
      </c>
      <c r="EL259" s="8">
        <f>ABS(BN259-VLOOKUP(VK_valitsin!$C$8,tiedot,65,FALSE))</f>
        <v>3714.1102963358971</v>
      </c>
      <c r="FH259" s="43">
        <f>IF($B259=VK_valitsin!$C$8,100000,VK!CJ259/VK!L$296*VK_valitsin!E$5)</f>
        <v>0.27995340591507817</v>
      </c>
      <c r="FO259" s="43">
        <f>IF($B259=VK_valitsin!$C$8,100000,VK!CQ259/VK!S$296*VK_valitsin!J$5)</f>
        <v>3.2823123999680133E-2</v>
      </c>
      <c r="GC259" s="43">
        <f>IF($B259=VK_valitsin!$C$8,100000,VK!DE259/VK!AG$296*VK_valitsin!I$5)</f>
        <v>0</v>
      </c>
      <c r="GH259" s="43">
        <f>IF($B259=VK_valitsin!$C$8,100000,VK!DJ259/VK!AL$296*VK_valitsin!D$5)</f>
        <v>2.7360951251725208E-2</v>
      </c>
      <c r="GZ259" s="43">
        <f>IF($B259=VK_valitsin!$C$8,100000,VK!EB259/VK!BD$296*VK_valitsin!H$5)</f>
        <v>7.2794539797078228E-2</v>
      </c>
      <c r="HD259" s="43">
        <f>IF($B259=VK_valitsin!$C$8,100000,VK!EF259/VK!BH$296*VK_valitsin!F$5)</f>
        <v>0.1786640241799719</v>
      </c>
      <c r="HJ259" s="43">
        <f>IF($B259=VK_valitsin!$C$8,100000,VK!EL259/VK!BN$296*VK_valitsin!G$5)</f>
        <v>0.14700901706990249</v>
      </c>
      <c r="ID259" s="15">
        <f t="shared" si="16"/>
        <v>0.73860508791343615</v>
      </c>
      <c r="IE259" s="15">
        <f t="shared" ref="IE259:IE322" si="17">_xlfn.RANK.EQ(ID259,$ID$3:$ID$294,1)</f>
        <v>144</v>
      </c>
      <c r="IF259" s="16">
        <f t="shared" si="15"/>
        <v>2.5700000000000045E-8</v>
      </c>
      <c r="IG259" s="37" t="str">
        <f t="shared" ref="IG259:IG294" si="18">B259</f>
        <v>Tohmajärvi</v>
      </c>
    </row>
    <row r="260" spans="2:241" x14ac:dyDescent="0.2">
      <c r="B260" t="s">
        <v>338</v>
      </c>
      <c r="C260">
        <v>849</v>
      </c>
      <c r="L260" s="61">
        <v>169.8</v>
      </c>
      <c r="M260" s="55"/>
      <c r="N260" s="55"/>
      <c r="O260" s="55"/>
      <c r="P260" s="55"/>
      <c r="Q260" s="55"/>
      <c r="R260" s="55"/>
      <c r="S260" s="63">
        <v>143</v>
      </c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42">
        <v>0</v>
      </c>
      <c r="AH260" s="55"/>
      <c r="AI260" s="55"/>
      <c r="AJ260" s="55"/>
      <c r="AK260" s="55"/>
      <c r="AL260" s="72">
        <v>0.61643835616438358</v>
      </c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72">
        <v>1</v>
      </c>
      <c r="BE260" s="55"/>
      <c r="BF260" s="55"/>
      <c r="BG260" s="55"/>
      <c r="BH260" s="67">
        <v>90</v>
      </c>
      <c r="BI260" s="55"/>
      <c r="BJ260" s="55"/>
      <c r="BK260" s="55"/>
      <c r="BL260" s="55"/>
      <c r="BM260" s="55"/>
      <c r="BN260" s="65">
        <v>23510.248302965345</v>
      </c>
      <c r="CJ260" s="8">
        <f>ABS(L260-VLOOKUP(VK_valitsin!$C$8,tiedot,11,FALSE))</f>
        <v>30.5</v>
      </c>
      <c r="CQ260" s="8">
        <f>ABS(S260-VLOOKUP(VK_valitsin!$C$8,tiedot,18,FALSE))</f>
        <v>9</v>
      </c>
      <c r="DE260" s="8">
        <f>ABS(AG260-VLOOKUP(VK_valitsin!$C$8,tiedot,32,FALSE))</f>
        <v>0</v>
      </c>
      <c r="DJ260" s="8">
        <f>ABS(AL260-VLOOKUP(VK_valitsin!$C$8,tiedot,37,FALSE))</f>
        <v>7.7901266477125808E-2</v>
      </c>
      <c r="EB260" s="41">
        <f>ABS(BD260-VLOOKUP(VK_valitsin!$C$8,tiedot,55,FALSE))</f>
        <v>0.17934782608695654</v>
      </c>
      <c r="EF260" s="41">
        <f>ABS(BH260-VLOOKUP(VK_valitsin!$C$8,tiedot,59,FALSE))</f>
        <v>462</v>
      </c>
      <c r="EL260" s="8">
        <f>ABS(BN260-VLOOKUP(VK_valitsin!$C$8,tiedot,65,FALSE))</f>
        <v>3906.2317116804115</v>
      </c>
      <c r="FH260" s="43">
        <f>IF($B260=VK_valitsin!$C$8,100000,VK!CJ260/VK!L$296*VK_valitsin!E$5)</f>
        <v>0.1442327513582751</v>
      </c>
      <c r="FO260" s="43">
        <f>IF($B260=VK_valitsin!$C$8,100000,VK!CQ260/VK!S$296*VK_valitsin!J$5)</f>
        <v>1.7075613641452092E-3</v>
      </c>
      <c r="GC260" s="43">
        <f>IF($B260=VK_valitsin!$C$8,100000,VK!DE260/VK!AG$296*VK_valitsin!I$5)</f>
        <v>0</v>
      </c>
      <c r="GH260" s="43">
        <f>IF($B260=VK_valitsin!$C$8,100000,VK!DJ260/VK!AL$296*VK_valitsin!D$5)</f>
        <v>0.15231505077303231</v>
      </c>
      <c r="GZ260" s="43">
        <f>IF($B260=VK_valitsin!$C$8,100000,VK!EB260/VK!BD$296*VK_valitsin!H$5)</f>
        <v>7.2794539797078228E-2</v>
      </c>
      <c r="HD260" s="43">
        <f>IF($B260=VK_valitsin!$C$8,100000,VK!EF260/VK!BH$296*VK_valitsin!F$5)</f>
        <v>0.18342839815810449</v>
      </c>
      <c r="HJ260" s="43">
        <f>IF($B260=VK_valitsin!$C$8,100000,VK!EL260/VK!BN$296*VK_valitsin!G$5)</f>
        <v>0.15461341709424717</v>
      </c>
      <c r="ID260" s="15">
        <f t="shared" si="16"/>
        <v>0.70909174434488254</v>
      </c>
      <c r="IE260" s="15">
        <f t="shared" si="17"/>
        <v>127</v>
      </c>
      <c r="IF260" s="16">
        <f t="shared" ref="IF260:IF294" si="19">IF259+0.0000000001</f>
        <v>2.5800000000000046E-8</v>
      </c>
      <c r="IG260" s="37" t="str">
        <f t="shared" si="18"/>
        <v>Toholampi</v>
      </c>
    </row>
    <row r="261" spans="2:241" x14ac:dyDescent="0.2">
      <c r="B261" t="s">
        <v>339</v>
      </c>
      <c r="C261">
        <v>850</v>
      </c>
      <c r="L261" s="61">
        <v>160.80000000000001</v>
      </c>
      <c r="M261" s="55"/>
      <c r="N261" s="55"/>
      <c r="O261" s="55"/>
      <c r="P261" s="55"/>
      <c r="Q261" s="55"/>
      <c r="R261" s="55"/>
      <c r="S261" s="63">
        <v>136</v>
      </c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42">
        <v>0</v>
      </c>
      <c r="AH261" s="55"/>
      <c r="AI261" s="55"/>
      <c r="AJ261" s="55"/>
      <c r="AK261" s="55"/>
      <c r="AL261" s="72">
        <v>0</v>
      </c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72"/>
      <c r="BE261" s="55"/>
      <c r="BF261" s="55"/>
      <c r="BG261" s="55"/>
      <c r="BH261" s="67">
        <v>0</v>
      </c>
      <c r="BI261" s="55"/>
      <c r="BJ261" s="55"/>
      <c r="BK261" s="55"/>
      <c r="BL261" s="55"/>
      <c r="BM261" s="55"/>
      <c r="BN261" s="65">
        <v>25383.305661983824</v>
      </c>
      <c r="CJ261" s="8">
        <f>ABS(L261-VLOOKUP(VK_valitsin!$C$8,tiedot,11,FALSE))</f>
        <v>21.5</v>
      </c>
      <c r="CQ261" s="8">
        <f>ABS(S261-VLOOKUP(VK_valitsin!$C$8,tiedot,18,FALSE))</f>
        <v>16</v>
      </c>
      <c r="DE261" s="8">
        <f>ABS(AG261-VLOOKUP(VK_valitsin!$C$8,tiedot,32,FALSE))</f>
        <v>0</v>
      </c>
      <c r="DJ261" s="8">
        <f>ABS(AL261-VLOOKUP(VK_valitsin!$C$8,tiedot,37,FALSE))</f>
        <v>0.69433962264150939</v>
      </c>
      <c r="EB261" s="41">
        <f>ABS(BD261-VLOOKUP(VK_valitsin!$C$8,tiedot,55,FALSE))</f>
        <v>0.82065217391304346</v>
      </c>
      <c r="EF261" s="41">
        <f>ABS(BH261-VLOOKUP(VK_valitsin!$C$8,tiedot,59,FALSE))</f>
        <v>552</v>
      </c>
      <c r="EL261" s="8">
        <f>ABS(BN261-VLOOKUP(VK_valitsin!$C$8,tiedot,65,FALSE))</f>
        <v>2033.1743526619321</v>
      </c>
      <c r="FH261" s="43">
        <f>IF($B261=VK_valitsin!$C$8,100000,VK!CJ261/VK!L$296*VK_valitsin!E$5)</f>
        <v>0.10167226735091521</v>
      </c>
      <c r="FO261" s="43">
        <f>IF($B261=VK_valitsin!$C$8,100000,VK!CQ261/VK!S$296*VK_valitsin!J$5)</f>
        <v>3.0356646473692606E-3</v>
      </c>
      <c r="GC261" s="43">
        <f>IF($B261=VK_valitsin!$C$8,100000,VK!DE261/VK!AG$296*VK_valitsin!I$5)</f>
        <v>0</v>
      </c>
      <c r="GH261" s="43">
        <f>IF($B261=VK_valitsin!$C$8,100000,VK!DJ261/VK!AL$296*VK_valitsin!D$5)</f>
        <v>1.3575950643552566</v>
      </c>
      <c r="GZ261" s="43">
        <f>IF($B261=VK_valitsin!$C$8,100000,VK!EB261/VK!BD$296*VK_valitsin!H$5)</f>
        <v>0.33309016695026694</v>
      </c>
      <c r="HD261" s="43">
        <f>IF($B261=VK_valitsin!$C$8,100000,VK!EF261/VK!BH$296*VK_valitsin!F$5)</f>
        <v>0.21916120299409886</v>
      </c>
      <c r="HJ261" s="43">
        <f>IF($B261=VK_valitsin!$C$8,100000,VK!EL261/VK!BN$296*VK_valitsin!G$5)</f>
        <v>8.0475521529728533E-2</v>
      </c>
      <c r="ID261" s="15">
        <f t="shared" si="16"/>
        <v>2.0950299137276356</v>
      </c>
      <c r="IE261" s="15">
        <f t="shared" si="17"/>
        <v>281</v>
      </c>
      <c r="IF261" s="16">
        <f t="shared" si="19"/>
        <v>2.5900000000000047E-8</v>
      </c>
      <c r="IG261" s="37" t="str">
        <f t="shared" si="18"/>
        <v>Toivakka</v>
      </c>
    </row>
    <row r="262" spans="2:241" x14ac:dyDescent="0.2">
      <c r="B262" t="s">
        <v>340</v>
      </c>
      <c r="C262">
        <v>851</v>
      </c>
      <c r="L262" s="61">
        <v>142.19999999999999</v>
      </c>
      <c r="M262" s="55"/>
      <c r="N262" s="55"/>
      <c r="O262" s="55"/>
      <c r="P262" s="55"/>
      <c r="Q262" s="55"/>
      <c r="R262" s="55"/>
      <c r="S262" s="63">
        <v>366</v>
      </c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42">
        <v>1</v>
      </c>
      <c r="AH262" s="55"/>
      <c r="AI262" s="55"/>
      <c r="AJ262" s="55"/>
      <c r="AK262" s="55"/>
      <c r="AL262" s="72">
        <v>0.81645569620253167</v>
      </c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72">
        <v>0.83720930232558144</v>
      </c>
      <c r="BE262" s="55"/>
      <c r="BF262" s="55"/>
      <c r="BG262" s="55"/>
      <c r="BH262" s="67">
        <v>903</v>
      </c>
      <c r="BI262" s="55"/>
      <c r="BJ262" s="55"/>
      <c r="BK262" s="55"/>
      <c r="BL262" s="55"/>
      <c r="BM262" s="55"/>
      <c r="BN262" s="65">
        <v>28163.819695596165</v>
      </c>
      <c r="CJ262" s="8">
        <f>ABS(L262-VLOOKUP(VK_valitsin!$C$8,tiedot,11,FALSE))</f>
        <v>2.8999999999999773</v>
      </c>
      <c r="CQ262" s="8">
        <f>ABS(S262-VLOOKUP(VK_valitsin!$C$8,tiedot,18,FALSE))</f>
        <v>214</v>
      </c>
      <c r="DE262" s="8">
        <f>ABS(AG262-VLOOKUP(VK_valitsin!$C$8,tiedot,32,FALSE))</f>
        <v>1</v>
      </c>
      <c r="DJ262" s="8">
        <f>ABS(AL262-VLOOKUP(VK_valitsin!$C$8,tiedot,37,FALSE))</f>
        <v>0.12211607356102228</v>
      </c>
      <c r="EB262" s="41">
        <f>ABS(BD262-VLOOKUP(VK_valitsin!$C$8,tiedot,55,FALSE))</f>
        <v>1.655712841253798E-2</v>
      </c>
      <c r="EF262" s="41">
        <f>ABS(BH262-VLOOKUP(VK_valitsin!$C$8,tiedot,59,FALSE))</f>
        <v>351</v>
      </c>
      <c r="EL262" s="8">
        <f>ABS(BN262-VLOOKUP(VK_valitsin!$C$8,tiedot,65,FALSE))</f>
        <v>747.33968095040836</v>
      </c>
      <c r="FH262" s="43">
        <f>IF($B262=VK_valitsin!$C$8,100000,VK!CJ262/VK!L$296*VK_valitsin!E$5)</f>
        <v>1.3713933735704736E-2</v>
      </c>
      <c r="FO262" s="43">
        <f>IF($B262=VK_valitsin!$C$8,100000,VK!CQ262/VK!S$296*VK_valitsin!J$5)</f>
        <v>4.0602014658563855E-2</v>
      </c>
      <c r="GC262" s="43">
        <f>IF($B262=VK_valitsin!$C$8,100000,VK!DE262/VK!AG$296*VK_valitsin!I$5)</f>
        <v>0.10940897735217005</v>
      </c>
      <c r="GH262" s="43">
        <f>IF($B262=VK_valitsin!$C$8,100000,VK!DJ262/VK!AL$296*VK_valitsin!D$5)</f>
        <v>0.23876525743149526</v>
      </c>
      <c r="GZ262" s="43">
        <f>IF($B262=VK_valitsin!$C$8,100000,VK!EB262/VK!BD$296*VK_valitsin!H$5)</f>
        <v>6.7202852103011154E-3</v>
      </c>
      <c r="HD262" s="43">
        <f>IF($B262=VK_valitsin!$C$8,100000,VK!EF262/VK!BH$296*VK_valitsin!F$5)</f>
        <v>0.13935793886037809</v>
      </c>
      <c r="HJ262" s="43">
        <f>IF($B262=VK_valitsin!$C$8,100000,VK!EL262/VK!BN$296*VK_valitsin!G$5)</f>
        <v>2.9580616392098125E-2</v>
      </c>
      <c r="ID262" s="15">
        <f t="shared" si="16"/>
        <v>0.57814904964071123</v>
      </c>
      <c r="IE262" s="15">
        <f t="shared" si="17"/>
        <v>80</v>
      </c>
      <c r="IF262" s="16">
        <f t="shared" si="19"/>
        <v>2.6000000000000048E-8</v>
      </c>
      <c r="IG262" s="37" t="str">
        <f t="shared" si="18"/>
        <v>Tornio</v>
      </c>
    </row>
    <row r="263" spans="2:241" x14ac:dyDescent="0.2">
      <c r="B263" t="s">
        <v>153</v>
      </c>
      <c r="C263">
        <v>853</v>
      </c>
      <c r="L263" s="61">
        <v>123.5</v>
      </c>
      <c r="M263" s="55"/>
      <c r="N263" s="55"/>
      <c r="O263" s="55"/>
      <c r="P263" s="55"/>
      <c r="Q263" s="55"/>
      <c r="R263" s="55"/>
      <c r="S263" s="63">
        <v>111</v>
      </c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42">
        <v>0</v>
      </c>
      <c r="AH263" s="55"/>
      <c r="AI263" s="55"/>
      <c r="AJ263" s="55"/>
      <c r="AK263" s="55"/>
      <c r="AL263" s="72">
        <v>0.85469904963041188</v>
      </c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72">
        <v>0.66901408450704225</v>
      </c>
      <c r="BE263" s="55"/>
      <c r="BF263" s="55"/>
      <c r="BG263" s="55"/>
      <c r="BH263" s="67">
        <v>8094</v>
      </c>
      <c r="BI263" s="55"/>
      <c r="BJ263" s="55"/>
      <c r="BK263" s="55"/>
      <c r="BL263" s="55"/>
      <c r="BM263" s="55"/>
      <c r="BN263" s="65">
        <v>27804.714804947762</v>
      </c>
      <c r="CJ263" s="8">
        <f>ABS(L263-VLOOKUP(VK_valitsin!$C$8,tiedot,11,FALSE))</f>
        <v>15.800000000000011</v>
      </c>
      <c r="CQ263" s="8">
        <f>ABS(S263-VLOOKUP(VK_valitsin!$C$8,tiedot,18,FALSE))</f>
        <v>41</v>
      </c>
      <c r="DE263" s="8">
        <f>ABS(AG263-VLOOKUP(VK_valitsin!$C$8,tiedot,32,FALSE))</f>
        <v>0</v>
      </c>
      <c r="DJ263" s="8">
        <f>ABS(AL263-VLOOKUP(VK_valitsin!$C$8,tiedot,37,FALSE))</f>
        <v>0.16035942698890249</v>
      </c>
      <c r="EB263" s="41">
        <f>ABS(BD263-VLOOKUP(VK_valitsin!$C$8,tiedot,55,FALSE))</f>
        <v>0.15163808940600121</v>
      </c>
      <c r="EF263" s="41">
        <f>ABS(BH263-VLOOKUP(VK_valitsin!$C$8,tiedot,59,FALSE))</f>
        <v>7542</v>
      </c>
      <c r="EL263" s="8">
        <f>ABS(BN263-VLOOKUP(VK_valitsin!$C$8,tiedot,65,FALSE))</f>
        <v>388.23479030200542</v>
      </c>
      <c r="FH263" s="43">
        <f>IF($B263=VK_valitsin!$C$8,100000,VK!CJ263/VK!L$296*VK_valitsin!E$5)</f>
        <v>7.4717294146254026E-2</v>
      </c>
      <c r="FO263" s="43">
        <f>IF($B263=VK_valitsin!$C$8,100000,VK!CQ263/VK!S$296*VK_valitsin!J$5)</f>
        <v>7.7788906588837307E-3</v>
      </c>
      <c r="GC263" s="43">
        <f>IF($B263=VK_valitsin!$C$8,100000,VK!DE263/VK!AG$296*VK_valitsin!I$5)</f>
        <v>0</v>
      </c>
      <c r="GH263" s="43">
        <f>IF($B263=VK_valitsin!$C$8,100000,VK!DJ263/VK!AL$296*VK_valitsin!D$5)</f>
        <v>0.31353988668362687</v>
      </c>
      <c r="GZ263" s="43">
        <f>IF($B263=VK_valitsin!$C$8,100000,VK!EB263/VK!BD$296*VK_valitsin!H$5)</f>
        <v>6.1547581450282517E-2</v>
      </c>
      <c r="HD263" s="43">
        <f>IF($B263=VK_valitsin!$C$8,100000,VK!EF263/VK!BH$296*VK_valitsin!F$5)</f>
        <v>2.994409045256329</v>
      </c>
      <c r="HJ263" s="43">
        <f>IF($B263=VK_valitsin!$C$8,100000,VK!EL263/VK!BN$296*VK_valitsin!G$5)</f>
        <v>1.5366806680712495E-2</v>
      </c>
      <c r="ID263" s="15">
        <f t="shared" si="16"/>
        <v>3.4673595309760885</v>
      </c>
      <c r="IE263" s="15">
        <f t="shared" si="17"/>
        <v>285</v>
      </c>
      <c r="IF263" s="16">
        <f t="shared" si="19"/>
        <v>2.6100000000000048E-8</v>
      </c>
      <c r="IG263" s="37" t="str">
        <f t="shared" si="18"/>
        <v>Turku</v>
      </c>
    </row>
    <row r="264" spans="2:241" x14ac:dyDescent="0.2">
      <c r="B264" t="s">
        <v>268</v>
      </c>
      <c r="C264">
        <v>854</v>
      </c>
      <c r="L264" s="61">
        <v>209.2</v>
      </c>
      <c r="M264" s="55"/>
      <c r="N264" s="55"/>
      <c r="O264" s="55"/>
      <c r="P264" s="55"/>
      <c r="Q264" s="55"/>
      <c r="R264" s="55"/>
      <c r="S264" s="63">
        <v>337</v>
      </c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42">
        <v>1</v>
      </c>
      <c r="AH264" s="55"/>
      <c r="AI264" s="55"/>
      <c r="AJ264" s="55"/>
      <c r="AK264" s="55"/>
      <c r="AL264" s="72">
        <v>0.8936170212765957</v>
      </c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72">
        <v>1</v>
      </c>
      <c r="BE264" s="55"/>
      <c r="BF264" s="55"/>
      <c r="BG264" s="55"/>
      <c r="BH264" s="67">
        <v>84</v>
      </c>
      <c r="BI264" s="55"/>
      <c r="BJ264" s="55"/>
      <c r="BK264" s="55"/>
      <c r="BL264" s="55"/>
      <c r="BM264" s="55"/>
      <c r="BN264" s="65">
        <v>26416.657474146035</v>
      </c>
      <c r="CJ264" s="8">
        <f>ABS(L264-VLOOKUP(VK_valitsin!$C$8,tiedot,11,FALSE))</f>
        <v>69.899999999999977</v>
      </c>
      <c r="CQ264" s="8">
        <f>ABS(S264-VLOOKUP(VK_valitsin!$C$8,tiedot,18,FALSE))</f>
        <v>185</v>
      </c>
      <c r="DE264" s="8">
        <f>ABS(AG264-VLOOKUP(VK_valitsin!$C$8,tiedot,32,FALSE))</f>
        <v>1</v>
      </c>
      <c r="DJ264" s="8">
        <f>ABS(AL264-VLOOKUP(VK_valitsin!$C$8,tiedot,37,FALSE))</f>
        <v>0.19927739863508631</v>
      </c>
      <c r="EB264" s="41">
        <f>ABS(BD264-VLOOKUP(VK_valitsin!$C$8,tiedot,55,FALSE))</f>
        <v>0.17934782608695654</v>
      </c>
      <c r="EF264" s="41">
        <f>ABS(BH264-VLOOKUP(VK_valitsin!$C$8,tiedot,59,FALSE))</f>
        <v>468</v>
      </c>
      <c r="EL264" s="8">
        <f>ABS(BN264-VLOOKUP(VK_valitsin!$C$8,tiedot,65,FALSE))</f>
        <v>999.82254049972107</v>
      </c>
      <c r="FH264" s="43">
        <f>IF($B264=VK_valitsin!$C$8,100000,VK!CJ264/VK!L$296*VK_valitsin!E$5)</f>
        <v>0.33055309245716147</v>
      </c>
      <c r="FO264" s="43">
        <f>IF($B264=VK_valitsin!$C$8,100000,VK!CQ264/VK!S$296*VK_valitsin!J$5)</f>
        <v>3.5099872485207073E-2</v>
      </c>
      <c r="GC264" s="43">
        <f>IF($B264=VK_valitsin!$C$8,100000,VK!DE264/VK!AG$296*VK_valitsin!I$5)</f>
        <v>0.10940897735217005</v>
      </c>
      <c r="GH264" s="43">
        <f>IF($B264=VK_valitsin!$C$8,100000,VK!DJ264/VK!AL$296*VK_valitsin!D$5)</f>
        <v>0.38963355107883285</v>
      </c>
      <c r="GZ264" s="43">
        <f>IF($B264=VK_valitsin!$C$8,100000,VK!EB264/VK!BD$296*VK_valitsin!H$5)</f>
        <v>7.2794539797078228E-2</v>
      </c>
      <c r="HD264" s="43">
        <f>IF($B264=VK_valitsin!$C$8,100000,VK!EF264/VK!BH$296*VK_valitsin!F$5)</f>
        <v>0.18581058514717078</v>
      </c>
      <c r="HJ264" s="43">
        <f>IF($B264=VK_valitsin!$C$8,100000,VK!EL264/VK!BN$296*VK_valitsin!G$5)</f>
        <v>3.9574196024334735E-2</v>
      </c>
      <c r="ID264" s="15">
        <f t="shared" si="16"/>
        <v>1.1628748405419551</v>
      </c>
      <c r="IE264" s="15">
        <f t="shared" si="17"/>
        <v>251</v>
      </c>
      <c r="IF264" s="16">
        <f t="shared" si="19"/>
        <v>2.6200000000000049E-8</v>
      </c>
      <c r="IG264" s="37" t="str">
        <f t="shared" si="18"/>
        <v>Pello</v>
      </c>
    </row>
    <row r="265" spans="2:241" x14ac:dyDescent="0.2">
      <c r="B265" t="s">
        <v>341</v>
      </c>
      <c r="C265">
        <v>857</v>
      </c>
      <c r="L265" s="61">
        <v>222.1</v>
      </c>
      <c r="M265" s="55"/>
      <c r="N265" s="55"/>
      <c r="O265" s="55"/>
      <c r="P265" s="55"/>
      <c r="Q265" s="55"/>
      <c r="R265" s="55"/>
      <c r="S265" s="63">
        <v>228</v>
      </c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42">
        <v>0</v>
      </c>
      <c r="AH265" s="55"/>
      <c r="AI265" s="55"/>
      <c r="AJ265" s="55"/>
      <c r="AK265" s="55"/>
      <c r="AL265" s="72">
        <v>0.78688524590163933</v>
      </c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72">
        <v>1</v>
      </c>
      <c r="BE265" s="55"/>
      <c r="BF265" s="55"/>
      <c r="BG265" s="55"/>
      <c r="BH265" s="67">
        <v>48</v>
      </c>
      <c r="BI265" s="55"/>
      <c r="BJ265" s="55"/>
      <c r="BK265" s="55"/>
      <c r="BL265" s="55"/>
      <c r="BM265" s="55"/>
      <c r="BN265" s="65">
        <v>23978.490696668108</v>
      </c>
      <c r="CJ265" s="8">
        <f>ABS(L265-VLOOKUP(VK_valitsin!$C$8,tiedot,11,FALSE))</f>
        <v>82.799999999999983</v>
      </c>
      <c r="CQ265" s="8">
        <f>ABS(S265-VLOOKUP(VK_valitsin!$C$8,tiedot,18,FALSE))</f>
        <v>76</v>
      </c>
      <c r="DE265" s="8">
        <f>ABS(AG265-VLOOKUP(VK_valitsin!$C$8,tiedot,32,FALSE))</f>
        <v>0</v>
      </c>
      <c r="DJ265" s="8">
        <f>ABS(AL265-VLOOKUP(VK_valitsin!$C$8,tiedot,37,FALSE))</f>
        <v>9.2545623260129939E-2</v>
      </c>
      <c r="EB265" s="41">
        <f>ABS(BD265-VLOOKUP(VK_valitsin!$C$8,tiedot,55,FALSE))</f>
        <v>0.17934782608695654</v>
      </c>
      <c r="EF265" s="41">
        <f>ABS(BH265-VLOOKUP(VK_valitsin!$C$8,tiedot,59,FALSE))</f>
        <v>504</v>
      </c>
      <c r="EL265" s="8">
        <f>ABS(BN265-VLOOKUP(VK_valitsin!$C$8,tiedot,65,FALSE))</f>
        <v>3437.9893179776482</v>
      </c>
      <c r="FH265" s="43">
        <f>IF($B265=VK_valitsin!$C$8,100000,VK!CJ265/VK!L$296*VK_valitsin!E$5)</f>
        <v>0.39155645286771062</v>
      </c>
      <c r="FO265" s="43">
        <f>IF($B265=VK_valitsin!$C$8,100000,VK!CQ265/VK!S$296*VK_valitsin!J$5)</f>
        <v>1.4419407075003988E-2</v>
      </c>
      <c r="GC265" s="43">
        <f>IF($B265=VK_valitsin!$C$8,100000,VK!DE265/VK!AG$296*VK_valitsin!I$5)</f>
        <v>0</v>
      </c>
      <c r="GH265" s="43">
        <f>IF($B265=VK_valitsin!$C$8,100000,VK!DJ265/VK!AL$296*VK_valitsin!D$5)</f>
        <v>0.18094816609724382</v>
      </c>
      <c r="GZ265" s="43">
        <f>IF($B265=VK_valitsin!$C$8,100000,VK!EB265/VK!BD$296*VK_valitsin!H$5)</f>
        <v>7.2794539797078228E-2</v>
      </c>
      <c r="HD265" s="43">
        <f>IF($B265=VK_valitsin!$C$8,100000,VK!EF265/VK!BH$296*VK_valitsin!F$5)</f>
        <v>0.20010370708156855</v>
      </c>
      <c r="HJ265" s="43">
        <f>IF($B265=VK_valitsin!$C$8,100000,VK!EL265/VK!BN$296*VK_valitsin!G$5)</f>
        <v>0.13607981185462611</v>
      </c>
      <c r="ID265" s="15">
        <f t="shared" si="16"/>
        <v>0.99590211107323123</v>
      </c>
      <c r="IE265" s="15">
        <f t="shared" si="17"/>
        <v>220</v>
      </c>
      <c r="IF265" s="16">
        <f t="shared" si="19"/>
        <v>2.630000000000005E-8</v>
      </c>
      <c r="IG265" s="37" t="str">
        <f t="shared" si="18"/>
        <v>Tuusniemi</v>
      </c>
    </row>
    <row r="266" spans="2:241" x14ac:dyDescent="0.2">
      <c r="B266" t="s">
        <v>342</v>
      </c>
      <c r="C266">
        <v>858</v>
      </c>
      <c r="L266" s="61">
        <v>106.4</v>
      </c>
      <c r="M266" s="55"/>
      <c r="N266" s="55"/>
      <c r="O266" s="55"/>
      <c r="P266" s="55"/>
      <c r="Q266" s="55"/>
      <c r="R266" s="55"/>
      <c r="S266" s="63">
        <v>152</v>
      </c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42">
        <v>1</v>
      </c>
      <c r="AH266" s="55"/>
      <c r="AI266" s="55"/>
      <c r="AJ266" s="55"/>
      <c r="AK266" s="55"/>
      <c r="AL266" s="72">
        <v>0.81169354838709673</v>
      </c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72">
        <v>0.76304023845007451</v>
      </c>
      <c r="BE266" s="55"/>
      <c r="BF266" s="55"/>
      <c r="BG266" s="55"/>
      <c r="BH266" s="67">
        <v>2013</v>
      </c>
      <c r="BI266" s="55"/>
      <c r="BJ266" s="55"/>
      <c r="BK266" s="55"/>
      <c r="BL266" s="55"/>
      <c r="BM266" s="55"/>
      <c r="BN266" s="65">
        <v>33260.031000592069</v>
      </c>
      <c r="CJ266" s="8">
        <f>ABS(L266-VLOOKUP(VK_valitsin!$C$8,tiedot,11,FALSE))</f>
        <v>32.900000000000006</v>
      </c>
      <c r="CQ266" s="8">
        <f>ABS(S266-VLOOKUP(VK_valitsin!$C$8,tiedot,18,FALSE))</f>
        <v>0</v>
      </c>
      <c r="DE266" s="8">
        <f>ABS(AG266-VLOOKUP(VK_valitsin!$C$8,tiedot,32,FALSE))</f>
        <v>1</v>
      </c>
      <c r="DJ266" s="8">
        <f>ABS(AL266-VLOOKUP(VK_valitsin!$C$8,tiedot,37,FALSE))</f>
        <v>0.11735392574558734</v>
      </c>
      <c r="EB266" s="41">
        <f>ABS(BD266-VLOOKUP(VK_valitsin!$C$8,tiedot,55,FALSE))</f>
        <v>5.7611935462968944E-2</v>
      </c>
      <c r="EF266" s="41">
        <f>ABS(BH266-VLOOKUP(VK_valitsin!$C$8,tiedot,59,FALSE))</f>
        <v>1461</v>
      </c>
      <c r="EL266" s="8">
        <f>ABS(BN266-VLOOKUP(VK_valitsin!$C$8,tiedot,65,FALSE))</f>
        <v>5843.5509859463127</v>
      </c>
      <c r="FH266" s="43">
        <f>IF($B266=VK_valitsin!$C$8,100000,VK!CJ266/VK!L$296*VK_valitsin!E$5)</f>
        <v>0.15558221376023773</v>
      </c>
      <c r="FO266" s="43">
        <f>IF($B266=VK_valitsin!$C$8,100000,VK!CQ266/VK!S$296*VK_valitsin!J$5)</f>
        <v>0</v>
      </c>
      <c r="GC266" s="43">
        <f>IF($B266=VK_valitsin!$C$8,100000,VK!DE266/VK!AG$296*VK_valitsin!I$5)</f>
        <v>0.10940897735217005</v>
      </c>
      <c r="GH266" s="43">
        <f>IF($B266=VK_valitsin!$C$8,100000,VK!DJ266/VK!AL$296*VK_valitsin!D$5)</f>
        <v>0.22945415352910054</v>
      </c>
      <c r="GZ266" s="43">
        <f>IF($B266=VK_valitsin!$C$8,100000,VK!EB266/VK!BD$296*VK_valitsin!H$5)</f>
        <v>2.3383803530534129E-2</v>
      </c>
      <c r="HD266" s="43">
        <f>IF($B266=VK_valitsin!$C$8,100000,VK!EF266/VK!BH$296*VK_valitsin!F$5)</f>
        <v>0.58006253183764211</v>
      </c>
      <c r="HJ266" s="43">
        <f>IF($B266=VK_valitsin!$C$8,100000,VK!EL266/VK!BN$296*VK_valitsin!G$5)</f>
        <v>0.23129487766944221</v>
      </c>
      <c r="ID266" s="15">
        <f t="shared" si="16"/>
        <v>1.3291865840791266</v>
      </c>
      <c r="IE266" s="15">
        <f t="shared" si="17"/>
        <v>260</v>
      </c>
      <c r="IF266" s="16">
        <f t="shared" si="19"/>
        <v>2.6400000000000051E-8</v>
      </c>
      <c r="IG266" s="37" t="str">
        <f t="shared" si="18"/>
        <v>Tuusula</v>
      </c>
    </row>
    <row r="267" spans="2:241" x14ac:dyDescent="0.2">
      <c r="B267" t="s">
        <v>343</v>
      </c>
      <c r="C267">
        <v>859</v>
      </c>
      <c r="L267" s="61">
        <v>157</v>
      </c>
      <c r="M267" s="55"/>
      <c r="N267" s="55"/>
      <c r="O267" s="55"/>
      <c r="P267" s="55"/>
      <c r="Q267" s="55"/>
      <c r="R267" s="55"/>
      <c r="S267" s="63">
        <v>169</v>
      </c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42">
        <v>0</v>
      </c>
      <c r="AH267" s="55"/>
      <c r="AI267" s="55"/>
      <c r="AJ267" s="55"/>
      <c r="AK267" s="55"/>
      <c r="AL267" s="72">
        <v>0.71641791044776115</v>
      </c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72">
        <v>0.77777777777777779</v>
      </c>
      <c r="BE267" s="55"/>
      <c r="BF267" s="55"/>
      <c r="BG267" s="55"/>
      <c r="BH267" s="67">
        <v>432</v>
      </c>
      <c r="BI267" s="55"/>
      <c r="BJ267" s="55"/>
      <c r="BK267" s="55"/>
      <c r="BL267" s="55"/>
      <c r="BM267" s="55"/>
      <c r="BN267" s="65">
        <v>22567.263805568375</v>
      </c>
      <c r="CJ267" s="8">
        <f>ABS(L267-VLOOKUP(VK_valitsin!$C$8,tiedot,11,FALSE))</f>
        <v>17.699999999999989</v>
      </c>
      <c r="CQ267" s="8">
        <f>ABS(S267-VLOOKUP(VK_valitsin!$C$8,tiedot,18,FALSE))</f>
        <v>17</v>
      </c>
      <c r="DE267" s="8">
        <f>ABS(AG267-VLOOKUP(VK_valitsin!$C$8,tiedot,32,FALSE))</f>
        <v>0</v>
      </c>
      <c r="DJ267" s="8">
        <f>ABS(AL267-VLOOKUP(VK_valitsin!$C$8,tiedot,37,FALSE))</f>
        <v>2.2078287806251762E-2</v>
      </c>
      <c r="EB267" s="41">
        <f>ABS(BD267-VLOOKUP(VK_valitsin!$C$8,tiedot,55,FALSE))</f>
        <v>4.2874396135265669E-2</v>
      </c>
      <c r="EF267" s="41">
        <f>ABS(BH267-VLOOKUP(VK_valitsin!$C$8,tiedot,59,FALSE))</f>
        <v>120</v>
      </c>
      <c r="EL267" s="8">
        <f>ABS(BN267-VLOOKUP(VK_valitsin!$C$8,tiedot,65,FALSE))</f>
        <v>4849.2162090773818</v>
      </c>
      <c r="FH267" s="43">
        <f>IF($B267=VK_valitsin!$C$8,100000,VK!CJ267/VK!L$296*VK_valitsin!E$5)</f>
        <v>8.3702285214474342E-2</v>
      </c>
      <c r="FO267" s="43">
        <f>IF($B267=VK_valitsin!$C$8,100000,VK!CQ267/VK!S$296*VK_valitsin!J$5)</f>
        <v>3.2253936878298395E-3</v>
      </c>
      <c r="GC267" s="43">
        <f>IF($B267=VK_valitsin!$C$8,100000,VK!DE267/VK!AG$296*VK_valitsin!I$5)</f>
        <v>0</v>
      </c>
      <c r="GH267" s="43">
        <f>IF($B267=VK_valitsin!$C$8,100000,VK!DJ267/VK!AL$296*VK_valitsin!D$5)</f>
        <v>4.3168175310452681E-2</v>
      </c>
      <c r="GZ267" s="43">
        <f>IF($B267=VK_valitsin!$C$8,100000,VK!EB267/VK!BD$296*VK_valitsin!H$5)</f>
        <v>1.7402061702331818E-2</v>
      </c>
      <c r="HD267" s="43">
        <f>IF($B267=VK_valitsin!$C$8,100000,VK!EF267/VK!BH$296*VK_valitsin!F$5)</f>
        <v>4.7643739781325842E-2</v>
      </c>
      <c r="HJ267" s="43">
        <f>IF($B267=VK_valitsin!$C$8,100000,VK!EL267/VK!BN$296*VK_valitsin!G$5)</f>
        <v>0.19193789402516798</v>
      </c>
      <c r="ID267" s="15">
        <f t="shared" si="16"/>
        <v>0.38707957622158257</v>
      </c>
      <c r="IE267" s="15">
        <f t="shared" si="17"/>
        <v>15</v>
      </c>
      <c r="IF267" s="16">
        <f t="shared" si="19"/>
        <v>2.6500000000000052E-8</v>
      </c>
      <c r="IG267" s="37" t="str">
        <f t="shared" si="18"/>
        <v>Tyrnävä</v>
      </c>
    </row>
    <row r="268" spans="2:241" x14ac:dyDescent="0.2">
      <c r="B268" t="s">
        <v>344</v>
      </c>
      <c r="C268">
        <v>886</v>
      </c>
      <c r="L268" s="61">
        <v>139.9</v>
      </c>
      <c r="M268" s="55"/>
      <c r="N268" s="55"/>
      <c r="O268" s="55"/>
      <c r="P268" s="55"/>
      <c r="Q268" s="55"/>
      <c r="R268" s="55"/>
      <c r="S268" s="63">
        <v>161</v>
      </c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42">
        <v>0</v>
      </c>
      <c r="AH268" s="55"/>
      <c r="AI268" s="55"/>
      <c r="AJ268" s="55"/>
      <c r="AK268" s="55"/>
      <c r="AL268" s="72">
        <v>0.76555023923444976</v>
      </c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72">
        <v>0.77500000000000002</v>
      </c>
      <c r="BE268" s="55"/>
      <c r="BF268" s="55"/>
      <c r="BG268" s="55"/>
      <c r="BH268" s="67">
        <v>480</v>
      </c>
      <c r="BI268" s="55"/>
      <c r="BJ268" s="55"/>
      <c r="BK268" s="55"/>
      <c r="BL268" s="55"/>
      <c r="BM268" s="55"/>
      <c r="BN268" s="65">
        <v>28317.059925698595</v>
      </c>
      <c r="CJ268" s="8">
        <f>ABS(L268-VLOOKUP(VK_valitsin!$C$8,tiedot,11,FALSE))</f>
        <v>0.59999999999999432</v>
      </c>
      <c r="CQ268" s="8">
        <f>ABS(S268-VLOOKUP(VK_valitsin!$C$8,tiedot,18,FALSE))</f>
        <v>9</v>
      </c>
      <c r="DE268" s="8">
        <f>ABS(AG268-VLOOKUP(VK_valitsin!$C$8,tiedot,32,FALSE))</f>
        <v>0</v>
      </c>
      <c r="DJ268" s="8">
        <f>ABS(AL268-VLOOKUP(VK_valitsin!$C$8,tiedot,37,FALSE))</f>
        <v>7.1210616592940368E-2</v>
      </c>
      <c r="EB268" s="41">
        <f>ABS(BD268-VLOOKUP(VK_valitsin!$C$8,tiedot,55,FALSE))</f>
        <v>4.5652173913043437E-2</v>
      </c>
      <c r="EF268" s="41">
        <f>ABS(BH268-VLOOKUP(VK_valitsin!$C$8,tiedot,59,FALSE))</f>
        <v>72</v>
      </c>
      <c r="EL268" s="8">
        <f>ABS(BN268-VLOOKUP(VK_valitsin!$C$8,tiedot,65,FALSE))</f>
        <v>900.57991105283872</v>
      </c>
      <c r="FH268" s="43">
        <f>IF($B268=VK_valitsin!$C$8,100000,VK!CJ268/VK!L$296*VK_valitsin!E$5)</f>
        <v>2.8373656004906304E-3</v>
      </c>
      <c r="FO268" s="43">
        <f>IF($B268=VK_valitsin!$C$8,100000,VK!CQ268/VK!S$296*VK_valitsin!J$5)</f>
        <v>1.7075613641452092E-3</v>
      </c>
      <c r="GC268" s="43">
        <f>IF($B268=VK_valitsin!$C$8,100000,VK!DE268/VK!AG$296*VK_valitsin!I$5)</f>
        <v>0</v>
      </c>
      <c r="GH268" s="43">
        <f>IF($B268=VK_valitsin!$C$8,100000,VK!DJ268/VK!AL$296*VK_valitsin!D$5)</f>
        <v>0.13923327787125897</v>
      </c>
      <c r="GZ268" s="43">
        <f>IF($B268=VK_valitsin!$C$8,100000,VK!EB268/VK!BD$296*VK_valitsin!H$5)</f>
        <v>1.8529519221074438E-2</v>
      </c>
      <c r="HD268" s="43">
        <f>IF($B268=VK_valitsin!$C$8,100000,VK!EF268/VK!BH$296*VK_valitsin!F$5)</f>
        <v>2.8586243868795505E-2</v>
      </c>
      <c r="HJ268" s="43">
        <f>IF($B268=VK_valitsin!$C$8,100000,VK!EL268/VK!BN$296*VK_valitsin!G$5)</f>
        <v>3.564605166609857E-2</v>
      </c>
      <c r="ID268" s="15">
        <f t="shared" si="16"/>
        <v>0.22654004619186333</v>
      </c>
      <c r="IE268" s="15">
        <f t="shared" si="17"/>
        <v>1</v>
      </c>
      <c r="IF268" s="16">
        <f t="shared" si="19"/>
        <v>2.6600000000000053E-8</v>
      </c>
      <c r="IG268" s="37" t="str">
        <f t="shared" si="18"/>
        <v>Ulvila</v>
      </c>
    </row>
    <row r="269" spans="2:241" x14ac:dyDescent="0.2">
      <c r="B269" t="s">
        <v>345</v>
      </c>
      <c r="C269">
        <v>887</v>
      </c>
      <c r="L269" s="61">
        <v>174.2</v>
      </c>
      <c r="M269" s="55"/>
      <c r="N269" s="55"/>
      <c r="O269" s="55"/>
      <c r="P269" s="55"/>
      <c r="Q269" s="55"/>
      <c r="R269" s="55"/>
      <c r="S269" s="63">
        <v>207</v>
      </c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42">
        <v>0</v>
      </c>
      <c r="AH269" s="55"/>
      <c r="AI269" s="55"/>
      <c r="AJ269" s="55"/>
      <c r="AK269" s="55"/>
      <c r="AL269" s="72">
        <v>0.75</v>
      </c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72">
        <v>1</v>
      </c>
      <c r="BE269" s="55"/>
      <c r="BF269" s="55"/>
      <c r="BG269" s="55"/>
      <c r="BH269" s="67">
        <v>129</v>
      </c>
      <c r="BI269" s="55"/>
      <c r="BJ269" s="55"/>
      <c r="BK269" s="55"/>
      <c r="BL269" s="55"/>
      <c r="BM269" s="55"/>
      <c r="BN269" s="65">
        <v>24885.535499666148</v>
      </c>
      <c r="CJ269" s="8">
        <f>ABS(L269-VLOOKUP(VK_valitsin!$C$8,tiedot,11,FALSE))</f>
        <v>34.899999999999977</v>
      </c>
      <c r="CQ269" s="8">
        <f>ABS(S269-VLOOKUP(VK_valitsin!$C$8,tiedot,18,FALSE))</f>
        <v>55</v>
      </c>
      <c r="DE269" s="8">
        <f>ABS(AG269-VLOOKUP(VK_valitsin!$C$8,tiedot,32,FALSE))</f>
        <v>0</v>
      </c>
      <c r="DJ269" s="8">
        <f>ABS(AL269-VLOOKUP(VK_valitsin!$C$8,tiedot,37,FALSE))</f>
        <v>5.5660377358490609E-2</v>
      </c>
      <c r="EB269" s="41">
        <f>ABS(BD269-VLOOKUP(VK_valitsin!$C$8,tiedot,55,FALSE))</f>
        <v>0.17934782608695654</v>
      </c>
      <c r="EF269" s="41">
        <f>ABS(BH269-VLOOKUP(VK_valitsin!$C$8,tiedot,59,FALSE))</f>
        <v>423</v>
      </c>
      <c r="EL269" s="8">
        <f>ABS(BN269-VLOOKUP(VK_valitsin!$C$8,tiedot,65,FALSE))</f>
        <v>2530.9445149796084</v>
      </c>
      <c r="FH269" s="43">
        <f>IF($B269=VK_valitsin!$C$8,100000,VK!CJ269/VK!L$296*VK_valitsin!E$5)</f>
        <v>0.16504009909520645</v>
      </c>
      <c r="FO269" s="43">
        <f>IF($B269=VK_valitsin!$C$8,100000,VK!CQ269/VK!S$296*VK_valitsin!J$5)</f>
        <v>1.0435097225331834E-2</v>
      </c>
      <c r="GC269" s="43">
        <f>IF($B269=VK_valitsin!$C$8,100000,VK!DE269/VK!AG$296*VK_valitsin!I$5)</f>
        <v>0</v>
      </c>
      <c r="GH269" s="43">
        <f>IF($B269=VK_valitsin!$C$8,100000,VK!DJ269/VK!AL$296*VK_valitsin!D$5)</f>
        <v>0.10882895216978287</v>
      </c>
      <c r="GZ269" s="43">
        <f>IF($B269=VK_valitsin!$C$8,100000,VK!EB269/VK!BD$296*VK_valitsin!H$5)</f>
        <v>7.2794539797078228E-2</v>
      </c>
      <c r="HD269" s="43">
        <f>IF($B269=VK_valitsin!$C$8,100000,VK!EF269/VK!BH$296*VK_valitsin!F$5)</f>
        <v>0.16794418272917361</v>
      </c>
      <c r="HJ269" s="43">
        <f>IF($B269=VK_valitsin!$C$8,100000,VK!EL269/VK!BN$296*VK_valitsin!G$5)</f>
        <v>0.10017787187760023</v>
      </c>
      <c r="ID269" s="15">
        <f t="shared" si="16"/>
        <v>0.62522076959417316</v>
      </c>
      <c r="IE269" s="15">
        <f t="shared" si="17"/>
        <v>96</v>
      </c>
      <c r="IF269" s="16">
        <f t="shared" si="19"/>
        <v>2.6700000000000054E-8</v>
      </c>
      <c r="IG269" s="37" t="str">
        <f t="shared" si="18"/>
        <v>Urjala</v>
      </c>
    </row>
    <row r="270" spans="2:241" x14ac:dyDescent="0.2">
      <c r="B270" t="s">
        <v>346</v>
      </c>
      <c r="C270">
        <v>889</v>
      </c>
      <c r="L270" s="61">
        <v>187</v>
      </c>
      <c r="M270" s="55"/>
      <c r="N270" s="55"/>
      <c r="O270" s="55"/>
      <c r="P270" s="55"/>
      <c r="Q270" s="55"/>
      <c r="R270" s="55"/>
      <c r="S270" s="63">
        <v>265</v>
      </c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42">
        <v>1</v>
      </c>
      <c r="AH270" s="55"/>
      <c r="AI270" s="55"/>
      <c r="AJ270" s="55"/>
      <c r="AK270" s="55"/>
      <c r="AL270" s="72">
        <v>0.86138613861386137</v>
      </c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72">
        <v>1</v>
      </c>
      <c r="BE270" s="55"/>
      <c r="BF270" s="55"/>
      <c r="BG270" s="55"/>
      <c r="BH270" s="67">
        <v>87</v>
      </c>
      <c r="BI270" s="55"/>
      <c r="BJ270" s="55"/>
      <c r="BK270" s="55"/>
      <c r="BL270" s="55"/>
      <c r="BM270" s="55"/>
      <c r="BN270" s="65">
        <v>23625.186536901867</v>
      </c>
      <c r="CJ270" s="8">
        <f>ABS(L270-VLOOKUP(VK_valitsin!$C$8,tiedot,11,FALSE))</f>
        <v>47.699999999999989</v>
      </c>
      <c r="CQ270" s="8">
        <f>ABS(S270-VLOOKUP(VK_valitsin!$C$8,tiedot,18,FALSE))</f>
        <v>113</v>
      </c>
      <c r="DE270" s="8">
        <f>ABS(AG270-VLOOKUP(VK_valitsin!$C$8,tiedot,32,FALSE))</f>
        <v>1</v>
      </c>
      <c r="DJ270" s="8">
        <f>ABS(AL270-VLOOKUP(VK_valitsin!$C$8,tiedot,37,FALSE))</f>
        <v>0.16704651597235198</v>
      </c>
      <c r="EB270" s="41">
        <f>ABS(BD270-VLOOKUP(VK_valitsin!$C$8,tiedot,55,FALSE))</f>
        <v>0.17934782608695654</v>
      </c>
      <c r="EF270" s="41">
        <f>ABS(BH270-VLOOKUP(VK_valitsin!$C$8,tiedot,59,FALSE))</f>
        <v>465</v>
      </c>
      <c r="EL270" s="8">
        <f>ABS(BN270-VLOOKUP(VK_valitsin!$C$8,tiedot,65,FALSE))</f>
        <v>3791.2934777438895</v>
      </c>
      <c r="FH270" s="43">
        <f>IF($B270=VK_valitsin!$C$8,100000,VK!CJ270/VK!L$296*VK_valitsin!E$5)</f>
        <v>0.2255705652390072</v>
      </c>
      <c r="FO270" s="43">
        <f>IF($B270=VK_valitsin!$C$8,100000,VK!CQ270/VK!S$296*VK_valitsin!J$5)</f>
        <v>2.1439381572045401E-2</v>
      </c>
      <c r="GC270" s="43">
        <f>IF($B270=VK_valitsin!$C$8,100000,VK!DE270/VK!AG$296*VK_valitsin!I$5)</f>
        <v>0.10940897735217005</v>
      </c>
      <c r="GH270" s="43">
        <f>IF($B270=VK_valitsin!$C$8,100000,VK!DJ270/VK!AL$296*VK_valitsin!D$5)</f>
        <v>0.32661469719825403</v>
      </c>
      <c r="GZ270" s="43">
        <f>IF($B270=VK_valitsin!$C$8,100000,VK!EB270/VK!BD$296*VK_valitsin!H$5)</f>
        <v>7.2794539797078228E-2</v>
      </c>
      <c r="HD270" s="43">
        <f>IF($B270=VK_valitsin!$C$8,100000,VK!EF270/VK!BH$296*VK_valitsin!F$5)</f>
        <v>0.18461949165263764</v>
      </c>
      <c r="HJ270" s="43">
        <f>IF($B270=VK_valitsin!$C$8,100000,VK!EL270/VK!BN$296*VK_valitsin!G$5)</f>
        <v>0.15006402156029439</v>
      </c>
      <c r="ID270" s="15">
        <f t="shared" si="16"/>
        <v>1.0905117011714869</v>
      </c>
      <c r="IE270" s="15">
        <f t="shared" si="17"/>
        <v>241</v>
      </c>
      <c r="IF270" s="16">
        <f t="shared" si="19"/>
        <v>2.6800000000000055E-8</v>
      </c>
      <c r="IG270" s="37" t="str">
        <f t="shared" si="18"/>
        <v>Utajärvi</v>
      </c>
    </row>
    <row r="271" spans="2:241" x14ac:dyDescent="0.2">
      <c r="B271" t="s">
        <v>347</v>
      </c>
      <c r="C271">
        <v>890</v>
      </c>
      <c r="L271" s="61">
        <v>140.30000000000001</v>
      </c>
      <c r="M271" s="55"/>
      <c r="N271" s="55"/>
      <c r="O271" s="55"/>
      <c r="P271" s="55"/>
      <c r="Q271" s="55"/>
      <c r="R271" s="55"/>
      <c r="S271" s="63">
        <v>301</v>
      </c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42">
        <v>0</v>
      </c>
      <c r="AH271" s="55"/>
      <c r="AI271" s="55"/>
      <c r="AJ271" s="55"/>
      <c r="AK271" s="55"/>
      <c r="AL271" s="72">
        <v>0.58823529411764708</v>
      </c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72">
        <v>1</v>
      </c>
      <c r="BE271" s="55"/>
      <c r="BF271" s="55"/>
      <c r="BG271" s="55"/>
      <c r="BH271" s="67">
        <v>30</v>
      </c>
      <c r="BI271" s="55"/>
      <c r="BJ271" s="55"/>
      <c r="BK271" s="55"/>
      <c r="BL271" s="55"/>
      <c r="BM271" s="55"/>
      <c r="BN271" s="65">
        <v>27404.744942832014</v>
      </c>
      <c r="CJ271" s="8">
        <f>ABS(L271-VLOOKUP(VK_valitsin!$C$8,tiedot,11,FALSE))</f>
        <v>1</v>
      </c>
      <c r="CQ271" s="8">
        <f>ABS(S271-VLOOKUP(VK_valitsin!$C$8,tiedot,18,FALSE))</f>
        <v>149</v>
      </c>
      <c r="DE271" s="8">
        <f>ABS(AG271-VLOOKUP(VK_valitsin!$C$8,tiedot,32,FALSE))</f>
        <v>0</v>
      </c>
      <c r="DJ271" s="8">
        <f>ABS(AL271-VLOOKUP(VK_valitsin!$C$8,tiedot,37,FALSE))</f>
        <v>0.10610432852386231</v>
      </c>
      <c r="EB271" s="41">
        <f>ABS(BD271-VLOOKUP(VK_valitsin!$C$8,tiedot,55,FALSE))</f>
        <v>0.17934782608695654</v>
      </c>
      <c r="EF271" s="41">
        <f>ABS(BH271-VLOOKUP(VK_valitsin!$C$8,tiedot,59,FALSE))</f>
        <v>522</v>
      </c>
      <c r="EL271" s="8">
        <f>ABS(BN271-VLOOKUP(VK_valitsin!$C$8,tiedot,65,FALSE))</f>
        <v>11.735071813742252</v>
      </c>
      <c r="FH271" s="43">
        <f>IF($B271=VK_valitsin!$C$8,100000,VK!CJ271/VK!L$296*VK_valitsin!E$5)</f>
        <v>4.7289426674844287E-3</v>
      </c>
      <c r="FO271" s="43">
        <f>IF($B271=VK_valitsin!$C$8,100000,VK!CQ271/VK!S$296*VK_valitsin!J$5)</f>
        <v>2.8269627028626239E-2</v>
      </c>
      <c r="GC271" s="43">
        <f>IF($B271=VK_valitsin!$C$8,100000,VK!DE271/VK!AG$296*VK_valitsin!I$5)</f>
        <v>0</v>
      </c>
      <c r="GH271" s="43">
        <f>IF($B271=VK_valitsin!$C$8,100000,VK!DJ271/VK!AL$296*VK_valitsin!D$5)</f>
        <v>0.20745858080620597</v>
      </c>
      <c r="GZ271" s="43">
        <f>IF($B271=VK_valitsin!$C$8,100000,VK!EB271/VK!BD$296*VK_valitsin!H$5)</f>
        <v>7.2794539797078228E-2</v>
      </c>
      <c r="HD271" s="43">
        <f>IF($B271=VK_valitsin!$C$8,100000,VK!EF271/VK!BH$296*VK_valitsin!F$5)</f>
        <v>0.20725026804876742</v>
      </c>
      <c r="HJ271" s="43">
        <f>IF($B271=VK_valitsin!$C$8,100000,VK!EL271/VK!BN$296*VK_valitsin!G$5)</f>
        <v>4.6448846020671485E-4</v>
      </c>
      <c r="ID271" s="15">
        <f t="shared" si="16"/>
        <v>0.52096647370836902</v>
      </c>
      <c r="IE271" s="15">
        <f t="shared" si="17"/>
        <v>54</v>
      </c>
      <c r="IF271" s="16">
        <f t="shared" si="19"/>
        <v>2.6900000000000056E-8</v>
      </c>
      <c r="IG271" s="37" t="str">
        <f t="shared" si="18"/>
        <v>Utsjoki</v>
      </c>
    </row>
    <row r="272" spans="2:241" x14ac:dyDescent="0.2">
      <c r="B272" t="s">
        <v>348</v>
      </c>
      <c r="C272">
        <v>892</v>
      </c>
      <c r="L272" s="61">
        <v>158.80000000000001</v>
      </c>
      <c r="M272" s="55"/>
      <c r="N272" s="55"/>
      <c r="O272" s="55"/>
      <c r="P272" s="55"/>
      <c r="Q272" s="55"/>
      <c r="R272" s="55"/>
      <c r="S272" s="63">
        <v>120</v>
      </c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42">
        <v>1</v>
      </c>
      <c r="AH272" s="55"/>
      <c r="AI272" s="55"/>
      <c r="AJ272" s="55"/>
      <c r="AK272" s="55"/>
      <c r="AL272" s="72">
        <v>0.58803986710963452</v>
      </c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72">
        <v>1</v>
      </c>
      <c r="BE272" s="55"/>
      <c r="BF272" s="55"/>
      <c r="BG272" s="55"/>
      <c r="BH272" s="67">
        <v>177</v>
      </c>
      <c r="BI272" s="55"/>
      <c r="BJ272" s="55"/>
      <c r="BK272" s="55"/>
      <c r="BL272" s="55"/>
      <c r="BM272" s="55"/>
      <c r="BN272" s="65">
        <v>23164.074377905388</v>
      </c>
      <c r="CJ272" s="8">
        <f>ABS(L272-VLOOKUP(VK_valitsin!$C$8,tiedot,11,FALSE))</f>
        <v>19.5</v>
      </c>
      <c r="CQ272" s="8">
        <f>ABS(S272-VLOOKUP(VK_valitsin!$C$8,tiedot,18,FALSE))</f>
        <v>32</v>
      </c>
      <c r="DE272" s="8">
        <f>ABS(AG272-VLOOKUP(VK_valitsin!$C$8,tiedot,32,FALSE))</f>
        <v>1</v>
      </c>
      <c r="DJ272" s="8">
        <f>ABS(AL272-VLOOKUP(VK_valitsin!$C$8,tiedot,37,FALSE))</f>
        <v>0.10629975553187487</v>
      </c>
      <c r="EB272" s="41">
        <f>ABS(BD272-VLOOKUP(VK_valitsin!$C$8,tiedot,55,FALSE))</f>
        <v>0.17934782608695654</v>
      </c>
      <c r="EF272" s="41">
        <f>ABS(BH272-VLOOKUP(VK_valitsin!$C$8,tiedot,59,FALSE))</f>
        <v>375</v>
      </c>
      <c r="EL272" s="8">
        <f>ABS(BN272-VLOOKUP(VK_valitsin!$C$8,tiedot,65,FALSE))</f>
        <v>4252.4056367403682</v>
      </c>
      <c r="FH272" s="43">
        <f>IF($B272=VK_valitsin!$C$8,100000,VK!CJ272/VK!L$296*VK_valitsin!E$5)</f>
        <v>9.2214382015946353E-2</v>
      </c>
      <c r="FO272" s="43">
        <f>IF($B272=VK_valitsin!$C$8,100000,VK!CQ272/VK!S$296*VK_valitsin!J$5)</f>
        <v>6.0713292947385212E-3</v>
      </c>
      <c r="GC272" s="43">
        <f>IF($B272=VK_valitsin!$C$8,100000,VK!DE272/VK!AG$296*VK_valitsin!I$5)</f>
        <v>0.10940897735217005</v>
      </c>
      <c r="GH272" s="43">
        <f>IF($B272=VK_valitsin!$C$8,100000,VK!DJ272/VK!AL$296*VK_valitsin!D$5)</f>
        <v>0.20784068595024227</v>
      </c>
      <c r="GZ272" s="43">
        <f>IF($B272=VK_valitsin!$C$8,100000,VK!EB272/VK!BD$296*VK_valitsin!H$5)</f>
        <v>7.2794539797078228E-2</v>
      </c>
      <c r="HD272" s="43">
        <f>IF($B272=VK_valitsin!$C$8,100000,VK!EF272/VK!BH$296*VK_valitsin!F$5)</f>
        <v>0.14888668681664327</v>
      </c>
      <c r="HJ272" s="43">
        <f>IF($B272=VK_valitsin!$C$8,100000,VK!EL272/VK!BN$296*VK_valitsin!G$5)</f>
        <v>0.16831540341072784</v>
      </c>
      <c r="ID272" s="15">
        <f t="shared" si="16"/>
        <v>0.8055320316375465</v>
      </c>
      <c r="IE272" s="15">
        <f t="shared" si="17"/>
        <v>166</v>
      </c>
      <c r="IF272" s="16">
        <f t="shared" si="19"/>
        <v>2.7000000000000056E-8</v>
      </c>
      <c r="IG272" s="37" t="str">
        <f t="shared" si="18"/>
        <v>Uurainen</v>
      </c>
    </row>
    <row r="273" spans="2:241" x14ac:dyDescent="0.2">
      <c r="B273" t="s">
        <v>349</v>
      </c>
      <c r="C273">
        <v>893</v>
      </c>
      <c r="L273" s="61">
        <v>130.69999999999999</v>
      </c>
      <c r="M273" s="55"/>
      <c r="N273" s="55"/>
      <c r="O273" s="55"/>
      <c r="P273" s="55"/>
      <c r="Q273" s="55"/>
      <c r="R273" s="55"/>
      <c r="S273" s="63">
        <v>248</v>
      </c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42">
        <v>0</v>
      </c>
      <c r="AH273" s="55"/>
      <c r="AI273" s="55"/>
      <c r="AJ273" s="55"/>
      <c r="AK273" s="55"/>
      <c r="AL273" s="72">
        <v>0.73684210526315785</v>
      </c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72">
        <v>1</v>
      </c>
      <c r="BE273" s="55"/>
      <c r="BF273" s="55"/>
      <c r="BG273" s="55"/>
      <c r="BH273" s="67">
        <v>336</v>
      </c>
      <c r="BI273" s="55"/>
      <c r="BJ273" s="55"/>
      <c r="BK273" s="55"/>
      <c r="BL273" s="55"/>
      <c r="BM273" s="55"/>
      <c r="BN273" s="65">
        <v>25121.74862212663</v>
      </c>
      <c r="CJ273" s="8">
        <f>ABS(L273-VLOOKUP(VK_valitsin!$C$8,tiedot,11,FALSE))</f>
        <v>8.6000000000000227</v>
      </c>
      <c r="CQ273" s="8">
        <f>ABS(S273-VLOOKUP(VK_valitsin!$C$8,tiedot,18,FALSE))</f>
        <v>96</v>
      </c>
      <c r="DE273" s="8">
        <f>ABS(AG273-VLOOKUP(VK_valitsin!$C$8,tiedot,32,FALSE))</f>
        <v>0</v>
      </c>
      <c r="DJ273" s="8">
        <f>ABS(AL273-VLOOKUP(VK_valitsin!$C$8,tiedot,37,FALSE))</f>
        <v>4.2502482621648463E-2</v>
      </c>
      <c r="EB273" s="41">
        <f>ABS(BD273-VLOOKUP(VK_valitsin!$C$8,tiedot,55,FALSE))</f>
        <v>0.17934782608695654</v>
      </c>
      <c r="EF273" s="41">
        <f>ABS(BH273-VLOOKUP(VK_valitsin!$C$8,tiedot,59,FALSE))</f>
        <v>216</v>
      </c>
      <c r="EL273" s="8">
        <f>ABS(BN273-VLOOKUP(VK_valitsin!$C$8,tiedot,65,FALSE))</f>
        <v>2294.7313925191265</v>
      </c>
      <c r="FH273" s="43">
        <f>IF($B273=VK_valitsin!$C$8,100000,VK!CJ273/VK!L$296*VK_valitsin!E$5)</f>
        <v>4.0668906940366192E-2</v>
      </c>
      <c r="FO273" s="43">
        <f>IF($B273=VK_valitsin!$C$8,100000,VK!CQ273/VK!S$296*VK_valitsin!J$5)</f>
        <v>1.8213987884215563E-2</v>
      </c>
      <c r="GC273" s="43">
        <f>IF($B273=VK_valitsin!$C$8,100000,VK!DE273/VK!AG$296*VK_valitsin!I$5)</f>
        <v>0</v>
      </c>
      <c r="GH273" s="43">
        <f>IF($B273=VK_valitsin!$C$8,100000,VK!DJ273/VK!AL$296*VK_valitsin!D$5)</f>
        <v>8.3102215037764562E-2</v>
      </c>
      <c r="GZ273" s="43">
        <f>IF($B273=VK_valitsin!$C$8,100000,VK!EB273/VK!BD$296*VK_valitsin!H$5)</f>
        <v>7.2794539797078228E-2</v>
      </c>
      <c r="HD273" s="43">
        <f>IF($B273=VK_valitsin!$C$8,100000,VK!EF273/VK!BH$296*VK_valitsin!F$5)</f>
        <v>8.5758731606386515E-2</v>
      </c>
      <c r="HJ273" s="43">
        <f>IF($B273=VK_valitsin!$C$8,100000,VK!EL273/VK!BN$296*VK_valitsin!G$5)</f>
        <v>9.0828268289848454E-2</v>
      </c>
      <c r="ID273" s="15">
        <f t="shared" si="16"/>
        <v>0.39136667665565955</v>
      </c>
      <c r="IE273" s="15">
        <f t="shared" si="17"/>
        <v>17</v>
      </c>
      <c r="IF273" s="16">
        <f t="shared" si="19"/>
        <v>2.7100000000000057E-8</v>
      </c>
      <c r="IG273" s="37" t="str">
        <f t="shared" si="18"/>
        <v>Uusikaarlepyy</v>
      </c>
    </row>
    <row r="274" spans="2:241" x14ac:dyDescent="0.2">
      <c r="B274" t="s">
        <v>350</v>
      </c>
      <c r="C274">
        <v>895</v>
      </c>
      <c r="L274" s="61">
        <v>150.30000000000001</v>
      </c>
      <c r="M274" s="55"/>
      <c r="N274" s="55"/>
      <c r="O274" s="55"/>
      <c r="P274" s="55"/>
      <c r="Q274" s="55"/>
      <c r="R274" s="55"/>
      <c r="S274" s="63">
        <v>224</v>
      </c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42">
        <v>0</v>
      </c>
      <c r="AH274" s="55"/>
      <c r="AI274" s="55"/>
      <c r="AJ274" s="55"/>
      <c r="AK274" s="55"/>
      <c r="AL274" s="72">
        <v>0.74634146341463414</v>
      </c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72">
        <v>0.92156862745098034</v>
      </c>
      <c r="BE274" s="55"/>
      <c r="BF274" s="55"/>
      <c r="BG274" s="55"/>
      <c r="BH274" s="67">
        <v>459</v>
      </c>
      <c r="BI274" s="55"/>
      <c r="BJ274" s="55"/>
      <c r="BK274" s="55"/>
      <c r="BL274" s="55"/>
      <c r="BM274" s="55"/>
      <c r="BN274" s="65">
        <v>27992.216551910355</v>
      </c>
      <c r="CJ274" s="8">
        <f>ABS(L274-VLOOKUP(VK_valitsin!$C$8,tiedot,11,FALSE))</f>
        <v>11</v>
      </c>
      <c r="CQ274" s="8">
        <f>ABS(S274-VLOOKUP(VK_valitsin!$C$8,tiedot,18,FALSE))</f>
        <v>72</v>
      </c>
      <c r="DE274" s="8">
        <f>ABS(AG274-VLOOKUP(VK_valitsin!$C$8,tiedot,32,FALSE))</f>
        <v>0</v>
      </c>
      <c r="DJ274" s="8">
        <f>ABS(AL274-VLOOKUP(VK_valitsin!$C$8,tiedot,37,FALSE))</f>
        <v>5.2001840773124752E-2</v>
      </c>
      <c r="EB274" s="41">
        <f>ABS(BD274-VLOOKUP(VK_valitsin!$C$8,tiedot,55,FALSE))</f>
        <v>0.10091645353793688</v>
      </c>
      <c r="EF274" s="41">
        <f>ABS(BH274-VLOOKUP(VK_valitsin!$C$8,tiedot,59,FALSE))</f>
        <v>93</v>
      </c>
      <c r="EL274" s="8">
        <f>ABS(BN274-VLOOKUP(VK_valitsin!$C$8,tiedot,65,FALSE))</f>
        <v>575.73653726459816</v>
      </c>
      <c r="FH274" s="43">
        <f>IF($B274=VK_valitsin!$C$8,100000,VK!CJ274/VK!L$296*VK_valitsin!E$5)</f>
        <v>5.2018369342328716E-2</v>
      </c>
      <c r="FO274" s="43">
        <f>IF($B274=VK_valitsin!$C$8,100000,VK!CQ274/VK!S$296*VK_valitsin!J$5)</f>
        <v>1.3660490913161674E-2</v>
      </c>
      <c r="GC274" s="43">
        <f>IF($B274=VK_valitsin!$C$8,100000,VK!DE274/VK!AG$296*VK_valitsin!I$5)</f>
        <v>0</v>
      </c>
      <c r="GH274" s="43">
        <f>IF($B274=VK_valitsin!$C$8,100000,VK!DJ274/VK!AL$296*VK_valitsin!D$5)</f>
        <v>0.10167566428429486</v>
      </c>
      <c r="GZ274" s="43">
        <f>IF($B274=VK_valitsin!$C$8,100000,VK!EB274/VK!BD$296*VK_valitsin!H$5)</f>
        <v>4.0960445150227599E-2</v>
      </c>
      <c r="HD274" s="43">
        <f>IF($B274=VK_valitsin!$C$8,100000,VK!EF274/VK!BH$296*VK_valitsin!F$5)</f>
        <v>3.6923898330527533E-2</v>
      </c>
      <c r="HJ274" s="43">
        <f>IF($B274=VK_valitsin!$C$8,100000,VK!EL274/VK!BN$296*VK_valitsin!G$5)</f>
        <v>2.2788354594099357E-2</v>
      </c>
      <c r="ID274" s="15">
        <f t="shared" si="16"/>
        <v>0.26802724981463971</v>
      </c>
      <c r="IE274" s="15">
        <f t="shared" si="17"/>
        <v>4</v>
      </c>
      <c r="IF274" s="16">
        <f t="shared" si="19"/>
        <v>2.7200000000000058E-8</v>
      </c>
      <c r="IG274" s="37" t="str">
        <f t="shared" si="18"/>
        <v>Uusikaupunki</v>
      </c>
    </row>
    <row r="275" spans="2:241" x14ac:dyDescent="0.2">
      <c r="B275" t="s">
        <v>192</v>
      </c>
      <c r="C275">
        <v>905</v>
      </c>
      <c r="L275" s="61">
        <v>119.8</v>
      </c>
      <c r="M275" s="55"/>
      <c r="N275" s="55"/>
      <c r="O275" s="55"/>
      <c r="P275" s="55"/>
      <c r="Q275" s="55"/>
      <c r="R275" s="55"/>
      <c r="S275" s="63">
        <v>149</v>
      </c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42">
        <v>0</v>
      </c>
      <c r="AH275" s="55"/>
      <c r="AI275" s="55"/>
      <c r="AJ275" s="55"/>
      <c r="AK275" s="55"/>
      <c r="AL275" s="72">
        <v>0.87584187408491943</v>
      </c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72">
        <v>0.79739217652958871</v>
      </c>
      <c r="BE275" s="55"/>
      <c r="BF275" s="55"/>
      <c r="BG275" s="55"/>
      <c r="BH275" s="67">
        <v>2991</v>
      </c>
      <c r="BI275" s="55"/>
      <c r="BJ275" s="55"/>
      <c r="BK275" s="55"/>
      <c r="BL275" s="55"/>
      <c r="BM275" s="55"/>
      <c r="BN275" s="65">
        <v>28287.207117579343</v>
      </c>
      <c r="CJ275" s="8">
        <f>ABS(L275-VLOOKUP(VK_valitsin!$C$8,tiedot,11,FALSE))</f>
        <v>19.500000000000014</v>
      </c>
      <c r="CQ275" s="8">
        <f>ABS(S275-VLOOKUP(VK_valitsin!$C$8,tiedot,18,FALSE))</f>
        <v>3</v>
      </c>
      <c r="DE275" s="8">
        <f>ABS(AG275-VLOOKUP(VK_valitsin!$C$8,tiedot,32,FALSE))</f>
        <v>0</v>
      </c>
      <c r="DJ275" s="8">
        <f>ABS(AL275-VLOOKUP(VK_valitsin!$C$8,tiedot,37,FALSE))</f>
        <v>0.18150225144341003</v>
      </c>
      <c r="EB275" s="41">
        <f>ABS(BD275-VLOOKUP(VK_valitsin!$C$8,tiedot,55,FALSE))</f>
        <v>2.3259997383454745E-2</v>
      </c>
      <c r="EF275" s="41">
        <f>ABS(BH275-VLOOKUP(VK_valitsin!$C$8,tiedot,59,FALSE))</f>
        <v>2439</v>
      </c>
      <c r="EL275" s="8">
        <f>ABS(BN275-VLOOKUP(VK_valitsin!$C$8,tiedot,65,FALSE))</f>
        <v>870.72710293358614</v>
      </c>
      <c r="FH275" s="43">
        <f>IF($B275=VK_valitsin!$C$8,100000,VK!CJ275/VK!L$296*VK_valitsin!E$5)</f>
        <v>9.2214382015946422E-2</v>
      </c>
      <c r="FO275" s="43">
        <f>IF($B275=VK_valitsin!$C$8,100000,VK!CQ275/VK!S$296*VK_valitsin!J$5)</f>
        <v>5.6918712138173634E-4</v>
      </c>
      <c r="GC275" s="43">
        <f>IF($B275=VK_valitsin!$C$8,100000,VK!DE275/VK!AG$296*VK_valitsin!I$5)</f>
        <v>0</v>
      </c>
      <c r="GH275" s="43">
        <f>IF($B275=VK_valitsin!$C$8,100000,VK!DJ275/VK!AL$296*VK_valitsin!D$5)</f>
        <v>0.35487901409331063</v>
      </c>
      <c r="GZ275" s="43">
        <f>IF($B275=VK_valitsin!$C$8,100000,VK!EB275/VK!BD$296*VK_valitsin!H$5)</f>
        <v>9.4408772169275457E-3</v>
      </c>
      <c r="HD275" s="43">
        <f>IF($B275=VK_valitsin!$C$8,100000,VK!EF275/VK!BH$296*VK_valitsin!F$5)</f>
        <v>0.96835901105544786</v>
      </c>
      <c r="HJ275" s="43">
        <f>IF($B275=VK_valitsin!$C$8,100000,VK!EL275/VK!BN$296*VK_valitsin!G$5)</f>
        <v>3.4464441097689417E-2</v>
      </c>
      <c r="ID275" s="15">
        <f t="shared" si="16"/>
        <v>1.4599269399007035</v>
      </c>
      <c r="IE275" s="15">
        <f t="shared" si="17"/>
        <v>268</v>
      </c>
      <c r="IF275" s="16">
        <f t="shared" si="19"/>
        <v>2.7300000000000059E-8</v>
      </c>
      <c r="IG275" s="37" t="str">
        <f t="shared" si="18"/>
        <v>Vaasa</v>
      </c>
    </row>
    <row r="276" spans="2:241" x14ac:dyDescent="0.2">
      <c r="B276" t="s">
        <v>352</v>
      </c>
      <c r="C276">
        <v>908</v>
      </c>
      <c r="L276" s="61">
        <v>151.80000000000001</v>
      </c>
      <c r="M276" s="55"/>
      <c r="N276" s="55"/>
      <c r="O276" s="55"/>
      <c r="P276" s="55"/>
      <c r="Q276" s="55"/>
      <c r="R276" s="55"/>
      <c r="S276" s="63">
        <v>146</v>
      </c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42">
        <v>1</v>
      </c>
      <c r="AH276" s="55"/>
      <c r="AI276" s="55"/>
      <c r="AJ276" s="55"/>
      <c r="AK276" s="55"/>
      <c r="AL276" s="72">
        <v>0.84654994850669418</v>
      </c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72">
        <v>0.98540145985401462</v>
      </c>
      <c r="BE276" s="55"/>
      <c r="BF276" s="55"/>
      <c r="BG276" s="55"/>
      <c r="BH276" s="67">
        <v>822</v>
      </c>
      <c r="BI276" s="55"/>
      <c r="BJ276" s="55"/>
      <c r="BK276" s="55"/>
      <c r="BL276" s="55"/>
      <c r="BM276" s="55"/>
      <c r="BN276" s="65">
        <v>28002.184103228283</v>
      </c>
      <c r="CJ276" s="8">
        <f>ABS(L276-VLOOKUP(VK_valitsin!$C$8,tiedot,11,FALSE))</f>
        <v>12.5</v>
      </c>
      <c r="CQ276" s="8">
        <f>ABS(S276-VLOOKUP(VK_valitsin!$C$8,tiedot,18,FALSE))</f>
        <v>6</v>
      </c>
      <c r="DE276" s="8">
        <f>ABS(AG276-VLOOKUP(VK_valitsin!$C$8,tiedot,32,FALSE))</f>
        <v>1</v>
      </c>
      <c r="DJ276" s="8">
        <f>ABS(AL276-VLOOKUP(VK_valitsin!$C$8,tiedot,37,FALSE))</f>
        <v>0.15221032586518479</v>
      </c>
      <c r="EB276" s="41">
        <f>ABS(BD276-VLOOKUP(VK_valitsin!$C$8,tiedot,55,FALSE))</f>
        <v>0.16474928594097116</v>
      </c>
      <c r="EF276" s="41">
        <f>ABS(BH276-VLOOKUP(VK_valitsin!$C$8,tiedot,59,FALSE))</f>
        <v>270</v>
      </c>
      <c r="EL276" s="8">
        <f>ABS(BN276-VLOOKUP(VK_valitsin!$C$8,tiedot,65,FALSE))</f>
        <v>585.70408858252631</v>
      </c>
      <c r="FH276" s="43">
        <f>IF($B276=VK_valitsin!$C$8,100000,VK!CJ276/VK!L$296*VK_valitsin!E$5)</f>
        <v>5.9111783343555359E-2</v>
      </c>
      <c r="FO276" s="43">
        <f>IF($B276=VK_valitsin!$C$8,100000,VK!CQ276/VK!S$296*VK_valitsin!J$5)</f>
        <v>1.1383742427634727E-3</v>
      </c>
      <c r="GC276" s="43">
        <f>IF($B276=VK_valitsin!$C$8,100000,VK!DE276/VK!AG$296*VK_valitsin!I$5)</f>
        <v>0.10940897735217005</v>
      </c>
      <c r="GH276" s="43">
        <f>IF($B276=VK_valitsin!$C$8,100000,VK!DJ276/VK!AL$296*VK_valitsin!D$5)</f>
        <v>0.29760650321574578</v>
      </c>
      <c r="GZ276" s="43">
        <f>IF($B276=VK_valitsin!$C$8,100000,VK!EB276/VK!BD$296*VK_valitsin!H$5)</f>
        <v>6.6869215610985605E-2</v>
      </c>
      <c r="HD276" s="43">
        <f>IF($B276=VK_valitsin!$C$8,100000,VK!EF276/VK!BH$296*VK_valitsin!F$5)</f>
        <v>0.10719841450798315</v>
      </c>
      <c r="HJ276" s="43">
        <f>IF($B276=VK_valitsin!$C$8,100000,VK!EL276/VK!BN$296*VK_valitsin!G$5)</f>
        <v>2.3182882436551429E-2</v>
      </c>
      <c r="ID276" s="15">
        <f t="shared" si="16"/>
        <v>0.66451617810975494</v>
      </c>
      <c r="IE276" s="15">
        <f t="shared" si="17"/>
        <v>108</v>
      </c>
      <c r="IF276" s="16">
        <f t="shared" si="19"/>
        <v>2.740000000000006E-8</v>
      </c>
      <c r="IG276" s="37" t="str">
        <f t="shared" si="18"/>
        <v>Valkeakoski</v>
      </c>
    </row>
    <row r="277" spans="2:241" x14ac:dyDescent="0.2">
      <c r="B277" t="s">
        <v>143</v>
      </c>
      <c r="C277">
        <v>915</v>
      </c>
      <c r="L277" s="61">
        <v>180.4</v>
      </c>
      <c r="M277" s="55"/>
      <c r="N277" s="55"/>
      <c r="O277" s="55"/>
      <c r="P277" s="55"/>
      <c r="Q277" s="55"/>
      <c r="R277" s="55"/>
      <c r="S277" s="63">
        <v>131</v>
      </c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42">
        <v>0</v>
      </c>
      <c r="AH277" s="55"/>
      <c r="AI277" s="55"/>
      <c r="AJ277" s="55"/>
      <c r="AK277" s="55"/>
      <c r="AL277" s="72">
        <v>0.87465940054495916</v>
      </c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72">
        <v>0.66822429906542058</v>
      </c>
      <c r="BE277" s="55"/>
      <c r="BF277" s="55"/>
      <c r="BG277" s="55"/>
      <c r="BH277" s="67">
        <v>642</v>
      </c>
      <c r="BI277" s="55"/>
      <c r="BJ277" s="55"/>
      <c r="BK277" s="55"/>
      <c r="BL277" s="55"/>
      <c r="BM277" s="55"/>
      <c r="BN277" s="65">
        <v>27168.505160404697</v>
      </c>
      <c r="CJ277" s="8">
        <f>ABS(L277-VLOOKUP(VK_valitsin!$C$8,tiedot,11,FALSE))</f>
        <v>41.099999999999994</v>
      </c>
      <c r="CQ277" s="8">
        <f>ABS(S277-VLOOKUP(VK_valitsin!$C$8,tiedot,18,FALSE))</f>
        <v>21</v>
      </c>
      <c r="DE277" s="8">
        <f>ABS(AG277-VLOOKUP(VK_valitsin!$C$8,tiedot,32,FALSE))</f>
        <v>0</v>
      </c>
      <c r="DJ277" s="8">
        <f>ABS(AL277-VLOOKUP(VK_valitsin!$C$8,tiedot,37,FALSE))</f>
        <v>0.18031977790344977</v>
      </c>
      <c r="EB277" s="41">
        <f>ABS(BD277-VLOOKUP(VK_valitsin!$C$8,tiedot,55,FALSE))</f>
        <v>0.15242787484762288</v>
      </c>
      <c r="EF277" s="41">
        <f>ABS(BH277-VLOOKUP(VK_valitsin!$C$8,tiedot,59,FALSE))</f>
        <v>90</v>
      </c>
      <c r="EL277" s="8">
        <f>ABS(BN277-VLOOKUP(VK_valitsin!$C$8,tiedot,65,FALSE))</f>
        <v>247.9748542410598</v>
      </c>
      <c r="FH277" s="43">
        <f>IF($B277=VK_valitsin!$C$8,100000,VK!CJ277/VK!L$296*VK_valitsin!E$5)</f>
        <v>0.19435954363361002</v>
      </c>
      <c r="FO277" s="43">
        <f>IF($B277=VK_valitsin!$C$8,100000,VK!CQ277/VK!S$296*VK_valitsin!J$5)</f>
        <v>3.9843098496721539E-3</v>
      </c>
      <c r="GC277" s="43">
        <f>IF($B277=VK_valitsin!$C$8,100000,VK!DE277/VK!AG$296*VK_valitsin!I$5)</f>
        <v>0</v>
      </c>
      <c r="GH277" s="43">
        <f>IF($B277=VK_valitsin!$C$8,100000,VK!DJ277/VK!AL$296*VK_valitsin!D$5)</f>
        <v>0.35256700396277313</v>
      </c>
      <c r="GZ277" s="43">
        <f>IF($B277=VK_valitsin!$C$8,100000,VK!EB277/VK!BD$296*VK_valitsin!H$5)</f>
        <v>6.1868143282648447E-2</v>
      </c>
      <c r="HD277" s="43">
        <f>IF($B277=VK_valitsin!$C$8,100000,VK!EF277/VK!BH$296*VK_valitsin!F$5)</f>
        <v>3.5732804835994385E-2</v>
      </c>
      <c r="HJ277" s="43">
        <f>IF($B277=VK_valitsin!$C$8,100000,VK!EL277/VK!BN$296*VK_valitsin!G$5)</f>
        <v>9.8151472819733576E-3</v>
      </c>
      <c r="ID277" s="15">
        <f t="shared" si="16"/>
        <v>0.65832698034667159</v>
      </c>
      <c r="IE277" s="15">
        <f t="shared" si="17"/>
        <v>106</v>
      </c>
      <c r="IF277" s="16">
        <f t="shared" si="19"/>
        <v>2.7500000000000061E-8</v>
      </c>
      <c r="IG277" s="37" t="str">
        <f t="shared" si="18"/>
        <v>Varkaus</v>
      </c>
    </row>
    <row r="278" spans="2:241" x14ac:dyDescent="0.2">
      <c r="B278" t="s">
        <v>354</v>
      </c>
      <c r="C278">
        <v>918</v>
      </c>
      <c r="L278" s="61">
        <v>144</v>
      </c>
      <c r="M278" s="55"/>
      <c r="N278" s="55"/>
      <c r="O278" s="55"/>
      <c r="P278" s="55"/>
      <c r="Q278" s="55"/>
      <c r="R278" s="55"/>
      <c r="S278" s="63">
        <v>95</v>
      </c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42">
        <v>0</v>
      </c>
      <c r="AH278" s="55"/>
      <c r="AI278" s="55"/>
      <c r="AJ278" s="55"/>
      <c r="AK278" s="55"/>
      <c r="AL278" s="72">
        <v>0.61061946902654862</v>
      </c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72">
        <v>1</v>
      </c>
      <c r="BE278" s="55"/>
      <c r="BF278" s="55"/>
      <c r="BG278" s="55"/>
      <c r="BH278" s="67">
        <v>69</v>
      </c>
      <c r="BI278" s="55"/>
      <c r="BJ278" s="55"/>
      <c r="BK278" s="55"/>
      <c r="BL278" s="55"/>
      <c r="BM278" s="55"/>
      <c r="BN278" s="65">
        <v>25366.751113089937</v>
      </c>
      <c r="CJ278" s="8">
        <f>ABS(L278-VLOOKUP(VK_valitsin!$C$8,tiedot,11,FALSE))</f>
        <v>4.6999999999999886</v>
      </c>
      <c r="CQ278" s="8">
        <f>ABS(S278-VLOOKUP(VK_valitsin!$C$8,tiedot,18,FALSE))</f>
        <v>57</v>
      </c>
      <c r="DE278" s="8">
        <f>ABS(AG278-VLOOKUP(VK_valitsin!$C$8,tiedot,32,FALSE))</f>
        <v>0</v>
      </c>
      <c r="DJ278" s="8">
        <f>ABS(AL278-VLOOKUP(VK_valitsin!$C$8,tiedot,37,FALSE))</f>
        <v>8.3720153614960768E-2</v>
      </c>
      <c r="EB278" s="41">
        <f>ABS(BD278-VLOOKUP(VK_valitsin!$C$8,tiedot,55,FALSE))</f>
        <v>0.17934782608695654</v>
      </c>
      <c r="EF278" s="41">
        <f>ABS(BH278-VLOOKUP(VK_valitsin!$C$8,tiedot,59,FALSE))</f>
        <v>483</v>
      </c>
      <c r="EL278" s="8">
        <f>ABS(BN278-VLOOKUP(VK_valitsin!$C$8,tiedot,65,FALSE))</f>
        <v>2049.7289015558199</v>
      </c>
      <c r="FH278" s="43">
        <f>IF($B278=VK_valitsin!$C$8,100000,VK!CJ278/VK!L$296*VK_valitsin!E$5)</f>
        <v>2.2226030537176762E-2</v>
      </c>
      <c r="FO278" s="43">
        <f>IF($B278=VK_valitsin!$C$8,100000,VK!CQ278/VK!S$296*VK_valitsin!J$5)</f>
        <v>1.081455530625299E-2</v>
      </c>
      <c r="GC278" s="43">
        <f>IF($B278=VK_valitsin!$C$8,100000,VK!DE278/VK!AG$296*VK_valitsin!I$5)</f>
        <v>0</v>
      </c>
      <c r="GH278" s="43">
        <f>IF($B278=VK_valitsin!$C$8,100000,VK!DJ278/VK!AL$296*VK_valitsin!D$5)</f>
        <v>0.16369232523752542</v>
      </c>
      <c r="GZ278" s="43">
        <f>IF($B278=VK_valitsin!$C$8,100000,VK!EB278/VK!BD$296*VK_valitsin!H$5)</f>
        <v>7.2794539797078228E-2</v>
      </c>
      <c r="HD278" s="43">
        <f>IF($B278=VK_valitsin!$C$8,100000,VK!EF278/VK!BH$296*VK_valitsin!F$5)</f>
        <v>0.19176605261983651</v>
      </c>
      <c r="HJ278" s="43">
        <f>IF($B278=VK_valitsin!$C$8,100000,VK!EL278/VK!BN$296*VK_valitsin!G$5)</f>
        <v>8.1130770772952956E-2</v>
      </c>
      <c r="ID278" s="15">
        <f t="shared" si="16"/>
        <v>0.5424243018708228</v>
      </c>
      <c r="IE278" s="15">
        <f t="shared" si="17"/>
        <v>61</v>
      </c>
      <c r="IF278" s="16">
        <f t="shared" si="19"/>
        <v>2.7600000000000062E-8</v>
      </c>
      <c r="IG278" s="37" t="str">
        <f t="shared" si="18"/>
        <v>Vehmaa</v>
      </c>
    </row>
    <row r="279" spans="2:241" x14ac:dyDescent="0.2">
      <c r="B279" t="s">
        <v>355</v>
      </c>
      <c r="C279">
        <v>921</v>
      </c>
      <c r="L279" s="61">
        <v>210.1</v>
      </c>
      <c r="M279" s="55"/>
      <c r="N279" s="55"/>
      <c r="O279" s="55"/>
      <c r="P279" s="55"/>
      <c r="Q279" s="55"/>
      <c r="R279" s="55"/>
      <c r="S279" s="63">
        <v>172</v>
      </c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42">
        <v>0</v>
      </c>
      <c r="AH279" s="55"/>
      <c r="AI279" s="55"/>
      <c r="AJ279" s="55"/>
      <c r="AK279" s="55"/>
      <c r="AL279" s="72">
        <v>0.7021276595744681</v>
      </c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72">
        <v>1</v>
      </c>
      <c r="BE279" s="55"/>
      <c r="BF279" s="55"/>
      <c r="BG279" s="55"/>
      <c r="BH279" s="67">
        <v>33</v>
      </c>
      <c r="BI279" s="55"/>
      <c r="BJ279" s="55"/>
      <c r="BK279" s="55"/>
      <c r="BL279" s="55"/>
      <c r="BM279" s="55"/>
      <c r="BN279" s="65">
        <v>23715.626688276607</v>
      </c>
      <c r="CJ279" s="8">
        <f>ABS(L279-VLOOKUP(VK_valitsin!$C$8,tiedot,11,FALSE))</f>
        <v>70.799999999999983</v>
      </c>
      <c r="CQ279" s="8">
        <f>ABS(S279-VLOOKUP(VK_valitsin!$C$8,tiedot,18,FALSE))</f>
        <v>20</v>
      </c>
      <c r="DE279" s="8">
        <f>ABS(AG279-VLOOKUP(VK_valitsin!$C$8,tiedot,32,FALSE))</f>
        <v>0</v>
      </c>
      <c r="DJ279" s="8">
        <f>ABS(AL279-VLOOKUP(VK_valitsin!$C$8,tiedot,37,FALSE))</f>
        <v>7.7880369329587085E-3</v>
      </c>
      <c r="EB279" s="41">
        <f>ABS(BD279-VLOOKUP(VK_valitsin!$C$8,tiedot,55,FALSE))</f>
        <v>0.17934782608695654</v>
      </c>
      <c r="EF279" s="41">
        <f>ABS(BH279-VLOOKUP(VK_valitsin!$C$8,tiedot,59,FALSE))</f>
        <v>519</v>
      </c>
      <c r="EL279" s="8">
        <f>ABS(BN279-VLOOKUP(VK_valitsin!$C$8,tiedot,65,FALSE))</f>
        <v>3700.8533263691497</v>
      </c>
      <c r="FH279" s="43">
        <f>IF($B279=VK_valitsin!$C$8,100000,VK!CJ279/VK!L$296*VK_valitsin!E$5)</f>
        <v>0.33480914085789748</v>
      </c>
      <c r="FO279" s="43">
        <f>IF($B279=VK_valitsin!$C$8,100000,VK!CQ279/VK!S$296*VK_valitsin!J$5)</f>
        <v>3.7945808092115754E-3</v>
      </c>
      <c r="GC279" s="43">
        <f>IF($B279=VK_valitsin!$C$8,100000,VK!DE279/VK!AG$296*VK_valitsin!I$5)</f>
        <v>0</v>
      </c>
      <c r="GH279" s="43">
        <f>IF($B279=VK_valitsin!$C$8,100000,VK!DJ279/VK!AL$296*VK_valitsin!D$5)</f>
        <v>1.5227419200099544E-2</v>
      </c>
      <c r="GZ279" s="43">
        <f>IF($B279=VK_valitsin!$C$8,100000,VK!EB279/VK!BD$296*VK_valitsin!H$5)</f>
        <v>7.2794539797078228E-2</v>
      </c>
      <c r="HD279" s="43">
        <f>IF($B279=VK_valitsin!$C$8,100000,VK!EF279/VK!BH$296*VK_valitsin!F$5)</f>
        <v>0.20605917455423428</v>
      </c>
      <c r="HJ279" s="43">
        <f>IF($B279=VK_valitsin!$C$8,100000,VK!EL279/VK!BN$296*VK_valitsin!G$5)</f>
        <v>0.14648429002395036</v>
      </c>
      <c r="ID279" s="15">
        <f t="shared" si="16"/>
        <v>0.77916917294247146</v>
      </c>
      <c r="IE279" s="15">
        <f t="shared" si="17"/>
        <v>157</v>
      </c>
      <c r="IF279" s="16">
        <f t="shared" si="19"/>
        <v>2.7700000000000063E-8</v>
      </c>
      <c r="IG279" s="37" t="str">
        <f t="shared" si="18"/>
        <v>Vesanto</v>
      </c>
    </row>
    <row r="280" spans="2:241" x14ac:dyDescent="0.2">
      <c r="B280" t="s">
        <v>356</v>
      </c>
      <c r="C280">
        <v>922</v>
      </c>
      <c r="L280" s="61">
        <v>117</v>
      </c>
      <c r="M280" s="55"/>
      <c r="N280" s="55"/>
      <c r="O280" s="55"/>
      <c r="P280" s="55"/>
      <c r="Q280" s="55"/>
      <c r="R280" s="55"/>
      <c r="S280" s="63">
        <v>115</v>
      </c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42">
        <v>0</v>
      </c>
      <c r="AH280" s="55"/>
      <c r="AI280" s="55"/>
      <c r="AJ280" s="55"/>
      <c r="AK280" s="55"/>
      <c r="AL280" s="72">
        <v>0.8571428571428571</v>
      </c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72">
        <v>1</v>
      </c>
      <c r="BE280" s="55"/>
      <c r="BF280" s="55"/>
      <c r="BG280" s="55"/>
      <c r="BH280" s="67">
        <v>240</v>
      </c>
      <c r="BI280" s="55"/>
      <c r="BJ280" s="55"/>
      <c r="BK280" s="55"/>
      <c r="BL280" s="55"/>
      <c r="BM280" s="55"/>
      <c r="BN280" s="65">
        <v>29193.831744624251</v>
      </c>
      <c r="CJ280" s="8">
        <f>ABS(L280-VLOOKUP(VK_valitsin!$C$8,tiedot,11,FALSE))</f>
        <v>22.300000000000011</v>
      </c>
      <c r="CQ280" s="8">
        <f>ABS(S280-VLOOKUP(VK_valitsin!$C$8,tiedot,18,FALSE))</f>
        <v>37</v>
      </c>
      <c r="DE280" s="8">
        <f>ABS(AG280-VLOOKUP(VK_valitsin!$C$8,tiedot,32,FALSE))</f>
        <v>0</v>
      </c>
      <c r="DJ280" s="8">
        <f>ABS(AL280-VLOOKUP(VK_valitsin!$C$8,tiedot,37,FALSE))</f>
        <v>0.1628032345013477</v>
      </c>
      <c r="EB280" s="41">
        <f>ABS(BD280-VLOOKUP(VK_valitsin!$C$8,tiedot,55,FALSE))</f>
        <v>0.17934782608695654</v>
      </c>
      <c r="EF280" s="41">
        <f>ABS(BH280-VLOOKUP(VK_valitsin!$C$8,tiedot,59,FALSE))</f>
        <v>312</v>
      </c>
      <c r="EL280" s="8">
        <f>ABS(BN280-VLOOKUP(VK_valitsin!$C$8,tiedot,65,FALSE))</f>
        <v>1777.3517299784944</v>
      </c>
      <c r="FH280" s="43">
        <f>IF($B280=VK_valitsin!$C$8,100000,VK!CJ280/VK!L$296*VK_valitsin!E$5)</f>
        <v>0.10545542148490282</v>
      </c>
      <c r="FO280" s="43">
        <f>IF($B280=VK_valitsin!$C$8,100000,VK!CQ280/VK!S$296*VK_valitsin!J$5)</f>
        <v>7.019974497041415E-3</v>
      </c>
      <c r="GC280" s="43">
        <f>IF($B280=VK_valitsin!$C$8,100000,VK!DE280/VK!AG$296*VK_valitsin!I$5)</f>
        <v>0</v>
      </c>
      <c r="GH280" s="43">
        <f>IF($B280=VK_valitsin!$C$8,100000,VK!DJ280/VK!AL$296*VK_valitsin!D$5)</f>
        <v>0.31831809738764549</v>
      </c>
      <c r="GZ280" s="43">
        <f>IF($B280=VK_valitsin!$C$8,100000,VK!EB280/VK!BD$296*VK_valitsin!H$5)</f>
        <v>7.2794539797078228E-2</v>
      </c>
      <c r="HD280" s="43">
        <f>IF($B280=VK_valitsin!$C$8,100000,VK!EF280/VK!BH$296*VK_valitsin!F$5)</f>
        <v>0.12387372343144719</v>
      </c>
      <c r="HJ280" s="43">
        <f>IF($B280=VK_valitsin!$C$8,100000,VK!EL280/VK!BN$296*VK_valitsin!G$5)</f>
        <v>7.0349749997838773E-2</v>
      </c>
      <c r="ID280" s="15">
        <f t="shared" si="16"/>
        <v>0.697811534395954</v>
      </c>
      <c r="IE280" s="15">
        <f t="shared" si="17"/>
        <v>123</v>
      </c>
      <c r="IF280" s="16">
        <f t="shared" si="19"/>
        <v>2.7800000000000064E-8</v>
      </c>
      <c r="IG280" s="37" t="str">
        <f t="shared" si="18"/>
        <v>Vesilahti</v>
      </c>
    </row>
    <row r="281" spans="2:241" x14ac:dyDescent="0.2">
      <c r="B281" t="s">
        <v>357</v>
      </c>
      <c r="C281">
        <v>924</v>
      </c>
      <c r="L281" s="61">
        <v>151.80000000000001</v>
      </c>
      <c r="M281" s="55"/>
      <c r="N281" s="55"/>
      <c r="O281" s="55"/>
      <c r="P281" s="55"/>
      <c r="Q281" s="55"/>
      <c r="R281" s="55"/>
      <c r="S281" s="63">
        <v>141</v>
      </c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42">
        <v>0</v>
      </c>
      <c r="AH281" s="55"/>
      <c r="AI281" s="55"/>
      <c r="AJ281" s="55"/>
      <c r="AK281" s="55"/>
      <c r="AL281" s="72">
        <v>0.63779527559055116</v>
      </c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72">
        <v>1</v>
      </c>
      <c r="BE281" s="55"/>
      <c r="BF281" s="55"/>
      <c r="BG281" s="55"/>
      <c r="BH281" s="67">
        <v>81</v>
      </c>
      <c r="BI281" s="55"/>
      <c r="BJ281" s="55"/>
      <c r="BK281" s="55"/>
      <c r="BL281" s="55"/>
      <c r="BM281" s="55"/>
      <c r="BN281" s="65">
        <v>24213.480040941657</v>
      </c>
      <c r="CJ281" s="8">
        <f>ABS(L281-VLOOKUP(VK_valitsin!$C$8,tiedot,11,FALSE))</f>
        <v>12.5</v>
      </c>
      <c r="CQ281" s="8">
        <f>ABS(S281-VLOOKUP(VK_valitsin!$C$8,tiedot,18,FALSE))</f>
        <v>11</v>
      </c>
      <c r="DE281" s="8">
        <f>ABS(AG281-VLOOKUP(VK_valitsin!$C$8,tiedot,32,FALSE))</f>
        <v>0</v>
      </c>
      <c r="DJ281" s="8">
        <f>ABS(AL281-VLOOKUP(VK_valitsin!$C$8,tiedot,37,FALSE))</f>
        <v>5.6544347050958232E-2</v>
      </c>
      <c r="EB281" s="41">
        <f>ABS(BD281-VLOOKUP(VK_valitsin!$C$8,tiedot,55,FALSE))</f>
        <v>0.17934782608695654</v>
      </c>
      <c r="EF281" s="41">
        <f>ABS(BH281-VLOOKUP(VK_valitsin!$C$8,tiedot,59,FALSE))</f>
        <v>471</v>
      </c>
      <c r="EL281" s="8">
        <f>ABS(BN281-VLOOKUP(VK_valitsin!$C$8,tiedot,65,FALSE))</f>
        <v>3202.9999737040998</v>
      </c>
      <c r="FH281" s="43">
        <f>IF($B281=VK_valitsin!$C$8,100000,VK!CJ281/VK!L$296*VK_valitsin!E$5)</f>
        <v>5.9111783343555359E-2</v>
      </c>
      <c r="FO281" s="43">
        <f>IF($B281=VK_valitsin!$C$8,100000,VK!CQ281/VK!S$296*VK_valitsin!J$5)</f>
        <v>2.0870194450663664E-3</v>
      </c>
      <c r="GC281" s="43">
        <f>IF($B281=VK_valitsin!$C$8,100000,VK!DE281/VK!AG$296*VK_valitsin!I$5)</f>
        <v>0</v>
      </c>
      <c r="GH281" s="43">
        <f>IF($B281=VK_valitsin!$C$8,100000,VK!DJ281/VK!AL$296*VK_valitsin!D$5)</f>
        <v>0.11055731801900258</v>
      </c>
      <c r="GZ281" s="43">
        <f>IF($B281=VK_valitsin!$C$8,100000,VK!EB281/VK!BD$296*VK_valitsin!H$5)</f>
        <v>7.2794539797078228E-2</v>
      </c>
      <c r="HD281" s="43">
        <f>IF($B281=VK_valitsin!$C$8,100000,VK!EF281/VK!BH$296*VK_valitsin!F$5)</f>
        <v>0.18700167864170394</v>
      </c>
      <c r="HJ281" s="43">
        <f>IF($B281=VK_valitsin!$C$8,100000,VK!EL281/VK!BN$296*VK_valitsin!G$5)</f>
        <v>0.12677864690063009</v>
      </c>
      <c r="ID281" s="15">
        <f t="shared" si="16"/>
        <v>0.55833101404703656</v>
      </c>
      <c r="IE281" s="15">
        <f t="shared" si="17"/>
        <v>74</v>
      </c>
      <c r="IF281" s="16">
        <f t="shared" si="19"/>
        <v>2.7900000000000065E-8</v>
      </c>
      <c r="IG281" s="37" t="str">
        <f t="shared" si="18"/>
        <v>Veteli</v>
      </c>
    </row>
    <row r="282" spans="2:241" x14ac:dyDescent="0.2">
      <c r="B282" t="s">
        <v>358</v>
      </c>
      <c r="C282">
        <v>925</v>
      </c>
      <c r="L282" s="61">
        <v>138</v>
      </c>
      <c r="M282" s="55"/>
      <c r="N282" s="55"/>
      <c r="O282" s="55"/>
      <c r="P282" s="55"/>
      <c r="Q282" s="55"/>
      <c r="R282" s="55"/>
      <c r="S282" s="63">
        <v>288</v>
      </c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42">
        <v>0</v>
      </c>
      <c r="AH282" s="55"/>
      <c r="AI282" s="55"/>
      <c r="AJ282" s="55"/>
      <c r="AK282" s="55"/>
      <c r="AL282" s="72">
        <v>0.59124087591240881</v>
      </c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72">
        <v>1</v>
      </c>
      <c r="BE282" s="55"/>
      <c r="BF282" s="55"/>
      <c r="BG282" s="55"/>
      <c r="BH282" s="67">
        <v>81</v>
      </c>
      <c r="BI282" s="55"/>
      <c r="BJ282" s="55"/>
      <c r="BK282" s="55"/>
      <c r="BL282" s="55"/>
      <c r="BM282" s="55"/>
      <c r="BN282" s="65">
        <v>24754.5</v>
      </c>
      <c r="CJ282" s="8">
        <f>ABS(L282-VLOOKUP(VK_valitsin!$C$8,tiedot,11,FALSE))</f>
        <v>1.3000000000000114</v>
      </c>
      <c r="CQ282" s="8">
        <f>ABS(S282-VLOOKUP(VK_valitsin!$C$8,tiedot,18,FALSE))</f>
        <v>136</v>
      </c>
      <c r="DE282" s="8">
        <f>ABS(AG282-VLOOKUP(VK_valitsin!$C$8,tiedot,32,FALSE))</f>
        <v>0</v>
      </c>
      <c r="DJ282" s="8">
        <f>ABS(AL282-VLOOKUP(VK_valitsin!$C$8,tiedot,37,FALSE))</f>
        <v>0.10309874672910058</v>
      </c>
      <c r="EB282" s="41">
        <f>ABS(BD282-VLOOKUP(VK_valitsin!$C$8,tiedot,55,FALSE))</f>
        <v>0.17934782608695654</v>
      </c>
      <c r="EF282" s="41">
        <f>ABS(BH282-VLOOKUP(VK_valitsin!$C$8,tiedot,59,FALSE))</f>
        <v>471</v>
      </c>
      <c r="EL282" s="8">
        <f>ABS(BN282-VLOOKUP(VK_valitsin!$C$8,tiedot,65,FALSE))</f>
        <v>2661.9800146457565</v>
      </c>
      <c r="FH282" s="43">
        <f>IF($B282=VK_valitsin!$C$8,100000,VK!CJ282/VK!L$296*VK_valitsin!E$5)</f>
        <v>6.1476254677298118E-3</v>
      </c>
      <c r="FO282" s="43">
        <f>IF($B282=VK_valitsin!$C$8,100000,VK!CQ282/VK!S$296*VK_valitsin!J$5)</f>
        <v>2.5803149502638716E-2</v>
      </c>
      <c r="GC282" s="43">
        <f>IF($B282=VK_valitsin!$C$8,100000,VK!DE282/VK!AG$296*VK_valitsin!I$5)</f>
        <v>0</v>
      </c>
      <c r="GH282" s="43">
        <f>IF($B282=VK_valitsin!$C$8,100000,VK!DJ282/VK!AL$296*VK_valitsin!D$5)</f>
        <v>0.20158197103624725</v>
      </c>
      <c r="GZ282" s="43">
        <f>IF($B282=VK_valitsin!$C$8,100000,VK!EB282/VK!BD$296*VK_valitsin!H$5)</f>
        <v>7.2794539797078228E-2</v>
      </c>
      <c r="HD282" s="43">
        <f>IF($B282=VK_valitsin!$C$8,100000,VK!EF282/VK!BH$296*VK_valitsin!F$5)</f>
        <v>0.18700167864170394</v>
      </c>
      <c r="HJ282" s="43">
        <f>IF($B282=VK_valitsin!$C$8,100000,VK!EL282/VK!BN$296*VK_valitsin!G$5)</f>
        <v>0.1053644168292103</v>
      </c>
      <c r="ID282" s="15">
        <f t="shared" si="16"/>
        <v>0.59869340927460823</v>
      </c>
      <c r="IE282" s="15">
        <f t="shared" si="17"/>
        <v>87</v>
      </c>
      <c r="IF282" s="16">
        <f t="shared" si="19"/>
        <v>2.8000000000000065E-8</v>
      </c>
      <c r="IG282" s="37" t="str">
        <f t="shared" si="18"/>
        <v>Vieremä</v>
      </c>
    </row>
    <row r="283" spans="2:241" x14ac:dyDescent="0.2">
      <c r="B283" t="s">
        <v>359</v>
      </c>
      <c r="C283">
        <v>927</v>
      </c>
      <c r="L283" s="61">
        <v>115.6</v>
      </c>
      <c r="M283" s="55"/>
      <c r="N283" s="55"/>
      <c r="O283" s="55"/>
      <c r="P283" s="55"/>
      <c r="Q283" s="55"/>
      <c r="R283" s="55"/>
      <c r="S283" s="63">
        <v>298</v>
      </c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42">
        <v>0</v>
      </c>
      <c r="AH283" s="55"/>
      <c r="AI283" s="55"/>
      <c r="AJ283" s="55"/>
      <c r="AK283" s="55"/>
      <c r="AL283" s="72">
        <v>0.8340807174887892</v>
      </c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72">
        <v>0.92396313364055305</v>
      </c>
      <c r="BE283" s="55"/>
      <c r="BF283" s="55"/>
      <c r="BG283" s="55"/>
      <c r="BH283" s="67">
        <v>1302</v>
      </c>
      <c r="BI283" s="55"/>
      <c r="BJ283" s="55"/>
      <c r="BK283" s="55"/>
      <c r="BL283" s="55"/>
      <c r="BM283" s="55"/>
      <c r="BN283" s="65">
        <v>31881.926421056287</v>
      </c>
      <c r="CJ283" s="8">
        <f>ABS(L283-VLOOKUP(VK_valitsin!$C$8,tiedot,11,FALSE))</f>
        <v>23.700000000000017</v>
      </c>
      <c r="CQ283" s="8">
        <f>ABS(S283-VLOOKUP(VK_valitsin!$C$8,tiedot,18,FALSE))</f>
        <v>146</v>
      </c>
      <c r="DE283" s="8">
        <f>ABS(AG283-VLOOKUP(VK_valitsin!$C$8,tiedot,32,FALSE))</f>
        <v>0</v>
      </c>
      <c r="DJ283" s="8">
        <f>ABS(AL283-VLOOKUP(VK_valitsin!$C$8,tiedot,37,FALSE))</f>
        <v>0.13974109484727981</v>
      </c>
      <c r="EB283" s="41">
        <f>ABS(BD283-VLOOKUP(VK_valitsin!$C$8,tiedot,55,FALSE))</f>
        <v>0.10331095972750959</v>
      </c>
      <c r="EF283" s="41">
        <f>ABS(BH283-VLOOKUP(VK_valitsin!$C$8,tiedot,59,FALSE))</f>
        <v>750</v>
      </c>
      <c r="EL283" s="8">
        <f>ABS(BN283-VLOOKUP(VK_valitsin!$C$8,tiedot,65,FALSE))</f>
        <v>4465.4464064105305</v>
      </c>
      <c r="FH283" s="43">
        <f>IF($B283=VK_valitsin!$C$8,100000,VK!CJ283/VK!L$296*VK_valitsin!E$5)</f>
        <v>0.11207594121938104</v>
      </c>
      <c r="FO283" s="43">
        <f>IF($B283=VK_valitsin!$C$8,100000,VK!CQ283/VK!S$296*VK_valitsin!J$5)</f>
        <v>2.7700439907244502E-2</v>
      </c>
      <c r="GC283" s="43">
        <f>IF($B283=VK_valitsin!$C$8,100000,VK!DE283/VK!AG$296*VK_valitsin!I$5)</f>
        <v>0</v>
      </c>
      <c r="GH283" s="43">
        <f>IF($B283=VK_valitsin!$C$8,100000,VK!DJ283/VK!AL$296*VK_valitsin!D$5)</f>
        <v>0.27322626343940604</v>
      </c>
      <c r="GZ283" s="43">
        <f>IF($B283=VK_valitsin!$C$8,100000,VK!EB283/VK!BD$296*VK_valitsin!H$5)</f>
        <v>4.193233859278702E-2</v>
      </c>
      <c r="HD283" s="43">
        <f>IF($B283=VK_valitsin!$C$8,100000,VK!EF283/VK!BH$296*VK_valitsin!F$5)</f>
        <v>0.29777337363328654</v>
      </c>
      <c r="HJ283" s="43">
        <f>IF($B283=VK_valitsin!$C$8,100000,VK!EL283/VK!BN$296*VK_valitsin!G$5)</f>
        <v>0.17674781700273212</v>
      </c>
      <c r="ID283" s="15">
        <f t="shared" si="16"/>
        <v>0.92945620189483724</v>
      </c>
      <c r="IE283" s="15">
        <f t="shared" si="17"/>
        <v>202</v>
      </c>
      <c r="IF283" s="16">
        <f t="shared" si="19"/>
        <v>2.8100000000000066E-8</v>
      </c>
      <c r="IG283" s="37" t="str">
        <f t="shared" si="18"/>
        <v>Vihti</v>
      </c>
    </row>
    <row r="284" spans="2:241" x14ac:dyDescent="0.2">
      <c r="B284" t="s">
        <v>360</v>
      </c>
      <c r="C284">
        <v>931</v>
      </c>
      <c r="L284" s="61">
        <v>190.9</v>
      </c>
      <c r="M284" s="55"/>
      <c r="N284" s="55"/>
      <c r="O284" s="55"/>
      <c r="P284" s="55"/>
      <c r="Q284" s="55"/>
      <c r="R284" s="55"/>
      <c r="S284" s="63">
        <v>388</v>
      </c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42">
        <v>1</v>
      </c>
      <c r="AH284" s="55"/>
      <c r="AI284" s="55"/>
      <c r="AJ284" s="55"/>
      <c r="AK284" s="55"/>
      <c r="AL284" s="72">
        <v>0.65502183406113534</v>
      </c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72">
        <v>1</v>
      </c>
      <c r="BE284" s="55"/>
      <c r="BF284" s="55"/>
      <c r="BG284" s="55"/>
      <c r="BH284" s="67">
        <v>150</v>
      </c>
      <c r="BI284" s="55"/>
      <c r="BJ284" s="55"/>
      <c r="BK284" s="55"/>
      <c r="BL284" s="55"/>
      <c r="BM284" s="55"/>
      <c r="BN284" s="65">
        <v>24797.764052741153</v>
      </c>
      <c r="CJ284" s="8">
        <f>ABS(L284-VLOOKUP(VK_valitsin!$C$8,tiedot,11,FALSE))</f>
        <v>51.599999999999994</v>
      </c>
      <c r="CQ284" s="8">
        <f>ABS(S284-VLOOKUP(VK_valitsin!$C$8,tiedot,18,FALSE))</f>
        <v>236</v>
      </c>
      <c r="DE284" s="8">
        <f>ABS(AG284-VLOOKUP(VK_valitsin!$C$8,tiedot,32,FALSE))</f>
        <v>1</v>
      </c>
      <c r="DJ284" s="8">
        <f>ABS(AL284-VLOOKUP(VK_valitsin!$C$8,tiedot,37,FALSE))</f>
        <v>3.9317788580374047E-2</v>
      </c>
      <c r="EB284" s="41">
        <f>ABS(BD284-VLOOKUP(VK_valitsin!$C$8,tiedot,55,FALSE))</f>
        <v>0.17934782608695654</v>
      </c>
      <c r="EF284" s="41">
        <f>ABS(BH284-VLOOKUP(VK_valitsin!$C$8,tiedot,59,FALSE))</f>
        <v>402</v>
      </c>
      <c r="EL284" s="8">
        <f>ABS(BN284-VLOOKUP(VK_valitsin!$C$8,tiedot,65,FALSE))</f>
        <v>2618.7159619046033</v>
      </c>
      <c r="FH284" s="43">
        <f>IF($B284=VK_valitsin!$C$8,100000,VK!CJ284/VK!L$296*VK_valitsin!E$5)</f>
        <v>0.24401344164219652</v>
      </c>
      <c r="FO284" s="43">
        <f>IF($B284=VK_valitsin!$C$8,100000,VK!CQ284/VK!S$296*VK_valitsin!J$5)</f>
        <v>4.4776053548696598E-2</v>
      </c>
      <c r="GC284" s="43">
        <f>IF($B284=VK_valitsin!$C$8,100000,VK!DE284/VK!AG$296*VK_valitsin!I$5)</f>
        <v>0.10940897735217005</v>
      </c>
      <c r="GH284" s="43">
        <f>IF($B284=VK_valitsin!$C$8,100000,VK!DJ284/VK!AL$296*VK_valitsin!D$5)</f>
        <v>7.6875399267885919E-2</v>
      </c>
      <c r="GZ284" s="43">
        <f>IF($B284=VK_valitsin!$C$8,100000,VK!EB284/VK!BD$296*VK_valitsin!H$5)</f>
        <v>7.2794539797078228E-2</v>
      </c>
      <c r="HD284" s="43">
        <f>IF($B284=VK_valitsin!$C$8,100000,VK!EF284/VK!BH$296*VK_valitsin!F$5)</f>
        <v>0.15960652826744159</v>
      </c>
      <c r="HJ284" s="43">
        <f>IF($B284=VK_valitsin!$C$8,100000,VK!EL284/VK!BN$296*VK_valitsin!G$5)</f>
        <v>0.10365197283576942</v>
      </c>
      <c r="ID284" s="15">
        <f t="shared" si="16"/>
        <v>0.81112694091123827</v>
      </c>
      <c r="IE284" s="15">
        <f t="shared" si="17"/>
        <v>170</v>
      </c>
      <c r="IF284" s="16">
        <f t="shared" si="19"/>
        <v>2.8200000000000067E-8</v>
      </c>
      <c r="IG284" s="37" t="str">
        <f t="shared" si="18"/>
        <v>Viitasaari</v>
      </c>
    </row>
    <row r="285" spans="2:241" x14ac:dyDescent="0.2">
      <c r="B285" t="s">
        <v>361</v>
      </c>
      <c r="C285">
        <v>934</v>
      </c>
      <c r="L285" s="61">
        <v>159.1</v>
      </c>
      <c r="M285" s="55"/>
      <c r="N285" s="55"/>
      <c r="O285" s="55"/>
      <c r="P285" s="55"/>
      <c r="Q285" s="55"/>
      <c r="R285" s="55"/>
      <c r="S285" s="63">
        <v>111</v>
      </c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42">
        <v>0</v>
      </c>
      <c r="AH285" s="55"/>
      <c r="AI285" s="55"/>
      <c r="AJ285" s="55"/>
      <c r="AK285" s="55"/>
      <c r="AL285" s="72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72"/>
      <c r="BE285" s="55"/>
      <c r="BF285" s="55"/>
      <c r="BG285" s="55"/>
      <c r="BH285" s="67">
        <v>0</v>
      </c>
      <c r="BI285" s="55"/>
      <c r="BJ285" s="55"/>
      <c r="BK285" s="55"/>
      <c r="BL285" s="55"/>
      <c r="BM285" s="55"/>
      <c r="BN285" s="65">
        <v>25509.010740314538</v>
      </c>
      <c r="CJ285" s="8">
        <f>ABS(L285-VLOOKUP(VK_valitsin!$C$8,tiedot,11,FALSE))</f>
        <v>19.799999999999983</v>
      </c>
      <c r="CQ285" s="8">
        <f>ABS(S285-VLOOKUP(VK_valitsin!$C$8,tiedot,18,FALSE))</f>
        <v>41</v>
      </c>
      <c r="DE285" s="8">
        <f>ABS(AG285-VLOOKUP(VK_valitsin!$C$8,tiedot,32,FALSE))</f>
        <v>0</v>
      </c>
      <c r="DJ285" s="8">
        <f>ABS(AL285-VLOOKUP(VK_valitsin!$C$8,tiedot,37,FALSE))</f>
        <v>0.69433962264150939</v>
      </c>
      <c r="EB285" s="41">
        <f>ABS(BD285-VLOOKUP(VK_valitsin!$C$8,tiedot,55,FALSE))</f>
        <v>0.82065217391304346</v>
      </c>
      <c r="EF285" s="41">
        <f>ABS(BH285-VLOOKUP(VK_valitsin!$C$8,tiedot,59,FALSE))</f>
        <v>552</v>
      </c>
      <c r="EL285" s="8">
        <f>ABS(BN285-VLOOKUP(VK_valitsin!$C$8,tiedot,65,FALSE))</f>
        <v>1907.4692743312189</v>
      </c>
      <c r="FH285" s="43">
        <f>IF($B285=VK_valitsin!$C$8,100000,VK!CJ285/VK!L$296*VK_valitsin!E$5)</f>
        <v>9.3633064816191602E-2</v>
      </c>
      <c r="FO285" s="43">
        <f>IF($B285=VK_valitsin!$C$8,100000,VK!CQ285/VK!S$296*VK_valitsin!J$5)</f>
        <v>7.7788906588837307E-3</v>
      </c>
      <c r="GC285" s="43">
        <f>IF($B285=VK_valitsin!$C$8,100000,VK!DE285/VK!AG$296*VK_valitsin!I$5)</f>
        <v>0</v>
      </c>
      <c r="GH285" s="43">
        <f>IF($B285=VK_valitsin!$C$8,100000,VK!DJ285/VK!AL$296*VK_valitsin!D$5)</f>
        <v>1.3575950643552566</v>
      </c>
      <c r="GZ285" s="43">
        <f>IF($B285=VK_valitsin!$C$8,100000,VK!EB285/VK!BD$296*VK_valitsin!H$5)</f>
        <v>0.33309016695026694</v>
      </c>
      <c r="HD285" s="43">
        <f>IF($B285=VK_valitsin!$C$8,100000,VK!EF285/VK!BH$296*VK_valitsin!F$5)</f>
        <v>0.21916120299409886</v>
      </c>
      <c r="HJ285" s="43">
        <f>IF($B285=VK_valitsin!$C$8,100000,VK!EL285/VK!BN$296*VK_valitsin!G$5)</f>
        <v>7.5499961158157394E-2</v>
      </c>
      <c r="ID285" s="15">
        <f t="shared" si="16"/>
        <v>2.0867583792328555</v>
      </c>
      <c r="IE285" s="15">
        <f t="shared" si="17"/>
        <v>280</v>
      </c>
      <c r="IF285" s="16">
        <f t="shared" si="19"/>
        <v>2.8300000000000068E-8</v>
      </c>
      <c r="IG285" s="37" t="str">
        <f t="shared" si="18"/>
        <v>Vimpeli</v>
      </c>
    </row>
    <row r="286" spans="2:241" x14ac:dyDescent="0.2">
      <c r="B286" t="s">
        <v>362</v>
      </c>
      <c r="C286">
        <v>935</v>
      </c>
      <c r="L286" s="61">
        <v>172</v>
      </c>
      <c r="M286" s="55"/>
      <c r="N286" s="55"/>
      <c r="O286" s="55"/>
      <c r="P286" s="55"/>
      <c r="Q286" s="55"/>
      <c r="R286" s="55"/>
      <c r="S286" s="63">
        <v>185</v>
      </c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42">
        <v>0</v>
      </c>
      <c r="AH286" s="55"/>
      <c r="AI286" s="55"/>
      <c r="AJ286" s="55"/>
      <c r="AK286" s="55"/>
      <c r="AL286" s="72">
        <v>1</v>
      </c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72">
        <v>1</v>
      </c>
      <c r="BE286" s="55"/>
      <c r="BF286" s="55"/>
      <c r="BG286" s="55"/>
      <c r="BH286" s="67">
        <v>75</v>
      </c>
      <c r="BI286" s="55"/>
      <c r="BJ286" s="55"/>
      <c r="BK286" s="55"/>
      <c r="BL286" s="55"/>
      <c r="BM286" s="55"/>
      <c r="BN286" s="65">
        <v>26105.549982338398</v>
      </c>
      <c r="CJ286" s="8">
        <f>ABS(L286-VLOOKUP(VK_valitsin!$C$8,tiedot,11,FALSE))</f>
        <v>32.699999999999989</v>
      </c>
      <c r="CQ286" s="8">
        <f>ABS(S286-VLOOKUP(VK_valitsin!$C$8,tiedot,18,FALSE))</f>
        <v>33</v>
      </c>
      <c r="DE286" s="8">
        <f>ABS(AG286-VLOOKUP(VK_valitsin!$C$8,tiedot,32,FALSE))</f>
        <v>0</v>
      </c>
      <c r="DJ286" s="8">
        <f>ABS(AL286-VLOOKUP(VK_valitsin!$C$8,tiedot,37,FALSE))</f>
        <v>0.30566037735849061</v>
      </c>
      <c r="EB286" s="41">
        <f>ABS(BD286-VLOOKUP(VK_valitsin!$C$8,tiedot,55,FALSE))</f>
        <v>0.17934782608695654</v>
      </c>
      <c r="EF286" s="41">
        <f>ABS(BH286-VLOOKUP(VK_valitsin!$C$8,tiedot,59,FALSE))</f>
        <v>477</v>
      </c>
      <c r="EL286" s="8">
        <f>ABS(BN286-VLOOKUP(VK_valitsin!$C$8,tiedot,65,FALSE))</f>
        <v>1310.9300323073585</v>
      </c>
      <c r="FH286" s="43">
        <f>IF($B286=VK_valitsin!$C$8,100000,VK!CJ286/VK!L$296*VK_valitsin!E$5)</f>
        <v>0.15463642522674076</v>
      </c>
      <c r="FO286" s="43">
        <f>IF($B286=VK_valitsin!$C$8,100000,VK!CQ286/VK!S$296*VK_valitsin!J$5)</f>
        <v>6.2610583351990993E-3</v>
      </c>
      <c r="GC286" s="43">
        <f>IF($B286=VK_valitsin!$C$8,100000,VK!DE286/VK!AG$296*VK_valitsin!I$5)</f>
        <v>0</v>
      </c>
      <c r="GH286" s="43">
        <f>IF($B286=VK_valitsin!$C$8,100000,VK!DJ286/VK!AL$296*VK_valitsin!D$5)</f>
        <v>0.5976369576781293</v>
      </c>
      <c r="GZ286" s="43">
        <f>IF($B286=VK_valitsin!$C$8,100000,VK!EB286/VK!BD$296*VK_valitsin!H$5)</f>
        <v>7.2794539797078228E-2</v>
      </c>
      <c r="HD286" s="43">
        <f>IF($B286=VK_valitsin!$C$8,100000,VK!EF286/VK!BH$296*VK_valitsin!F$5)</f>
        <v>0.18938386563077023</v>
      </c>
      <c r="HJ286" s="43">
        <f>IF($B286=VK_valitsin!$C$8,100000,VK!EL286/VK!BN$296*VK_valitsin!G$5)</f>
        <v>5.1888210128558654E-2</v>
      </c>
      <c r="ID286" s="15">
        <f t="shared" si="16"/>
        <v>1.0726010851964762</v>
      </c>
      <c r="IE286" s="15">
        <f t="shared" si="17"/>
        <v>235</v>
      </c>
      <c r="IF286" s="16">
        <f t="shared" si="19"/>
        <v>2.8400000000000069E-8</v>
      </c>
      <c r="IG286" s="37" t="str">
        <f t="shared" si="18"/>
        <v>Virolahti</v>
      </c>
    </row>
    <row r="287" spans="2:241" x14ac:dyDescent="0.2">
      <c r="B287" t="s">
        <v>363</v>
      </c>
      <c r="C287">
        <v>936</v>
      </c>
      <c r="L287" s="61">
        <v>181.6</v>
      </c>
      <c r="M287" s="55"/>
      <c r="N287" s="55"/>
      <c r="O287" s="55"/>
      <c r="P287" s="55"/>
      <c r="Q287" s="55"/>
      <c r="R287" s="55"/>
      <c r="S287" s="63">
        <v>367</v>
      </c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42">
        <v>1</v>
      </c>
      <c r="AH287" s="55"/>
      <c r="AI287" s="55"/>
      <c r="AJ287" s="55"/>
      <c r="AK287" s="55"/>
      <c r="AL287" s="72">
        <v>0.80769230769230771</v>
      </c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72">
        <v>1</v>
      </c>
      <c r="BE287" s="55"/>
      <c r="BF287" s="55"/>
      <c r="BG287" s="55"/>
      <c r="BH287" s="67">
        <v>189</v>
      </c>
      <c r="BI287" s="55"/>
      <c r="BJ287" s="55"/>
      <c r="BK287" s="55"/>
      <c r="BL287" s="55"/>
      <c r="BM287" s="55"/>
      <c r="BN287" s="65">
        <v>24848.299838449111</v>
      </c>
      <c r="CJ287" s="8">
        <f>ABS(L287-VLOOKUP(VK_valitsin!$C$8,tiedot,11,FALSE))</f>
        <v>42.299999999999983</v>
      </c>
      <c r="CQ287" s="8">
        <f>ABS(S287-VLOOKUP(VK_valitsin!$C$8,tiedot,18,FALSE))</f>
        <v>215</v>
      </c>
      <c r="DE287" s="8">
        <f>ABS(AG287-VLOOKUP(VK_valitsin!$C$8,tiedot,32,FALSE))</f>
        <v>1</v>
      </c>
      <c r="DJ287" s="8">
        <f>ABS(AL287-VLOOKUP(VK_valitsin!$C$8,tiedot,37,FALSE))</f>
        <v>0.11335268505079832</v>
      </c>
      <c r="EB287" s="41">
        <f>ABS(BD287-VLOOKUP(VK_valitsin!$C$8,tiedot,55,FALSE))</f>
        <v>0.17934782608695654</v>
      </c>
      <c r="EF287" s="41">
        <f>ABS(BH287-VLOOKUP(VK_valitsin!$C$8,tiedot,59,FALSE))</f>
        <v>363</v>
      </c>
      <c r="EL287" s="8">
        <f>ABS(BN287-VLOOKUP(VK_valitsin!$C$8,tiedot,65,FALSE))</f>
        <v>2568.1801761966453</v>
      </c>
      <c r="FH287" s="43">
        <f>IF($B287=VK_valitsin!$C$8,100000,VK!CJ287/VK!L$296*VK_valitsin!E$5)</f>
        <v>0.20003427483459127</v>
      </c>
      <c r="FO287" s="43">
        <f>IF($B287=VK_valitsin!$C$8,100000,VK!CQ287/VK!S$296*VK_valitsin!J$5)</f>
        <v>4.0791743699024441E-2</v>
      </c>
      <c r="GC287" s="43">
        <f>IF($B287=VK_valitsin!$C$8,100000,VK!DE287/VK!AG$296*VK_valitsin!I$5)</f>
        <v>0.10940897735217005</v>
      </c>
      <c r="GH287" s="43">
        <f>IF($B287=VK_valitsin!$C$8,100000,VK!DJ287/VK!AL$296*VK_valitsin!D$5)</f>
        <v>0.22163079959478593</v>
      </c>
      <c r="GZ287" s="43">
        <f>IF($B287=VK_valitsin!$C$8,100000,VK!EB287/VK!BD$296*VK_valitsin!H$5)</f>
        <v>7.2794539797078228E-2</v>
      </c>
      <c r="HD287" s="43">
        <f>IF($B287=VK_valitsin!$C$8,100000,VK!EF287/VK!BH$296*VK_valitsin!F$5)</f>
        <v>0.14412231283851068</v>
      </c>
      <c r="HJ287" s="43">
        <f>IF($B287=VK_valitsin!$C$8,100000,VK!EL287/VK!BN$296*VK_valitsin!G$5)</f>
        <v>0.10165170477934921</v>
      </c>
      <c r="ID287" s="15">
        <f t="shared" si="16"/>
        <v>0.8904343813955099</v>
      </c>
      <c r="IE287" s="15">
        <f t="shared" si="17"/>
        <v>185</v>
      </c>
      <c r="IF287" s="16">
        <f t="shared" si="19"/>
        <v>2.850000000000007E-8</v>
      </c>
      <c r="IG287" s="37" t="str">
        <f t="shared" si="18"/>
        <v>Virrat</v>
      </c>
    </row>
    <row r="288" spans="2:241" x14ac:dyDescent="0.2">
      <c r="B288" t="s">
        <v>364</v>
      </c>
      <c r="C288">
        <v>946</v>
      </c>
      <c r="L288" s="61">
        <v>133</v>
      </c>
      <c r="M288" s="55"/>
      <c r="N288" s="55"/>
      <c r="O288" s="55"/>
      <c r="P288" s="55"/>
      <c r="Q288" s="55"/>
      <c r="R288" s="55"/>
      <c r="S288" s="63">
        <v>275</v>
      </c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42">
        <v>0</v>
      </c>
      <c r="AH288" s="55"/>
      <c r="AI288" s="55"/>
      <c r="AJ288" s="55"/>
      <c r="AK288" s="55"/>
      <c r="AL288" s="72">
        <v>0.77900552486187846</v>
      </c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72">
        <v>1</v>
      </c>
      <c r="BE288" s="55"/>
      <c r="BF288" s="55"/>
      <c r="BG288" s="55"/>
      <c r="BH288" s="67">
        <v>282</v>
      </c>
      <c r="BI288" s="55"/>
      <c r="BJ288" s="55"/>
      <c r="BK288" s="55"/>
      <c r="BL288" s="55"/>
      <c r="BM288" s="55"/>
      <c r="BN288" s="65">
        <v>26299.269887278584</v>
      </c>
      <c r="CJ288" s="8">
        <f>ABS(L288-VLOOKUP(VK_valitsin!$C$8,tiedot,11,FALSE))</f>
        <v>6.3000000000000114</v>
      </c>
      <c r="CQ288" s="8">
        <f>ABS(S288-VLOOKUP(VK_valitsin!$C$8,tiedot,18,FALSE))</f>
        <v>123</v>
      </c>
      <c r="DE288" s="8">
        <f>ABS(AG288-VLOOKUP(VK_valitsin!$C$8,tiedot,32,FALSE))</f>
        <v>0</v>
      </c>
      <c r="DJ288" s="8">
        <f>ABS(AL288-VLOOKUP(VK_valitsin!$C$8,tiedot,37,FALSE))</f>
        <v>8.4665902220369071E-2</v>
      </c>
      <c r="EB288" s="41">
        <f>ABS(BD288-VLOOKUP(VK_valitsin!$C$8,tiedot,55,FALSE))</f>
        <v>0.17934782608695654</v>
      </c>
      <c r="EF288" s="41">
        <f>ABS(BH288-VLOOKUP(VK_valitsin!$C$8,tiedot,59,FALSE))</f>
        <v>270</v>
      </c>
      <c r="EL288" s="8">
        <f>ABS(BN288-VLOOKUP(VK_valitsin!$C$8,tiedot,65,FALSE))</f>
        <v>1117.2101273671724</v>
      </c>
      <c r="FH288" s="43">
        <f>IF($B288=VK_valitsin!$C$8,100000,VK!CJ288/VK!L$296*VK_valitsin!E$5)</f>
        <v>2.9792338805151954E-2</v>
      </c>
      <c r="FO288" s="43">
        <f>IF($B288=VK_valitsin!$C$8,100000,VK!CQ288/VK!S$296*VK_valitsin!J$5)</f>
        <v>2.333667197665119E-2</v>
      </c>
      <c r="GC288" s="43">
        <f>IF($B288=VK_valitsin!$C$8,100000,VK!DE288/VK!AG$296*VK_valitsin!I$5)</f>
        <v>0</v>
      </c>
      <c r="GH288" s="43">
        <f>IF($B288=VK_valitsin!$C$8,100000,VK!DJ288/VK!AL$296*VK_valitsin!D$5)</f>
        <v>0.16554148319561313</v>
      </c>
      <c r="GZ288" s="43">
        <f>IF($B288=VK_valitsin!$C$8,100000,VK!EB288/VK!BD$296*VK_valitsin!H$5)</f>
        <v>7.2794539797078228E-2</v>
      </c>
      <c r="HD288" s="43">
        <f>IF($B288=VK_valitsin!$C$8,100000,VK!EF288/VK!BH$296*VK_valitsin!F$5)</f>
        <v>0.10719841450798315</v>
      </c>
      <c r="HJ288" s="43">
        <f>IF($B288=VK_valitsin!$C$8,100000,VK!EL288/VK!BN$296*VK_valitsin!G$5)</f>
        <v>4.4220539935719519E-2</v>
      </c>
      <c r="ID288" s="15">
        <f t="shared" si="16"/>
        <v>0.44288401681819717</v>
      </c>
      <c r="IE288" s="15">
        <f t="shared" si="17"/>
        <v>29</v>
      </c>
      <c r="IF288" s="16">
        <f t="shared" si="19"/>
        <v>2.8600000000000071E-8</v>
      </c>
      <c r="IG288" s="37" t="str">
        <f t="shared" si="18"/>
        <v>Vöyri</v>
      </c>
    </row>
    <row r="289" spans="2:241" x14ac:dyDescent="0.2">
      <c r="B289" t="s">
        <v>365</v>
      </c>
      <c r="C289">
        <v>976</v>
      </c>
      <c r="L289" s="61">
        <v>195.8</v>
      </c>
      <c r="M289" s="55"/>
      <c r="N289" s="55"/>
      <c r="O289" s="55"/>
      <c r="P289" s="55"/>
      <c r="Q289" s="55"/>
      <c r="R289" s="55"/>
      <c r="S289" s="63">
        <v>378</v>
      </c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42">
        <v>1</v>
      </c>
      <c r="AH289" s="55"/>
      <c r="AI289" s="55"/>
      <c r="AJ289" s="55"/>
      <c r="AK289" s="55"/>
      <c r="AL289" s="72">
        <v>0.81599999999999995</v>
      </c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72">
        <v>1</v>
      </c>
      <c r="BE289" s="55"/>
      <c r="BF289" s="55"/>
      <c r="BG289" s="55"/>
      <c r="BH289" s="67">
        <v>102</v>
      </c>
      <c r="BI289" s="55"/>
      <c r="BJ289" s="55"/>
      <c r="BK289" s="55"/>
      <c r="BL289" s="55"/>
      <c r="BM289" s="55"/>
      <c r="BN289" s="65">
        <v>26167.818059661382</v>
      </c>
      <c r="CJ289" s="8">
        <f>ABS(L289-VLOOKUP(VK_valitsin!$C$8,tiedot,11,FALSE))</f>
        <v>56.5</v>
      </c>
      <c r="CQ289" s="8">
        <f>ABS(S289-VLOOKUP(VK_valitsin!$C$8,tiedot,18,FALSE))</f>
        <v>226</v>
      </c>
      <c r="DE289" s="8">
        <f>ABS(AG289-VLOOKUP(VK_valitsin!$C$8,tiedot,32,FALSE))</f>
        <v>1</v>
      </c>
      <c r="DJ289" s="8">
        <f>ABS(AL289-VLOOKUP(VK_valitsin!$C$8,tiedot,37,FALSE))</f>
        <v>0.12166037735849056</v>
      </c>
      <c r="EB289" s="41">
        <f>ABS(BD289-VLOOKUP(VK_valitsin!$C$8,tiedot,55,FALSE))</f>
        <v>0.17934782608695654</v>
      </c>
      <c r="EF289" s="41">
        <f>ABS(BH289-VLOOKUP(VK_valitsin!$C$8,tiedot,59,FALSE))</f>
        <v>450</v>
      </c>
      <c r="EL289" s="8">
        <f>ABS(BN289-VLOOKUP(VK_valitsin!$C$8,tiedot,65,FALSE))</f>
        <v>1248.6619549843745</v>
      </c>
      <c r="FH289" s="43">
        <f>IF($B289=VK_valitsin!$C$8,100000,VK!CJ289/VK!L$296*VK_valitsin!E$5)</f>
        <v>0.26718526071287024</v>
      </c>
      <c r="FO289" s="43">
        <f>IF($B289=VK_valitsin!$C$8,100000,VK!CQ289/VK!S$296*VK_valitsin!J$5)</f>
        <v>4.2878763144090802E-2</v>
      </c>
      <c r="GC289" s="43">
        <f>IF($B289=VK_valitsin!$C$8,100000,VK!DE289/VK!AG$296*VK_valitsin!I$5)</f>
        <v>0.10940897735217005</v>
      </c>
      <c r="GH289" s="43">
        <f>IF($B289=VK_valitsin!$C$8,100000,VK!DJ289/VK!AL$296*VK_valitsin!D$5)</f>
        <v>0.23787426562398623</v>
      </c>
      <c r="GZ289" s="43">
        <f>IF($B289=VK_valitsin!$C$8,100000,VK!EB289/VK!BD$296*VK_valitsin!H$5)</f>
        <v>7.2794539797078228E-2</v>
      </c>
      <c r="HD289" s="43">
        <f>IF($B289=VK_valitsin!$C$8,100000,VK!EF289/VK!BH$296*VK_valitsin!F$5)</f>
        <v>0.1786640241799719</v>
      </c>
      <c r="HJ289" s="43">
        <f>IF($B289=VK_valitsin!$C$8,100000,VK!EL289/VK!BN$296*VK_valitsin!G$5)</f>
        <v>4.9423563655588997E-2</v>
      </c>
      <c r="ID289" s="15">
        <f t="shared" si="16"/>
        <v>0.95822942316575643</v>
      </c>
      <c r="IE289" s="15">
        <f t="shared" si="17"/>
        <v>207</v>
      </c>
      <c r="IF289" s="16">
        <f t="shared" si="19"/>
        <v>2.8700000000000072E-8</v>
      </c>
      <c r="IG289" s="37" t="str">
        <f t="shared" si="18"/>
        <v>Ylitornio</v>
      </c>
    </row>
    <row r="290" spans="2:241" x14ac:dyDescent="0.2">
      <c r="B290" t="s">
        <v>80</v>
      </c>
      <c r="C290">
        <v>977</v>
      </c>
      <c r="L290" s="61">
        <v>143.4</v>
      </c>
      <c r="M290" s="55"/>
      <c r="N290" s="55"/>
      <c r="O290" s="55"/>
      <c r="P290" s="55"/>
      <c r="Q290" s="55"/>
      <c r="R290" s="55"/>
      <c r="S290" s="63">
        <v>199</v>
      </c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42">
        <v>0</v>
      </c>
      <c r="AH290" s="55"/>
      <c r="AI290" s="55"/>
      <c r="AJ290" s="55"/>
      <c r="AK290" s="55"/>
      <c r="AL290" s="72">
        <v>0.78658536585365857</v>
      </c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72">
        <v>0.60077519379844957</v>
      </c>
      <c r="BE290" s="55"/>
      <c r="BF290" s="55"/>
      <c r="BG290" s="55"/>
      <c r="BH290" s="67">
        <v>774</v>
      </c>
      <c r="BI290" s="55"/>
      <c r="BJ290" s="55"/>
      <c r="BK290" s="55"/>
      <c r="BL290" s="55"/>
      <c r="BM290" s="55"/>
      <c r="BN290" s="65">
        <v>25082.032260158379</v>
      </c>
      <c r="CJ290" s="8">
        <f>ABS(L290-VLOOKUP(VK_valitsin!$C$8,tiedot,11,FALSE))</f>
        <v>4.0999999999999943</v>
      </c>
      <c r="CQ290" s="8">
        <f>ABS(S290-VLOOKUP(VK_valitsin!$C$8,tiedot,18,FALSE))</f>
        <v>47</v>
      </c>
      <c r="DE290" s="8">
        <f>ABS(AG290-VLOOKUP(VK_valitsin!$C$8,tiedot,32,FALSE))</f>
        <v>0</v>
      </c>
      <c r="DJ290" s="8">
        <f>ABS(AL290-VLOOKUP(VK_valitsin!$C$8,tiedot,37,FALSE))</f>
        <v>9.2245743212149178E-2</v>
      </c>
      <c r="EB290" s="41">
        <f>ABS(BD290-VLOOKUP(VK_valitsin!$C$8,tiedot,55,FALSE))</f>
        <v>0.21987698011459389</v>
      </c>
      <c r="EF290" s="41">
        <f>ABS(BH290-VLOOKUP(VK_valitsin!$C$8,tiedot,59,FALSE))</f>
        <v>222</v>
      </c>
      <c r="EL290" s="8">
        <f>ABS(BN290-VLOOKUP(VK_valitsin!$C$8,tiedot,65,FALSE))</f>
        <v>2334.4477544873771</v>
      </c>
      <c r="FH290" s="43">
        <f>IF($B290=VK_valitsin!$C$8,100000,VK!CJ290/VK!L$296*VK_valitsin!E$5)</f>
        <v>1.9388664936686131E-2</v>
      </c>
      <c r="FO290" s="43">
        <f>IF($B290=VK_valitsin!$C$8,100000,VK!CQ290/VK!S$296*VK_valitsin!J$5)</f>
        <v>8.9172649016472025E-3</v>
      </c>
      <c r="GC290" s="43">
        <f>IF($B290=VK_valitsin!$C$8,100000,VK!DE290/VK!AG$296*VK_valitsin!I$5)</f>
        <v>0</v>
      </c>
      <c r="GH290" s="43">
        <f>IF($B290=VK_valitsin!$C$8,100000,VK!DJ290/VK!AL$296*VK_valitsin!D$5)</f>
        <v>0.18036183102466291</v>
      </c>
      <c r="GZ290" s="43">
        <f>IF($B290=VK_valitsin!$C$8,100000,VK!EB290/VK!BD$296*VK_valitsin!H$5)</f>
        <v>8.9244703594303795E-2</v>
      </c>
      <c r="HD290" s="43">
        <f>IF($B290=VK_valitsin!$C$8,100000,VK!EF290/VK!BH$296*VK_valitsin!F$5)</f>
        <v>8.8140918595452811E-2</v>
      </c>
      <c r="HJ290" s="43">
        <f>IF($B290=VK_valitsin!$C$8,100000,VK!EL290/VK!BN$296*VK_valitsin!G$5)</f>
        <v>9.240029035400335E-2</v>
      </c>
      <c r="ID290" s="15">
        <f t="shared" si="16"/>
        <v>0.47845370220675615</v>
      </c>
      <c r="IE290" s="15">
        <f t="shared" si="17"/>
        <v>44</v>
      </c>
      <c r="IF290" s="16">
        <f t="shared" si="19"/>
        <v>2.8800000000000073E-8</v>
      </c>
      <c r="IG290" s="37" t="str">
        <f t="shared" si="18"/>
        <v>Ylivieska</v>
      </c>
    </row>
    <row r="291" spans="2:241" x14ac:dyDescent="0.2">
      <c r="B291" t="s">
        <v>366</v>
      </c>
      <c r="C291">
        <v>980</v>
      </c>
      <c r="L291" s="61">
        <v>120.8</v>
      </c>
      <c r="M291" s="55"/>
      <c r="N291" s="55"/>
      <c r="O291" s="55"/>
      <c r="P291" s="55"/>
      <c r="Q291" s="55"/>
      <c r="R291" s="55"/>
      <c r="S291" s="63">
        <v>372</v>
      </c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42">
        <v>0</v>
      </c>
      <c r="AH291" s="55"/>
      <c r="AI291" s="55"/>
      <c r="AJ291" s="55"/>
      <c r="AK291" s="55"/>
      <c r="AL291" s="72">
        <v>0.82198952879581155</v>
      </c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72">
        <v>0.84235668789808915</v>
      </c>
      <c r="BE291" s="55"/>
      <c r="BF291" s="55"/>
      <c r="BG291" s="55"/>
      <c r="BH291" s="67">
        <v>1884</v>
      </c>
      <c r="BI291" s="55"/>
      <c r="BJ291" s="55"/>
      <c r="BK291" s="55"/>
      <c r="BL291" s="55"/>
      <c r="BM291" s="55"/>
      <c r="BN291" s="65">
        <v>28826.449887253737</v>
      </c>
      <c r="CJ291" s="8">
        <f>ABS(L291-VLOOKUP(VK_valitsin!$C$8,tiedot,11,FALSE))</f>
        <v>18.500000000000014</v>
      </c>
      <c r="CQ291" s="8">
        <f>ABS(S291-VLOOKUP(VK_valitsin!$C$8,tiedot,18,FALSE))</f>
        <v>220</v>
      </c>
      <c r="DE291" s="8">
        <f>ABS(AG291-VLOOKUP(VK_valitsin!$C$8,tiedot,32,FALSE))</f>
        <v>0</v>
      </c>
      <c r="DJ291" s="8">
        <f>ABS(AL291-VLOOKUP(VK_valitsin!$C$8,tiedot,37,FALSE))</f>
        <v>0.12764990615430216</v>
      </c>
      <c r="EB291" s="41">
        <f>ABS(BD291-VLOOKUP(VK_valitsin!$C$8,tiedot,55,FALSE))</f>
        <v>2.1704513985045693E-2</v>
      </c>
      <c r="EF291" s="41">
        <f>ABS(BH291-VLOOKUP(VK_valitsin!$C$8,tiedot,59,FALSE))</f>
        <v>1332</v>
      </c>
      <c r="EL291" s="8">
        <f>ABS(BN291-VLOOKUP(VK_valitsin!$C$8,tiedot,65,FALSE))</f>
        <v>1409.9698726079805</v>
      </c>
      <c r="FH291" s="43">
        <f>IF($B291=VK_valitsin!$C$8,100000,VK!CJ291/VK!L$296*VK_valitsin!E$5)</f>
        <v>8.7485439348462007E-2</v>
      </c>
      <c r="FO291" s="43">
        <f>IF($B291=VK_valitsin!$C$8,100000,VK!CQ291/VK!S$296*VK_valitsin!J$5)</f>
        <v>4.1740388901327335E-2</v>
      </c>
      <c r="GC291" s="43">
        <f>IF($B291=VK_valitsin!$C$8,100000,VK!DE291/VK!AG$296*VK_valitsin!I$5)</f>
        <v>0</v>
      </c>
      <c r="GH291" s="43">
        <f>IF($B291=VK_valitsin!$C$8,100000,VK!DJ291/VK!AL$296*VK_valitsin!D$5)</f>
        <v>0.24958518412244812</v>
      </c>
      <c r="GZ291" s="43">
        <f>IF($B291=VK_valitsin!$C$8,100000,VK!EB291/VK!BD$296*VK_valitsin!H$5)</f>
        <v>8.8095302939139239E-3</v>
      </c>
      <c r="HD291" s="43">
        <f>IF($B291=VK_valitsin!$C$8,100000,VK!EF291/VK!BH$296*VK_valitsin!F$5)</f>
        <v>0.52884551157271686</v>
      </c>
      <c r="HJ291" s="43">
        <f>IF($B291=VK_valitsin!$C$8,100000,VK!EL291/VK!BN$296*VK_valitsin!G$5)</f>
        <v>5.5808327844965269E-2</v>
      </c>
      <c r="ID291" s="15">
        <f t="shared" si="16"/>
        <v>0.97227441098383349</v>
      </c>
      <c r="IE291" s="15">
        <f t="shared" si="17"/>
        <v>211</v>
      </c>
      <c r="IF291" s="16">
        <f t="shared" si="19"/>
        <v>2.8900000000000073E-8</v>
      </c>
      <c r="IG291" s="37" t="str">
        <f t="shared" si="18"/>
        <v>Ylöjärvi</v>
      </c>
    </row>
    <row r="292" spans="2:241" x14ac:dyDescent="0.2">
      <c r="B292" t="s">
        <v>367</v>
      </c>
      <c r="C292">
        <v>981</v>
      </c>
      <c r="L292" s="61">
        <v>136.30000000000001</v>
      </c>
      <c r="M292" s="55"/>
      <c r="N292" s="55"/>
      <c r="O292" s="55"/>
      <c r="P292" s="55"/>
      <c r="Q292" s="55"/>
      <c r="R292" s="55"/>
      <c r="S292" s="63">
        <v>94</v>
      </c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42">
        <v>0</v>
      </c>
      <c r="AH292" s="55"/>
      <c r="AI292" s="55"/>
      <c r="AJ292" s="55"/>
      <c r="AK292" s="55"/>
      <c r="AL292" s="72">
        <v>0.92957746478873238</v>
      </c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72">
        <v>1</v>
      </c>
      <c r="BE292" s="55"/>
      <c r="BF292" s="55"/>
      <c r="BG292" s="55"/>
      <c r="BH292" s="67">
        <v>66</v>
      </c>
      <c r="BI292" s="55"/>
      <c r="BJ292" s="55"/>
      <c r="BK292" s="55"/>
      <c r="BL292" s="55"/>
      <c r="BM292" s="55"/>
      <c r="BN292" s="65">
        <v>26207.719562243503</v>
      </c>
      <c r="CJ292" s="8">
        <f>ABS(L292-VLOOKUP(VK_valitsin!$C$8,tiedot,11,FALSE))</f>
        <v>3</v>
      </c>
      <c r="CQ292" s="8">
        <f>ABS(S292-VLOOKUP(VK_valitsin!$C$8,tiedot,18,FALSE))</f>
        <v>58</v>
      </c>
      <c r="DE292" s="8">
        <f>ABS(AG292-VLOOKUP(VK_valitsin!$C$8,tiedot,32,FALSE))</f>
        <v>0</v>
      </c>
      <c r="DJ292" s="8">
        <f>ABS(AL292-VLOOKUP(VK_valitsin!$C$8,tiedot,37,FALSE))</f>
        <v>0.23523784214722299</v>
      </c>
      <c r="EB292" s="41">
        <f>ABS(BD292-VLOOKUP(VK_valitsin!$C$8,tiedot,55,FALSE))</f>
        <v>0.17934782608695654</v>
      </c>
      <c r="EF292" s="41">
        <f>ABS(BH292-VLOOKUP(VK_valitsin!$C$8,tiedot,59,FALSE))</f>
        <v>486</v>
      </c>
      <c r="EL292" s="8">
        <f>ABS(BN292-VLOOKUP(VK_valitsin!$C$8,tiedot,65,FALSE))</f>
        <v>1208.7604524022536</v>
      </c>
      <c r="FH292" s="43">
        <f>IF($B292=VK_valitsin!$C$8,100000,VK!CJ292/VK!L$296*VK_valitsin!E$5)</f>
        <v>1.4186828002453286E-2</v>
      </c>
      <c r="FO292" s="43">
        <f>IF($B292=VK_valitsin!$C$8,100000,VK!CQ292/VK!S$296*VK_valitsin!J$5)</f>
        <v>1.1004284346713569E-2</v>
      </c>
      <c r="GC292" s="43">
        <f>IF($B292=VK_valitsin!$C$8,100000,VK!DE292/VK!AG$296*VK_valitsin!I$5)</f>
        <v>0</v>
      </c>
      <c r="GH292" s="43">
        <f>IF($B292=VK_valitsin!$C$8,100000,VK!DJ292/VK!AL$296*VK_valitsin!D$5)</f>
        <v>0.4599445617602852</v>
      </c>
      <c r="GZ292" s="43">
        <f>IF($B292=VK_valitsin!$C$8,100000,VK!EB292/VK!BD$296*VK_valitsin!H$5)</f>
        <v>7.2794539797078228E-2</v>
      </c>
      <c r="HD292" s="43">
        <f>IF($B292=VK_valitsin!$C$8,100000,VK!EF292/VK!BH$296*VK_valitsin!F$5)</f>
        <v>0.19295714611436968</v>
      </c>
      <c r="HJ292" s="43">
        <f>IF($B292=VK_valitsin!$C$8,100000,VK!EL292/VK!BN$296*VK_valitsin!G$5)</f>
        <v>4.7844213500049283E-2</v>
      </c>
      <c r="ID292" s="15">
        <f t="shared" si="16"/>
        <v>0.79873160252094921</v>
      </c>
      <c r="IE292" s="15">
        <f t="shared" si="17"/>
        <v>163</v>
      </c>
      <c r="IF292" s="16">
        <f t="shared" si="19"/>
        <v>2.9000000000000074E-8</v>
      </c>
      <c r="IG292" s="37" t="str">
        <f t="shared" si="18"/>
        <v>Ypäjä</v>
      </c>
    </row>
    <row r="293" spans="2:241" x14ac:dyDescent="0.2">
      <c r="B293" t="s">
        <v>368</v>
      </c>
      <c r="C293">
        <v>989</v>
      </c>
      <c r="L293" s="61">
        <v>187.5</v>
      </c>
      <c r="M293" s="55"/>
      <c r="N293" s="55"/>
      <c r="O293" s="55"/>
      <c r="P293" s="55"/>
      <c r="Q293" s="55"/>
      <c r="R293" s="55"/>
      <c r="S293" s="63">
        <v>242</v>
      </c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42">
        <v>0</v>
      </c>
      <c r="AH293" s="55"/>
      <c r="AI293" s="55"/>
      <c r="AJ293" s="55"/>
      <c r="AK293" s="55"/>
      <c r="AL293" s="72">
        <v>0.86567164179104472</v>
      </c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72">
        <v>1</v>
      </c>
      <c r="BE293" s="55"/>
      <c r="BF293" s="55"/>
      <c r="BG293" s="55"/>
      <c r="BH293" s="67">
        <v>174</v>
      </c>
      <c r="BI293" s="55"/>
      <c r="BJ293" s="55"/>
      <c r="BK293" s="55"/>
      <c r="BL293" s="55"/>
      <c r="BM293" s="55"/>
      <c r="BN293" s="65">
        <v>24875.473754789273</v>
      </c>
      <c r="CJ293" s="8">
        <f>ABS(L293-VLOOKUP(VK_valitsin!$C$8,tiedot,11,FALSE))</f>
        <v>48.199999999999989</v>
      </c>
      <c r="CQ293" s="8">
        <f>ABS(S293-VLOOKUP(VK_valitsin!$C$8,tiedot,18,FALSE))</f>
        <v>90</v>
      </c>
      <c r="DE293" s="8">
        <f>ABS(AG293-VLOOKUP(VK_valitsin!$C$8,tiedot,32,FALSE))</f>
        <v>0</v>
      </c>
      <c r="DJ293" s="8">
        <f>ABS(AL293-VLOOKUP(VK_valitsin!$C$8,tiedot,37,FALSE))</f>
        <v>0.17133201914953533</v>
      </c>
      <c r="EB293" s="41">
        <f>ABS(BD293-VLOOKUP(VK_valitsin!$C$8,tiedot,55,FALSE))</f>
        <v>0.17934782608695654</v>
      </c>
      <c r="EF293" s="41">
        <f>ABS(BH293-VLOOKUP(VK_valitsin!$C$8,tiedot,59,FALSE))</f>
        <v>378</v>
      </c>
      <c r="EL293" s="8">
        <f>ABS(BN293-VLOOKUP(VK_valitsin!$C$8,tiedot,65,FALSE))</f>
        <v>2541.0062598564837</v>
      </c>
      <c r="FH293" s="43">
        <f>IF($B293=VK_valitsin!$C$8,100000,VK!CJ293/VK!L$296*VK_valitsin!E$5)</f>
        <v>0.22793503657274941</v>
      </c>
      <c r="FO293" s="43">
        <f>IF($B293=VK_valitsin!$C$8,100000,VK!CQ293/VK!S$296*VK_valitsin!J$5)</f>
        <v>1.7075613641452093E-2</v>
      </c>
      <c r="GC293" s="43">
        <f>IF($B293=VK_valitsin!$C$8,100000,VK!DE293/VK!AG$296*VK_valitsin!I$5)</f>
        <v>0</v>
      </c>
      <c r="GH293" s="43">
        <f>IF($B293=VK_valitsin!$C$8,100000,VK!DJ293/VK!AL$296*VK_valitsin!D$5)</f>
        <v>0.33499385024080874</v>
      </c>
      <c r="GZ293" s="43">
        <f>IF($B293=VK_valitsin!$C$8,100000,VK!EB293/VK!BD$296*VK_valitsin!H$5)</f>
        <v>7.2794539797078228E-2</v>
      </c>
      <c r="HD293" s="43">
        <f>IF($B293=VK_valitsin!$C$8,100000,VK!EF293/VK!BH$296*VK_valitsin!F$5)</f>
        <v>0.15007778031117641</v>
      </c>
      <c r="HJ293" s="43">
        <f>IF($B293=VK_valitsin!$C$8,100000,VK!EL293/VK!BN$296*VK_valitsin!G$5)</f>
        <v>0.10057612801603985</v>
      </c>
      <c r="ID293" s="15">
        <f t="shared" si="16"/>
        <v>0.90345297767930466</v>
      </c>
      <c r="IE293" s="15">
        <f t="shared" si="17"/>
        <v>195</v>
      </c>
      <c r="IF293" s="16">
        <f t="shared" si="19"/>
        <v>2.9100000000000075E-8</v>
      </c>
      <c r="IG293" s="37" t="str">
        <f t="shared" si="18"/>
        <v>Ähtäri</v>
      </c>
    </row>
    <row r="294" spans="2:241" x14ac:dyDescent="0.2">
      <c r="B294" t="s">
        <v>189</v>
      </c>
      <c r="C294">
        <v>992</v>
      </c>
      <c r="L294" s="61">
        <v>183.7</v>
      </c>
      <c r="M294" s="55"/>
      <c r="N294" s="55"/>
      <c r="O294" s="55"/>
      <c r="P294" s="55"/>
      <c r="Q294" s="55"/>
      <c r="R294" s="55"/>
      <c r="S294" s="63">
        <v>270</v>
      </c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42">
        <v>0</v>
      </c>
      <c r="AH294" s="55"/>
      <c r="AI294" s="55"/>
      <c r="AJ294" s="55"/>
      <c r="AK294" s="55"/>
      <c r="AL294" s="72">
        <v>0.74246231155778897</v>
      </c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72">
        <v>1</v>
      </c>
      <c r="BE294" s="55"/>
      <c r="BF294" s="55"/>
      <c r="BG294" s="55"/>
      <c r="BH294" s="67">
        <v>591</v>
      </c>
      <c r="BI294" s="55"/>
      <c r="BJ294" s="55"/>
      <c r="BK294" s="55"/>
      <c r="BL294" s="55"/>
      <c r="BM294" s="55"/>
      <c r="BN294" s="65">
        <v>26342.05135287486</v>
      </c>
      <c r="CJ294" s="8">
        <f>ABS(L294-VLOOKUP(VK_valitsin!$C$8,tiedot,11,FALSE))</f>
        <v>44.399999999999977</v>
      </c>
      <c r="CQ294" s="8">
        <f>ABS(S294-VLOOKUP(VK_valitsin!$C$8,tiedot,18,FALSE))</f>
        <v>118</v>
      </c>
      <c r="DE294" s="8">
        <f>ABS(AG294-VLOOKUP(VK_valitsin!$C$8,tiedot,32,FALSE))</f>
        <v>0</v>
      </c>
      <c r="DJ294" s="8">
        <f>ABS(AL294-VLOOKUP(VK_valitsin!$C$8,tiedot,37,FALSE))</f>
        <v>4.8122688916279577E-2</v>
      </c>
      <c r="EB294" s="41">
        <f>ABS(BD294-VLOOKUP(VK_valitsin!$C$8,tiedot,55,FALSE))</f>
        <v>0.17934782608695654</v>
      </c>
      <c r="EF294" s="41">
        <f>ABS(BH294-VLOOKUP(VK_valitsin!$C$8,tiedot,59,FALSE))</f>
        <v>39</v>
      </c>
      <c r="EL294" s="8">
        <f>ABS(BN294-VLOOKUP(VK_valitsin!$C$8,tiedot,65,FALSE))</f>
        <v>1074.4286617708967</v>
      </c>
      <c r="FH294" s="43">
        <f>IF($B294=VK_valitsin!$C$8,100000,VK!CJ294/VK!L$296*VK_valitsin!E$5)</f>
        <v>0.20996505443630856</v>
      </c>
      <c r="FO294" s="43">
        <f>IF($B294=VK_valitsin!$C$8,100000,VK!CQ294/VK!S$296*VK_valitsin!J$5)</f>
        <v>2.2388026774348299E-2</v>
      </c>
      <c r="GC294" s="43">
        <f>IF($B294=VK_valitsin!$C$8,100000,VK!DE294/VK!AG$296*VK_valitsin!I$5)</f>
        <v>0</v>
      </c>
      <c r="GH294" s="43">
        <f>IF($B294=VK_valitsin!$C$8,100000,VK!DJ294/VK!AL$296*VK_valitsin!D$5)</f>
        <v>9.4091022355460921E-2</v>
      </c>
      <c r="GZ294" s="43">
        <f>IF($B294=VK_valitsin!$C$8,100000,VK!EB294/VK!BD$296*VK_valitsin!H$5)</f>
        <v>7.2794539797078228E-2</v>
      </c>
      <c r="HD294" s="43">
        <f>IF($B294=VK_valitsin!$C$8,100000,VK!EF294/VK!BH$296*VK_valitsin!F$5)</f>
        <v>1.5484215428930899E-2</v>
      </c>
      <c r="HJ294" s="43">
        <f>IF($B294=VK_valitsin!$C$8,100000,VK!EL294/VK!BN$296*VK_valitsin!G$5)</f>
        <v>4.2527197330271604E-2</v>
      </c>
      <c r="ID294" s="15">
        <f t="shared" si="16"/>
        <v>0.45725008532239847</v>
      </c>
      <c r="IE294" s="15">
        <f t="shared" si="17"/>
        <v>37</v>
      </c>
      <c r="IF294" s="16">
        <f t="shared" si="19"/>
        <v>2.9200000000000076E-8</v>
      </c>
      <c r="IG294" s="37" t="str">
        <f t="shared" si="18"/>
        <v>Äänekoski</v>
      </c>
    </row>
    <row r="296" spans="2:241" x14ac:dyDescent="0.2">
      <c r="L296" s="42">
        <f>_xlfn.QUARTILE.INC(L3:L294,3)-_xlfn.QUARTILE.INC(L3:L294,1)</f>
        <v>50.074999999999989</v>
      </c>
      <c r="S296" s="59">
        <f>_xlfn.QUARTILE.INC(S3:S294,3)-_xlfn.QUARTILE.INC(S3:S294,1)</f>
        <v>201.25</v>
      </c>
      <c r="AG296" s="42">
        <v>0.5</v>
      </c>
      <c r="AL296" s="42">
        <f>_xlfn.QUARTILE.INC(AL3:AL294,3)-_xlfn.QUARTILE.INC(AL3:AL294,1)</f>
        <v>0.13773320904599928</v>
      </c>
      <c r="BD296" s="42">
        <f>_xlfn.QUARTILE.INC(BD3:BD294,3)-_xlfn.QUARTILE.INC(BD3:BD294,1)</f>
        <v>0.17848410757946209</v>
      </c>
      <c r="BH296" s="42">
        <f>_xlfn.QUARTILE.INC(BH3:BH294,3)-_xlfn.QUARTILE.INC(BH3:BH294,1)</f>
        <v>477</v>
      </c>
      <c r="BN296" s="42">
        <f>_xlfn.QUARTILE.INC(BN3:BN294,3)-_xlfn.QUARTILE.INC(BN3:BN294,1)</f>
        <v>3516.3777526077174</v>
      </c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  <c r="ES296" s="28"/>
      <c r="ET296" s="28"/>
      <c r="EU296" s="28"/>
      <c r="EV296" s="28"/>
      <c r="EW296" s="28"/>
      <c r="EX296" s="28"/>
      <c r="EY296" s="28"/>
      <c r="EZ296" s="28"/>
      <c r="FA296" s="28"/>
      <c r="FB296" s="28"/>
      <c r="FC296" s="28"/>
      <c r="FD296" s="28"/>
      <c r="FE296" s="28"/>
    </row>
    <row r="297" spans="2:241" x14ac:dyDescent="0.2">
      <c r="CH297" s="29"/>
    </row>
  </sheetData>
  <sortState xmlns:xlrd2="http://schemas.microsoft.com/office/spreadsheetml/2017/richdata2" ref="IH3:IH294">
    <sortCondition ref="IH2:IH294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9B545-E65D-4EF2-AA2D-A6B5FC377BF5}">
  <dimension ref="A1:L294"/>
  <sheetViews>
    <sheetView zoomScale="130" zoomScaleNormal="130" workbookViewId="0">
      <selection activeCell="L3" sqref="L3"/>
    </sheetView>
  </sheetViews>
  <sheetFormatPr defaultRowHeight="12" x14ac:dyDescent="0.2"/>
  <cols>
    <col min="1" max="1" width="10.85546875" customWidth="1"/>
    <col min="3" max="4" width="21.85546875" bestFit="1" customWidth="1"/>
    <col min="5" max="5" width="45.85546875" style="78" customWidth="1"/>
    <col min="6" max="6" width="33.5703125" style="81" customWidth="1"/>
    <col min="7" max="7" width="13.5703125" customWidth="1"/>
    <col min="8" max="8" width="18.7109375" customWidth="1"/>
    <col min="9" max="9" width="21.85546875" bestFit="1" customWidth="1"/>
    <col min="11" max="11" width="16.7109375" customWidth="1"/>
  </cols>
  <sheetData>
    <row r="1" spans="1:12" ht="14.25" x14ac:dyDescent="0.3">
      <c r="A1" s="49">
        <v>1</v>
      </c>
      <c r="B1" s="49">
        <v>2</v>
      </c>
      <c r="C1" s="49">
        <v>3</v>
      </c>
      <c r="D1" s="49">
        <v>4</v>
      </c>
      <c r="E1" s="49">
        <v>5</v>
      </c>
      <c r="F1" s="49">
        <v>6</v>
      </c>
      <c r="G1" s="49">
        <v>7</v>
      </c>
      <c r="H1" s="49">
        <v>8</v>
      </c>
      <c r="I1" s="49">
        <v>9</v>
      </c>
    </row>
    <row r="2" spans="1:12" x14ac:dyDescent="0.2">
      <c r="A2" t="s">
        <v>384</v>
      </c>
      <c r="B2" t="s">
        <v>383</v>
      </c>
      <c r="C2" s="75" t="s">
        <v>689</v>
      </c>
      <c r="D2" s="75" t="s">
        <v>389</v>
      </c>
      <c r="E2" s="78" t="s">
        <v>390</v>
      </c>
      <c r="F2" s="78" t="s">
        <v>386</v>
      </c>
      <c r="G2" s="78" t="s">
        <v>388</v>
      </c>
      <c r="H2" s="78" t="s">
        <v>387</v>
      </c>
      <c r="I2" s="55" t="s">
        <v>385</v>
      </c>
      <c r="K2" s="75"/>
    </row>
    <row r="3" spans="1:12" x14ac:dyDescent="0.2">
      <c r="A3" t="s">
        <v>78</v>
      </c>
      <c r="B3" t="s">
        <v>668</v>
      </c>
      <c r="C3" s="76">
        <v>8927.7842155009439</v>
      </c>
      <c r="D3" s="76">
        <v>372</v>
      </c>
      <c r="F3" s="78"/>
      <c r="G3" s="78"/>
      <c r="H3" s="78"/>
      <c r="I3" s="74"/>
      <c r="K3" s="80"/>
      <c r="L3" s="79"/>
    </row>
    <row r="4" spans="1:12" x14ac:dyDescent="0.2">
      <c r="A4" t="s">
        <v>79</v>
      </c>
      <c r="B4" t="s">
        <v>669</v>
      </c>
      <c r="C4" s="76">
        <v>8865.0497701149434</v>
      </c>
      <c r="D4" s="76">
        <v>105</v>
      </c>
      <c r="F4" s="78"/>
      <c r="G4" s="78"/>
      <c r="H4" s="78">
        <v>2.5</v>
      </c>
      <c r="I4" s="74"/>
      <c r="K4" s="80"/>
      <c r="L4" s="79"/>
    </row>
    <row r="5" spans="1:12" x14ac:dyDescent="0.2">
      <c r="A5" t="s">
        <v>81</v>
      </c>
      <c r="B5" t="s">
        <v>670</v>
      </c>
      <c r="C5" s="76">
        <v>10225.050062597809</v>
      </c>
      <c r="D5" s="76">
        <v>468</v>
      </c>
      <c r="F5" s="78"/>
      <c r="G5" s="78"/>
      <c r="H5" s="78"/>
      <c r="I5" s="74"/>
      <c r="K5" s="80"/>
      <c r="L5" s="79"/>
    </row>
    <row r="6" spans="1:12" x14ac:dyDescent="0.2">
      <c r="A6" t="s">
        <v>82</v>
      </c>
      <c r="B6" t="s">
        <v>671</v>
      </c>
      <c r="C6" s="76">
        <v>11022.069432432432</v>
      </c>
      <c r="D6" s="76">
        <v>252</v>
      </c>
      <c r="F6" s="78">
        <v>2.5</v>
      </c>
      <c r="G6" s="78"/>
      <c r="H6" s="78"/>
      <c r="I6" s="74"/>
      <c r="K6" s="80"/>
      <c r="L6" s="79"/>
    </row>
    <row r="7" spans="1:12" x14ac:dyDescent="0.2">
      <c r="A7" t="s">
        <v>84</v>
      </c>
      <c r="B7" t="s">
        <v>672</v>
      </c>
      <c r="C7" s="76">
        <v>10064.661145038166</v>
      </c>
      <c r="D7" s="76">
        <v>210</v>
      </c>
      <c r="F7" s="78">
        <v>12</v>
      </c>
      <c r="G7" s="78"/>
      <c r="H7" s="78"/>
      <c r="I7" s="74"/>
      <c r="K7" s="80"/>
      <c r="L7" s="79"/>
    </row>
    <row r="8" spans="1:12" x14ac:dyDescent="0.2">
      <c r="A8" t="s">
        <v>86</v>
      </c>
      <c r="B8" t="s">
        <v>673</v>
      </c>
      <c r="C8" s="76">
        <v>10836.207694915252</v>
      </c>
      <c r="D8" s="76">
        <v>132</v>
      </c>
      <c r="E8" s="78">
        <v>2.5</v>
      </c>
      <c r="F8" s="78"/>
      <c r="G8" s="78"/>
      <c r="H8" s="78">
        <v>99</v>
      </c>
      <c r="I8" s="74"/>
      <c r="K8" s="80"/>
      <c r="L8" s="79"/>
    </row>
    <row r="9" spans="1:12" x14ac:dyDescent="0.2">
      <c r="A9" t="s">
        <v>77</v>
      </c>
      <c r="B9" t="s">
        <v>674</v>
      </c>
      <c r="C9" s="76">
        <v>10195.638231441049</v>
      </c>
      <c r="D9" s="76">
        <v>453</v>
      </c>
      <c r="E9" s="78">
        <v>2.5</v>
      </c>
      <c r="F9" s="78">
        <v>2.5</v>
      </c>
      <c r="G9" s="78">
        <v>96</v>
      </c>
      <c r="H9" s="78"/>
      <c r="I9" s="74"/>
      <c r="K9" s="80"/>
      <c r="L9" s="79"/>
    </row>
    <row r="10" spans="1:12" x14ac:dyDescent="0.2">
      <c r="A10" t="s">
        <v>88</v>
      </c>
      <c r="B10" t="s">
        <v>422</v>
      </c>
      <c r="C10" s="76">
        <v>12032.547413793101</v>
      </c>
      <c r="D10" s="76">
        <v>36</v>
      </c>
      <c r="F10" s="78"/>
      <c r="G10" s="78"/>
      <c r="H10" s="78"/>
      <c r="I10" s="74"/>
      <c r="K10" s="80"/>
      <c r="L10" s="79"/>
    </row>
    <row r="11" spans="1:12" x14ac:dyDescent="0.2">
      <c r="A11" t="s">
        <v>90</v>
      </c>
      <c r="B11" t="s">
        <v>437</v>
      </c>
      <c r="C11" s="76">
        <v>14152.753134328357</v>
      </c>
      <c r="D11" s="76">
        <v>36</v>
      </c>
      <c r="F11" s="78"/>
      <c r="G11" s="78"/>
      <c r="H11" s="78"/>
      <c r="I11" s="74"/>
      <c r="K11" s="80"/>
      <c r="L11" s="79"/>
    </row>
    <row r="12" spans="1:12" x14ac:dyDescent="0.2">
      <c r="A12" t="s">
        <v>91</v>
      </c>
      <c r="B12" t="s">
        <v>675</v>
      </c>
      <c r="C12" s="76">
        <v>11834.338205910233</v>
      </c>
      <c r="D12" s="76">
        <v>13545</v>
      </c>
      <c r="E12" s="78">
        <v>9</v>
      </c>
      <c r="F12" s="78">
        <v>1194</v>
      </c>
      <c r="G12" s="78">
        <v>600</v>
      </c>
      <c r="H12" s="78">
        <v>1800</v>
      </c>
      <c r="I12" s="74"/>
      <c r="K12" s="80"/>
      <c r="L12" s="79"/>
    </row>
    <row r="13" spans="1:12" x14ac:dyDescent="0.2">
      <c r="A13" t="s">
        <v>93</v>
      </c>
      <c r="B13" t="s">
        <v>676</v>
      </c>
      <c r="C13" s="76">
        <v>10974.055183246073</v>
      </c>
      <c r="D13" s="76">
        <v>324</v>
      </c>
      <c r="F13" s="78"/>
      <c r="G13" s="78"/>
      <c r="H13" s="78">
        <v>36</v>
      </c>
      <c r="I13" s="74"/>
      <c r="K13" s="80"/>
      <c r="L13" s="79"/>
    </row>
    <row r="14" spans="1:12" x14ac:dyDescent="0.2">
      <c r="A14" t="s">
        <v>95</v>
      </c>
      <c r="B14" t="s">
        <v>677</v>
      </c>
      <c r="C14" s="76">
        <v>16121.3391750503</v>
      </c>
      <c r="D14" s="76">
        <v>342</v>
      </c>
      <c r="F14" s="78">
        <v>2.5</v>
      </c>
      <c r="G14" s="78"/>
      <c r="H14" s="78"/>
      <c r="I14" s="74"/>
      <c r="K14" s="80"/>
      <c r="L14" s="79"/>
    </row>
    <row r="15" spans="1:12" x14ac:dyDescent="0.2">
      <c r="A15" t="s">
        <v>96</v>
      </c>
      <c r="B15" t="s">
        <v>403</v>
      </c>
      <c r="C15" s="76">
        <v>11051.493362068966</v>
      </c>
      <c r="D15" s="76">
        <v>81</v>
      </c>
      <c r="F15" s="78"/>
      <c r="G15" s="78"/>
      <c r="H15" s="78"/>
      <c r="I15" s="74"/>
      <c r="K15" s="80"/>
      <c r="L15" s="79"/>
    </row>
    <row r="16" spans="1:12" x14ac:dyDescent="0.2">
      <c r="A16" t="s">
        <v>97</v>
      </c>
      <c r="B16" t="s">
        <v>678</v>
      </c>
      <c r="C16" s="76">
        <v>11607.263236994222</v>
      </c>
      <c r="D16" s="76">
        <v>531</v>
      </c>
      <c r="F16" s="78"/>
      <c r="G16" s="78"/>
      <c r="H16" s="78"/>
      <c r="I16" s="74"/>
      <c r="K16" s="80"/>
      <c r="L16" s="79"/>
    </row>
    <row r="17" spans="1:12" x14ac:dyDescent="0.2">
      <c r="A17" t="s">
        <v>98</v>
      </c>
      <c r="B17" t="s">
        <v>417</v>
      </c>
      <c r="C17" s="76">
        <v>9151.5403773584912</v>
      </c>
      <c r="D17" s="76">
        <v>243</v>
      </c>
      <c r="F17" s="78"/>
      <c r="G17" s="78"/>
      <c r="H17" s="78"/>
      <c r="I17" s="74"/>
      <c r="K17" s="80"/>
      <c r="L17" s="79"/>
    </row>
    <row r="18" spans="1:12" x14ac:dyDescent="0.2">
      <c r="A18" t="s">
        <v>99</v>
      </c>
      <c r="B18" t="s">
        <v>408</v>
      </c>
      <c r="C18" s="76">
        <v>10817.237281553398</v>
      </c>
      <c r="D18" s="76">
        <v>159</v>
      </c>
      <c r="F18" s="78"/>
      <c r="G18" s="78"/>
      <c r="H18" s="78">
        <v>99</v>
      </c>
      <c r="I18" s="74"/>
      <c r="K18" s="80"/>
      <c r="L18" s="79"/>
    </row>
    <row r="19" spans="1:12" x14ac:dyDescent="0.2">
      <c r="A19" t="s">
        <v>100</v>
      </c>
      <c r="B19" t="s">
        <v>679</v>
      </c>
      <c r="C19" s="76">
        <v>14719.092903225805</v>
      </c>
      <c r="D19" s="76">
        <v>24</v>
      </c>
      <c r="F19" s="78"/>
      <c r="G19" s="78"/>
      <c r="H19" s="78"/>
      <c r="I19" s="74"/>
      <c r="K19" s="80"/>
      <c r="L19" s="79"/>
    </row>
    <row r="20" spans="1:12" x14ac:dyDescent="0.2">
      <c r="A20" t="s">
        <v>102</v>
      </c>
      <c r="B20" t="s">
        <v>680</v>
      </c>
      <c r="C20" s="76">
        <v>9890.0984090909096</v>
      </c>
      <c r="D20" s="76">
        <v>27</v>
      </c>
      <c r="F20" s="78"/>
      <c r="G20" s="78"/>
      <c r="H20" s="78"/>
      <c r="I20" s="74"/>
      <c r="K20" s="80"/>
      <c r="L20" s="79"/>
    </row>
    <row r="21" spans="1:12" x14ac:dyDescent="0.2">
      <c r="A21" t="s">
        <v>104</v>
      </c>
      <c r="B21" t="s">
        <v>439</v>
      </c>
      <c r="C21" s="76">
        <v>12993.018557213931</v>
      </c>
      <c r="D21" s="76">
        <v>510</v>
      </c>
      <c r="F21" s="78"/>
      <c r="G21" s="78"/>
      <c r="H21" s="78">
        <v>108</v>
      </c>
      <c r="I21" s="74"/>
      <c r="K21" s="80"/>
      <c r="L21" s="79"/>
    </row>
    <row r="22" spans="1:12" x14ac:dyDescent="0.2">
      <c r="A22" t="s">
        <v>105</v>
      </c>
      <c r="B22" t="s">
        <v>681</v>
      </c>
      <c r="C22" s="76">
        <v>11185.388736263736</v>
      </c>
      <c r="D22" s="76">
        <v>108</v>
      </c>
      <c r="F22" s="78"/>
      <c r="G22" s="78"/>
      <c r="H22" s="78"/>
      <c r="I22" s="74"/>
      <c r="K22" s="80"/>
      <c r="L22" s="79"/>
    </row>
    <row r="23" spans="1:12" x14ac:dyDescent="0.2">
      <c r="A23" t="s">
        <v>107</v>
      </c>
      <c r="B23" t="s">
        <v>431</v>
      </c>
      <c r="C23" s="76">
        <v>12996.03085185185</v>
      </c>
      <c r="D23" s="76">
        <v>228</v>
      </c>
      <c r="F23" s="78"/>
      <c r="G23" s="78">
        <v>2.5</v>
      </c>
      <c r="H23" s="78"/>
      <c r="I23" s="74"/>
      <c r="K23" s="80"/>
      <c r="L23" s="79"/>
    </row>
    <row r="24" spans="1:12" x14ac:dyDescent="0.2">
      <c r="A24" t="s">
        <v>109</v>
      </c>
      <c r="B24" t="s">
        <v>406</v>
      </c>
      <c r="C24" s="76">
        <v>13069.018068535828</v>
      </c>
      <c r="D24" s="76">
        <v>243</v>
      </c>
      <c r="F24" s="78"/>
      <c r="G24" s="78">
        <v>2.5</v>
      </c>
      <c r="H24" s="78"/>
      <c r="I24" s="74"/>
      <c r="K24" s="80"/>
      <c r="L24" s="79"/>
    </row>
    <row r="25" spans="1:12" x14ac:dyDescent="0.2">
      <c r="A25" t="s">
        <v>111</v>
      </c>
      <c r="B25" t="s">
        <v>423</v>
      </c>
      <c r="C25" s="76">
        <v>10255.312727272727</v>
      </c>
      <c r="D25" s="76">
        <v>54</v>
      </c>
      <c r="F25" s="78"/>
      <c r="G25" s="78"/>
      <c r="H25" s="78"/>
      <c r="I25" s="74"/>
      <c r="K25" s="80"/>
      <c r="L25" s="79"/>
    </row>
    <row r="26" spans="1:12" x14ac:dyDescent="0.2">
      <c r="A26" t="s">
        <v>112</v>
      </c>
      <c r="B26" t="s">
        <v>682</v>
      </c>
      <c r="C26" s="76">
        <v>9748.8216666666667</v>
      </c>
      <c r="D26" s="76">
        <v>357</v>
      </c>
      <c r="F26" s="78">
        <v>18</v>
      </c>
      <c r="G26" s="78"/>
      <c r="H26" s="78"/>
      <c r="I26" s="74"/>
      <c r="K26" s="80"/>
      <c r="L26" s="79"/>
    </row>
    <row r="27" spans="1:12" x14ac:dyDescent="0.2">
      <c r="A27" t="s">
        <v>114</v>
      </c>
      <c r="B27" t="s">
        <v>683</v>
      </c>
      <c r="C27" s="76">
        <v>10004.666386946386</v>
      </c>
      <c r="D27" s="76">
        <v>201</v>
      </c>
      <c r="E27" s="78">
        <v>2.5</v>
      </c>
      <c r="F27" s="78">
        <v>2.5</v>
      </c>
      <c r="G27" s="78"/>
      <c r="H27" s="78">
        <v>90</v>
      </c>
      <c r="I27" s="74"/>
      <c r="K27" s="80"/>
      <c r="L27" s="79"/>
    </row>
    <row r="28" spans="1:12" x14ac:dyDescent="0.2">
      <c r="A28" t="s">
        <v>117</v>
      </c>
      <c r="B28" t="s">
        <v>684</v>
      </c>
      <c r="C28" s="76">
        <v>14328.377297297297</v>
      </c>
      <c r="D28" s="76">
        <v>45</v>
      </c>
      <c r="F28" s="78"/>
      <c r="G28" s="78"/>
      <c r="H28" s="78"/>
      <c r="I28" s="74"/>
      <c r="K28" s="80"/>
      <c r="L28" s="79"/>
    </row>
    <row r="29" spans="1:12" x14ac:dyDescent="0.2">
      <c r="A29" t="s">
        <v>92</v>
      </c>
      <c r="B29" t="s">
        <v>685</v>
      </c>
      <c r="C29" s="76">
        <v>11809.833113554821</v>
      </c>
      <c r="D29" s="76">
        <v>27381</v>
      </c>
      <c r="E29" s="78">
        <v>27</v>
      </c>
      <c r="F29" s="78">
        <v>3522</v>
      </c>
      <c r="G29" s="78">
        <v>165</v>
      </c>
      <c r="H29" s="78">
        <v>9</v>
      </c>
      <c r="I29" s="74"/>
      <c r="K29" s="80"/>
      <c r="L29" s="79"/>
    </row>
    <row r="30" spans="1:12" x14ac:dyDescent="0.2">
      <c r="A30" t="s">
        <v>353</v>
      </c>
      <c r="B30" t="s">
        <v>686</v>
      </c>
      <c r="C30" s="76">
        <v>11619.42556511602</v>
      </c>
      <c r="D30" s="76">
        <v>10866</v>
      </c>
      <c r="E30" s="78">
        <v>21</v>
      </c>
      <c r="F30" s="78">
        <v>111</v>
      </c>
      <c r="G30" s="78"/>
      <c r="H30" s="78">
        <v>1677</v>
      </c>
      <c r="I30" s="74"/>
    </row>
    <row r="31" spans="1:12" x14ac:dyDescent="0.2">
      <c r="A31" t="s">
        <v>119</v>
      </c>
      <c r="B31" t="s">
        <v>687</v>
      </c>
      <c r="C31" s="76">
        <v>11400.62551724138</v>
      </c>
      <c r="D31" s="76">
        <v>48</v>
      </c>
      <c r="F31" s="78"/>
      <c r="G31" s="78"/>
      <c r="H31" s="78"/>
      <c r="I31" s="74"/>
    </row>
    <row r="32" spans="1:12" x14ac:dyDescent="0.2">
      <c r="A32" t="s">
        <v>121</v>
      </c>
      <c r="B32" t="s">
        <v>688</v>
      </c>
      <c r="C32" s="76">
        <v>10936.096614583334</v>
      </c>
      <c r="D32" s="76">
        <v>801</v>
      </c>
      <c r="E32" s="78">
        <v>2.5</v>
      </c>
      <c r="F32" s="78">
        <v>33</v>
      </c>
      <c r="G32" s="78">
        <v>2.5</v>
      </c>
      <c r="H32" s="78">
        <v>117</v>
      </c>
      <c r="I32" s="74"/>
    </row>
    <row r="33" spans="1:9" x14ac:dyDescent="0.2">
      <c r="A33" t="s">
        <v>122</v>
      </c>
      <c r="B33" t="s">
        <v>441</v>
      </c>
      <c r="C33" s="76">
        <v>11223.814578833691</v>
      </c>
      <c r="D33" s="76">
        <v>279</v>
      </c>
      <c r="F33" s="78"/>
      <c r="G33" s="78"/>
      <c r="H33" s="78">
        <v>60</v>
      </c>
      <c r="I33" s="74"/>
    </row>
    <row r="34" spans="1:9" x14ac:dyDescent="0.2">
      <c r="A34" t="s">
        <v>123</v>
      </c>
      <c r="B34" t="s">
        <v>428</v>
      </c>
      <c r="C34" s="76">
        <v>12135.261214953271</v>
      </c>
      <c r="D34" s="76">
        <v>78</v>
      </c>
      <c r="F34" s="78"/>
      <c r="G34" s="78"/>
      <c r="H34" s="78"/>
      <c r="I34" s="74"/>
    </row>
    <row r="35" spans="1:9" x14ac:dyDescent="0.2">
      <c r="A35" t="s">
        <v>124</v>
      </c>
      <c r="B35" t="s">
        <v>467</v>
      </c>
      <c r="C35" s="76">
        <v>14707.613194444442</v>
      </c>
      <c r="D35" s="76">
        <v>48</v>
      </c>
      <c r="F35" s="78"/>
      <c r="G35" s="78"/>
      <c r="H35" s="78"/>
      <c r="I35" s="74"/>
    </row>
    <row r="36" spans="1:9" x14ac:dyDescent="0.2">
      <c r="A36" t="s">
        <v>125</v>
      </c>
      <c r="B36" t="s">
        <v>434</v>
      </c>
      <c r="C36" s="76">
        <v>11319.965719740358</v>
      </c>
      <c r="D36" s="76">
        <v>1602</v>
      </c>
      <c r="E36" s="78">
        <v>2.5</v>
      </c>
      <c r="F36" s="78">
        <v>117</v>
      </c>
      <c r="G36" s="78">
        <v>174</v>
      </c>
      <c r="H36" s="78">
        <v>78</v>
      </c>
      <c r="I36" s="74"/>
    </row>
    <row r="37" spans="1:9" x14ac:dyDescent="0.2">
      <c r="A37" t="s">
        <v>126</v>
      </c>
      <c r="B37" t="s">
        <v>468</v>
      </c>
      <c r="C37" s="76">
        <v>12114.369506369425</v>
      </c>
      <c r="D37" s="76">
        <v>342</v>
      </c>
      <c r="F37" s="78">
        <v>6</v>
      </c>
      <c r="G37" s="78"/>
      <c r="H37" s="78">
        <v>96</v>
      </c>
      <c r="I37" s="74"/>
    </row>
    <row r="38" spans="1:9" x14ac:dyDescent="0.2">
      <c r="A38" t="s">
        <v>113</v>
      </c>
      <c r="B38" t="s">
        <v>469</v>
      </c>
      <c r="C38" s="76">
        <v>9947.1802572434317</v>
      </c>
      <c r="D38" s="76">
        <v>1884</v>
      </c>
      <c r="F38" s="78">
        <v>57</v>
      </c>
      <c r="G38" s="78">
        <v>18</v>
      </c>
      <c r="H38" s="78">
        <v>759</v>
      </c>
      <c r="I38" s="74"/>
    </row>
    <row r="39" spans="1:9" x14ac:dyDescent="0.2">
      <c r="A39" t="s">
        <v>116</v>
      </c>
      <c r="B39" t="s">
        <v>470</v>
      </c>
      <c r="C39" s="76">
        <v>11651.287306451613</v>
      </c>
      <c r="D39" s="76">
        <v>426</v>
      </c>
      <c r="F39" s="78"/>
      <c r="G39" s="78"/>
      <c r="H39" s="78"/>
      <c r="I39" s="74"/>
    </row>
    <row r="40" spans="1:9" x14ac:dyDescent="0.2">
      <c r="A40" t="s">
        <v>128</v>
      </c>
      <c r="B40" t="s">
        <v>399</v>
      </c>
      <c r="C40" s="76">
        <v>10385.630518331229</v>
      </c>
      <c r="D40" s="76">
        <v>321</v>
      </c>
      <c r="F40" s="78"/>
      <c r="G40" s="78"/>
      <c r="H40" s="78">
        <v>159</v>
      </c>
      <c r="I40" s="74"/>
    </row>
    <row r="41" spans="1:9" x14ac:dyDescent="0.2">
      <c r="A41" t="s">
        <v>129</v>
      </c>
      <c r="B41" t="s">
        <v>471</v>
      </c>
      <c r="C41" s="76">
        <v>12055.065791583167</v>
      </c>
      <c r="D41" s="76">
        <v>429</v>
      </c>
      <c r="F41" s="78"/>
      <c r="G41" s="78"/>
      <c r="H41" s="78">
        <v>330</v>
      </c>
      <c r="I41" s="74"/>
    </row>
    <row r="42" spans="1:9" x14ac:dyDescent="0.2">
      <c r="A42" t="s">
        <v>130</v>
      </c>
      <c r="B42" t="s">
        <v>459</v>
      </c>
      <c r="C42" s="76">
        <v>10203.345090361447</v>
      </c>
      <c r="D42" s="76">
        <v>228</v>
      </c>
      <c r="F42" s="78">
        <v>12</v>
      </c>
      <c r="G42" s="78"/>
      <c r="H42" s="78"/>
      <c r="I42" s="74"/>
    </row>
    <row r="43" spans="1:9" x14ac:dyDescent="0.2">
      <c r="A43" t="s">
        <v>131</v>
      </c>
      <c r="B43" t="s">
        <v>405</v>
      </c>
      <c r="C43" s="76">
        <v>10981.477106227108</v>
      </c>
      <c r="D43" s="76">
        <v>195</v>
      </c>
      <c r="E43" s="78">
        <v>2.5</v>
      </c>
      <c r="F43" s="78">
        <v>2.5</v>
      </c>
      <c r="G43" s="78"/>
      <c r="H43" s="78"/>
      <c r="I43" s="74"/>
    </row>
    <row r="44" spans="1:9" x14ac:dyDescent="0.2">
      <c r="A44" t="s">
        <v>132</v>
      </c>
      <c r="B44" t="s">
        <v>463</v>
      </c>
      <c r="C44" s="76">
        <v>9599.7679618473885</v>
      </c>
      <c r="D44" s="76">
        <v>663</v>
      </c>
      <c r="F44" s="78"/>
      <c r="G44" s="78"/>
      <c r="H44" s="78">
        <v>66</v>
      </c>
      <c r="I44" s="74"/>
    </row>
    <row r="45" spans="1:9" x14ac:dyDescent="0.2">
      <c r="A45" t="s">
        <v>134</v>
      </c>
      <c r="B45" t="s">
        <v>472</v>
      </c>
      <c r="C45" s="76">
        <v>13720.156147540982</v>
      </c>
      <c r="D45" s="76">
        <v>69</v>
      </c>
      <c r="F45" s="78"/>
      <c r="G45" s="78"/>
      <c r="H45" s="78"/>
      <c r="I45" s="74"/>
    </row>
    <row r="46" spans="1:9" x14ac:dyDescent="0.2">
      <c r="A46" t="s">
        <v>136</v>
      </c>
      <c r="B46" t="s">
        <v>446</v>
      </c>
      <c r="C46" s="76">
        <v>13215.052594752184</v>
      </c>
      <c r="D46" s="76">
        <v>210</v>
      </c>
      <c r="F46" s="78"/>
      <c r="G46" s="78"/>
      <c r="H46" s="78"/>
      <c r="I46" s="74"/>
    </row>
    <row r="47" spans="1:9" x14ac:dyDescent="0.2">
      <c r="A47" t="s">
        <v>137</v>
      </c>
      <c r="B47" t="s">
        <v>473</v>
      </c>
      <c r="C47" s="76">
        <v>11028.073699059561</v>
      </c>
      <c r="D47" s="76">
        <v>189</v>
      </c>
      <c r="F47" s="78"/>
      <c r="G47" s="78"/>
      <c r="H47" s="78"/>
      <c r="I47" s="74"/>
    </row>
    <row r="48" spans="1:9" x14ac:dyDescent="0.2">
      <c r="A48" t="s">
        <v>138</v>
      </c>
      <c r="B48" t="s">
        <v>427</v>
      </c>
      <c r="C48" s="76">
        <v>10056.075569620252</v>
      </c>
      <c r="D48" s="76">
        <v>45</v>
      </c>
      <c r="F48" s="78"/>
      <c r="G48" s="78"/>
      <c r="H48" s="78"/>
      <c r="I48" s="74"/>
    </row>
    <row r="49" spans="1:9" x14ac:dyDescent="0.2">
      <c r="A49" t="s">
        <v>139</v>
      </c>
      <c r="B49" t="s">
        <v>397</v>
      </c>
      <c r="C49" s="76">
        <v>10674.208287037038</v>
      </c>
      <c r="D49" s="76">
        <v>60</v>
      </c>
      <c r="F49" s="78"/>
      <c r="G49" s="78"/>
      <c r="H49" s="78">
        <v>60</v>
      </c>
      <c r="I49" s="74"/>
    </row>
    <row r="50" spans="1:9" x14ac:dyDescent="0.2">
      <c r="A50" t="s">
        <v>135</v>
      </c>
      <c r="B50" t="s">
        <v>421</v>
      </c>
      <c r="C50" s="76">
        <v>10586.606189495365</v>
      </c>
      <c r="D50" s="76">
        <v>525</v>
      </c>
      <c r="F50" s="78">
        <v>2.5</v>
      </c>
      <c r="G50" s="78">
        <v>27</v>
      </c>
      <c r="H50" s="78"/>
      <c r="I50" s="74"/>
    </row>
    <row r="51" spans="1:9" x14ac:dyDescent="0.2">
      <c r="A51" t="s">
        <v>140</v>
      </c>
      <c r="B51" t="s">
        <v>440</v>
      </c>
      <c r="C51" s="76">
        <v>11873.652465897168</v>
      </c>
      <c r="D51" s="76">
        <v>555</v>
      </c>
      <c r="F51" s="78"/>
      <c r="G51" s="78"/>
      <c r="H51" s="78">
        <v>147</v>
      </c>
      <c r="I51" s="74"/>
    </row>
    <row r="52" spans="1:9" x14ac:dyDescent="0.2">
      <c r="A52" t="s">
        <v>118</v>
      </c>
      <c r="B52" t="s">
        <v>420</v>
      </c>
      <c r="C52" s="76">
        <v>10754.806228356336</v>
      </c>
      <c r="D52" s="76">
        <v>2193</v>
      </c>
      <c r="F52" s="78"/>
      <c r="G52" s="78"/>
      <c r="H52" s="78">
        <v>738</v>
      </c>
      <c r="I52" s="74"/>
    </row>
    <row r="53" spans="1:9" x14ac:dyDescent="0.2">
      <c r="A53" t="s">
        <v>141</v>
      </c>
      <c r="B53" t="s">
        <v>419</v>
      </c>
      <c r="C53" s="76">
        <v>12326.319236947793</v>
      </c>
      <c r="D53" s="76">
        <v>174</v>
      </c>
      <c r="F53" s="78"/>
      <c r="G53" s="78"/>
      <c r="H53" s="78"/>
      <c r="I53" s="74"/>
    </row>
    <row r="54" spans="1:9" x14ac:dyDescent="0.2">
      <c r="A54" t="s">
        <v>142</v>
      </c>
      <c r="B54" t="s">
        <v>474</v>
      </c>
      <c r="C54" s="76">
        <v>12195.002000000002</v>
      </c>
      <c r="D54" s="76">
        <v>156</v>
      </c>
      <c r="F54" s="78"/>
      <c r="G54" s="78"/>
      <c r="H54" s="78"/>
      <c r="I54" s="74"/>
    </row>
    <row r="55" spans="1:9" x14ac:dyDescent="0.2">
      <c r="A55" t="s">
        <v>144</v>
      </c>
      <c r="B55" t="s">
        <v>462</v>
      </c>
      <c r="C55" s="76">
        <v>10816.90751724138</v>
      </c>
      <c r="D55" s="76">
        <v>105</v>
      </c>
      <c r="F55" s="78"/>
      <c r="G55" s="78"/>
      <c r="H55" s="78"/>
      <c r="I55" s="74"/>
    </row>
    <row r="56" spans="1:9" x14ac:dyDescent="0.2">
      <c r="A56" t="s">
        <v>145</v>
      </c>
      <c r="B56" t="s">
        <v>475</v>
      </c>
      <c r="C56" s="76">
        <v>12176.718114754098</v>
      </c>
      <c r="D56" s="76">
        <v>84</v>
      </c>
      <c r="F56" s="78"/>
      <c r="G56" s="78"/>
      <c r="H56" s="78"/>
      <c r="I56" s="74"/>
    </row>
    <row r="57" spans="1:9" x14ac:dyDescent="0.2">
      <c r="A57" t="s">
        <v>146</v>
      </c>
      <c r="B57" t="s">
        <v>432</v>
      </c>
      <c r="C57" s="76">
        <v>11477.235454545455</v>
      </c>
      <c r="D57" s="76">
        <v>54</v>
      </c>
      <c r="F57" s="78"/>
      <c r="G57" s="78"/>
      <c r="H57" s="78"/>
      <c r="I57" s="74"/>
    </row>
    <row r="58" spans="1:9" x14ac:dyDescent="0.2">
      <c r="A58" t="s">
        <v>147</v>
      </c>
      <c r="B58" t="s">
        <v>476</v>
      </c>
      <c r="C58" s="76">
        <v>13302.326177777779</v>
      </c>
      <c r="D58" s="76">
        <v>150</v>
      </c>
      <c r="F58" s="78"/>
      <c r="G58" s="78"/>
      <c r="H58" s="78"/>
      <c r="I58" s="74"/>
    </row>
    <row r="59" spans="1:9" x14ac:dyDescent="0.2">
      <c r="A59" t="s">
        <v>106</v>
      </c>
      <c r="B59" t="s">
        <v>477</v>
      </c>
      <c r="C59" s="76">
        <v>10917.38215528313</v>
      </c>
      <c r="D59" s="76">
        <v>5148</v>
      </c>
      <c r="E59" s="78">
        <v>2.5</v>
      </c>
      <c r="F59" s="78"/>
      <c r="G59" s="78"/>
      <c r="H59" s="78">
        <v>1125</v>
      </c>
      <c r="I59" s="74"/>
    </row>
    <row r="60" spans="1:9" x14ac:dyDescent="0.2">
      <c r="A60" t="s">
        <v>149</v>
      </c>
      <c r="B60" t="s">
        <v>407</v>
      </c>
      <c r="C60" s="76">
        <v>9244.2640476190463</v>
      </c>
      <c r="D60" s="76">
        <v>54</v>
      </c>
      <c r="F60" s="78">
        <v>2.5</v>
      </c>
      <c r="G60" s="78"/>
      <c r="H60" s="78"/>
      <c r="I60" s="74"/>
    </row>
    <row r="61" spans="1:9" x14ac:dyDescent="0.2">
      <c r="A61" t="s">
        <v>150</v>
      </c>
      <c r="B61" t="s">
        <v>478</v>
      </c>
      <c r="C61" s="76">
        <v>15263.52534653465</v>
      </c>
      <c r="D61" s="76">
        <v>495</v>
      </c>
      <c r="F61" s="78"/>
      <c r="G61" s="78"/>
      <c r="H61" s="78"/>
      <c r="I61" s="74"/>
    </row>
    <row r="62" spans="1:9" x14ac:dyDescent="0.2">
      <c r="A62" t="s">
        <v>151</v>
      </c>
      <c r="B62" t="s">
        <v>400</v>
      </c>
      <c r="C62" s="76">
        <v>10066.472993896561</v>
      </c>
      <c r="D62" s="76">
        <v>1707</v>
      </c>
      <c r="F62" s="78">
        <v>30</v>
      </c>
      <c r="G62" s="78">
        <v>54</v>
      </c>
      <c r="H62" s="78">
        <v>486</v>
      </c>
      <c r="I62" s="74"/>
    </row>
    <row r="63" spans="1:9" x14ac:dyDescent="0.2">
      <c r="A63" t="s">
        <v>152</v>
      </c>
      <c r="B63" t="s">
        <v>457</v>
      </c>
      <c r="C63" s="76">
        <v>11799.783008787348</v>
      </c>
      <c r="D63" s="76">
        <v>1242</v>
      </c>
      <c r="F63" s="78">
        <v>30</v>
      </c>
      <c r="G63" s="78">
        <v>825</v>
      </c>
      <c r="H63" s="78">
        <v>75</v>
      </c>
      <c r="I63" s="74"/>
    </row>
    <row r="64" spans="1:9" x14ac:dyDescent="0.2">
      <c r="A64" t="s">
        <v>154</v>
      </c>
      <c r="B64" t="s">
        <v>479</v>
      </c>
      <c r="C64" s="76">
        <v>13370.598019801982</v>
      </c>
      <c r="D64" s="76">
        <v>45</v>
      </c>
      <c r="F64" s="78"/>
      <c r="G64" s="78"/>
      <c r="H64" s="78"/>
      <c r="I64" s="74"/>
    </row>
    <row r="65" spans="1:9" x14ac:dyDescent="0.2">
      <c r="A65" t="s">
        <v>155</v>
      </c>
      <c r="B65" t="s">
        <v>480</v>
      </c>
      <c r="C65" s="76">
        <v>13638.360055752661</v>
      </c>
      <c r="D65" s="76">
        <v>1224</v>
      </c>
      <c r="F65" s="78"/>
      <c r="G65" s="78">
        <v>2.5</v>
      </c>
      <c r="H65" s="78">
        <v>2.5</v>
      </c>
      <c r="I65" s="74"/>
    </row>
    <row r="66" spans="1:9" x14ac:dyDescent="0.2">
      <c r="A66" t="s">
        <v>156</v>
      </c>
      <c r="B66" t="s">
        <v>398</v>
      </c>
      <c r="C66" s="76">
        <v>11233.617091836735</v>
      </c>
      <c r="D66" s="76">
        <v>375</v>
      </c>
      <c r="F66" s="78"/>
      <c r="G66" s="78"/>
      <c r="H66" s="78">
        <v>198</v>
      </c>
      <c r="I66" s="74"/>
    </row>
    <row r="67" spans="1:9" x14ac:dyDescent="0.2">
      <c r="A67" t="s">
        <v>157</v>
      </c>
      <c r="B67" t="s">
        <v>481</v>
      </c>
      <c r="C67" s="76">
        <v>10422.846624072548</v>
      </c>
      <c r="D67" s="76">
        <v>1356</v>
      </c>
      <c r="E67" s="78">
        <v>2.5</v>
      </c>
      <c r="F67" s="78">
        <v>96</v>
      </c>
      <c r="G67" s="78"/>
      <c r="H67" s="78">
        <v>324</v>
      </c>
      <c r="I67" s="74"/>
    </row>
    <row r="68" spans="1:9" x14ac:dyDescent="0.2">
      <c r="A68" t="s">
        <v>158</v>
      </c>
      <c r="B68" t="s">
        <v>404</v>
      </c>
      <c r="C68" s="76">
        <v>14159.784450261781</v>
      </c>
      <c r="D68" s="76">
        <v>162</v>
      </c>
      <c r="F68" s="78"/>
      <c r="G68" s="78"/>
      <c r="H68" s="78"/>
      <c r="I68" s="74"/>
    </row>
    <row r="69" spans="1:9" x14ac:dyDescent="0.2">
      <c r="A69" t="s">
        <v>159</v>
      </c>
      <c r="B69" t="s">
        <v>482</v>
      </c>
      <c r="C69" s="76">
        <v>9732.6588817891388</v>
      </c>
      <c r="D69" s="76">
        <v>345</v>
      </c>
      <c r="F69" s="78"/>
      <c r="G69" s="78"/>
      <c r="H69" s="78">
        <v>90</v>
      </c>
      <c r="I69" s="74"/>
    </row>
    <row r="70" spans="1:9" x14ac:dyDescent="0.2">
      <c r="A70" t="s">
        <v>160</v>
      </c>
      <c r="B70" t="s">
        <v>483</v>
      </c>
      <c r="C70" s="76">
        <v>9891.7988461538444</v>
      </c>
      <c r="D70" s="76">
        <v>36</v>
      </c>
      <c r="F70" s="78"/>
      <c r="G70" s="78"/>
      <c r="H70" s="78"/>
      <c r="I70" s="74"/>
    </row>
    <row r="71" spans="1:9" x14ac:dyDescent="0.2">
      <c r="A71" t="s">
        <v>161</v>
      </c>
      <c r="B71" t="s">
        <v>452</v>
      </c>
      <c r="C71" s="76">
        <v>9557.2775438596491</v>
      </c>
      <c r="D71" s="76">
        <v>207</v>
      </c>
      <c r="F71" s="78"/>
      <c r="G71" s="78">
        <v>2.5</v>
      </c>
      <c r="H71" s="78"/>
      <c r="I71" s="74"/>
    </row>
    <row r="72" spans="1:9" x14ac:dyDescent="0.2">
      <c r="A72" t="s">
        <v>163</v>
      </c>
      <c r="B72" t="s">
        <v>484</v>
      </c>
      <c r="C72" s="76">
        <v>18714.172894736843</v>
      </c>
      <c r="D72" s="76">
        <v>30</v>
      </c>
      <c r="F72" s="78"/>
      <c r="G72" s="78"/>
      <c r="H72" s="78"/>
      <c r="I72" s="74"/>
    </row>
    <row r="73" spans="1:9" x14ac:dyDescent="0.2">
      <c r="A73" t="s">
        <v>164</v>
      </c>
      <c r="B73" t="s">
        <v>396</v>
      </c>
      <c r="C73" s="76">
        <v>13134.968197183098</v>
      </c>
      <c r="D73" s="76">
        <v>192</v>
      </c>
      <c r="E73" s="78">
        <v>6</v>
      </c>
      <c r="F73" s="78">
        <v>12</v>
      </c>
      <c r="G73" s="78"/>
      <c r="H73" s="78">
        <v>54</v>
      </c>
      <c r="I73" s="74"/>
    </row>
    <row r="74" spans="1:9" x14ac:dyDescent="0.2">
      <c r="A74" t="s">
        <v>165</v>
      </c>
      <c r="B74" t="s">
        <v>485</v>
      </c>
      <c r="C74" s="76">
        <v>15047.750681818181</v>
      </c>
      <c r="D74" s="76">
        <v>90</v>
      </c>
      <c r="F74" s="78"/>
      <c r="G74" s="78"/>
      <c r="H74" s="78"/>
      <c r="I74" s="74"/>
    </row>
    <row r="75" spans="1:9" x14ac:dyDescent="0.2">
      <c r="A75" t="s">
        <v>166</v>
      </c>
      <c r="B75" t="s">
        <v>401</v>
      </c>
      <c r="C75" s="76">
        <v>13622.473263157894</v>
      </c>
      <c r="D75" s="76">
        <v>57</v>
      </c>
      <c r="F75" s="78"/>
      <c r="G75" s="78"/>
      <c r="H75" s="78"/>
      <c r="I75" s="74"/>
    </row>
    <row r="76" spans="1:9" x14ac:dyDescent="0.2">
      <c r="A76" t="s">
        <v>167</v>
      </c>
      <c r="B76" t="s">
        <v>433</v>
      </c>
      <c r="C76" s="76">
        <v>20785.439423076921</v>
      </c>
      <c r="D76" s="76">
        <v>42</v>
      </c>
      <c r="F76" s="78"/>
      <c r="G76" s="78"/>
      <c r="H76" s="78"/>
      <c r="I76" s="74"/>
    </row>
    <row r="77" spans="1:9" x14ac:dyDescent="0.2">
      <c r="A77" t="s">
        <v>168</v>
      </c>
      <c r="B77" t="s">
        <v>424</v>
      </c>
      <c r="C77" s="76">
        <v>11121.864032520323</v>
      </c>
      <c r="D77" s="76">
        <v>309</v>
      </c>
      <c r="F77" s="78"/>
      <c r="G77" s="78"/>
      <c r="H77" s="78">
        <v>54</v>
      </c>
      <c r="I77" s="74"/>
    </row>
    <row r="78" spans="1:9" x14ac:dyDescent="0.2">
      <c r="A78" t="s">
        <v>169</v>
      </c>
      <c r="B78" t="s">
        <v>402</v>
      </c>
      <c r="C78" s="76">
        <v>9505.5758300132802</v>
      </c>
      <c r="D78" s="76">
        <v>498</v>
      </c>
      <c r="F78" s="78"/>
      <c r="G78" s="78"/>
      <c r="H78" s="78"/>
      <c r="I78" s="74"/>
    </row>
    <row r="79" spans="1:9" x14ac:dyDescent="0.2">
      <c r="A79" t="s">
        <v>170</v>
      </c>
      <c r="B79" t="s">
        <v>447</v>
      </c>
      <c r="C79" s="76">
        <v>13514.300911722141</v>
      </c>
      <c r="D79" s="76">
        <v>396</v>
      </c>
      <c r="F79" s="78">
        <v>102</v>
      </c>
      <c r="G79" s="78"/>
      <c r="H79" s="78">
        <v>150</v>
      </c>
      <c r="I79" s="74"/>
    </row>
    <row r="80" spans="1:9" x14ac:dyDescent="0.2">
      <c r="A80" t="s">
        <v>103</v>
      </c>
      <c r="B80" t="s">
        <v>486</v>
      </c>
      <c r="C80" s="76">
        <v>9923.6381526104433</v>
      </c>
      <c r="D80" s="76">
        <v>168</v>
      </c>
      <c r="F80" s="78"/>
      <c r="G80" s="78"/>
      <c r="H80" s="78"/>
      <c r="I80" s="74"/>
    </row>
    <row r="81" spans="1:9" x14ac:dyDescent="0.2">
      <c r="A81" t="s">
        <v>171</v>
      </c>
      <c r="B81" t="s">
        <v>412</v>
      </c>
      <c r="C81" s="76">
        <v>11781.948421052633</v>
      </c>
      <c r="D81" s="76">
        <v>60</v>
      </c>
      <c r="F81" s="78"/>
      <c r="G81" s="78"/>
      <c r="H81" s="78"/>
      <c r="I81" s="74"/>
    </row>
    <row r="82" spans="1:9" x14ac:dyDescent="0.2">
      <c r="A82" t="s">
        <v>172</v>
      </c>
      <c r="B82" t="s">
        <v>487</v>
      </c>
      <c r="C82" s="76">
        <v>10204.262373247033</v>
      </c>
      <c r="D82" s="76">
        <v>480</v>
      </c>
      <c r="F82" s="78"/>
      <c r="G82" s="78"/>
      <c r="H82" s="78"/>
      <c r="I82" s="74"/>
    </row>
    <row r="83" spans="1:9" x14ac:dyDescent="0.2">
      <c r="A83" t="s">
        <v>174</v>
      </c>
      <c r="B83" t="s">
        <v>411</v>
      </c>
      <c r="C83" s="76">
        <v>9731.2546896551703</v>
      </c>
      <c r="D83" s="76">
        <v>279</v>
      </c>
      <c r="F83" s="78"/>
      <c r="G83" s="78"/>
      <c r="H83" s="78">
        <v>39</v>
      </c>
      <c r="I83" s="74"/>
    </row>
    <row r="84" spans="1:9" x14ac:dyDescent="0.2">
      <c r="A84" t="s">
        <v>176</v>
      </c>
      <c r="B84" t="s">
        <v>429</v>
      </c>
      <c r="C84" s="76">
        <v>10505.645612758814</v>
      </c>
      <c r="D84" s="76">
        <v>1044</v>
      </c>
      <c r="F84" s="78">
        <v>9</v>
      </c>
      <c r="G84" s="78"/>
      <c r="H84" s="78">
        <v>360</v>
      </c>
      <c r="I84" s="74"/>
    </row>
    <row r="85" spans="1:9" x14ac:dyDescent="0.2">
      <c r="A85" t="s">
        <v>177</v>
      </c>
      <c r="B85" t="s">
        <v>488</v>
      </c>
      <c r="C85" s="76">
        <v>10866.004915797912</v>
      </c>
      <c r="D85" s="76">
        <v>1278</v>
      </c>
      <c r="F85" s="78">
        <v>81</v>
      </c>
      <c r="G85" s="78">
        <v>57</v>
      </c>
      <c r="H85" s="78">
        <v>471</v>
      </c>
      <c r="I85" s="74"/>
    </row>
    <row r="86" spans="1:9" x14ac:dyDescent="0.2">
      <c r="A86" t="s">
        <v>178</v>
      </c>
      <c r="B86" t="s">
        <v>409</v>
      </c>
      <c r="C86" s="76">
        <v>12043.047354497354</v>
      </c>
      <c r="D86" s="76">
        <v>210</v>
      </c>
      <c r="F86" s="78"/>
      <c r="G86" s="78"/>
      <c r="H86" s="78">
        <v>54</v>
      </c>
      <c r="I86" s="74"/>
    </row>
    <row r="87" spans="1:9" x14ac:dyDescent="0.2">
      <c r="A87" t="s">
        <v>179</v>
      </c>
      <c r="B87" t="s">
        <v>461</v>
      </c>
      <c r="C87" s="76">
        <v>9767.3337313432839</v>
      </c>
      <c r="D87" s="76">
        <v>36</v>
      </c>
      <c r="F87" s="78"/>
      <c r="G87" s="78"/>
      <c r="H87" s="78"/>
      <c r="I87" s="74"/>
    </row>
    <row r="88" spans="1:9" x14ac:dyDescent="0.2">
      <c r="A88" t="s">
        <v>180</v>
      </c>
      <c r="B88" t="s">
        <v>489</v>
      </c>
      <c r="C88" s="76">
        <v>10578.4828</v>
      </c>
      <c r="D88" s="76">
        <v>75</v>
      </c>
      <c r="F88" s="78"/>
      <c r="G88" s="78"/>
      <c r="H88" s="78"/>
      <c r="I88" s="74"/>
    </row>
    <row r="89" spans="1:9" x14ac:dyDescent="0.2">
      <c r="A89" t="s">
        <v>181</v>
      </c>
      <c r="B89" t="s">
        <v>413</v>
      </c>
      <c r="C89" s="76">
        <v>11020.557758318735</v>
      </c>
      <c r="D89" s="76">
        <v>1596</v>
      </c>
      <c r="F89" s="78">
        <v>15</v>
      </c>
      <c r="G89" s="78"/>
      <c r="H89" s="78">
        <v>609</v>
      </c>
      <c r="I89" s="74"/>
    </row>
    <row r="90" spans="1:9" x14ac:dyDescent="0.2">
      <c r="A90" t="s">
        <v>182</v>
      </c>
      <c r="B90" t="s">
        <v>418</v>
      </c>
      <c r="C90" s="76">
        <v>12311.348222222223</v>
      </c>
      <c r="D90" s="76">
        <v>222</v>
      </c>
      <c r="F90" s="78"/>
      <c r="G90" s="78">
        <v>15</v>
      </c>
      <c r="H90" s="78"/>
      <c r="I90" s="74"/>
    </row>
    <row r="91" spans="1:9" x14ac:dyDescent="0.2">
      <c r="A91" t="s">
        <v>183</v>
      </c>
      <c r="B91" t="s">
        <v>410</v>
      </c>
      <c r="C91" s="76">
        <v>16989.826818181817</v>
      </c>
      <c r="D91" s="76">
        <v>297</v>
      </c>
      <c r="F91" s="78"/>
      <c r="G91" s="78"/>
      <c r="H91" s="78"/>
      <c r="I91" s="74"/>
    </row>
    <row r="92" spans="1:9" x14ac:dyDescent="0.2">
      <c r="A92" t="s">
        <v>184</v>
      </c>
      <c r="B92" t="s">
        <v>443</v>
      </c>
      <c r="C92" s="76">
        <v>13115.137917675545</v>
      </c>
      <c r="D92" s="76">
        <v>207</v>
      </c>
      <c r="F92" s="78"/>
      <c r="G92" s="78"/>
      <c r="H92" s="78">
        <v>120</v>
      </c>
      <c r="I92" s="74"/>
    </row>
    <row r="93" spans="1:9" x14ac:dyDescent="0.2">
      <c r="A93" t="s">
        <v>185</v>
      </c>
      <c r="B93" t="s">
        <v>448</v>
      </c>
      <c r="C93" s="76">
        <v>8197.2484905660367</v>
      </c>
      <c r="D93" s="76">
        <v>33</v>
      </c>
      <c r="F93" s="78"/>
      <c r="G93" s="78"/>
      <c r="H93" s="78"/>
      <c r="I93" s="74"/>
    </row>
    <row r="94" spans="1:9" x14ac:dyDescent="0.2">
      <c r="A94" t="s">
        <v>186</v>
      </c>
      <c r="B94" t="s">
        <v>490</v>
      </c>
      <c r="C94" s="76">
        <v>11437.90110738255</v>
      </c>
      <c r="D94" s="76">
        <v>216</v>
      </c>
      <c r="F94" s="78"/>
      <c r="G94" s="78"/>
      <c r="H94" s="78"/>
      <c r="I94" s="74"/>
    </row>
    <row r="95" spans="1:9" x14ac:dyDescent="0.2">
      <c r="A95" t="s">
        <v>162</v>
      </c>
      <c r="B95" t="s">
        <v>491</v>
      </c>
      <c r="C95" s="76">
        <v>10437.708857308586</v>
      </c>
      <c r="D95" s="76">
        <v>2175</v>
      </c>
      <c r="E95" s="78">
        <v>2.5</v>
      </c>
      <c r="F95" s="78">
        <v>9</v>
      </c>
      <c r="G95" s="78"/>
      <c r="H95" s="78">
        <v>159</v>
      </c>
      <c r="I95" s="74"/>
    </row>
    <row r="96" spans="1:9" x14ac:dyDescent="0.2">
      <c r="A96" t="s">
        <v>187</v>
      </c>
      <c r="B96" t="s">
        <v>466</v>
      </c>
      <c r="C96" s="76">
        <v>11635.408243243242</v>
      </c>
      <c r="D96" s="76">
        <v>165</v>
      </c>
      <c r="F96" s="78"/>
      <c r="G96" s="78"/>
      <c r="H96" s="78"/>
      <c r="I96" s="74"/>
    </row>
    <row r="97" spans="1:9" x14ac:dyDescent="0.2">
      <c r="A97" t="s">
        <v>188</v>
      </c>
      <c r="B97" t="s">
        <v>465</v>
      </c>
      <c r="C97" s="76">
        <v>12302.188073394496</v>
      </c>
      <c r="D97" s="76">
        <v>72</v>
      </c>
      <c r="F97" s="78"/>
      <c r="G97" s="78"/>
      <c r="H97" s="78"/>
      <c r="I97" s="74"/>
    </row>
    <row r="98" spans="1:9" x14ac:dyDescent="0.2">
      <c r="A98" t="s">
        <v>190</v>
      </c>
      <c r="B98" t="s">
        <v>492</v>
      </c>
      <c r="C98" s="76">
        <v>10252.382518891687</v>
      </c>
      <c r="D98" s="76">
        <v>705</v>
      </c>
      <c r="F98" s="78"/>
      <c r="G98" s="78"/>
      <c r="H98" s="78">
        <v>90</v>
      </c>
      <c r="I98" s="74"/>
    </row>
    <row r="99" spans="1:9" x14ac:dyDescent="0.2">
      <c r="A99" t="s">
        <v>191</v>
      </c>
      <c r="B99" t="s">
        <v>435</v>
      </c>
      <c r="C99" s="76">
        <v>19161.762359550561</v>
      </c>
      <c r="D99" s="76">
        <v>69</v>
      </c>
      <c r="F99" s="78"/>
      <c r="G99" s="78"/>
      <c r="H99" s="78"/>
      <c r="I99" s="74"/>
    </row>
    <row r="100" spans="1:9" x14ac:dyDescent="0.2">
      <c r="A100" t="s">
        <v>193</v>
      </c>
      <c r="B100" t="s">
        <v>445</v>
      </c>
      <c r="C100" s="76">
        <v>10219.638918918918</v>
      </c>
      <c r="D100" s="76">
        <v>78</v>
      </c>
      <c r="F100" s="78"/>
      <c r="G100" s="78"/>
      <c r="H100" s="78"/>
      <c r="I100" s="74"/>
    </row>
    <row r="101" spans="1:9" x14ac:dyDescent="0.2">
      <c r="A101" t="s">
        <v>194</v>
      </c>
      <c r="B101" t="s">
        <v>493</v>
      </c>
      <c r="C101" s="76">
        <v>13844.48943585077</v>
      </c>
      <c r="D101" s="76">
        <v>1458</v>
      </c>
      <c r="F101" s="78"/>
      <c r="G101" s="78"/>
      <c r="H101" s="78">
        <v>225</v>
      </c>
      <c r="I101" s="74"/>
    </row>
    <row r="102" spans="1:9" x14ac:dyDescent="0.2">
      <c r="A102" t="s">
        <v>195</v>
      </c>
      <c r="B102" t="s">
        <v>494</v>
      </c>
      <c r="C102" s="76">
        <v>13023.200675057207</v>
      </c>
      <c r="D102" s="76">
        <v>2052</v>
      </c>
      <c r="E102" s="78">
        <v>2.5</v>
      </c>
      <c r="F102" s="78">
        <v>33</v>
      </c>
      <c r="G102" s="78"/>
      <c r="H102" s="78">
        <v>510</v>
      </c>
      <c r="I102" s="74"/>
    </row>
    <row r="103" spans="1:9" x14ac:dyDescent="0.2">
      <c r="A103" t="s">
        <v>196</v>
      </c>
      <c r="B103" t="s">
        <v>495</v>
      </c>
      <c r="C103" s="76">
        <v>13547.126986301368</v>
      </c>
      <c r="D103" s="76">
        <v>222</v>
      </c>
      <c r="F103" s="78"/>
      <c r="G103" s="78"/>
      <c r="H103" s="78"/>
      <c r="I103" s="74"/>
    </row>
    <row r="104" spans="1:9" x14ac:dyDescent="0.2">
      <c r="A104" t="s">
        <v>197</v>
      </c>
      <c r="B104" t="s">
        <v>464</v>
      </c>
      <c r="C104" s="76">
        <v>10339.96610576923</v>
      </c>
      <c r="D104" s="76">
        <v>276</v>
      </c>
      <c r="F104" s="78"/>
      <c r="G104" s="78"/>
      <c r="H104" s="78"/>
      <c r="I104" s="74"/>
    </row>
    <row r="105" spans="1:9" x14ac:dyDescent="0.2">
      <c r="A105" t="s">
        <v>198</v>
      </c>
      <c r="B105" t="s">
        <v>438</v>
      </c>
      <c r="C105" s="76">
        <v>14299.396381322958</v>
      </c>
      <c r="D105" s="76">
        <v>165</v>
      </c>
      <c r="F105" s="78"/>
      <c r="G105" s="78"/>
      <c r="H105" s="78"/>
      <c r="I105" s="74"/>
    </row>
    <row r="106" spans="1:9" x14ac:dyDescent="0.2">
      <c r="A106" t="s">
        <v>199</v>
      </c>
      <c r="B106" t="s">
        <v>496</v>
      </c>
      <c r="C106" s="76">
        <v>16492.571451612901</v>
      </c>
      <c r="D106" s="76">
        <v>42</v>
      </c>
      <c r="F106" s="78"/>
      <c r="G106" s="78"/>
      <c r="H106" s="78"/>
      <c r="I106" s="74"/>
    </row>
    <row r="107" spans="1:9" x14ac:dyDescent="0.2">
      <c r="A107" t="s">
        <v>200</v>
      </c>
      <c r="B107" t="s">
        <v>497</v>
      </c>
      <c r="C107" s="76">
        <v>12569.071115775219</v>
      </c>
      <c r="D107" s="76">
        <v>4134</v>
      </c>
      <c r="E107" s="78">
        <v>2.5</v>
      </c>
      <c r="F107" s="78">
        <v>2.5</v>
      </c>
      <c r="G107" s="78"/>
      <c r="H107" s="78">
        <v>1320</v>
      </c>
      <c r="I107" s="74"/>
    </row>
    <row r="108" spans="1:9" x14ac:dyDescent="0.2">
      <c r="A108" t="s">
        <v>201</v>
      </c>
      <c r="B108" t="s">
        <v>498</v>
      </c>
      <c r="C108" s="76">
        <v>11622.340402684564</v>
      </c>
      <c r="D108" s="76">
        <v>108</v>
      </c>
      <c r="F108" s="78"/>
      <c r="G108" s="78"/>
      <c r="H108" s="78"/>
      <c r="I108" s="74"/>
    </row>
    <row r="109" spans="1:9" x14ac:dyDescent="0.2">
      <c r="A109" t="s">
        <v>202</v>
      </c>
      <c r="B109" t="s">
        <v>460</v>
      </c>
      <c r="C109" s="76">
        <v>12440.519049586776</v>
      </c>
      <c r="D109" s="76">
        <v>654</v>
      </c>
      <c r="F109" s="78"/>
      <c r="G109" s="78"/>
      <c r="H109" s="78">
        <v>54</v>
      </c>
      <c r="I109" s="74"/>
    </row>
    <row r="110" spans="1:9" x14ac:dyDescent="0.2">
      <c r="A110" t="s">
        <v>203</v>
      </c>
      <c r="B110" t="s">
        <v>499</v>
      </c>
      <c r="C110" s="76">
        <v>15604.652500000002</v>
      </c>
      <c r="D110" s="76">
        <v>18</v>
      </c>
      <c r="F110" s="78"/>
      <c r="G110" s="78"/>
      <c r="H110" s="78"/>
      <c r="I110" s="74"/>
    </row>
    <row r="111" spans="1:9" x14ac:dyDescent="0.2">
      <c r="A111" t="s">
        <v>204</v>
      </c>
      <c r="B111" t="s">
        <v>500</v>
      </c>
      <c r="C111" s="76">
        <v>11268.535536723164</v>
      </c>
      <c r="D111" s="76">
        <v>360</v>
      </c>
      <c r="F111" s="78"/>
      <c r="G111" s="78"/>
      <c r="H111" s="78">
        <v>108</v>
      </c>
      <c r="I111" s="74"/>
    </row>
    <row r="112" spans="1:9" x14ac:dyDescent="0.2">
      <c r="A112" t="s">
        <v>259</v>
      </c>
      <c r="B112" t="s">
        <v>501</v>
      </c>
      <c r="C112" s="76">
        <v>11723.480772200772</v>
      </c>
      <c r="D112" s="76">
        <v>174</v>
      </c>
      <c r="F112" s="78"/>
      <c r="G112" s="78"/>
      <c r="H112" s="78"/>
      <c r="I112" s="74"/>
    </row>
    <row r="113" spans="1:9" x14ac:dyDescent="0.2">
      <c r="A113" t="s">
        <v>205</v>
      </c>
      <c r="B113" t="s">
        <v>450</v>
      </c>
      <c r="C113" s="76">
        <v>10011.560847457627</v>
      </c>
      <c r="D113" s="76">
        <v>30</v>
      </c>
      <c r="F113" s="78"/>
      <c r="G113" s="78"/>
      <c r="H113" s="78"/>
      <c r="I113" s="74"/>
    </row>
    <row r="114" spans="1:9" x14ac:dyDescent="0.2">
      <c r="A114" t="s">
        <v>206</v>
      </c>
      <c r="B114" t="s">
        <v>502</v>
      </c>
      <c r="C114" s="76">
        <v>12784.441005917159</v>
      </c>
      <c r="D114" s="76">
        <v>72</v>
      </c>
      <c r="F114" s="78">
        <v>2.5</v>
      </c>
      <c r="G114" s="78"/>
      <c r="H114" s="78"/>
      <c r="I114" s="74"/>
    </row>
    <row r="115" spans="1:9" x14ac:dyDescent="0.2">
      <c r="A115" t="s">
        <v>207</v>
      </c>
      <c r="B115" t="s">
        <v>503</v>
      </c>
      <c r="C115" s="76">
        <v>14336.295410958905</v>
      </c>
      <c r="D115" s="76">
        <v>99</v>
      </c>
      <c r="F115" s="78"/>
      <c r="G115" s="78"/>
      <c r="H115" s="78"/>
      <c r="I115" s="74"/>
    </row>
    <row r="116" spans="1:9" x14ac:dyDescent="0.2">
      <c r="A116" t="s">
        <v>173</v>
      </c>
      <c r="B116" t="s">
        <v>444</v>
      </c>
      <c r="C116" s="76">
        <v>0</v>
      </c>
      <c r="D116" s="76">
        <v>153</v>
      </c>
      <c r="F116" s="78"/>
      <c r="G116" s="78"/>
      <c r="H116" s="78">
        <v>39</v>
      </c>
      <c r="I116" s="74"/>
    </row>
    <row r="117" spans="1:9" x14ac:dyDescent="0.2">
      <c r="A117" t="s">
        <v>175</v>
      </c>
      <c r="B117" t="s">
        <v>458</v>
      </c>
      <c r="C117" s="76">
        <v>13033.543804347826</v>
      </c>
      <c r="D117" s="76">
        <v>186</v>
      </c>
      <c r="F117" s="78">
        <v>2.5</v>
      </c>
      <c r="G117" s="78"/>
      <c r="H117" s="78">
        <v>18</v>
      </c>
      <c r="I117" s="74"/>
    </row>
    <row r="118" spans="1:9" x14ac:dyDescent="0.2">
      <c r="A118" t="s">
        <v>83</v>
      </c>
      <c r="B118" t="s">
        <v>504</v>
      </c>
      <c r="C118" s="76">
        <v>12643.834605941192</v>
      </c>
      <c r="D118" s="76">
        <v>3225</v>
      </c>
      <c r="E118" s="78">
        <v>2.5</v>
      </c>
      <c r="F118" s="78">
        <v>303</v>
      </c>
      <c r="G118" s="78">
        <v>66</v>
      </c>
      <c r="H118" s="78">
        <v>1251</v>
      </c>
      <c r="I118" s="74"/>
    </row>
    <row r="119" spans="1:9" x14ac:dyDescent="0.2">
      <c r="A119" t="s">
        <v>208</v>
      </c>
      <c r="B119" t="s">
        <v>425</v>
      </c>
      <c r="C119" s="76">
        <v>8773.1153333333332</v>
      </c>
      <c r="D119" s="76">
        <v>282</v>
      </c>
      <c r="E119" s="78">
        <v>6</v>
      </c>
      <c r="F119" s="78">
        <v>2.5</v>
      </c>
      <c r="G119" s="78"/>
      <c r="H119" s="78"/>
      <c r="I119" s="74"/>
    </row>
    <row r="120" spans="1:9" x14ac:dyDescent="0.2">
      <c r="A120" t="s">
        <v>209</v>
      </c>
      <c r="B120" t="s">
        <v>395</v>
      </c>
      <c r="C120" s="76">
        <v>10611.962521367521</v>
      </c>
      <c r="D120" s="76">
        <v>297</v>
      </c>
      <c r="E120" s="78">
        <v>2.5</v>
      </c>
      <c r="F120" s="78"/>
      <c r="G120" s="78"/>
      <c r="H120" s="78"/>
      <c r="I120" s="74"/>
    </row>
    <row r="121" spans="1:9" x14ac:dyDescent="0.2">
      <c r="A121" t="s">
        <v>212</v>
      </c>
      <c r="B121" t="s">
        <v>505</v>
      </c>
      <c r="C121" s="76">
        <v>9914.7456551724154</v>
      </c>
      <c r="D121" s="76">
        <v>258</v>
      </c>
      <c r="F121" s="78">
        <v>36</v>
      </c>
      <c r="G121" s="78"/>
      <c r="H121" s="78"/>
      <c r="I121" s="74"/>
    </row>
    <row r="122" spans="1:9" x14ac:dyDescent="0.2">
      <c r="A122" t="s">
        <v>213</v>
      </c>
      <c r="B122" t="s">
        <v>506</v>
      </c>
      <c r="C122" s="76">
        <v>10484.816484374998</v>
      </c>
      <c r="D122" s="76"/>
      <c r="F122" s="78"/>
      <c r="G122" s="78"/>
      <c r="H122" s="78"/>
      <c r="I122" s="74"/>
    </row>
    <row r="123" spans="1:9" x14ac:dyDescent="0.2">
      <c r="A123" t="s">
        <v>214</v>
      </c>
      <c r="B123" t="s">
        <v>507</v>
      </c>
      <c r="C123" s="76">
        <v>10507.608461321286</v>
      </c>
      <c r="D123" s="76">
        <v>2121</v>
      </c>
      <c r="F123" s="78">
        <v>33</v>
      </c>
      <c r="G123" s="78"/>
      <c r="H123" s="78">
        <v>459</v>
      </c>
      <c r="I123" s="74"/>
    </row>
    <row r="124" spans="1:9" x14ac:dyDescent="0.2">
      <c r="A124" t="s">
        <v>210</v>
      </c>
      <c r="B124" t="s">
        <v>454</v>
      </c>
      <c r="C124" s="76">
        <v>16005.911946902655</v>
      </c>
      <c r="D124" s="76">
        <v>75</v>
      </c>
      <c r="F124" s="78"/>
      <c r="G124" s="78"/>
      <c r="H124" s="78"/>
      <c r="I124" s="74"/>
    </row>
    <row r="125" spans="1:9" x14ac:dyDescent="0.2">
      <c r="A125" t="s">
        <v>215</v>
      </c>
      <c r="B125" t="s">
        <v>508</v>
      </c>
      <c r="C125" s="76">
        <v>10801.946393244873</v>
      </c>
      <c r="D125" s="76">
        <v>483</v>
      </c>
      <c r="F125" s="78"/>
      <c r="G125" s="78"/>
      <c r="H125" s="78">
        <v>120</v>
      </c>
      <c r="I125" s="74"/>
    </row>
    <row r="126" spans="1:9" x14ac:dyDescent="0.2">
      <c r="A126" t="s">
        <v>216</v>
      </c>
      <c r="B126" t="s">
        <v>509</v>
      </c>
      <c r="C126" s="76">
        <v>10296.091587743733</v>
      </c>
      <c r="D126" s="76">
        <v>627</v>
      </c>
      <c r="F126" s="78">
        <v>2.5</v>
      </c>
      <c r="G126" s="78">
        <v>36</v>
      </c>
      <c r="H126" s="78">
        <v>384</v>
      </c>
      <c r="I126" s="74"/>
    </row>
    <row r="127" spans="1:9" x14ac:dyDescent="0.2">
      <c r="A127" t="s">
        <v>217</v>
      </c>
      <c r="B127" t="s">
        <v>510</v>
      </c>
      <c r="C127" s="76">
        <v>10237.320797546012</v>
      </c>
      <c r="D127" s="76">
        <v>99</v>
      </c>
      <c r="F127" s="78"/>
      <c r="G127" s="78"/>
      <c r="H127" s="78"/>
      <c r="I127" s="74"/>
    </row>
    <row r="128" spans="1:9" x14ac:dyDescent="0.2">
      <c r="A128" t="s">
        <v>218</v>
      </c>
      <c r="B128" t="s">
        <v>426</v>
      </c>
      <c r="C128" s="76">
        <v>10173.38205027107</v>
      </c>
      <c r="D128" s="76">
        <v>873</v>
      </c>
      <c r="F128" s="78">
        <v>42</v>
      </c>
      <c r="G128" s="78"/>
      <c r="H128" s="78">
        <v>192</v>
      </c>
      <c r="I128" s="74"/>
    </row>
    <row r="129" spans="1:9" x14ac:dyDescent="0.2">
      <c r="A129" t="s">
        <v>219</v>
      </c>
      <c r="B129" t="s">
        <v>511</v>
      </c>
      <c r="C129" s="76">
        <v>9467.4744842105265</v>
      </c>
      <c r="D129" s="76">
        <v>327</v>
      </c>
      <c r="F129" s="78"/>
      <c r="G129" s="78"/>
      <c r="H129" s="78"/>
      <c r="I129" s="74"/>
    </row>
    <row r="130" spans="1:9" x14ac:dyDescent="0.2">
      <c r="A130" t="s">
        <v>220</v>
      </c>
      <c r="B130" t="s">
        <v>512</v>
      </c>
      <c r="C130" s="76">
        <v>10526.681860465116</v>
      </c>
      <c r="D130" s="76">
        <v>15</v>
      </c>
      <c r="F130" s="78"/>
      <c r="G130" s="78"/>
      <c r="H130" s="78"/>
      <c r="I130" s="74"/>
    </row>
    <row r="131" spans="1:9" x14ac:dyDescent="0.2">
      <c r="A131" t="s">
        <v>221</v>
      </c>
      <c r="B131" t="s">
        <v>513</v>
      </c>
      <c r="C131" s="76">
        <v>12394.987060702875</v>
      </c>
      <c r="D131" s="76">
        <v>222</v>
      </c>
      <c r="F131" s="78"/>
      <c r="G131" s="78"/>
      <c r="H131" s="78"/>
      <c r="I131" s="74"/>
    </row>
    <row r="132" spans="1:9" x14ac:dyDescent="0.2">
      <c r="A132" t="s">
        <v>222</v>
      </c>
      <c r="B132" t="s">
        <v>514</v>
      </c>
      <c r="C132" s="76">
        <v>11248.665437881873</v>
      </c>
      <c r="D132" s="76">
        <v>843</v>
      </c>
      <c r="F132" s="78"/>
      <c r="G132" s="78">
        <v>30</v>
      </c>
      <c r="H132" s="78">
        <v>270</v>
      </c>
      <c r="I132" s="74"/>
    </row>
    <row r="133" spans="1:9" x14ac:dyDescent="0.2">
      <c r="A133" t="s">
        <v>223</v>
      </c>
      <c r="B133" t="s">
        <v>515</v>
      </c>
      <c r="C133" s="76">
        <v>8120.694226898444</v>
      </c>
      <c r="D133" s="76">
        <v>513</v>
      </c>
      <c r="E133" s="78">
        <v>15</v>
      </c>
      <c r="F133" s="78"/>
      <c r="G133" s="78"/>
      <c r="H133" s="78">
        <v>225</v>
      </c>
      <c r="I133" s="74"/>
    </row>
    <row r="134" spans="1:9" x14ac:dyDescent="0.2">
      <c r="A134" t="s">
        <v>224</v>
      </c>
      <c r="B134" t="s">
        <v>436</v>
      </c>
      <c r="C134" s="76">
        <v>9692.5275407608697</v>
      </c>
      <c r="D134" s="76">
        <v>501</v>
      </c>
      <c r="F134" s="78">
        <v>6</v>
      </c>
      <c r="G134" s="78"/>
      <c r="H134" s="78">
        <v>27</v>
      </c>
      <c r="I134" s="74"/>
    </row>
    <row r="135" spans="1:9" x14ac:dyDescent="0.2">
      <c r="A135" t="s">
        <v>87</v>
      </c>
      <c r="B135" t="s">
        <v>516</v>
      </c>
      <c r="C135" s="76">
        <v>11548.557678812416</v>
      </c>
      <c r="D135" s="76">
        <v>378</v>
      </c>
      <c r="F135" s="78"/>
      <c r="G135" s="78">
        <v>171</v>
      </c>
      <c r="H135" s="78"/>
      <c r="I135" s="74"/>
    </row>
    <row r="136" spans="1:9" x14ac:dyDescent="0.2">
      <c r="A136" t="s">
        <v>226</v>
      </c>
      <c r="B136" t="s">
        <v>517</v>
      </c>
      <c r="C136" s="76">
        <v>11775.341477832511</v>
      </c>
      <c r="D136" s="76">
        <v>279</v>
      </c>
      <c r="F136" s="78">
        <v>6</v>
      </c>
      <c r="G136" s="78"/>
      <c r="H136" s="78"/>
      <c r="I136" s="74"/>
    </row>
    <row r="137" spans="1:9" x14ac:dyDescent="0.2">
      <c r="A137" t="s">
        <v>211</v>
      </c>
      <c r="B137" t="s">
        <v>518</v>
      </c>
      <c r="C137" s="76">
        <v>13614.154389489951</v>
      </c>
      <c r="D137" s="76">
        <v>492</v>
      </c>
      <c r="F137" s="78">
        <v>2.5</v>
      </c>
      <c r="G137" s="78">
        <v>6</v>
      </c>
      <c r="H137" s="78"/>
      <c r="I137" s="74"/>
    </row>
    <row r="138" spans="1:9" x14ac:dyDescent="0.2">
      <c r="A138" t="s">
        <v>227</v>
      </c>
      <c r="B138" t="s">
        <v>519</v>
      </c>
      <c r="C138" s="76">
        <v>7542.2855</v>
      </c>
      <c r="D138" s="76">
        <v>9</v>
      </c>
      <c r="F138" s="78"/>
      <c r="G138" s="78"/>
      <c r="H138" s="78"/>
      <c r="I138" s="74"/>
    </row>
    <row r="139" spans="1:9" x14ac:dyDescent="0.2">
      <c r="A139" t="s">
        <v>228</v>
      </c>
      <c r="B139" t="s">
        <v>520</v>
      </c>
      <c r="C139" s="76">
        <v>8902.944555555554</v>
      </c>
      <c r="D139" s="76">
        <v>105</v>
      </c>
      <c r="F139" s="78"/>
      <c r="G139" s="78"/>
      <c r="H139" s="78"/>
      <c r="I139" s="74"/>
    </row>
    <row r="140" spans="1:9" x14ac:dyDescent="0.2">
      <c r="A140" t="s">
        <v>229</v>
      </c>
      <c r="B140" t="s">
        <v>521</v>
      </c>
      <c r="C140" s="76">
        <v>7234.8258362573097</v>
      </c>
      <c r="D140" s="76">
        <v>375</v>
      </c>
      <c r="F140" s="78"/>
      <c r="G140" s="78"/>
      <c r="H140" s="78"/>
      <c r="I140" s="74"/>
    </row>
    <row r="141" spans="1:9" x14ac:dyDescent="0.2">
      <c r="A141" t="s">
        <v>230</v>
      </c>
      <c r="B141" t="s">
        <v>522</v>
      </c>
      <c r="C141" s="76">
        <v>13664.096666666666</v>
      </c>
      <c r="D141" s="76">
        <v>132</v>
      </c>
      <c r="F141" s="78"/>
      <c r="G141" s="78"/>
      <c r="H141" s="78"/>
      <c r="I141" s="74"/>
    </row>
    <row r="142" spans="1:9" x14ac:dyDescent="0.2">
      <c r="A142" t="s">
        <v>225</v>
      </c>
      <c r="B142" t="s">
        <v>523</v>
      </c>
      <c r="C142" s="76">
        <v>12937.213572337718</v>
      </c>
      <c r="D142" s="76">
        <v>1509</v>
      </c>
      <c r="F142" s="78">
        <v>2.5</v>
      </c>
      <c r="G142" s="78">
        <v>12</v>
      </c>
      <c r="H142" s="78">
        <v>219</v>
      </c>
      <c r="I142" s="74"/>
    </row>
    <row r="143" spans="1:9" x14ac:dyDescent="0.2">
      <c r="A143" t="s">
        <v>263</v>
      </c>
      <c r="B143" t="s">
        <v>524</v>
      </c>
      <c r="C143" s="76">
        <v>15325.392093023254</v>
      </c>
      <c r="D143" s="76">
        <v>555</v>
      </c>
      <c r="F143" s="78"/>
      <c r="G143" s="78">
        <v>129</v>
      </c>
      <c r="H143" s="78"/>
      <c r="I143" s="74"/>
    </row>
    <row r="144" spans="1:9" x14ac:dyDescent="0.2">
      <c r="A144" t="s">
        <v>231</v>
      </c>
      <c r="B144" t="s">
        <v>525</v>
      </c>
      <c r="C144" s="76">
        <v>12654.07712</v>
      </c>
      <c r="D144" s="76">
        <v>288</v>
      </c>
      <c r="F144" s="78"/>
      <c r="G144" s="78"/>
      <c r="H144" s="78"/>
      <c r="I144" s="74"/>
    </row>
    <row r="145" spans="1:9" x14ac:dyDescent="0.2">
      <c r="A145" t="s">
        <v>232</v>
      </c>
      <c r="B145" t="s">
        <v>526</v>
      </c>
      <c r="C145" s="76">
        <v>11229.456796116505</v>
      </c>
      <c r="D145" s="76">
        <v>75</v>
      </c>
      <c r="F145" s="78">
        <v>2.5</v>
      </c>
      <c r="G145" s="78"/>
      <c r="H145" s="78"/>
      <c r="I145" s="74"/>
    </row>
    <row r="146" spans="1:9" x14ac:dyDescent="0.2">
      <c r="A146" t="s">
        <v>233</v>
      </c>
      <c r="B146" t="s">
        <v>527</v>
      </c>
      <c r="C146" s="76">
        <v>11229.059609022555</v>
      </c>
      <c r="D146" s="76">
        <v>357</v>
      </c>
      <c r="F146" s="78">
        <v>21</v>
      </c>
      <c r="G146" s="78"/>
      <c r="H146" s="78">
        <v>138</v>
      </c>
      <c r="I146" s="74"/>
    </row>
    <row r="147" spans="1:9" x14ac:dyDescent="0.2">
      <c r="A147" t="s">
        <v>234</v>
      </c>
      <c r="B147" t="s">
        <v>453</v>
      </c>
      <c r="C147" s="76">
        <v>8372.6300943396236</v>
      </c>
      <c r="D147" s="76">
        <v>24</v>
      </c>
      <c r="F147" s="78"/>
      <c r="G147" s="78"/>
      <c r="H147" s="78"/>
      <c r="I147" s="74"/>
    </row>
    <row r="148" spans="1:9" x14ac:dyDescent="0.2">
      <c r="A148" t="s">
        <v>235</v>
      </c>
      <c r="B148" t="s">
        <v>528</v>
      </c>
      <c r="C148" s="76">
        <v>9386.8904605263142</v>
      </c>
      <c r="D148" s="76">
        <v>99</v>
      </c>
      <c r="F148" s="78"/>
      <c r="G148" s="78"/>
      <c r="H148" s="78"/>
      <c r="I148" s="74"/>
    </row>
    <row r="149" spans="1:9" x14ac:dyDescent="0.2">
      <c r="A149" t="s">
        <v>236</v>
      </c>
      <c r="B149" t="s">
        <v>529</v>
      </c>
      <c r="C149" s="76">
        <v>13931.32192982456</v>
      </c>
      <c r="D149" s="76">
        <v>42</v>
      </c>
      <c r="F149" s="78"/>
      <c r="G149" s="78"/>
      <c r="H149" s="78"/>
      <c r="I149" s="74"/>
    </row>
    <row r="150" spans="1:9" x14ac:dyDescent="0.2">
      <c r="A150" t="s">
        <v>120</v>
      </c>
      <c r="B150" t="s">
        <v>530</v>
      </c>
      <c r="C150" s="76">
        <v>12760.437104754541</v>
      </c>
      <c r="D150" s="76">
        <v>1284</v>
      </c>
      <c r="F150" s="78">
        <v>39</v>
      </c>
      <c r="G150" s="78">
        <v>2.5</v>
      </c>
      <c r="H150" s="78">
        <v>621</v>
      </c>
      <c r="I150" s="74"/>
    </row>
    <row r="151" spans="1:9" x14ac:dyDescent="0.2">
      <c r="A151" t="s">
        <v>237</v>
      </c>
      <c r="B151" t="s">
        <v>531</v>
      </c>
      <c r="C151" s="76">
        <v>8060.9837849162022</v>
      </c>
      <c r="D151" s="76">
        <v>411</v>
      </c>
      <c r="F151" s="78">
        <v>15</v>
      </c>
      <c r="G151" s="78"/>
      <c r="H151" s="78"/>
      <c r="I151" s="74"/>
    </row>
    <row r="152" spans="1:9" x14ac:dyDescent="0.2">
      <c r="A152" t="s">
        <v>238</v>
      </c>
      <c r="B152" t="s">
        <v>532</v>
      </c>
      <c r="C152" s="76">
        <v>11155.165862068967</v>
      </c>
      <c r="D152" s="76">
        <v>36</v>
      </c>
      <c r="F152" s="78"/>
      <c r="G152" s="78"/>
      <c r="H152" s="78"/>
      <c r="I152" s="74"/>
    </row>
    <row r="153" spans="1:9" x14ac:dyDescent="0.2">
      <c r="A153" t="s">
        <v>239</v>
      </c>
      <c r="B153" t="s">
        <v>415</v>
      </c>
      <c r="C153" s="76">
        <v>10572.861951219509</v>
      </c>
      <c r="D153" s="76">
        <v>69</v>
      </c>
      <c r="F153" s="78"/>
      <c r="G153" s="78"/>
      <c r="H153" s="78"/>
      <c r="I153" s="74"/>
    </row>
    <row r="154" spans="1:9" x14ac:dyDescent="0.2">
      <c r="A154" t="s">
        <v>240</v>
      </c>
      <c r="B154" t="s">
        <v>533</v>
      </c>
      <c r="C154" s="76">
        <v>12223.319155709343</v>
      </c>
      <c r="D154" s="76">
        <v>1095</v>
      </c>
      <c r="F154" s="78"/>
      <c r="G154" s="78"/>
      <c r="H154" s="78"/>
      <c r="I154" s="74"/>
    </row>
    <row r="155" spans="1:9" x14ac:dyDescent="0.2">
      <c r="A155" t="s">
        <v>241</v>
      </c>
      <c r="B155" t="s">
        <v>534</v>
      </c>
      <c r="C155" s="76">
        <v>9775.999379746836</v>
      </c>
      <c r="D155" s="76">
        <v>384</v>
      </c>
      <c r="F155" s="78"/>
      <c r="G155" s="78"/>
      <c r="H155" s="78">
        <v>135</v>
      </c>
      <c r="I155" s="74"/>
    </row>
    <row r="156" spans="1:9" x14ac:dyDescent="0.2">
      <c r="A156" t="s">
        <v>242</v>
      </c>
      <c r="B156" t="s">
        <v>535</v>
      </c>
      <c r="C156" s="76">
        <v>11282.662060185185</v>
      </c>
      <c r="D156" s="76">
        <v>267</v>
      </c>
      <c r="F156" s="78"/>
      <c r="G156" s="78"/>
      <c r="H156" s="78">
        <v>66</v>
      </c>
      <c r="I156" s="74"/>
    </row>
    <row r="157" spans="1:9" x14ac:dyDescent="0.2">
      <c r="A157" t="s">
        <v>243</v>
      </c>
      <c r="B157" t="s">
        <v>536</v>
      </c>
      <c r="C157" s="76">
        <v>14939.289444444443</v>
      </c>
      <c r="D157" s="76">
        <v>48</v>
      </c>
      <c r="F157" s="78"/>
      <c r="G157" s="78"/>
      <c r="H157" s="78"/>
      <c r="I157" s="74"/>
    </row>
    <row r="158" spans="1:9" x14ac:dyDescent="0.2">
      <c r="A158" t="s">
        <v>244</v>
      </c>
      <c r="B158" t="s">
        <v>537</v>
      </c>
      <c r="C158" s="76">
        <v>11659.291756457565</v>
      </c>
      <c r="D158" s="76">
        <v>756</v>
      </c>
      <c r="F158" s="78">
        <v>168</v>
      </c>
      <c r="G158" s="78"/>
      <c r="H158" s="78">
        <v>2.5</v>
      </c>
      <c r="I158" s="74"/>
    </row>
    <row r="159" spans="1:9" x14ac:dyDescent="0.2">
      <c r="A159" t="s">
        <v>246</v>
      </c>
      <c r="B159" t="s">
        <v>538</v>
      </c>
      <c r="C159" s="76">
        <v>10547.267707509882</v>
      </c>
      <c r="D159" s="76">
        <v>117</v>
      </c>
      <c r="F159" s="78"/>
      <c r="G159" s="78"/>
      <c r="H159" s="78"/>
      <c r="I159" s="74"/>
    </row>
    <row r="160" spans="1:9" x14ac:dyDescent="0.2">
      <c r="A160" t="s">
        <v>245</v>
      </c>
      <c r="B160" t="s">
        <v>539</v>
      </c>
      <c r="C160" s="76">
        <v>10908.127127071823</v>
      </c>
      <c r="D160" s="76">
        <v>243</v>
      </c>
      <c r="E160" s="78">
        <v>2.5</v>
      </c>
      <c r="F160" s="78">
        <v>6</v>
      </c>
      <c r="G160" s="78"/>
      <c r="H160" s="78"/>
      <c r="I160" s="74"/>
    </row>
    <row r="161" spans="1:9" x14ac:dyDescent="0.2">
      <c r="A161" t="s">
        <v>247</v>
      </c>
      <c r="B161" t="s">
        <v>540</v>
      </c>
      <c r="C161" s="76">
        <v>11014.161740644035</v>
      </c>
      <c r="D161" s="76">
        <v>819</v>
      </c>
      <c r="F161" s="78">
        <v>2.5</v>
      </c>
      <c r="G161" s="78"/>
      <c r="H161" s="78"/>
      <c r="I161" s="74"/>
    </row>
    <row r="162" spans="1:9" x14ac:dyDescent="0.2">
      <c r="A162" t="s">
        <v>248</v>
      </c>
      <c r="B162" t="s">
        <v>541</v>
      </c>
      <c r="C162" s="76">
        <v>10982.942418032788</v>
      </c>
      <c r="D162" s="76">
        <v>159</v>
      </c>
      <c r="F162" s="78"/>
      <c r="G162" s="78"/>
      <c r="H162" s="78"/>
      <c r="I162" s="74"/>
    </row>
    <row r="163" spans="1:9" x14ac:dyDescent="0.2">
      <c r="A163" t="s">
        <v>249</v>
      </c>
      <c r="B163" t="s">
        <v>542</v>
      </c>
      <c r="C163" s="76">
        <v>8449.3730493827152</v>
      </c>
      <c r="D163" s="76">
        <v>405</v>
      </c>
      <c r="F163" s="78"/>
      <c r="G163" s="78"/>
      <c r="H163" s="78">
        <v>36</v>
      </c>
      <c r="I163" s="74"/>
    </row>
    <row r="164" spans="1:9" x14ac:dyDescent="0.2">
      <c r="A164" t="s">
        <v>250</v>
      </c>
      <c r="B164" t="s">
        <v>543</v>
      </c>
      <c r="C164" s="76">
        <v>11540.946460767946</v>
      </c>
      <c r="D164" s="76">
        <v>1488</v>
      </c>
      <c r="F164" s="78">
        <v>60</v>
      </c>
      <c r="G164" s="78"/>
      <c r="H164" s="78">
        <v>276</v>
      </c>
      <c r="I164" s="74"/>
    </row>
    <row r="165" spans="1:9" x14ac:dyDescent="0.2">
      <c r="A165" t="s">
        <v>251</v>
      </c>
      <c r="B165" t="s">
        <v>544</v>
      </c>
      <c r="C165" s="76">
        <v>11736.899783281733</v>
      </c>
      <c r="D165" s="76">
        <v>234</v>
      </c>
      <c r="F165" s="78"/>
      <c r="G165" s="78">
        <v>6</v>
      </c>
      <c r="H165" s="78"/>
      <c r="I165" s="74"/>
    </row>
    <row r="166" spans="1:9" x14ac:dyDescent="0.2">
      <c r="A166" t="s">
        <v>252</v>
      </c>
      <c r="B166" t="s">
        <v>451</v>
      </c>
      <c r="C166" s="76">
        <v>15878.737197802197</v>
      </c>
      <c r="D166" s="76">
        <v>267</v>
      </c>
      <c r="F166" s="78"/>
      <c r="G166" s="78"/>
      <c r="H166" s="78"/>
      <c r="I166" s="74"/>
    </row>
    <row r="167" spans="1:9" x14ac:dyDescent="0.2">
      <c r="A167" t="s">
        <v>253</v>
      </c>
      <c r="B167" t="s">
        <v>545</v>
      </c>
      <c r="C167" s="76">
        <v>10051.024581222056</v>
      </c>
      <c r="D167" s="76">
        <v>1662</v>
      </c>
      <c r="F167" s="78">
        <v>24</v>
      </c>
      <c r="G167" s="78"/>
      <c r="H167" s="78">
        <v>588</v>
      </c>
      <c r="I167" s="74"/>
    </row>
    <row r="168" spans="1:9" x14ac:dyDescent="0.2">
      <c r="A168" t="s">
        <v>254</v>
      </c>
      <c r="B168" t="s">
        <v>546</v>
      </c>
      <c r="C168" s="76">
        <v>12399.970892561985</v>
      </c>
      <c r="D168" s="76">
        <v>360</v>
      </c>
      <c r="F168" s="78">
        <v>21</v>
      </c>
      <c r="G168" s="78"/>
      <c r="H168" s="78"/>
      <c r="I168" s="74"/>
    </row>
    <row r="169" spans="1:9" x14ac:dyDescent="0.2">
      <c r="A169" t="s">
        <v>255</v>
      </c>
      <c r="B169" t="s">
        <v>547</v>
      </c>
      <c r="C169" s="76">
        <v>11090.418970588233</v>
      </c>
      <c r="D169" s="76">
        <v>456</v>
      </c>
      <c r="F169" s="78">
        <v>48</v>
      </c>
      <c r="G169" s="78">
        <v>2.5</v>
      </c>
      <c r="H169" s="78">
        <v>168</v>
      </c>
      <c r="I169" s="74"/>
    </row>
    <row r="170" spans="1:9" x14ac:dyDescent="0.2">
      <c r="A170" t="s">
        <v>256</v>
      </c>
      <c r="B170" t="s">
        <v>548</v>
      </c>
      <c r="C170" s="76">
        <v>12292.49051948052</v>
      </c>
      <c r="D170" s="76">
        <v>51</v>
      </c>
      <c r="F170" s="78"/>
      <c r="G170" s="78"/>
      <c r="H170" s="78"/>
      <c r="I170" s="74"/>
    </row>
    <row r="171" spans="1:9" x14ac:dyDescent="0.2">
      <c r="A171" t="s">
        <v>257</v>
      </c>
      <c r="B171" t="s">
        <v>549</v>
      </c>
      <c r="C171" s="76">
        <v>10085.753752711496</v>
      </c>
      <c r="D171" s="76">
        <v>228</v>
      </c>
      <c r="F171" s="78">
        <v>9</v>
      </c>
      <c r="G171" s="78">
        <v>2.5</v>
      </c>
      <c r="H171" s="78">
        <v>63</v>
      </c>
      <c r="I171" s="74"/>
    </row>
    <row r="172" spans="1:9" x14ac:dyDescent="0.2">
      <c r="A172" t="s">
        <v>258</v>
      </c>
      <c r="B172" t="s">
        <v>550</v>
      </c>
      <c r="C172" s="76">
        <v>11064.809773869347</v>
      </c>
      <c r="D172" s="76">
        <v>210</v>
      </c>
      <c r="F172" s="78"/>
      <c r="G172" s="78"/>
      <c r="H172" s="78">
        <v>2.5</v>
      </c>
      <c r="I172" s="74"/>
    </row>
    <row r="173" spans="1:9" x14ac:dyDescent="0.2">
      <c r="A173" t="s">
        <v>101</v>
      </c>
      <c r="B173" t="s">
        <v>442</v>
      </c>
      <c r="C173" s="76">
        <v>11731.19468057554</v>
      </c>
      <c r="D173" s="76">
        <v>7560</v>
      </c>
      <c r="F173" s="78">
        <v>2.5</v>
      </c>
      <c r="G173" s="78">
        <v>384</v>
      </c>
      <c r="H173" s="78">
        <v>3045</v>
      </c>
      <c r="I173" s="74"/>
    </row>
    <row r="174" spans="1:9" x14ac:dyDescent="0.2">
      <c r="A174" t="s">
        <v>260</v>
      </c>
      <c r="B174" t="s">
        <v>551</v>
      </c>
      <c r="C174" s="76">
        <v>10375.780000000001</v>
      </c>
      <c r="D174" s="76">
        <v>51</v>
      </c>
      <c r="F174" s="78"/>
      <c r="G174" s="78"/>
      <c r="H174" s="78"/>
      <c r="I174" s="74"/>
    </row>
    <row r="175" spans="1:9" x14ac:dyDescent="0.2">
      <c r="A175" t="s">
        <v>261</v>
      </c>
      <c r="B175" t="s">
        <v>552</v>
      </c>
      <c r="C175" s="76">
        <v>11878.682468513853</v>
      </c>
      <c r="D175" s="76">
        <v>429</v>
      </c>
      <c r="F175" s="78"/>
      <c r="G175" s="78">
        <v>2.5</v>
      </c>
      <c r="H175" s="78">
        <v>180</v>
      </c>
      <c r="I175" s="74"/>
    </row>
    <row r="176" spans="1:9" x14ac:dyDescent="0.2">
      <c r="A176" t="s">
        <v>262</v>
      </c>
      <c r="B176" t="s">
        <v>455</v>
      </c>
      <c r="C176" s="76">
        <v>11121.74871559633</v>
      </c>
      <c r="D176" s="76">
        <v>93</v>
      </c>
      <c r="F176" s="78"/>
      <c r="G176" s="78">
        <v>2.5</v>
      </c>
      <c r="H176" s="78"/>
      <c r="I176" s="74"/>
    </row>
    <row r="177" spans="1:9" x14ac:dyDescent="0.2">
      <c r="A177" t="s">
        <v>264</v>
      </c>
      <c r="B177" t="s">
        <v>553</v>
      </c>
      <c r="C177" s="76">
        <v>11840.716503496502</v>
      </c>
      <c r="D177" s="76">
        <v>99</v>
      </c>
      <c r="F177" s="78"/>
      <c r="G177" s="78"/>
      <c r="H177" s="78"/>
      <c r="I177" s="74"/>
    </row>
    <row r="178" spans="1:9" x14ac:dyDescent="0.2">
      <c r="A178" t="s">
        <v>265</v>
      </c>
      <c r="B178" t="s">
        <v>554</v>
      </c>
      <c r="C178" s="76">
        <v>9802.1677926421398</v>
      </c>
      <c r="D178" s="76">
        <v>207</v>
      </c>
      <c r="F178" s="78"/>
      <c r="G178" s="78"/>
      <c r="H178" s="78"/>
      <c r="I178" s="74"/>
    </row>
    <row r="179" spans="1:9" x14ac:dyDescent="0.2">
      <c r="A179" t="s">
        <v>267</v>
      </c>
      <c r="B179" t="s">
        <v>555</v>
      </c>
      <c r="C179" s="76">
        <v>22993.941612903225</v>
      </c>
      <c r="D179" s="76">
        <v>33</v>
      </c>
      <c r="F179" s="78"/>
      <c r="G179" s="78"/>
      <c r="H179" s="78"/>
      <c r="I179" s="74"/>
    </row>
    <row r="180" spans="1:9" x14ac:dyDescent="0.2">
      <c r="A180" t="s">
        <v>269</v>
      </c>
      <c r="B180" t="s">
        <v>556</v>
      </c>
      <c r="C180" s="76">
        <v>10389.524816513758</v>
      </c>
      <c r="D180" s="76">
        <v>114</v>
      </c>
      <c r="F180" s="78"/>
      <c r="G180" s="78"/>
      <c r="H180" s="78"/>
      <c r="I180" s="74"/>
    </row>
    <row r="181" spans="1:9" x14ac:dyDescent="0.2">
      <c r="A181" t="s">
        <v>270</v>
      </c>
      <c r="B181" t="s">
        <v>557</v>
      </c>
      <c r="C181" s="76">
        <v>12574.291179487182</v>
      </c>
      <c r="D181" s="76">
        <v>183</v>
      </c>
      <c r="F181" s="78"/>
      <c r="G181" s="78"/>
      <c r="H181" s="78"/>
      <c r="I181" s="74"/>
    </row>
    <row r="182" spans="1:9" x14ac:dyDescent="0.2">
      <c r="A182" t="s">
        <v>148</v>
      </c>
      <c r="B182" t="s">
        <v>558</v>
      </c>
      <c r="C182" s="76">
        <v>12547.082489905786</v>
      </c>
      <c r="D182" s="76">
        <v>381</v>
      </c>
      <c r="F182" s="78"/>
      <c r="G182" s="78"/>
      <c r="H182" s="78">
        <v>162</v>
      </c>
      <c r="I182" s="74"/>
    </row>
    <row r="183" spans="1:9" x14ac:dyDescent="0.2">
      <c r="A183" t="s">
        <v>271</v>
      </c>
      <c r="B183" t="s">
        <v>559</v>
      </c>
      <c r="C183" s="76">
        <v>12462.924713375796</v>
      </c>
      <c r="D183" s="76">
        <v>81</v>
      </c>
      <c r="F183" s="78"/>
      <c r="G183" s="78"/>
      <c r="H183" s="78"/>
      <c r="I183" s="74"/>
    </row>
    <row r="184" spans="1:9" x14ac:dyDescent="0.2">
      <c r="A184" t="s">
        <v>272</v>
      </c>
      <c r="B184" t="s">
        <v>560</v>
      </c>
      <c r="C184" s="76">
        <v>11140.828970711298</v>
      </c>
      <c r="D184" s="76">
        <v>780</v>
      </c>
      <c r="E184" s="78">
        <v>2.5</v>
      </c>
      <c r="F184" s="78">
        <v>15</v>
      </c>
      <c r="G184" s="78">
        <v>27</v>
      </c>
      <c r="H184" s="78"/>
      <c r="I184" s="74"/>
    </row>
    <row r="185" spans="1:9" x14ac:dyDescent="0.2">
      <c r="A185" t="s">
        <v>266</v>
      </c>
      <c r="B185" t="s">
        <v>561</v>
      </c>
      <c r="C185" s="76">
        <v>8499.8114199134197</v>
      </c>
      <c r="D185" s="76">
        <v>660</v>
      </c>
      <c r="F185" s="78"/>
      <c r="G185" s="78"/>
      <c r="H185" s="78"/>
      <c r="I185" s="74"/>
    </row>
    <row r="186" spans="1:9" x14ac:dyDescent="0.2">
      <c r="A186" t="s">
        <v>273</v>
      </c>
      <c r="B186" t="s">
        <v>562</v>
      </c>
      <c r="C186" s="76">
        <v>10497.391736526946</v>
      </c>
      <c r="D186" s="76">
        <v>84</v>
      </c>
      <c r="F186" s="78"/>
      <c r="G186" s="78"/>
      <c r="H186" s="78"/>
      <c r="I186" s="74"/>
    </row>
    <row r="187" spans="1:9" x14ac:dyDescent="0.2">
      <c r="A187" t="s">
        <v>274</v>
      </c>
      <c r="B187" t="s">
        <v>563</v>
      </c>
      <c r="C187" s="76">
        <v>11343.173492171545</v>
      </c>
      <c r="D187" s="76">
        <v>711</v>
      </c>
      <c r="F187" s="78">
        <v>6</v>
      </c>
      <c r="G187" s="78"/>
      <c r="H187" s="78">
        <v>204</v>
      </c>
      <c r="I187" s="74"/>
    </row>
    <row r="188" spans="1:9" x14ac:dyDescent="0.2">
      <c r="A188" t="s">
        <v>275</v>
      </c>
      <c r="B188" t="s">
        <v>564</v>
      </c>
      <c r="C188" s="76">
        <v>10374.42689119171</v>
      </c>
      <c r="D188" s="76">
        <v>141</v>
      </c>
      <c r="F188" s="78"/>
      <c r="G188" s="78"/>
      <c r="H188" s="78"/>
      <c r="I188" s="74"/>
    </row>
    <row r="189" spans="1:9" x14ac:dyDescent="0.2">
      <c r="A189" t="s">
        <v>276</v>
      </c>
      <c r="B189" t="s">
        <v>565</v>
      </c>
      <c r="C189" s="76">
        <v>9547.7308411214963</v>
      </c>
      <c r="D189" s="76">
        <v>72</v>
      </c>
      <c r="F189" s="78"/>
      <c r="G189" s="78"/>
      <c r="H189" s="78"/>
      <c r="I189" s="74"/>
    </row>
    <row r="190" spans="1:9" x14ac:dyDescent="0.2">
      <c r="A190" t="s">
        <v>110</v>
      </c>
      <c r="B190" t="s">
        <v>566</v>
      </c>
      <c r="C190" s="76">
        <v>12003.032262122597</v>
      </c>
      <c r="D190" s="76">
        <v>2229</v>
      </c>
      <c r="F190" s="78">
        <v>63</v>
      </c>
      <c r="G190" s="78">
        <v>2.5</v>
      </c>
      <c r="H190" s="78">
        <v>753</v>
      </c>
      <c r="I190" s="74"/>
    </row>
    <row r="191" spans="1:9" x14ac:dyDescent="0.2">
      <c r="A191" t="s">
        <v>277</v>
      </c>
      <c r="B191" t="s">
        <v>567</v>
      </c>
      <c r="C191" s="76">
        <v>10606.470462962963</v>
      </c>
      <c r="D191" s="76">
        <v>186</v>
      </c>
      <c r="F191" s="78">
        <v>12</v>
      </c>
      <c r="G191" s="78"/>
      <c r="H191" s="78">
        <v>42</v>
      </c>
      <c r="I191" s="74"/>
    </row>
    <row r="192" spans="1:9" x14ac:dyDescent="0.2">
      <c r="A192" t="s">
        <v>278</v>
      </c>
      <c r="B192" t="s">
        <v>416</v>
      </c>
      <c r="C192" s="76">
        <v>15763.332337662336</v>
      </c>
      <c r="D192" s="76">
        <v>21</v>
      </c>
      <c r="F192" s="78"/>
      <c r="G192" s="78"/>
      <c r="H192" s="78"/>
      <c r="I192" s="74"/>
    </row>
    <row r="193" spans="1:9" x14ac:dyDescent="0.2">
      <c r="A193" t="s">
        <v>279</v>
      </c>
      <c r="B193" t="s">
        <v>568</v>
      </c>
      <c r="C193" s="76">
        <v>8689.0917866666659</v>
      </c>
      <c r="D193" s="76">
        <v>207</v>
      </c>
      <c r="F193" s="78"/>
      <c r="G193" s="78"/>
      <c r="H193" s="78"/>
      <c r="I193" s="74"/>
    </row>
    <row r="194" spans="1:9" x14ac:dyDescent="0.2">
      <c r="A194" t="s">
        <v>280</v>
      </c>
      <c r="B194" t="s">
        <v>569</v>
      </c>
      <c r="C194" s="76">
        <v>12283.718051948052</v>
      </c>
      <c r="D194" s="76">
        <v>48</v>
      </c>
      <c r="F194" s="78"/>
      <c r="G194" s="78"/>
      <c r="H194" s="78"/>
      <c r="I194" s="74"/>
    </row>
    <row r="195" spans="1:9" x14ac:dyDescent="0.2">
      <c r="A195" t="s">
        <v>281</v>
      </c>
      <c r="B195" t="s">
        <v>570</v>
      </c>
      <c r="C195" s="76">
        <v>9443.4927358490568</v>
      </c>
      <c r="D195" s="76">
        <v>51</v>
      </c>
      <c r="F195" s="78"/>
      <c r="G195" s="78"/>
      <c r="H195" s="78"/>
      <c r="I195" s="74"/>
    </row>
    <row r="196" spans="1:9" x14ac:dyDescent="0.2">
      <c r="A196" t="s">
        <v>282</v>
      </c>
      <c r="B196" t="s">
        <v>571</v>
      </c>
      <c r="C196" s="76">
        <v>14093.703387096775</v>
      </c>
      <c r="D196" s="76"/>
      <c r="F196" s="78"/>
      <c r="G196" s="78">
        <v>45</v>
      </c>
      <c r="H196" s="78"/>
      <c r="I196" s="74"/>
    </row>
    <row r="197" spans="1:9" x14ac:dyDescent="0.2">
      <c r="A197" t="s">
        <v>283</v>
      </c>
      <c r="B197" t="s">
        <v>572</v>
      </c>
      <c r="C197" s="76">
        <v>15821.449999999999</v>
      </c>
      <c r="D197" s="76">
        <v>39</v>
      </c>
      <c r="F197" s="78"/>
      <c r="G197" s="78"/>
      <c r="H197" s="78"/>
      <c r="I197" s="74"/>
    </row>
    <row r="198" spans="1:9" x14ac:dyDescent="0.2">
      <c r="A198" t="s">
        <v>284</v>
      </c>
      <c r="B198" t="s">
        <v>573</v>
      </c>
      <c r="C198" s="76">
        <v>12279.387080291972</v>
      </c>
      <c r="D198" s="76"/>
      <c r="F198" s="78"/>
      <c r="G198" s="78"/>
      <c r="H198" s="78">
        <v>66</v>
      </c>
      <c r="I198" s="74"/>
    </row>
    <row r="199" spans="1:9" x14ac:dyDescent="0.2">
      <c r="A199" t="s">
        <v>285</v>
      </c>
      <c r="B199" t="s">
        <v>574</v>
      </c>
      <c r="C199" s="76">
        <v>11618.378620689653</v>
      </c>
      <c r="D199" s="76">
        <v>96</v>
      </c>
      <c r="F199" s="78"/>
      <c r="G199" s="78"/>
      <c r="H199" s="78"/>
      <c r="I199" s="74"/>
    </row>
    <row r="200" spans="1:9" x14ac:dyDescent="0.2">
      <c r="A200" t="s">
        <v>287</v>
      </c>
      <c r="B200" t="s">
        <v>575</v>
      </c>
      <c r="C200" s="76">
        <v>15251.659255813953</v>
      </c>
      <c r="D200" s="76">
        <v>147</v>
      </c>
      <c r="F200" s="78"/>
      <c r="G200" s="78"/>
      <c r="H200" s="78"/>
      <c r="I200" s="74"/>
    </row>
    <row r="201" spans="1:9" x14ac:dyDescent="0.2">
      <c r="A201" t="s">
        <v>288</v>
      </c>
      <c r="B201" t="s">
        <v>576</v>
      </c>
      <c r="C201" s="76">
        <v>7310.8430967741933</v>
      </c>
      <c r="D201" s="76">
        <v>90</v>
      </c>
      <c r="F201" s="78"/>
      <c r="G201" s="78"/>
      <c r="H201" s="78"/>
      <c r="I201" s="74"/>
    </row>
    <row r="202" spans="1:9" x14ac:dyDescent="0.2">
      <c r="A202" t="s">
        <v>289</v>
      </c>
      <c r="B202" t="s">
        <v>577</v>
      </c>
      <c r="C202" s="76">
        <v>11965.838584905658</v>
      </c>
      <c r="D202" s="76">
        <v>84</v>
      </c>
      <c r="F202" s="78"/>
      <c r="G202" s="78"/>
      <c r="H202" s="78"/>
      <c r="I202" s="74"/>
    </row>
    <row r="203" spans="1:9" x14ac:dyDescent="0.2">
      <c r="A203" t="s">
        <v>290</v>
      </c>
      <c r="B203" t="s">
        <v>578</v>
      </c>
      <c r="C203" s="76">
        <v>12313.81282894737</v>
      </c>
      <c r="D203" s="76">
        <v>168</v>
      </c>
      <c r="E203" s="78">
        <v>2.5</v>
      </c>
      <c r="F203" s="78">
        <v>2.5</v>
      </c>
      <c r="G203" s="78"/>
      <c r="H203" s="78"/>
      <c r="I203" s="74"/>
    </row>
    <row r="204" spans="1:9" x14ac:dyDescent="0.2">
      <c r="A204" t="s">
        <v>291</v>
      </c>
      <c r="B204" t="s">
        <v>579</v>
      </c>
      <c r="C204" s="76">
        <v>10134.506375545849</v>
      </c>
      <c r="D204" s="76">
        <v>228</v>
      </c>
      <c r="F204" s="78"/>
      <c r="G204" s="78"/>
      <c r="H204" s="78">
        <v>81</v>
      </c>
      <c r="I204" s="74"/>
    </row>
    <row r="205" spans="1:9" x14ac:dyDescent="0.2">
      <c r="A205" t="s">
        <v>85</v>
      </c>
      <c r="B205" t="s">
        <v>580</v>
      </c>
      <c r="C205" s="76">
        <v>12496.040012357123</v>
      </c>
      <c r="D205" s="76">
        <v>2115</v>
      </c>
      <c r="F205" s="78">
        <v>36</v>
      </c>
      <c r="G205" s="78"/>
      <c r="H205" s="78">
        <v>312</v>
      </c>
      <c r="I205" s="74"/>
    </row>
    <row r="206" spans="1:9" x14ac:dyDescent="0.2">
      <c r="A206" t="s">
        <v>286</v>
      </c>
      <c r="B206" t="s">
        <v>581</v>
      </c>
      <c r="C206" s="76">
        <v>10336.330572519082</v>
      </c>
      <c r="D206" s="76">
        <v>837</v>
      </c>
      <c r="F206" s="78">
        <v>42</v>
      </c>
      <c r="G206" s="78">
        <v>18</v>
      </c>
      <c r="H206" s="78"/>
      <c r="I206" s="74"/>
    </row>
    <row r="207" spans="1:9" x14ac:dyDescent="0.2">
      <c r="A207" t="s">
        <v>292</v>
      </c>
      <c r="B207" t="s">
        <v>582</v>
      </c>
      <c r="C207" s="76">
        <v>12113.031614268442</v>
      </c>
      <c r="D207" s="76">
        <v>1008</v>
      </c>
      <c r="E207" s="78">
        <v>2.5</v>
      </c>
      <c r="F207" s="78">
        <v>33</v>
      </c>
      <c r="G207" s="78"/>
      <c r="H207" s="78">
        <v>201</v>
      </c>
      <c r="I207" s="74"/>
    </row>
    <row r="208" spans="1:9" x14ac:dyDescent="0.2">
      <c r="A208" t="s">
        <v>293</v>
      </c>
      <c r="B208" t="s">
        <v>583</v>
      </c>
      <c r="C208" s="76">
        <v>13191.661570247932</v>
      </c>
      <c r="D208" s="76">
        <v>72</v>
      </c>
      <c r="F208" s="78"/>
      <c r="G208" s="78"/>
      <c r="H208" s="78"/>
      <c r="I208" s="74"/>
    </row>
    <row r="209" spans="1:9" x14ac:dyDescent="0.2">
      <c r="A209" t="s">
        <v>294</v>
      </c>
      <c r="B209" t="s">
        <v>584</v>
      </c>
      <c r="C209" s="76">
        <v>9022.6143979057579</v>
      </c>
      <c r="D209" s="76">
        <v>132</v>
      </c>
      <c r="F209" s="78"/>
      <c r="G209" s="78"/>
      <c r="H209" s="78"/>
      <c r="I209" s="74"/>
    </row>
    <row r="210" spans="1:9" x14ac:dyDescent="0.2">
      <c r="A210" t="s">
        <v>94</v>
      </c>
      <c r="B210" t="s">
        <v>585</v>
      </c>
      <c r="C210" s="76">
        <v>12114.031158841159</v>
      </c>
      <c r="D210" s="76">
        <v>1221</v>
      </c>
      <c r="F210" s="78">
        <v>9</v>
      </c>
      <c r="G210" s="78"/>
      <c r="H210" s="78">
        <v>198</v>
      </c>
      <c r="I210" s="74"/>
    </row>
    <row r="211" spans="1:9" x14ac:dyDescent="0.2">
      <c r="A211" t="s">
        <v>296</v>
      </c>
      <c r="B211" t="s">
        <v>586</v>
      </c>
      <c r="C211" s="76">
        <v>12301.840102040816</v>
      </c>
      <c r="D211" s="76">
        <v>72</v>
      </c>
      <c r="F211" s="78"/>
      <c r="G211" s="78"/>
      <c r="H211" s="78">
        <v>2.5</v>
      </c>
      <c r="I211" s="74"/>
    </row>
    <row r="212" spans="1:9" x14ac:dyDescent="0.2">
      <c r="A212" t="s">
        <v>297</v>
      </c>
      <c r="B212" t="s">
        <v>587</v>
      </c>
      <c r="C212" s="76">
        <v>10011.712857142857</v>
      </c>
      <c r="D212" s="76">
        <v>18</v>
      </c>
      <c r="F212" s="78"/>
      <c r="G212" s="78"/>
      <c r="H212" s="78"/>
      <c r="I212" s="74"/>
    </row>
    <row r="213" spans="1:9" x14ac:dyDescent="0.2">
      <c r="A213" t="s">
        <v>298</v>
      </c>
      <c r="B213" t="s">
        <v>588</v>
      </c>
      <c r="C213" s="76">
        <v>12213.190594059406</v>
      </c>
      <c r="D213" s="76">
        <v>63</v>
      </c>
      <c r="F213" s="78"/>
      <c r="G213" s="78"/>
      <c r="H213" s="78"/>
      <c r="I213" s="74"/>
    </row>
    <row r="214" spans="1:9" x14ac:dyDescent="0.2">
      <c r="A214" t="s">
        <v>299</v>
      </c>
      <c r="B214" t="s">
        <v>589</v>
      </c>
      <c r="C214" s="76">
        <v>8929.2751052631575</v>
      </c>
      <c r="D214" s="76">
        <v>87</v>
      </c>
      <c r="F214" s="78"/>
      <c r="G214" s="78"/>
      <c r="H214" s="78"/>
      <c r="I214" s="74"/>
    </row>
    <row r="215" spans="1:9" x14ac:dyDescent="0.2">
      <c r="A215" t="s">
        <v>115</v>
      </c>
      <c r="B215" t="s">
        <v>590</v>
      </c>
      <c r="C215" s="76">
        <v>11496.053181189489</v>
      </c>
      <c r="D215" s="76">
        <v>993</v>
      </c>
      <c r="F215" s="78">
        <v>33</v>
      </c>
      <c r="G215" s="78"/>
      <c r="H215" s="78">
        <v>6</v>
      </c>
      <c r="I215" s="74"/>
    </row>
    <row r="216" spans="1:9" x14ac:dyDescent="0.2">
      <c r="A216" t="s">
        <v>300</v>
      </c>
      <c r="B216" t="s">
        <v>591</v>
      </c>
      <c r="C216" s="76">
        <v>15246.09275</v>
      </c>
      <c r="D216" s="76">
        <v>33</v>
      </c>
      <c r="F216" s="78"/>
      <c r="G216" s="78"/>
      <c r="H216" s="78"/>
      <c r="I216" s="74"/>
    </row>
    <row r="217" spans="1:9" x14ac:dyDescent="0.2">
      <c r="A217" t="s">
        <v>295</v>
      </c>
      <c r="B217" t="s">
        <v>592</v>
      </c>
      <c r="C217" s="76">
        <v>12870.387675804526</v>
      </c>
      <c r="D217" s="76">
        <v>2178</v>
      </c>
      <c r="F217" s="78"/>
      <c r="G217" s="78"/>
      <c r="H217" s="78">
        <v>1089</v>
      </c>
      <c r="I217" s="74"/>
    </row>
    <row r="218" spans="1:9" x14ac:dyDescent="0.2">
      <c r="A218" t="s">
        <v>301</v>
      </c>
      <c r="B218" t="s">
        <v>593</v>
      </c>
      <c r="C218" s="76">
        <v>12271.014904458598</v>
      </c>
      <c r="D218" s="76">
        <v>114</v>
      </c>
      <c r="F218" s="78"/>
      <c r="G218" s="78"/>
      <c r="H218" s="78"/>
      <c r="I218" s="74"/>
    </row>
    <row r="219" spans="1:9" x14ac:dyDescent="0.2">
      <c r="A219" t="s">
        <v>302</v>
      </c>
      <c r="B219" t="s">
        <v>594</v>
      </c>
      <c r="C219" s="76">
        <v>12651.506709677422</v>
      </c>
      <c r="D219" s="76">
        <v>111</v>
      </c>
      <c r="F219" s="78"/>
      <c r="G219" s="78"/>
      <c r="H219" s="78"/>
      <c r="I219" s="74"/>
    </row>
    <row r="220" spans="1:9" x14ac:dyDescent="0.2">
      <c r="A220" t="s">
        <v>303</v>
      </c>
      <c r="B220" t="s">
        <v>595</v>
      </c>
      <c r="C220" s="76">
        <v>12004.589023437498</v>
      </c>
      <c r="D220" s="76">
        <v>285</v>
      </c>
      <c r="F220" s="78">
        <v>57</v>
      </c>
      <c r="G220" s="78"/>
      <c r="H220" s="78">
        <v>117</v>
      </c>
      <c r="I220" s="74"/>
    </row>
    <row r="221" spans="1:9" x14ac:dyDescent="0.2">
      <c r="A221" t="s">
        <v>304</v>
      </c>
      <c r="B221" t="s">
        <v>596</v>
      </c>
      <c r="C221" s="76">
        <v>11818.63794117647</v>
      </c>
      <c r="D221" s="76">
        <v>18</v>
      </c>
      <c r="F221" s="78"/>
      <c r="G221" s="78"/>
      <c r="H221" s="78"/>
      <c r="I221" s="74"/>
    </row>
    <row r="222" spans="1:9" x14ac:dyDescent="0.2">
      <c r="A222" t="s">
        <v>108</v>
      </c>
      <c r="B222" t="s">
        <v>597</v>
      </c>
      <c r="C222" s="76">
        <v>13630.134478609625</v>
      </c>
      <c r="D222" s="76">
        <v>1155</v>
      </c>
      <c r="F222" s="78">
        <v>21</v>
      </c>
      <c r="G222" s="78"/>
      <c r="H222" s="78"/>
      <c r="I222" s="74"/>
    </row>
    <row r="223" spans="1:9" x14ac:dyDescent="0.2">
      <c r="A223" t="s">
        <v>305</v>
      </c>
      <c r="B223" t="s">
        <v>598</v>
      </c>
      <c r="C223" s="76">
        <v>9196.0063846153844</v>
      </c>
      <c r="D223" s="76">
        <v>207</v>
      </c>
      <c r="F223" s="78"/>
      <c r="G223" s="78"/>
      <c r="H223" s="78">
        <v>51</v>
      </c>
      <c r="I223" s="74"/>
    </row>
    <row r="224" spans="1:9" x14ac:dyDescent="0.2">
      <c r="A224" t="s">
        <v>306</v>
      </c>
      <c r="B224" t="s">
        <v>599</v>
      </c>
      <c r="C224" s="76">
        <v>14715.10449438202</v>
      </c>
      <c r="D224" s="76">
        <v>30</v>
      </c>
      <c r="F224" s="78"/>
      <c r="G224" s="78"/>
      <c r="H224" s="78"/>
      <c r="I224" s="74"/>
    </row>
    <row r="225" spans="1:9" x14ac:dyDescent="0.2">
      <c r="A225" t="s">
        <v>307</v>
      </c>
      <c r="B225" t="s">
        <v>600</v>
      </c>
      <c r="C225" s="76">
        <v>13037.49060873216</v>
      </c>
      <c r="D225" s="76">
        <v>1464</v>
      </c>
      <c r="E225" s="78">
        <v>2.5</v>
      </c>
      <c r="F225" s="78">
        <v>21</v>
      </c>
      <c r="G225" s="78"/>
      <c r="H225" s="78">
        <v>363</v>
      </c>
      <c r="I225" s="74"/>
    </row>
    <row r="226" spans="1:9" x14ac:dyDescent="0.2">
      <c r="A226" t="s">
        <v>309</v>
      </c>
      <c r="B226" t="s">
        <v>601</v>
      </c>
      <c r="C226" s="76">
        <v>11403.947341772151</v>
      </c>
      <c r="D226" s="76">
        <v>108</v>
      </c>
      <c r="F226" s="78"/>
      <c r="G226" s="78"/>
      <c r="H226" s="78"/>
      <c r="I226" s="74"/>
    </row>
    <row r="227" spans="1:9" x14ac:dyDescent="0.2">
      <c r="A227" t="s">
        <v>310</v>
      </c>
      <c r="B227" t="s">
        <v>456</v>
      </c>
      <c r="C227" s="76">
        <v>15648.803070866139</v>
      </c>
      <c r="D227" s="76">
        <v>84</v>
      </c>
      <c r="F227" s="78"/>
      <c r="G227" s="78"/>
      <c r="H227" s="78"/>
      <c r="I227" s="74"/>
    </row>
    <row r="228" spans="1:9" x14ac:dyDescent="0.2">
      <c r="A228" t="s">
        <v>89</v>
      </c>
      <c r="B228" t="s">
        <v>602</v>
      </c>
      <c r="C228" s="76">
        <v>13139.391189387008</v>
      </c>
      <c r="D228" s="76">
        <v>594</v>
      </c>
      <c r="F228" s="78">
        <v>27</v>
      </c>
      <c r="G228" s="78">
        <v>2.5</v>
      </c>
      <c r="H228" s="78">
        <v>237</v>
      </c>
      <c r="I228" s="74"/>
    </row>
    <row r="229" spans="1:9" x14ac:dyDescent="0.2">
      <c r="A229" t="s">
        <v>311</v>
      </c>
      <c r="B229" t="s">
        <v>603</v>
      </c>
      <c r="C229" s="76">
        <v>0</v>
      </c>
      <c r="D229" s="76">
        <v>30</v>
      </c>
      <c r="F229" s="78"/>
      <c r="G229" s="78"/>
      <c r="H229" s="78"/>
      <c r="I229" s="74"/>
    </row>
    <row r="230" spans="1:9" x14ac:dyDescent="0.2">
      <c r="A230" t="s">
        <v>133</v>
      </c>
      <c r="B230" t="s">
        <v>604</v>
      </c>
      <c r="C230" s="76">
        <v>12246.488276173282</v>
      </c>
      <c r="D230" s="76">
        <v>2850</v>
      </c>
      <c r="F230" s="78">
        <v>18</v>
      </c>
      <c r="G230" s="78"/>
      <c r="H230" s="78">
        <v>411</v>
      </c>
      <c r="I230" s="74"/>
    </row>
    <row r="231" spans="1:9" x14ac:dyDescent="0.2">
      <c r="A231" t="s">
        <v>312</v>
      </c>
      <c r="B231" t="s">
        <v>605</v>
      </c>
      <c r="C231" s="76">
        <v>7862.4162702702688</v>
      </c>
      <c r="D231" s="76">
        <v>201</v>
      </c>
      <c r="F231" s="78"/>
      <c r="G231" s="78"/>
      <c r="H231" s="78"/>
      <c r="I231" s="74"/>
    </row>
    <row r="232" spans="1:9" x14ac:dyDescent="0.2">
      <c r="A232" t="s">
        <v>313</v>
      </c>
      <c r="B232" t="s">
        <v>606</v>
      </c>
      <c r="C232" s="76">
        <v>11265.774680851064</v>
      </c>
      <c r="D232" s="76">
        <v>24</v>
      </c>
      <c r="F232" s="78"/>
      <c r="G232" s="78"/>
      <c r="H232" s="78"/>
      <c r="I232" s="74"/>
    </row>
    <row r="233" spans="1:9" x14ac:dyDescent="0.2">
      <c r="A233" t="s">
        <v>314</v>
      </c>
      <c r="B233" t="s">
        <v>607</v>
      </c>
      <c r="C233" s="76">
        <v>8064.4330924855476</v>
      </c>
      <c r="D233" s="76">
        <v>168</v>
      </c>
      <c r="F233" s="78"/>
      <c r="G233" s="78"/>
      <c r="H233" s="78"/>
      <c r="I233" s="74"/>
    </row>
    <row r="234" spans="1:9" x14ac:dyDescent="0.2">
      <c r="A234" t="s">
        <v>316</v>
      </c>
      <c r="B234" t="s">
        <v>608</v>
      </c>
      <c r="C234" s="76">
        <v>11855.182105997208</v>
      </c>
      <c r="D234" s="76">
        <v>816</v>
      </c>
      <c r="F234" s="78">
        <v>9</v>
      </c>
      <c r="G234" s="78"/>
      <c r="H234" s="78">
        <v>375</v>
      </c>
      <c r="I234" s="74"/>
    </row>
    <row r="235" spans="1:9" x14ac:dyDescent="0.2">
      <c r="A235" t="s">
        <v>317</v>
      </c>
      <c r="B235" t="s">
        <v>609</v>
      </c>
      <c r="C235" s="76">
        <v>11622.829528301887</v>
      </c>
      <c r="D235" s="76">
        <v>69</v>
      </c>
      <c r="F235" s="78"/>
      <c r="G235" s="78"/>
      <c r="H235" s="78"/>
      <c r="I235" s="74"/>
    </row>
    <row r="236" spans="1:9" x14ac:dyDescent="0.2">
      <c r="A236" t="s">
        <v>318</v>
      </c>
      <c r="B236" t="s">
        <v>610</v>
      </c>
      <c r="C236" s="76">
        <v>12814.5158762215</v>
      </c>
      <c r="D236" s="76">
        <v>849</v>
      </c>
      <c r="F236" s="78">
        <v>81</v>
      </c>
      <c r="G236" s="78"/>
      <c r="H236" s="78">
        <v>93</v>
      </c>
      <c r="I236" s="74"/>
    </row>
    <row r="237" spans="1:9" x14ac:dyDescent="0.2">
      <c r="A237" t="s">
        <v>319</v>
      </c>
      <c r="B237" t="s">
        <v>611</v>
      </c>
      <c r="C237" s="76">
        <v>10546.375770308123</v>
      </c>
      <c r="D237" s="76">
        <v>213</v>
      </c>
      <c r="F237" s="78"/>
      <c r="G237" s="78"/>
      <c r="H237" s="78">
        <v>24</v>
      </c>
      <c r="I237" s="74"/>
    </row>
    <row r="238" spans="1:9" x14ac:dyDescent="0.2">
      <c r="A238" t="s">
        <v>320</v>
      </c>
      <c r="B238" t="s">
        <v>612</v>
      </c>
      <c r="C238" s="76">
        <v>13413.454598930482</v>
      </c>
      <c r="D238" s="76">
        <v>210</v>
      </c>
      <c r="F238" s="78"/>
      <c r="G238" s="78">
        <v>48</v>
      </c>
      <c r="H238" s="78"/>
      <c r="I238" s="74"/>
    </row>
    <row r="239" spans="1:9" x14ac:dyDescent="0.2">
      <c r="A239" t="s">
        <v>321</v>
      </c>
      <c r="B239" t="s">
        <v>613</v>
      </c>
      <c r="C239" s="76">
        <v>10111.385604395602</v>
      </c>
      <c r="D239" s="76">
        <v>54</v>
      </c>
      <c r="F239" s="78"/>
      <c r="G239" s="78">
        <v>2.5</v>
      </c>
      <c r="H239" s="78"/>
      <c r="I239" s="74"/>
    </row>
    <row r="240" spans="1:9" x14ac:dyDescent="0.2">
      <c r="A240" t="s">
        <v>322</v>
      </c>
      <c r="B240" t="s">
        <v>614</v>
      </c>
      <c r="C240" s="76">
        <v>14077.789621621618</v>
      </c>
      <c r="D240" s="76">
        <v>270</v>
      </c>
      <c r="E240" s="78">
        <v>2.5</v>
      </c>
      <c r="F240" s="78">
        <v>2.5</v>
      </c>
      <c r="G240" s="78"/>
      <c r="H240" s="78"/>
      <c r="I240" s="74"/>
    </row>
    <row r="241" spans="1:9" x14ac:dyDescent="0.2">
      <c r="A241" t="s">
        <v>323</v>
      </c>
      <c r="B241" t="s">
        <v>615</v>
      </c>
      <c r="C241" s="76">
        <v>14147.191999999997</v>
      </c>
      <c r="D241" s="76">
        <v>105</v>
      </c>
      <c r="F241" s="78"/>
      <c r="G241" s="78"/>
      <c r="H241" s="78"/>
      <c r="I241" s="74"/>
    </row>
    <row r="242" spans="1:9" x14ac:dyDescent="0.2">
      <c r="A242" t="s">
        <v>324</v>
      </c>
      <c r="B242" t="s">
        <v>616</v>
      </c>
      <c r="C242" s="76">
        <v>16035.402657743785</v>
      </c>
      <c r="D242" s="76">
        <v>90</v>
      </c>
      <c r="F242" s="78"/>
      <c r="G242" s="78"/>
      <c r="H242" s="78">
        <v>72</v>
      </c>
      <c r="I242" s="74"/>
    </row>
    <row r="243" spans="1:9" x14ac:dyDescent="0.2">
      <c r="A243" t="s">
        <v>325</v>
      </c>
      <c r="B243" t="s">
        <v>617</v>
      </c>
      <c r="C243" s="76">
        <v>12573.594303797468</v>
      </c>
      <c r="D243" s="76">
        <v>63</v>
      </c>
      <c r="F243" s="78"/>
      <c r="G243" s="78"/>
      <c r="H243" s="78"/>
      <c r="I243" s="74"/>
    </row>
    <row r="244" spans="1:9" x14ac:dyDescent="0.2">
      <c r="A244" t="s">
        <v>326</v>
      </c>
      <c r="B244" t="s">
        <v>618</v>
      </c>
      <c r="C244" s="76">
        <v>15084.397743362832</v>
      </c>
      <c r="D244" s="76">
        <v>156</v>
      </c>
      <c r="F244" s="78"/>
      <c r="G244" s="78"/>
      <c r="H244" s="78"/>
      <c r="I244" s="74"/>
    </row>
    <row r="245" spans="1:9" x14ac:dyDescent="0.2">
      <c r="A245" t="s">
        <v>327</v>
      </c>
      <c r="B245" t="s">
        <v>619</v>
      </c>
      <c r="C245" s="76">
        <v>13016.68219858156</v>
      </c>
      <c r="D245" s="76">
        <v>132</v>
      </c>
      <c r="F245" s="78"/>
      <c r="G245" s="78"/>
      <c r="H245" s="78">
        <v>48</v>
      </c>
      <c r="I245" s="74"/>
    </row>
    <row r="246" spans="1:9" x14ac:dyDescent="0.2">
      <c r="A246" t="s">
        <v>328</v>
      </c>
      <c r="B246" t="s">
        <v>620</v>
      </c>
      <c r="C246" s="76">
        <v>12395.047241379309</v>
      </c>
      <c r="D246" s="76">
        <v>36</v>
      </c>
      <c r="F246" s="78"/>
      <c r="G246" s="78"/>
      <c r="H246" s="78"/>
      <c r="I246" s="74"/>
    </row>
    <row r="247" spans="1:9" x14ac:dyDescent="0.2">
      <c r="A247" t="s">
        <v>329</v>
      </c>
      <c r="B247" t="s">
        <v>621</v>
      </c>
      <c r="C247" s="76">
        <v>12754.703684210524</v>
      </c>
      <c r="D247" s="76">
        <v>78</v>
      </c>
      <c r="F247" s="78"/>
      <c r="G247" s="78"/>
      <c r="H247" s="78"/>
      <c r="I247" s="74"/>
    </row>
    <row r="248" spans="1:9" x14ac:dyDescent="0.2">
      <c r="A248" t="s">
        <v>351</v>
      </c>
      <c r="B248" t="s">
        <v>622</v>
      </c>
      <c r="C248" s="76">
        <v>11859.922830188681</v>
      </c>
      <c r="D248" s="76">
        <v>72</v>
      </c>
      <c r="F248" s="78"/>
      <c r="G248" s="78"/>
      <c r="H248" s="78"/>
      <c r="I248" s="74"/>
    </row>
    <row r="249" spans="1:9" x14ac:dyDescent="0.2">
      <c r="A249" t="s">
        <v>308</v>
      </c>
      <c r="B249" t="s">
        <v>623</v>
      </c>
      <c r="C249" s="76">
        <v>10873.564649511978</v>
      </c>
      <c r="D249" s="76">
        <v>636</v>
      </c>
      <c r="F249" s="78"/>
      <c r="G249" s="78"/>
      <c r="H249" s="78">
        <v>111</v>
      </c>
      <c r="I249" s="74"/>
    </row>
    <row r="250" spans="1:9" x14ac:dyDescent="0.2">
      <c r="A250" t="s">
        <v>315</v>
      </c>
      <c r="B250" t="s">
        <v>624</v>
      </c>
      <c r="C250" s="76">
        <v>10970.148037735849</v>
      </c>
      <c r="D250" s="76">
        <v>111</v>
      </c>
      <c r="F250" s="78"/>
      <c r="G250" s="78"/>
      <c r="H250" s="78"/>
      <c r="I250" s="74"/>
    </row>
    <row r="251" spans="1:9" x14ac:dyDescent="0.2">
      <c r="A251" t="s">
        <v>330</v>
      </c>
      <c r="B251" t="s">
        <v>625</v>
      </c>
      <c r="C251" s="76">
        <v>10304.677786259543</v>
      </c>
      <c r="D251" s="76">
        <v>180</v>
      </c>
      <c r="F251" s="78"/>
      <c r="G251" s="78"/>
      <c r="H251" s="78"/>
      <c r="I251" s="74"/>
    </row>
    <row r="252" spans="1:9" x14ac:dyDescent="0.2">
      <c r="A252" t="s">
        <v>331</v>
      </c>
      <c r="B252" t="s">
        <v>449</v>
      </c>
      <c r="C252" s="76">
        <v>13362.585639534884</v>
      </c>
      <c r="D252" s="76">
        <v>108</v>
      </c>
      <c r="F252" s="78"/>
      <c r="G252" s="78"/>
      <c r="H252" s="78"/>
      <c r="I252" s="74"/>
    </row>
    <row r="253" spans="1:9" x14ac:dyDescent="0.2">
      <c r="A253" t="s">
        <v>332</v>
      </c>
      <c r="B253" t="s">
        <v>626</v>
      </c>
      <c r="C253" s="76">
        <v>13498.777831325302</v>
      </c>
      <c r="D253" s="76">
        <v>63</v>
      </c>
      <c r="F253" s="78"/>
      <c r="G253" s="78"/>
      <c r="H253" s="78"/>
      <c r="I253" s="74"/>
    </row>
    <row r="254" spans="1:9" x14ac:dyDescent="0.2">
      <c r="A254" t="s">
        <v>333</v>
      </c>
      <c r="B254" t="s">
        <v>627</v>
      </c>
      <c r="C254" s="76">
        <v>13264.240633333335</v>
      </c>
      <c r="D254" s="76">
        <v>225</v>
      </c>
      <c r="F254" s="78"/>
      <c r="G254" s="78"/>
      <c r="H254" s="78"/>
      <c r="I254" s="74"/>
    </row>
    <row r="255" spans="1:9" x14ac:dyDescent="0.2">
      <c r="A255" t="s">
        <v>127</v>
      </c>
      <c r="B255" t="s">
        <v>414</v>
      </c>
      <c r="C255" s="76">
        <v>11331.94075106845</v>
      </c>
      <c r="D255" s="76">
        <v>8079</v>
      </c>
      <c r="F255" s="78">
        <v>300</v>
      </c>
      <c r="G255" s="78">
        <v>96</v>
      </c>
      <c r="H255" s="78">
        <v>1836</v>
      </c>
      <c r="I255" s="74"/>
    </row>
    <row r="256" spans="1:9" x14ac:dyDescent="0.2">
      <c r="A256" t="s">
        <v>334</v>
      </c>
      <c r="B256" t="s">
        <v>628</v>
      </c>
      <c r="C256" s="76">
        <v>11635.944883720931</v>
      </c>
      <c r="D256" s="76">
        <v>21</v>
      </c>
      <c r="F256" s="78"/>
      <c r="G256" s="78"/>
      <c r="H256" s="78"/>
      <c r="I256" s="74"/>
    </row>
    <row r="257" spans="1:9" x14ac:dyDescent="0.2">
      <c r="A257" t="s">
        <v>335</v>
      </c>
      <c r="B257" t="s">
        <v>629</v>
      </c>
      <c r="C257" s="76">
        <v>9004.9024175824179</v>
      </c>
      <c r="D257" s="76">
        <v>99</v>
      </c>
      <c r="F257" s="78"/>
      <c r="G257" s="78"/>
      <c r="H257" s="78">
        <v>18</v>
      </c>
      <c r="I257" s="74"/>
    </row>
    <row r="258" spans="1:9" x14ac:dyDescent="0.2">
      <c r="A258" t="s">
        <v>336</v>
      </c>
      <c r="B258" t="s">
        <v>630</v>
      </c>
      <c r="C258" s="76">
        <v>13285.947971698115</v>
      </c>
      <c r="D258" s="76">
        <v>150</v>
      </c>
      <c r="F258" s="78"/>
      <c r="G258" s="78"/>
      <c r="H258" s="78"/>
      <c r="I258" s="74"/>
    </row>
    <row r="259" spans="1:9" x14ac:dyDescent="0.2">
      <c r="A259" t="s">
        <v>337</v>
      </c>
      <c r="B259" t="s">
        <v>631</v>
      </c>
      <c r="C259" s="76">
        <v>9568.4031055900632</v>
      </c>
      <c r="D259" s="76">
        <v>102</v>
      </c>
      <c r="F259" s="78"/>
      <c r="G259" s="78"/>
      <c r="H259" s="78"/>
      <c r="I259" s="74"/>
    </row>
    <row r="260" spans="1:9" x14ac:dyDescent="0.2">
      <c r="A260" t="s">
        <v>338</v>
      </c>
      <c r="B260" t="s">
        <v>632</v>
      </c>
      <c r="C260" s="76">
        <v>10654.727030303031</v>
      </c>
      <c r="D260" s="76">
        <v>90</v>
      </c>
      <c r="F260" s="78"/>
      <c r="G260" s="78"/>
      <c r="H260" s="78"/>
      <c r="I260" s="74"/>
    </row>
    <row r="261" spans="1:9" x14ac:dyDescent="0.2">
      <c r="A261" t="s">
        <v>339</v>
      </c>
      <c r="B261" t="s">
        <v>633</v>
      </c>
      <c r="C261" s="76">
        <v>10400.187697841728</v>
      </c>
      <c r="D261" s="76"/>
      <c r="F261" s="78"/>
      <c r="G261" s="78"/>
      <c r="H261" s="78">
        <v>2.5</v>
      </c>
      <c r="I261" s="74"/>
    </row>
    <row r="262" spans="1:9" x14ac:dyDescent="0.2">
      <c r="A262" t="s">
        <v>340</v>
      </c>
      <c r="B262" t="s">
        <v>634</v>
      </c>
      <c r="C262" s="76">
        <v>9585.7555696202544</v>
      </c>
      <c r="D262" s="76">
        <v>756</v>
      </c>
      <c r="F262" s="78"/>
      <c r="G262" s="78"/>
      <c r="H262" s="78">
        <v>150</v>
      </c>
      <c r="I262" s="74"/>
    </row>
    <row r="263" spans="1:9" x14ac:dyDescent="0.2">
      <c r="A263" t="s">
        <v>153</v>
      </c>
      <c r="B263" t="s">
        <v>635</v>
      </c>
      <c r="C263" s="76">
        <v>12065.705973475278</v>
      </c>
      <c r="D263" s="76">
        <v>5415</v>
      </c>
      <c r="F263" s="78">
        <v>138</v>
      </c>
      <c r="G263" s="78">
        <v>51</v>
      </c>
      <c r="H263" s="78">
        <v>2736</v>
      </c>
      <c r="I263" s="74"/>
    </row>
    <row r="264" spans="1:9" x14ac:dyDescent="0.2">
      <c r="A264" t="s">
        <v>268</v>
      </c>
      <c r="B264" t="s">
        <v>636</v>
      </c>
      <c r="C264" s="76">
        <v>12931.263124999999</v>
      </c>
      <c r="D264" s="76">
        <v>84</v>
      </c>
      <c r="F264" s="78"/>
      <c r="G264" s="78"/>
      <c r="H264" s="78"/>
      <c r="I264" s="74"/>
    </row>
    <row r="265" spans="1:9" x14ac:dyDescent="0.2">
      <c r="A265" t="s">
        <v>341</v>
      </c>
      <c r="B265" t="s">
        <v>637</v>
      </c>
      <c r="C265" s="76">
        <v>13479.833787878788</v>
      </c>
      <c r="D265" s="76">
        <v>48</v>
      </c>
      <c r="F265" s="78"/>
      <c r="G265" s="78"/>
      <c r="H265" s="78"/>
      <c r="I265" s="74"/>
    </row>
    <row r="266" spans="1:9" x14ac:dyDescent="0.2">
      <c r="A266" t="s">
        <v>342</v>
      </c>
      <c r="B266" t="s">
        <v>638</v>
      </c>
      <c r="C266" s="76">
        <v>11669.523528169013</v>
      </c>
      <c r="D266" s="76">
        <v>1536</v>
      </c>
      <c r="F266" s="78">
        <v>213</v>
      </c>
      <c r="G266" s="78"/>
      <c r="H266" s="78">
        <v>387</v>
      </c>
      <c r="I266" s="74"/>
    </row>
    <row r="267" spans="1:9" x14ac:dyDescent="0.2">
      <c r="A267" t="s">
        <v>343</v>
      </c>
      <c r="B267" t="s">
        <v>639</v>
      </c>
      <c r="C267" s="76">
        <v>7697.8782028985506</v>
      </c>
      <c r="D267" s="76">
        <v>336</v>
      </c>
      <c r="F267" s="78">
        <v>2.5</v>
      </c>
      <c r="G267" s="78"/>
      <c r="H267" s="78">
        <v>93</v>
      </c>
      <c r="I267" s="74"/>
    </row>
    <row r="268" spans="1:9" x14ac:dyDescent="0.2">
      <c r="A268" t="s">
        <v>344</v>
      </c>
      <c r="B268" t="s">
        <v>640</v>
      </c>
      <c r="C268" s="76">
        <v>11700.317796373782</v>
      </c>
      <c r="D268" s="76">
        <v>372</v>
      </c>
      <c r="E268" s="78">
        <v>6</v>
      </c>
      <c r="F268" s="78">
        <v>9</v>
      </c>
      <c r="G268" s="78"/>
      <c r="H268" s="78">
        <v>102</v>
      </c>
      <c r="I268" s="74"/>
    </row>
    <row r="269" spans="1:9" x14ac:dyDescent="0.2">
      <c r="A269" t="s">
        <v>345</v>
      </c>
      <c r="B269" t="s">
        <v>641</v>
      </c>
      <c r="C269" s="76">
        <v>9970.0664974619285</v>
      </c>
      <c r="D269" s="76">
        <v>129</v>
      </c>
      <c r="F269" s="78"/>
      <c r="G269" s="78"/>
      <c r="H269" s="78"/>
      <c r="I269" s="74"/>
    </row>
    <row r="270" spans="1:9" x14ac:dyDescent="0.2">
      <c r="A270" t="s">
        <v>346</v>
      </c>
      <c r="B270" t="s">
        <v>642</v>
      </c>
      <c r="C270" s="76">
        <v>15273.64132231405</v>
      </c>
      <c r="D270" s="76">
        <v>87</v>
      </c>
      <c r="F270" s="78"/>
      <c r="G270" s="78"/>
      <c r="H270" s="78"/>
      <c r="I270" s="74"/>
    </row>
    <row r="271" spans="1:9" x14ac:dyDescent="0.2">
      <c r="A271" t="s">
        <v>347</v>
      </c>
      <c r="B271" t="s">
        <v>643</v>
      </c>
      <c r="C271" s="76">
        <v>9786.1437931034452</v>
      </c>
      <c r="D271" s="76">
        <v>30</v>
      </c>
      <c r="F271" s="78"/>
      <c r="G271" s="78"/>
      <c r="H271" s="78"/>
      <c r="I271" s="74"/>
    </row>
    <row r="272" spans="1:9" x14ac:dyDescent="0.2">
      <c r="A272" t="s">
        <v>348</v>
      </c>
      <c r="B272" t="s">
        <v>644</v>
      </c>
      <c r="C272" s="76">
        <v>8150.0318888888887</v>
      </c>
      <c r="D272" s="76">
        <v>177</v>
      </c>
      <c r="F272" s="78"/>
      <c r="G272" s="78"/>
      <c r="H272" s="78"/>
      <c r="I272" s="74"/>
    </row>
    <row r="273" spans="1:9" x14ac:dyDescent="0.2">
      <c r="A273" t="s">
        <v>349</v>
      </c>
      <c r="B273" t="s">
        <v>645</v>
      </c>
      <c r="C273" s="76">
        <v>10857.547323135754</v>
      </c>
      <c r="D273" s="76">
        <v>336</v>
      </c>
      <c r="F273" s="78"/>
      <c r="G273" s="78"/>
      <c r="H273" s="78"/>
      <c r="I273" s="74"/>
    </row>
    <row r="274" spans="1:9" x14ac:dyDescent="0.2">
      <c r="A274" t="s">
        <v>350</v>
      </c>
      <c r="B274" t="s">
        <v>646</v>
      </c>
      <c r="C274" s="76">
        <v>14095.086417489423</v>
      </c>
      <c r="D274" s="76">
        <v>423</v>
      </c>
      <c r="F274" s="78">
        <v>6</v>
      </c>
      <c r="G274" s="78"/>
      <c r="H274" s="78">
        <v>27</v>
      </c>
      <c r="I274" s="74"/>
    </row>
    <row r="275" spans="1:9" x14ac:dyDescent="0.2">
      <c r="A275" t="s">
        <v>192</v>
      </c>
      <c r="B275" t="s">
        <v>647</v>
      </c>
      <c r="C275" s="76">
        <v>12082.899360892721</v>
      </c>
      <c r="D275" s="76">
        <v>2385</v>
      </c>
      <c r="F275" s="78"/>
      <c r="G275" s="78"/>
      <c r="H275" s="78">
        <v>720</v>
      </c>
      <c r="I275" s="74"/>
    </row>
    <row r="276" spans="1:9" x14ac:dyDescent="0.2">
      <c r="A276" t="s">
        <v>352</v>
      </c>
      <c r="B276" t="s">
        <v>648</v>
      </c>
      <c r="C276" s="76">
        <v>12339.011752293578</v>
      </c>
      <c r="D276" s="76">
        <v>810</v>
      </c>
      <c r="F276" s="78">
        <v>15</v>
      </c>
      <c r="G276" s="78"/>
      <c r="H276" s="78"/>
      <c r="I276" s="74"/>
    </row>
    <row r="277" spans="1:9" x14ac:dyDescent="0.2">
      <c r="A277" t="s">
        <v>143</v>
      </c>
      <c r="B277" t="s">
        <v>649</v>
      </c>
      <c r="C277" s="76">
        <v>13275.602735961769</v>
      </c>
      <c r="D277" s="76">
        <v>429</v>
      </c>
      <c r="F277" s="78"/>
      <c r="G277" s="78"/>
      <c r="H277" s="78">
        <v>222</v>
      </c>
      <c r="I277" s="74"/>
    </row>
    <row r="278" spans="1:9" x14ac:dyDescent="0.2">
      <c r="A278" t="s">
        <v>354</v>
      </c>
      <c r="B278" t="s">
        <v>650</v>
      </c>
      <c r="C278" s="76">
        <v>10528.124341085269</v>
      </c>
      <c r="D278" s="76">
        <v>69</v>
      </c>
      <c r="F278" s="78"/>
      <c r="G278" s="78"/>
      <c r="H278" s="78"/>
      <c r="I278" s="74"/>
    </row>
    <row r="279" spans="1:9" x14ac:dyDescent="0.2">
      <c r="A279" t="s">
        <v>355</v>
      </c>
      <c r="B279" t="s">
        <v>651</v>
      </c>
      <c r="C279" s="76">
        <v>12437.899433962264</v>
      </c>
      <c r="D279" s="76">
        <v>33</v>
      </c>
      <c r="F279" s="78"/>
      <c r="G279" s="78"/>
      <c r="H279" s="78"/>
      <c r="I279" s="74"/>
    </row>
    <row r="280" spans="1:9" x14ac:dyDescent="0.2">
      <c r="A280" t="s">
        <v>356</v>
      </c>
      <c r="B280" t="s">
        <v>652</v>
      </c>
      <c r="C280" s="76">
        <v>13564.550382165606</v>
      </c>
      <c r="D280" s="76">
        <v>240</v>
      </c>
      <c r="F280" s="78"/>
      <c r="G280" s="78"/>
      <c r="H280" s="78"/>
      <c r="I280" s="74"/>
    </row>
    <row r="281" spans="1:9" x14ac:dyDescent="0.2">
      <c r="A281" t="s">
        <v>357</v>
      </c>
      <c r="B281" t="s">
        <v>653</v>
      </c>
      <c r="C281" s="76">
        <v>10969.82888111888</v>
      </c>
      <c r="D281" s="76">
        <v>81</v>
      </c>
      <c r="F281" s="78"/>
      <c r="G281" s="78"/>
      <c r="H281" s="78"/>
      <c r="I281" s="74"/>
    </row>
    <row r="282" spans="1:9" x14ac:dyDescent="0.2">
      <c r="A282" t="s">
        <v>358</v>
      </c>
      <c r="B282" t="s">
        <v>654</v>
      </c>
      <c r="C282" s="76">
        <v>11405.156474358975</v>
      </c>
      <c r="D282" s="76">
        <v>81</v>
      </c>
      <c r="F282" s="78"/>
      <c r="G282" s="78"/>
      <c r="H282" s="78"/>
      <c r="I282" s="74"/>
    </row>
    <row r="283" spans="1:9" x14ac:dyDescent="0.2">
      <c r="A283" t="s">
        <v>359</v>
      </c>
      <c r="B283" t="s">
        <v>655</v>
      </c>
      <c r="C283" s="76">
        <v>12326.886477272728</v>
      </c>
      <c r="D283" s="76">
        <v>1203</v>
      </c>
      <c r="F283" s="78">
        <v>6</v>
      </c>
      <c r="G283" s="78"/>
      <c r="H283" s="78">
        <v>93</v>
      </c>
      <c r="I283" s="74"/>
    </row>
    <row r="284" spans="1:9" x14ac:dyDescent="0.2">
      <c r="A284" t="s">
        <v>360</v>
      </c>
      <c r="B284" t="s">
        <v>656</v>
      </c>
      <c r="C284" s="76">
        <v>12022.857224334601</v>
      </c>
      <c r="D284" s="76">
        <v>150</v>
      </c>
      <c r="F284" s="78"/>
      <c r="G284" s="78"/>
      <c r="H284" s="78"/>
      <c r="I284" s="74"/>
    </row>
    <row r="285" spans="1:9" x14ac:dyDescent="0.2">
      <c r="A285" t="s">
        <v>361</v>
      </c>
      <c r="B285" t="s">
        <v>657</v>
      </c>
      <c r="C285" s="76">
        <v>11169.764235294117</v>
      </c>
      <c r="D285" s="76"/>
      <c r="F285" s="78"/>
      <c r="G285" s="78"/>
      <c r="H285" s="78"/>
      <c r="I285" s="74"/>
    </row>
    <row r="286" spans="1:9" x14ac:dyDescent="0.2">
      <c r="A286" t="s">
        <v>362</v>
      </c>
      <c r="B286" t="s">
        <v>658</v>
      </c>
      <c r="C286" s="76">
        <v>14798.489146341462</v>
      </c>
      <c r="D286" s="76">
        <v>75</v>
      </c>
      <c r="F286" s="78"/>
      <c r="G286" s="78"/>
      <c r="H286" s="78"/>
      <c r="I286" s="74"/>
    </row>
    <row r="287" spans="1:9" x14ac:dyDescent="0.2">
      <c r="A287" t="s">
        <v>363</v>
      </c>
      <c r="B287" t="s">
        <v>430</v>
      </c>
      <c r="C287" s="76">
        <v>14447.045317460317</v>
      </c>
      <c r="D287" s="76">
        <v>189</v>
      </c>
      <c r="F287" s="78"/>
      <c r="G287" s="78"/>
      <c r="H287" s="78"/>
      <c r="I287" s="74"/>
    </row>
    <row r="288" spans="1:9" x14ac:dyDescent="0.2">
      <c r="A288" t="s">
        <v>364</v>
      </c>
      <c r="B288" t="s">
        <v>659</v>
      </c>
      <c r="C288" s="76">
        <v>10266.763788968825</v>
      </c>
      <c r="D288" s="76">
        <v>282</v>
      </c>
      <c r="F288" s="78"/>
      <c r="G288" s="78"/>
      <c r="H288" s="78"/>
      <c r="I288" s="74"/>
    </row>
    <row r="289" spans="1:9" x14ac:dyDescent="0.2">
      <c r="A289" t="s">
        <v>365</v>
      </c>
      <c r="B289" t="s">
        <v>660</v>
      </c>
      <c r="C289" s="76">
        <v>12757.128550724638</v>
      </c>
      <c r="D289" s="76">
        <v>102</v>
      </c>
      <c r="F289" s="78"/>
      <c r="G289" s="78"/>
      <c r="H289" s="78"/>
      <c r="I289" s="74"/>
    </row>
    <row r="290" spans="1:9" x14ac:dyDescent="0.2">
      <c r="A290" t="s">
        <v>80</v>
      </c>
      <c r="B290" t="s">
        <v>661</v>
      </c>
      <c r="C290" s="76">
        <v>10932.632715939448</v>
      </c>
      <c r="D290" s="76">
        <v>465</v>
      </c>
      <c r="F290" s="78"/>
      <c r="G290" s="78"/>
      <c r="H290" s="78">
        <v>312</v>
      </c>
      <c r="I290" s="74"/>
    </row>
    <row r="291" spans="1:9" x14ac:dyDescent="0.2">
      <c r="A291" t="s">
        <v>366</v>
      </c>
      <c r="B291" t="s">
        <v>662</v>
      </c>
      <c r="C291" s="76">
        <v>10863.624300498275</v>
      </c>
      <c r="D291" s="76">
        <v>1587</v>
      </c>
      <c r="E291" s="78">
        <v>2.5</v>
      </c>
      <c r="F291" s="78">
        <v>36</v>
      </c>
      <c r="G291" s="78"/>
      <c r="H291" s="78">
        <v>264</v>
      </c>
      <c r="I291" s="74"/>
    </row>
    <row r="292" spans="1:9" x14ac:dyDescent="0.2">
      <c r="A292" t="s">
        <v>367</v>
      </c>
      <c r="B292" t="s">
        <v>663</v>
      </c>
      <c r="C292" s="76">
        <v>10576.469268292683</v>
      </c>
      <c r="D292" s="76">
        <v>66</v>
      </c>
      <c r="F292" s="78"/>
      <c r="G292" s="78"/>
      <c r="H292" s="78"/>
      <c r="I292" s="74"/>
    </row>
    <row r="293" spans="1:9" x14ac:dyDescent="0.2">
      <c r="A293" t="s">
        <v>368</v>
      </c>
      <c r="B293" t="s">
        <v>664</v>
      </c>
      <c r="C293" s="76">
        <v>12828.307142857146</v>
      </c>
      <c r="D293" s="76">
        <v>174</v>
      </c>
      <c r="F293" s="78"/>
      <c r="G293" s="78"/>
      <c r="H293" s="78"/>
      <c r="I293" s="74"/>
    </row>
    <row r="294" spans="1:9" x14ac:dyDescent="0.2">
      <c r="A294" t="s">
        <v>189</v>
      </c>
      <c r="B294" t="s">
        <v>665</v>
      </c>
      <c r="C294" s="76">
        <v>11473.516420581655</v>
      </c>
      <c r="D294" s="76">
        <v>591</v>
      </c>
      <c r="F294" s="78"/>
      <c r="G294" s="78"/>
      <c r="H294" s="78"/>
      <c r="I294" s="74"/>
    </row>
  </sheetData>
  <sortState xmlns:xlrd2="http://schemas.microsoft.com/office/spreadsheetml/2017/richdata2" ref="A3:I294">
    <sortCondition ref="A3:A294"/>
  </sortState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c N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P 2 o V 6 w A A A D 3 A A A A E g A A A E N v b m Z p Z y 9 Q Y W N r Y W d l L n h t b I S P v Q r C M B z E d 8 F 3 K N m b L 7 f y b z o I g m B B E M Q 1 t N E G 2 0 S a 1 P T d H H w k X 8 E W r b o 5 3 t 0 P 7 u 5 x u 0 P W N 3 V 0 V a 3 T 1 q S I Y Y o i 5 6 U p Z W 2 N S p G x K B P z G W x l c Z Y n F Q 2 0 c U n v y h R V 3 l 8 S Q k I I O C y w b U + E U 8 r I I d / s i k o 1 E n 1 g / R + O t R l r C 4 U E 7 F 9 r B M e M U c w 5 x x T I Z E K u z R f g w + A x / T F h 2 d W + a 5 U 4 6 n i 1 B j J J I O 8 P 4 g k A A P / / A w B Q S w M E F A A C A A g A A A A h A I h H 1 W j H C A A A p B 8 A A B M A A A B G b 3 J t d W x h c y 9 T Z W N 0 a W 9 u M S 5 t 1 F n r c t u 4 F f 5 t z / g d U O Q P l T K 0 q O 7 6 R 7 b u T O L L N r H j u L G b b a v R a G A J j m B R h B Y E H W u 8 f h s / w 7 6 A X 6 z n A A R 4 E e X b u j 8 q e S w K l 3 O + c z + A M j 7 S Q q b k x H 7 G P 6 2 v Z x O m + J g c L D K e L G K y T T Z f k 9 e V 1 9 r a x v q x / M 4 V + U f O 1 Y J k I y X m m p x L R e b 5 W S J G 5 E Q z L T I t R i w h u 0 y z C L f s K M 4 0 0 P 0 u 9 I S c K 8 7 J N 5 5 y x T T s O 1 d y 9 p Z M t J 5 n b z c 3 M 9 g e / Z r P h I x G c r a x v r H + s 1 8 5 k v O F E t 8 m m n z l G S O n Y j p l K U 9 x 0 a 4 k e s K J n d U T k X 7 7 E z l O O M s 4 m X I + x 6 E M 9 s 9 m P N V E p G Q h c + U w A C 4 r R o S U y C a J I 3 K Q p 1 r w l C g 2 l 0 p L M W N A l i U y B 8 n 4 W G r S 6 8 Y / v u l 1 e 1 2 z f g t 2 3 N 0 u t L 7 7 3 a 7 i S m g N K t T F d I X k t H W h 0 H e 3 s P Y R i 5 D p x n r V K O T 1 J i o 5 4 d o I A K 9 j m W l U f r x N q B 3 B 1 / X G O q W / o t 0 o f U v 6 M H F N N t b X i h e l I z n m O E P p u y S H p 9 B O E h g A d 7 B O g v P X 5 S b Y d S 4 S z Z X d x 5 L E b y u m L x n Q y g x D S l 9 T O r C z N + Y D / o c r Q e y p u 9 v n g B C a z + 5 B U W W W s E z z d D i V W k y k G M t 0 q P O p G E 7 B C i w R G a O g v d A v W 0 w z 8 N + W J Y + X 6 W s u M / E / F g o d p A 0 V G Y S l L 1 C q e D a X a c Y L v q T y A t Z S g c t b 1 h c Z g i t X 3 N j H G 3 Q 2 R G T f 5 A R C a s S n f J F B 2 v g I e 6 J d O c o x 4 I J f + F m 0 I 1 P Q o c 4 C 6 k J 9 f j X G / G A i / l x s H v 8 L l m 2 y u d i 8 j D f h e x E K Q x s C w w s 2 x D g U o H a c S p n e 3 I q G B w z C R D Z i D i b i o d s + b V 3 R 7 W 4 N p 5 o N 4 6 0 h q i u a X 9 F O p 1 D P J V O C n S U c 5 S i F 6 v t h p 8 Z X F G S 6 5 A o T i J b k F C c p 7 D E P 0 T 6 k t U N I h I H f F 5 K T e Y I A V G Q e 3 i + O p E l V Q S c k a Z 4 k 7 v / e l V b s q z F u t K e U V A 7 Z 3 t W c p e M D v o D J z H O y o 1 / 4 S K r x j k z y W R q 0 Q g s J t d M x P F 5 b p 4 Q x z a 8 0 f h b e 5 J 5 O Y T i j N 7 i y 2 B W 5 H e 6 7 2 + m + l x R q I w U l J 8 S 7 M a C c n Y m U F 5 J 4 Q c y M w V 8 T F O l B 3 p U z o M z Z a E J Q r d F / x D y 4 7 t d Z D 8 L + M u f B T a d N f w 3 1 I c 2 C + R L A E k D H m 9 7 Y a I T 6 t Y Y q D X + q W J p h / F h y W U 0 Y o 8 6 a M I g x K v g F R j J P I B i G d h p 9 C X y E / g Y A i F 7 M O U H V 3 5 R o j D 8 R y 5 C c L c g u T y B U M H l 4 W G a J d 4 8 l + K G H V X d S 5 P 9 + 4 e k F g C G E 2 i 8 1 P 9 E L I L u T X X Z C J 1 M U U 6 + r q E c r A H c m L P 0 G 3 E 4 B / E p V 4 W Q W 3 C d N e F 1 j V a q i 1 C v w r U 5 U M H z h K Z s B h s I u J Q w 7 4 c z V A N t g S S E X 0 C Y 7 j B h a Z z W T l + 2 s c K J k 1 c Q U X j 8 x m l 7 R D 5 D D T a B / 4 u q b J 0 V b o m o Z F x A H v 4 R v r d 5 Y h h d G / i D 0 v h j 0 Q Q s D 2 H w u 3 u x / o J 2 b J d 9 0 8 C x 1 A w Q A r Q T r q 0 j 9 b b M v t q H / F x U E s 4 + B u G 0 0 d S r f i 5 S p R e C 7 s c 6 g Y r Y Z d p a g g o 8 n n 4 9 i u l Q z C 9 n D r R + 7 3 d h t K z r Y L L b K r J P w a 4 x t c Y l f 3 i 8 G X e k q 7 H 8 q j W X i 5 a L l i L x U z X I M 6 + x a K l c D 2 Q M 1 C / 3 t a T X K 7 n D g o D W y I X E I H d 4 X + T 2 u x y m O H g U t E o T G I s X e z 3 D y U K e Q M 0 6 F r k p 3 Y j o 7 F + t 1 P p U 4 N w g N I u j h 1 y C w d F 1 J J k n O Z c a D V n Y V U e A P T 1 / o a t Y S 8 X b p A R g p p f l N c 7 D a / A 0 y L 9 i 5 v E v H Z v 4 B J 6 j h a z g B Z u C y X 6 l Z v 5 h q p N C b E o W p e g A j f k S 5 9 l C X O b x U 5 S 4 A N T T S A s n j r m L x F e K l 4 B j j A p e i 4 M e t z U M N c 1 h X z P N 6 B 2 f b 4 q n n n / 5 C S R 2 b Y X o v u q Y I 4 Z K 2 / g D G H 4 o 4 P e H 6 C P w 9 i 4 e s U t n n C R t x g z B Y B h v S i I Y m S I q F q r b j H h Z n K 1 i U G I D 2 c 4 m P H i J + F t I 3 z 6 P 9 E O U R w n 4 y b n D w G Y P y c C x F U Q f v Y 2 K 0 j u 8 m f T R 7 k z x 6 G W Z J n 3 + X 2 Z k + Z c 3 8 4 e o 8 h X O 7 L p o b i 8 P 3 T s R n 8 r B C 1 T P a F 8 p U g n f Z 3 z k b c 4 W R + U 8 k d 1 o j d w z D 4 I t 2 T R a U D F 2 9 u J + O l Y + p F a 3 u / Z t N 5 1 s o C H K G U W 3 R 5 a 4 5 w r 4 4 e c D i U u r g c a h C e 5 L b x e v C d P T Q r v 6 r 4 v Z k g B n M P n p Y T h 1 r O 7 n q 7 k P b 5 X v O J a T m D g W M 4 O 7 K y t W x 7 V Z b O u c 6 V d 8 1 7 7 e 3 z f b 6 r N o u v 7 J D j 2 q Z K 3 g 8 k o / g f s E S 0 L C E U e m z 3 a g / r N q 2 o b I b J r M V J 5 L K q v D h p q o o t + 4 I 4 e F 4 L w e 9 x T V r t H l h K z 5 0 P q t G Y j 4 / 7 E K l v z Y H r W L E H b i W 7 d i 7 z 4 7 x E + x o b i D r d j R D T 7 R j b 5 U d e 3 / I j r 1 H 2 b H 3 Q n b s P d m O P W d H q 0 Z i P u t 2 N D P W j v g u k v M n z r J c 8 S O g n Q 2 7 G M M 1 9 i 7 U i 1 f b p n g l x B Y G C N H c m Q I g 8 1 n k O P c y W d Y x 3 2 5 l 5 0 9 1 n / J c c 6 1 z c I f F f C 4 e u O q o y F S 4 O 6 g n J B 9 S v f V D h E u q d w o n u Y Q 6 w n W u i R K X Q t P G Q Q M S J 9 4 o N B E U n h 3 0 L f k B + e v f T L N O o M k l 1 U F K O 2 Y s 6 F s 7 D Y D + w x f k n R L g v y d j y O R c L z S Z m t + P K h C P O M y M j f u 3 S I J N r Q 9 y 2 J E n + X Q q e 6 b Z T y W O U T 8 I i 5 H M g U j H 0 S E / 1 5 9 B X F W C O G T s g q e p 0 U C 5 p 3 H Y q F S h o B V 3 g 2 H h H + a o 4 c c j O 1 a y P p D q k i F f p i 4 l b e 9 M V g G 0 X V B 3 Z R + 0 m i u U 0 L t b r R e E T 8 Y y S S B x p S R j i k 1 5 + x V Q H S U I + i m f M u s y z l f E O e k j G + M B X Y q / r K W k S 3 i S c R I / h n P c z v o e q D U c 5 q L N I 6 m L j p i 6 D y K a l T I 9 E U n c g N J z U P r l 4 O D P / S r Y w Q o X i F f 7 Q A v O s B f G K 8 1 f A 1 T N C Y h 5 y s U Y 8 F / c 3 a o L C L N F h r 8 S z v K m / F 8 4 H L C 5 K u 8 e G 2 D D a 5 e g X R 5 0 h d Y l 6 m p U R G 5 F z X 2 a R i x z W l O E j X W R P k G K 8 q d p j w A E M 7 9 4 I o 3 D u 9 v J G O v S 3 t W I J x H U C 8 V T / Y t U 0 z M p p 0 H n u o + J e r s S 1 I M b d 1 k 3 e G b y t j w x c Z t s u H Q d j Z m r l s t 9 H m l k + K o q m h B + + i 8 A A A D / / w M A U E s B A i 0 A F A A G A A g A A A A h A C r d q k D S A A A A N w E A A B M A A A A A A A A A A A A A A A A A A A A A A F t D b 2 5 0 Z W 5 0 X 1 R 5 c G V z X S 5 4 b W x Q S w E C L Q A U A A I A C A A A A C E A B P 2 o V 6 w A A A D 3 A A A A E g A A A A A A A A A A A A A A A A A L A w A A Q 2 9 u Z m l n L 1 B h Y 2 t h Z 2 U u e G 1 s U E s B A i 0 A F A A C A A g A A A A h A I h H 1 W j H C A A A p B 8 A A B M A A A A A A A A A A A A A A A A A 5 w M A A E Z v c m 1 1 b G F z L 1 N l Y 3 R p b 2 4 x L m 1 Q S w U G A A A A A A M A A w D C A A A A 3 w w A A A A A P g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+ U H V i b G l j P C 9 X b 3 J r Y m 9 v a 0 d y b 3 V w V H l w Z T 4 8 L 1 B l c m 1 p c 3 N p b 2 5 M a X N 0 P k s 1 A A A A A A A A K T U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L e X N l b H k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M S 0 w O V Q x M D o z N z o 1 M y 4 1 N D Q 2 O T Q 5 W i I v P j x F b n R y e S B U e X B l P S J G a W x s Q 2 9 s d W 1 u V H l w Z X M i I F Z h b H V l P S J z Q U F Z R 0 J n V U F B Q U 1 B I i 8 + P E V u d H J 5 I F R 5 c G U 9 I k Z p b G x D b 2 x 1 b W 5 O Y W 1 l c y I g V m F s d W U 9 I n N b J n F 1 b 3 Q 7 R X L D p E l E J n F 1 b 3 Q 7 L C Z x d W 9 0 O z I w M j A m c X V v d D s s J n F 1 b 3 Q 7 Q W x 1 Z S Z x d W 9 0 O y w m c X V v d D t F c s O k J n F 1 b 3 Q 7 L C Z x d W 9 0 O 1 R h d W x 1 a 2 t v M i 4 y M D I w J n F 1 b 3 Q 7 L C Z x d W 9 0 O 0 1 1 a 2 F 1 d G V 0 d H U m c X V v d D s s J n F 1 b 3 Q 7 T X V r Y X V 0 Z X R 0 d S 4 x J n F 1 b 3 Q 7 L C Z x d W 9 0 O 0 F s d W V J R C Z x d W 9 0 O y w m c X V v d D t N d W t h d X R l d H R 1 L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Q z N z B h Y z Z h L T c x Z j M t N G R i O S 0 5 Z m V k L W V j N j R j N j M 2 N 2 I 1 N S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X N l b H k x L 0 F 1 d G 9 S Z W 1 v d m V k Q 2 9 s d W 1 u c z E u e 0 V y w 6 R J R C w w f S Z x d W 9 0 O y w m c X V v d D t T Z W N 0 a W 9 u M S 9 L e X N l b H k x L 0 F 1 d G 9 S Z W 1 v d m V k Q 2 9 s d W 1 u c z E u e z I w M j A s M X 0 m c X V v d D s s J n F 1 b 3 Q 7 U 2 V j d G l v b j E v S 3 l z Z W x 5 M S 9 B d X R v U m V t b 3 Z l Z E N v b H V t b n M x L n t B b H V l L D J 9 J n F 1 b 3 Q 7 L C Z x d W 9 0 O 1 N l Y 3 R p b 2 4 x L 0 t 5 c 2 V s e T E v Q X V 0 b 1 J l b W 9 2 Z W R D b 2 x 1 b W 5 z M S 5 7 R X L D p C w z f S Z x d W 9 0 O y w m c X V v d D t T Z W N 0 a W 9 u M S 9 L e X N l b H k x L 0 F 1 d G 9 S Z W 1 v d m V k Q 2 9 s d W 1 u c z E u e 1 R h d W x 1 a 2 t v M i 4 y M D I w L D R 9 J n F 1 b 3 Q 7 L C Z x d W 9 0 O 1 N l Y 3 R p b 2 4 x L 0 t 5 c 2 V s e T E v Q X V 0 b 1 J l b W 9 2 Z W R D b 2 x 1 b W 5 z M S 5 7 T X V r Y X V 0 Z X R 0 d S w 1 f S Z x d W 9 0 O y w m c X V v d D t T Z W N 0 a W 9 u M S 9 L e X N l b H k x L 0 F 1 d G 9 S Z W 1 v d m V k Q 2 9 s d W 1 u c z E u e 0 1 1 a 2 F 1 d G V 0 d H U u M S w 2 f S Z x d W 9 0 O y w m c X V v d D t T Z W N 0 a W 9 u M S 9 L e X N l b H k x L 0 F 1 d G 9 S Z W 1 v d m V k Q 2 9 s d W 1 u c z E u e 0 F s d W V J R C w 3 f S Z x d W 9 0 O y w m c X V v d D t T Z W N 0 a W 9 u M S 9 L e X N l b H k x L 0 F 1 d G 9 S Z W 1 v d m V k Q 2 9 s d W 1 u c z E u e 0 1 1 a 2 F 1 d G V 0 d H U u M i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L e X N l b H k x L 0 F 1 d G 9 S Z W 1 v d m V k Q 2 9 s d W 1 u c z E u e 0 V y w 6 R J R C w w f S Z x d W 9 0 O y w m c X V v d D t T Z W N 0 a W 9 u M S 9 L e X N l b H k x L 0 F 1 d G 9 S Z W 1 v d m V k Q 2 9 s d W 1 u c z E u e z I w M j A s M X 0 m c X V v d D s s J n F 1 b 3 Q 7 U 2 V j d G l v b j E v S 3 l z Z W x 5 M S 9 B d X R v U m V t b 3 Z l Z E N v b H V t b n M x L n t B b H V l L D J 9 J n F 1 b 3 Q 7 L C Z x d W 9 0 O 1 N l Y 3 R p b 2 4 x L 0 t 5 c 2 V s e T E v Q X V 0 b 1 J l b W 9 2 Z W R D b 2 x 1 b W 5 z M S 5 7 R X L D p C w z f S Z x d W 9 0 O y w m c X V v d D t T Z W N 0 a W 9 u M S 9 L e X N l b H k x L 0 F 1 d G 9 S Z W 1 v d m V k Q 2 9 s d W 1 u c z E u e 1 R h d W x 1 a 2 t v M i 4 y M D I w L D R 9 J n F 1 b 3 Q 7 L C Z x d W 9 0 O 1 N l Y 3 R p b 2 4 x L 0 t 5 c 2 V s e T E v Q X V 0 b 1 J l b W 9 2 Z W R D b 2 x 1 b W 5 z M S 5 7 T X V r Y X V 0 Z X R 0 d S w 1 f S Z x d W 9 0 O y w m c X V v d D t T Z W N 0 a W 9 u M S 9 L e X N l b H k x L 0 F 1 d G 9 S Z W 1 v d m V k Q 2 9 s d W 1 u c z E u e 0 1 1 a 2 F 1 d G V 0 d H U u M S w 2 f S Z x d W 9 0 O y w m c X V v d D t T Z W N 0 a W 9 u M S 9 L e X N l b H k x L 0 F 1 d G 9 S Z W 1 v d m V k Q 2 9 s d W 1 u c z E u e 0 F s d W V J R C w 3 f S Z x d W 9 0 O y w m c X V v d D t T Z W N 0 a W 9 u M S 9 L e X N l b H k x L 0 F 1 d G 9 S Z W 1 v d m V k Q 2 9 s d W 1 u c z E u e 0 1 1 a 2 F 1 d G V 0 d H U u M i w 4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U 2 l p c n R 5 b W l u Z W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d W x 1 a 2 t v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E t M D l U M T A 6 M z U 6 M z c u M D Y y M j g 3 N V o i L z 4 8 R W 5 0 c n k g V H l w Z T 0 i R m l s b E N v b H V t b l R 5 c G V z I i B W Y W x 1 Z T 0 i c 0 J n T U Q i L z 4 8 R W 5 0 c n k g V H l w Z T 0 i R m l s b E N v b H V t b k 5 h b W V z I i B W Y W x 1 Z T 0 i c 1 s m c X V v d D t r d W 5 0 Y S Z x d W 9 0 O y w m c X V v d D t r b m 8 m c X V v d D s s J n F 1 b 3 Q 7 M j A y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1 a 2 t v M i 9 B d X R v U m V t b 3 Z l Z E N v b H V t b n M x L n t r d W 5 0 Y S w w f S Z x d W 9 0 O y w m c X V v d D t T Z W N 0 a W 9 u M S 9 U Y X V s d W t r b z I v Q X V 0 b 1 J l b W 9 2 Z W R D b 2 x 1 b W 5 z M S 5 7 a 2 5 v L D F 9 J n F 1 b 3 Q 7 L C Z x d W 9 0 O 1 N l Y 3 R p b 2 4 x L 1 R h d W x 1 a 2 t v M i 9 B d X R v U m V t b 3 Z l Z E N v b H V t b n M x L n s y M D I w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d W x 1 a 2 t v M i 9 B d X R v U m V t b 3 Z l Z E N v b H V t b n M x L n t r d W 5 0 Y S w w f S Z x d W 9 0 O y w m c X V v d D t T Z W N 0 a W 9 u M S 9 U Y X V s d W t r b z I v Q X V 0 b 1 J l b W 9 2 Z W R D b 2 x 1 b W 5 z M S 5 7 a 2 5 v L D F 9 J n F 1 b 3 Q 7 L C Z x d W 9 0 O 1 N l Y 3 R p b 2 4 x L 1 R h d W x 1 a 2 t v M i 9 B d X R v U m V t b 3 Z l Z E N v b H V t b n M x L n s y M D I w L D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T a W l y d H l t a W 5 l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3 l z Z W x 5 M S 9 Q b 3 N 0 R G F 0 Y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U 2 9 1 c m N l a 2 V 5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2 Y X J p Y W J s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Q 2 9 u d m V y d G V k J T I w d G 8 l M j B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F e H B h b m R L Z X l W Y W x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F k Z E N v b W J p b m V k S 2 V 5 V m F s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V 4 c G F u Z E t l e V Z h b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F e H R y Y W N 0 Z W Q l M j B W Y W x 1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U 3 B s a X Q l M j B D b 2 x 1 b W 4 l M j B i e S U y M E R l b G l t a X R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S Z W 1 v d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J b n N l c n R l Z C U y M E 1 l c m d l Z C U y M E N v b H V t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L Z X l D b 2 x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T b 3 V y Y 2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l t c G 9 y d G V k J T I w S l N P T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Y 2 9 t b W V u d H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2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N v b H V t b n N U b 1 R h Y m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F e H B h b m R D b 2 x 1 b W 5 z V G F i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1 J l b W 9 2 Z U x h c 3 R S b 3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1 J l b W 9 2 Z U 9 0 a G V y V G h h b l R p d G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r Z X l 0 Y W J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U 3 R h d E R h d G F W Y W x 1 Z X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N v b n Z l c n R U b 1 R h Y m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F e H B h b m R L Z X l B b m R W Y W x 1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R X h 0 c m F j d E t l e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R X h 0 c m F j d F Z h b H V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T c G x p d E t l e U J 5 R G V s a W 0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1 N w b G l 0 V m F s d W V C e U R l b G l t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T Z X R O d W x s c z F f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T Z X R O d W x s c z F f Y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T Z X R O d W x s c z F f Y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T Z X R O d W x s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U 2 V 0 Q 2 9 t b W F z V G 9 Q b 2 l u d H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2 R h d G F 0 Y W J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d W 5 p b 2 5 0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G a X J z d F J v d 0 F z S G V h Z G V y R n J v b V V u a W 9 u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R m l y c 3 R S b 3 d B c 0 h l Y W R l c k Z y b 2 1 V b m l v b l R h Y m x l Q 2 9 s d W 1 u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Q 2 9 s d W 1 u Y X J U c m F u c 3 B v c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Q 3 V y M E Z p b m F s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R m l u Y W x U Y W J s Z T F L Z X l D b 2 w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R m l u Y W x U Y W J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U m V t b 3 Z l R m l u Y W x U Y W J s Z T F D b 2 x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N 1 c j F G a W 5 h b F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Z p b m F s V G F i b G U y S 2 V 5 Q 2 9 s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Z p b m F s V G F i b G U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1 J l b W 9 2 Z U Z p b m F s V G F i b G U y Q 2 9 s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D d X I y R m l u Y W x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S Z X B s Y W N l T W V h c 3 V y Z U 5 h b W V z X z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U m V w b G F j Z U 1 l Y X N 1 c m V O Y W 1 l c 1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Z p b m F s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d W x 1 a 2 t v M i 9 M J U M z J U E 0 a G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d W t r b z I v T X V 1 d G V 0 d H U l M j B 0 e X l w c G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T X V 1 d G V 0 d H U l M j B 0 e X l w c G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U 3 V v Z G F 0 Z X R 1 d C U y M H J p d m l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1 l o Z G l z d G V 0 e X Q l M j B r e X N l b H l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x h Y W p l b m 5 l d H R 1 J T I w V G F 1 b H V r a 2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t v c n Z h d H R 1 J T I w Y X J 2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M a X M l Q z M l Q T R 0 d H k l M j B l a G R v b G x p b m V u J T I w c 2 F y Y W t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x p c y V D M y V B N H R 0 e S U y M G V o Z G 9 s b G l u Z W 4 l M j B z Y X J h a 2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X N l b H k x L 0 x p c y V D M y V B N H R 0 e S U y M G 1 1 a 2 F 1 d G V 0 d H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5 c 2 V s e T E v S 2 9 y d m F 0 d H U l M j B h c n Z v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3 l z Z W x 5 M S 9 T Y X J h a 2 t l a W R l b i U y M G o l Q z M l Q T R y a m V z d H l z d C V D M y V B N C U y M G 1 1 d X R l d H R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T + a c g A O m m S Z H Y K E U G 0 0 n N A A A A A A I A A A A A A A N m A A D A A A A A E A A A A N s V u D F Z a Q 9 W e B t d M w x T Y l c A A A A A B I A A A K A A A A A Q A A A A z F x i A 6 + d n p 9 K W W r Q k b V a D F A A A A A R k v b 5 9 H M A n y t H a 8 q 6 y 1 4 g K / Q / N e N b T C x 6 8 5 v G D 6 g k w d q P r s A Y l N d G m 9 G I 7 0 s E 0 a k o 2 0 a h b m X H U z 5 J I c j m C D 5 i K 6 5 K U 2 9 l x 3 c k d O O x i / C g D R Q A A A A b F d r M L y Z w F 3 q H 3 o K T Z s r F 6 A 0 I Z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8c6aa38dd807d579fe07fd73f549615a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99c27a0848e8273b59c499d7225f8d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506F31E8-EBE1-494E-B3DF-BC2F5A78048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1A31D02-F26C-463A-9A1E-7D83081D1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7C0BFC-3CD0-4980-8221-DCD2947378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90C879-01B5-48A4-9092-FED77E992A3A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VK_valitsin</vt:lpstr>
      <vt:lpstr>VK</vt:lpstr>
      <vt:lpstr>Vertailutiedot</vt:lpstr>
      <vt:lpstr>tiedot</vt:lpstr>
      <vt:lpstr>vertailutiedot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Mehtonen Mikko</dc:creator>
  <cp:lastModifiedBy>Mehtonen Mikko</cp:lastModifiedBy>
  <dcterms:created xsi:type="dcterms:W3CDTF">2021-08-31T11:17:26Z</dcterms:created>
  <dcterms:modified xsi:type="dcterms:W3CDTF">2026-01-07T12:27:46Z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