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ämäTyökirja"/>
  <mc:AlternateContent xmlns:mc="http://schemas.openxmlformats.org/markup-compatibility/2006">
    <mc:Choice Requires="x15">
      <x15ac:absPath xmlns:x15ac="http://schemas.microsoft.com/office/spreadsheetml/2010/11/ac" url="https://kuntaliittofi-my.sharepoint.com/personal/benjamin_strandberg_kuntaliitto_fi/Documents/Desktop/"/>
    </mc:Choice>
  </mc:AlternateContent>
  <xr:revisionPtr revIDLastSave="21" documentId="8_{7BEFE333-87D1-4EC8-9367-969103EE1C2F}" xr6:coauthVersionLast="47" xr6:coauthVersionMax="47" xr10:uidLastSave="{1BA7E5FE-1BD8-4663-8D84-C594B8BABE87}"/>
  <bookViews>
    <workbookView xWindow="-120" yWindow="-120" windowWidth="29040" windowHeight="17520" xr2:uid="{FC43B214-B8E9-4A3B-A7EB-56E40C89500A}"/>
  </bookViews>
  <sheets>
    <sheet name="Verot ja maksut " sheetId="18" r:id="rId1"/>
    <sheet name="Kunnallisvero" sheetId="12" r:id="rId2"/>
    <sheet name="Kunnallisveron veroasteet" sheetId="19" r:id="rId3"/>
    <sheet name="Tuloverot" sheetId="17" state="hidden" r:id="rId4"/>
    <sheet name="Verovuosi 2023" sheetId="13" state="hidden" r:id="rId5"/>
    <sheet name="Verovuosi 2022" sheetId="14" state="hidden" r:id="rId6"/>
    <sheet name="Tuloveroprosentti" sheetId="20" state="hidden" r:id="rId7"/>
    <sheet name="Efektiivinen veroaste" sheetId="21" state="hidden" r:id="rId8"/>
    <sheet name="TVP 2026" sheetId="5" state="hidden" r:id="rId9"/>
    <sheet name="TVP 2023" sheetId="1" state="hidden" r:id="rId10"/>
    <sheet name="TVP 2022" sheetId="25" state="hidden" r:id="rId11"/>
  </sheets>
  <definedNames>
    <definedName name="_xlnm._FilterDatabase" localSheetId="6" hidden="1">Tuloveroprosentti!$A$1:$H$293</definedName>
    <definedName name="Kunnat_nimet">Tuloveroprosentti!$B$2:$B$293</definedName>
    <definedName name="Kunta">Tuloveroprosentti!$B$1:$B$293</definedName>
    <definedName name="M20ATV" localSheetId="5">'Verovuosi 2022'!$M$4:$M$295</definedName>
    <definedName name="M20ATV" localSheetId="4">'Verovuosi 2023'!$M$4:$M$295</definedName>
    <definedName name="M20EKM" localSheetId="5">'Verovuosi 2022'!$H$4:$H$295</definedName>
    <definedName name="M20EKM" localSheetId="4">'Verovuosi 2023'!$H$4:$H$295</definedName>
    <definedName name="M20ELVA" localSheetId="5">'Verovuosi 2022'!$L$4:$L$295</definedName>
    <definedName name="M20ELVA" localSheetId="4">'Verovuosi 2023'!$L$4:$L$295</definedName>
    <definedName name="M20MAT" localSheetId="5">'Verovuosi 2022'!$J$4:$J$295</definedName>
    <definedName name="M20MAT" localSheetId="4">'Verovuosi 2023'!$J$4:$J$295</definedName>
    <definedName name="M20MTHV" localSheetId="5">'Verovuosi 2022'!$K$4:$K$295</definedName>
    <definedName name="M20MTHV" localSheetId="4">'Verovuosi 2023'!$K$4:$K$295</definedName>
    <definedName name="M20MUUT" localSheetId="5">'Verovuosi 2022'!$O$4:$O$295</definedName>
    <definedName name="M20MUUT" localSheetId="4">'Verovuosi 2023'!$O$4:$O$295</definedName>
    <definedName name="M20PEVA" localSheetId="5">'Verovuosi 2022'!$N$4:$N$295</definedName>
    <definedName name="M20PEVA" localSheetId="4">'Verovuosi 2023'!$N$4:$N$295</definedName>
    <definedName name="M20PVM" localSheetId="5">'Verovuosi 2022'!$I$4:$I$295</definedName>
    <definedName name="M20PVM" localSheetId="4">'Verovuosi 2023'!$I$4:$I$295</definedName>
    <definedName name="M20TTV" localSheetId="5">'Verovuosi 2022'!$P$4:$P$295</definedName>
    <definedName name="M20TTV" localSheetId="4">'Verovuosi 2023'!$P$4:$P$295</definedName>
    <definedName name="M21ELA" localSheetId="5">'Verovuosi 2022'!$D$4:$D$295</definedName>
    <definedName name="M21ELA" localSheetId="4">'Verovuosi 2023'!$D$4:$D$295</definedName>
    <definedName name="M21MAA" localSheetId="5">'Verovuosi 2022'!$G$4:$G$295</definedName>
    <definedName name="M21MAA" localSheetId="4">'Verovuosi 2023'!$G$4:$G$295</definedName>
    <definedName name="M21PAL" localSheetId="5">'Verovuosi 2022'!$C$4:$C$295</definedName>
    <definedName name="M21PAL" localSheetId="4">'Verovuosi 2023'!$C$4:$C$295</definedName>
    <definedName name="M21SOE" localSheetId="5">'Verovuosi 2022'!$F$4:$F$295</definedName>
    <definedName name="M21SOE" localSheetId="4">'Verovuosi 2023'!$F$4:$F$295</definedName>
    <definedName name="M21TTK" localSheetId="5">'Verovuosi 2022'!$E$4:$E$295</definedName>
    <definedName name="M21TTK" localSheetId="4">'Verovuosi 2023'!$E$4:$E$295</definedName>
    <definedName name="M23ATV" localSheetId="5">'Verovuosi 2022'!$M$4:$M$295</definedName>
    <definedName name="M23ATV">'Verovuosi 2023'!$M$4:$M$295</definedName>
    <definedName name="M23EKM" localSheetId="5">'Verovuosi 2022'!$H$4:$H$295</definedName>
    <definedName name="M23EKM">'Verovuosi 2023'!$H$4:$H$295</definedName>
    <definedName name="M23ELA" localSheetId="5">'Verovuosi 2022'!$D$4:$D$295</definedName>
    <definedName name="M23ELA">'Verovuosi 2023'!$D$4:$D$295</definedName>
    <definedName name="M23ELVA" localSheetId="5">'Verovuosi 2022'!$L$4:$L$295</definedName>
    <definedName name="M23ELVA">'Verovuosi 2023'!$L$4:$L$295</definedName>
    <definedName name="M23MAA" localSheetId="5">'Verovuosi 2022'!$G$4:$G$295</definedName>
    <definedName name="M23MAA">'Verovuosi 2023'!$G$4:$G$295</definedName>
    <definedName name="M23MAT" localSheetId="5">'Verovuosi 2022'!$J$4:$J$295</definedName>
    <definedName name="M23MAT">'Verovuosi 2023'!$J$4:$J$295</definedName>
    <definedName name="M23MTHV" localSheetId="5">'Verovuosi 2022'!$K$4:$K$295</definedName>
    <definedName name="M23MTHV">'Verovuosi 2023'!$K$4:$K$295</definedName>
    <definedName name="M23MUUT" localSheetId="5">'Verovuosi 2022'!$O$4:$O$295</definedName>
    <definedName name="M23MUUT">'Verovuosi 2023'!$O$4:$O$295</definedName>
    <definedName name="M23PAL" localSheetId="5">'Verovuosi 2022'!$C$4:$C$295</definedName>
    <definedName name="M23PAL">'Verovuosi 2023'!$C$4:$C$295</definedName>
    <definedName name="M23PEVA" localSheetId="5">'Verovuosi 2022'!$N$4:$N$295</definedName>
    <definedName name="M23PEVA">'Verovuosi 2023'!$N$4:$N$295</definedName>
    <definedName name="M23PVM" localSheetId="5">'Verovuosi 2022'!$I$4:$I$295</definedName>
    <definedName name="M23PVM">'Verovuosi 2023'!$I$4:$I$295</definedName>
    <definedName name="M23SOE" localSheetId="5">'Verovuosi 2022'!$F$4:$F$295</definedName>
    <definedName name="M23SOE">'Verovuosi 2023'!$F$4:$F$295</definedName>
    <definedName name="M23TTK" localSheetId="5">'Verovuosi 2022'!$E$4:$E$295</definedName>
    <definedName name="M23TTK">'Verovuosi 2023'!$E$4:$E$295</definedName>
    <definedName name="M23TTV" localSheetId="5">'Verovuosi 2022'!$P$4:$P$295</definedName>
    <definedName name="M23TTV">'Verovuosi 2023'!$P$4:$P$295</definedName>
    <definedName name="MPKV20" localSheetId="5">'Verovuosi 2022'!$Q$4:$Q$295</definedName>
    <definedName name="MPKV20" localSheetId="4">'Verovuosi 2023'!$Q$4:$Q$295</definedName>
    <definedName name="MPKV23" localSheetId="5">'Verovuosi 2022'!$Q$4:$Q$295</definedName>
    <definedName name="MPKV23">'Verovuosi 2023'!$Q$4:$Q$295</definedName>
    <definedName name="TVP_23" localSheetId="5">'Verovuosi 2022'!$R$4:$R$295</definedName>
    <definedName name="TVP_23">'Verovuosi 2023'!$R$4:$R$295</definedName>
    <definedName name="TVP23_" localSheetId="5">'Verovuosi 2022'!$R$4:$R$295</definedName>
    <definedName name="TVP23_">'Verovuosi 2023'!$R$4:$R$295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2" l="1"/>
  <c r="K30" i="12" s="1"/>
  <c r="K28" i="12" s="1"/>
  <c r="K26" i="12"/>
  <c r="J6" i="5" l="1"/>
  <c r="G7" i="5"/>
  <c r="H7" i="5"/>
  <c r="G10" i="5"/>
  <c r="A4" i="12"/>
  <c r="J6" i="25"/>
  <c r="J6" i="1"/>
  <c r="J251" i="1" s="1"/>
  <c r="K251" i="1" s="1"/>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0" i="25"/>
  <c r="G171" i="25"/>
  <c r="G172" i="25"/>
  <c r="G173" i="25"/>
  <c r="G174" i="25"/>
  <c r="G175" i="25"/>
  <c r="G176" i="25"/>
  <c r="G177" i="25"/>
  <c r="G178" i="25"/>
  <c r="G179" i="25"/>
  <c r="G180" i="25"/>
  <c r="G181" i="25"/>
  <c r="G182" i="25"/>
  <c r="G183" i="25"/>
  <c r="G184" i="25"/>
  <c r="G185" i="25"/>
  <c r="G186" i="25"/>
  <c r="G187" i="25"/>
  <c r="G188" i="25"/>
  <c r="G189" i="25"/>
  <c r="G190" i="25"/>
  <c r="G191" i="25"/>
  <c r="G192" i="25"/>
  <c r="G193" i="25"/>
  <c r="G194" i="25"/>
  <c r="G195" i="25"/>
  <c r="G196" i="25"/>
  <c r="G197" i="25"/>
  <c r="G198" i="25"/>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3" i="25"/>
  <c r="G254" i="25"/>
  <c r="G255" i="25"/>
  <c r="G256" i="25"/>
  <c r="G257" i="25"/>
  <c r="G258" i="25"/>
  <c r="G259" i="25"/>
  <c r="G260" i="25"/>
  <c r="G261" i="25"/>
  <c r="G262" i="25"/>
  <c r="G263" i="25"/>
  <c r="G264" i="25"/>
  <c r="G265" i="25"/>
  <c r="G266" i="25"/>
  <c r="G267" i="25"/>
  <c r="G268" i="25"/>
  <c r="G269" i="25"/>
  <c r="G270" i="25"/>
  <c r="G271" i="25"/>
  <c r="G272" i="25"/>
  <c r="G273" i="25"/>
  <c r="G274" i="25"/>
  <c r="G275" i="25"/>
  <c r="G276" i="25"/>
  <c r="G277" i="25"/>
  <c r="G278" i="25"/>
  <c r="G279" i="25"/>
  <c r="G280" i="25"/>
  <c r="G281" i="25"/>
  <c r="G282" i="25"/>
  <c r="G283" i="25"/>
  <c r="G284" i="25"/>
  <c r="G285" i="25"/>
  <c r="G286" i="25"/>
  <c r="G287" i="25"/>
  <c r="G288" i="25"/>
  <c r="G289" i="25"/>
  <c r="G290" i="25"/>
  <c r="G291" i="25"/>
  <c r="G292" i="25"/>
  <c r="G293" i="25"/>
  <c r="G294" i="25"/>
  <c r="G295" i="25"/>
  <c r="G296" i="25"/>
  <c r="G297" i="25"/>
  <c r="G298" i="25"/>
  <c r="G7" i="25"/>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7" i="1"/>
  <c r="J252" i="1"/>
  <c r="L252" i="1" s="1"/>
  <c r="M252" i="1" s="1"/>
  <c r="J250" i="1"/>
  <c r="J249" i="1"/>
  <c r="K249" i="1" s="1"/>
  <c r="J189" i="1"/>
  <c r="L189" i="1" s="1"/>
  <c r="J82" i="1"/>
  <c r="L82" i="1" s="1"/>
  <c r="J45" i="1"/>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H7" i="25"/>
  <c r="J44" i="1" l="1"/>
  <c r="L44" i="1" s="1"/>
  <c r="M44" i="1" s="1"/>
  <c r="J274" i="1"/>
  <c r="L274" i="1" s="1"/>
  <c r="M274" i="1" s="1"/>
  <c r="J37" i="1"/>
  <c r="L37" i="1" s="1"/>
  <c r="M37" i="1" s="1"/>
  <c r="J40" i="1"/>
  <c r="K40" i="1" s="1"/>
  <c r="J133" i="1"/>
  <c r="L133" i="1" s="1"/>
  <c r="M133" i="1" s="1"/>
  <c r="J83" i="1"/>
  <c r="L83" i="1" s="1"/>
  <c r="M83" i="1" s="1"/>
  <c r="J140" i="1"/>
  <c r="K140" i="1" s="1"/>
  <c r="J141" i="1"/>
  <c r="L141" i="1" s="1"/>
  <c r="M141" i="1" s="1"/>
  <c r="J188" i="1"/>
  <c r="L188" i="1" s="1"/>
  <c r="M188" i="1" s="1"/>
  <c r="J144" i="1"/>
  <c r="K144" i="1" s="1"/>
  <c r="J256" i="1"/>
  <c r="L256" i="1" s="1"/>
  <c r="M256" i="1" s="1"/>
  <c r="J79" i="1"/>
  <c r="L79" i="1" s="1"/>
  <c r="M79" i="1" s="1"/>
  <c r="J155" i="1"/>
  <c r="L155" i="1" s="1"/>
  <c r="M155" i="1" s="1"/>
  <c r="J261" i="1"/>
  <c r="L261" i="1" s="1"/>
  <c r="M261" i="1" s="1"/>
  <c r="J80" i="1"/>
  <c r="K80" i="1" s="1"/>
  <c r="J182" i="1"/>
  <c r="L182" i="1" s="1"/>
  <c r="M182" i="1" s="1"/>
  <c r="J272" i="1"/>
  <c r="L272" i="1" s="1"/>
  <c r="M272" i="1" s="1"/>
  <c r="J81" i="1"/>
  <c r="L81" i="1" s="1"/>
  <c r="M81" i="1" s="1"/>
  <c r="J183" i="1"/>
  <c r="L183" i="1" s="1"/>
  <c r="M183" i="1" s="1"/>
  <c r="J273" i="1"/>
  <c r="L273" i="1" s="1"/>
  <c r="M273" i="1" s="1"/>
  <c r="J98" i="1"/>
  <c r="L98" i="1" s="1"/>
  <c r="M98" i="1" s="1"/>
  <c r="J94" i="1"/>
  <c r="L94" i="1" s="1"/>
  <c r="M94" i="1" s="1"/>
  <c r="J190" i="1"/>
  <c r="L190" i="1" s="1"/>
  <c r="M190" i="1" s="1"/>
  <c r="J287" i="1"/>
  <c r="L287" i="1" s="1"/>
  <c r="M287" i="1" s="1"/>
  <c r="J96" i="1"/>
  <c r="L96" i="1" s="1"/>
  <c r="M96" i="1" s="1"/>
  <c r="J191" i="1"/>
  <c r="L191" i="1" s="1"/>
  <c r="M191" i="1" s="1"/>
  <c r="J23" i="1"/>
  <c r="L23" i="1" s="1"/>
  <c r="M23" i="1" s="1"/>
  <c r="J203" i="1"/>
  <c r="L203" i="1" s="1"/>
  <c r="M203" i="1" s="1"/>
  <c r="J24" i="1"/>
  <c r="L24" i="1" s="1"/>
  <c r="M24" i="1" s="1"/>
  <c r="J99" i="1"/>
  <c r="L99" i="1" s="1"/>
  <c r="M99" i="1" s="1"/>
  <c r="J205" i="1"/>
  <c r="L205" i="1" s="1"/>
  <c r="M205" i="1" s="1"/>
  <c r="J34" i="1"/>
  <c r="L34" i="1" s="1"/>
  <c r="M34" i="1" s="1"/>
  <c r="J118" i="1"/>
  <c r="L118" i="1" s="1"/>
  <c r="M118" i="1" s="1"/>
  <c r="J206" i="1"/>
  <c r="L206" i="1" s="1"/>
  <c r="M206" i="1" s="1"/>
  <c r="J35" i="1"/>
  <c r="K35" i="1" s="1"/>
  <c r="J123" i="1"/>
  <c r="K123" i="1" s="1"/>
  <c r="J207" i="1"/>
  <c r="L207" i="1" s="1"/>
  <c r="M207" i="1" s="1"/>
  <c r="J36" i="1"/>
  <c r="L36" i="1" s="1"/>
  <c r="M36" i="1" s="1"/>
  <c r="J124" i="1"/>
  <c r="L124" i="1" s="1"/>
  <c r="M124" i="1" s="1"/>
  <c r="J237" i="1"/>
  <c r="L237" i="1" s="1"/>
  <c r="M237" i="1" s="1"/>
  <c r="J72" i="1"/>
  <c r="L72" i="1" s="1"/>
  <c r="M72" i="1" s="1"/>
  <c r="J142" i="1"/>
  <c r="L142" i="1" s="1"/>
  <c r="M142" i="1" s="1"/>
  <c r="M82" i="1"/>
  <c r="M189" i="1"/>
  <c r="J43" i="1"/>
  <c r="L43" i="1" s="1"/>
  <c r="M43" i="1" s="1"/>
  <c r="J95" i="1"/>
  <c r="K95" i="1" s="1"/>
  <c r="J143" i="1"/>
  <c r="L143" i="1" s="1"/>
  <c r="M143" i="1" s="1"/>
  <c r="J204" i="1"/>
  <c r="L204" i="1" s="1"/>
  <c r="M204" i="1" s="1"/>
  <c r="J264" i="1"/>
  <c r="K264" i="1" s="1"/>
  <c r="J11" i="1"/>
  <c r="L11" i="1" s="1"/>
  <c r="M11" i="1" s="1"/>
  <c r="J57" i="1"/>
  <c r="K57" i="1" s="1"/>
  <c r="J103" i="1"/>
  <c r="K103" i="1" s="1"/>
  <c r="J160" i="1"/>
  <c r="K160" i="1" s="1"/>
  <c r="J209" i="1"/>
  <c r="L209" i="1" s="1"/>
  <c r="M209" i="1" s="1"/>
  <c r="J275" i="1"/>
  <c r="L275" i="1" s="1"/>
  <c r="M275" i="1" s="1"/>
  <c r="J19" i="1"/>
  <c r="L19" i="1" s="1"/>
  <c r="M19" i="1" s="1"/>
  <c r="J62" i="1"/>
  <c r="L62" i="1" s="1"/>
  <c r="M62" i="1" s="1"/>
  <c r="J104" i="1"/>
  <c r="L104" i="1" s="1"/>
  <c r="M104" i="1" s="1"/>
  <c r="J162" i="1"/>
  <c r="L162" i="1" s="1"/>
  <c r="M162" i="1" s="1"/>
  <c r="J217" i="1"/>
  <c r="K217" i="1" s="1"/>
  <c r="J281" i="1"/>
  <c r="L281" i="1" s="1"/>
  <c r="M281" i="1" s="1"/>
  <c r="J20" i="1"/>
  <c r="L20" i="1" s="1"/>
  <c r="M20" i="1" s="1"/>
  <c r="J63" i="1"/>
  <c r="L63" i="1" s="1"/>
  <c r="M63" i="1" s="1"/>
  <c r="J115" i="1"/>
  <c r="L115" i="1" s="1"/>
  <c r="M115" i="1" s="1"/>
  <c r="J168" i="1"/>
  <c r="K168" i="1" s="1"/>
  <c r="J232" i="1"/>
  <c r="K232" i="1" s="1"/>
  <c r="J284" i="1"/>
  <c r="L284" i="1" s="1"/>
  <c r="M284" i="1" s="1"/>
  <c r="J159" i="1"/>
  <c r="L159" i="1" s="1"/>
  <c r="M159" i="1" s="1"/>
  <c r="J21" i="1"/>
  <c r="L21" i="1" s="1"/>
  <c r="M21" i="1" s="1"/>
  <c r="J65" i="1"/>
  <c r="L65" i="1" s="1"/>
  <c r="M65" i="1" s="1"/>
  <c r="J116" i="1"/>
  <c r="L116" i="1" s="1"/>
  <c r="M116" i="1" s="1"/>
  <c r="J169" i="1"/>
  <c r="L169" i="1" s="1"/>
  <c r="M169" i="1" s="1"/>
  <c r="J235" i="1"/>
  <c r="L235" i="1" s="1"/>
  <c r="M235" i="1" s="1"/>
  <c r="J286" i="1"/>
  <c r="L286" i="1" s="1"/>
  <c r="M286" i="1" s="1"/>
  <c r="J56" i="1"/>
  <c r="L56" i="1" s="1"/>
  <c r="M56" i="1" s="1"/>
  <c r="J22" i="1"/>
  <c r="L22" i="1" s="1"/>
  <c r="M22" i="1" s="1"/>
  <c r="J71" i="1"/>
  <c r="K71" i="1" s="1"/>
  <c r="J117" i="1"/>
  <c r="L117" i="1" s="1"/>
  <c r="M117" i="1" s="1"/>
  <c r="J178" i="1"/>
  <c r="L178" i="1" s="1"/>
  <c r="M178" i="1" s="1"/>
  <c r="J236" i="1"/>
  <c r="L236" i="1" s="1"/>
  <c r="M236" i="1" s="1"/>
  <c r="L249" i="1"/>
  <c r="M249" i="1" s="1"/>
  <c r="L251" i="1"/>
  <c r="M251" i="1" s="1"/>
  <c r="J208" i="25"/>
  <c r="L208" i="25" s="1"/>
  <c r="M208" i="25" s="1"/>
  <c r="J180" i="25"/>
  <c r="K180" i="25" s="1"/>
  <c r="J45" i="25"/>
  <c r="L45" i="25" s="1"/>
  <c r="M45" i="25" s="1"/>
  <c r="J32" i="25"/>
  <c r="K32" i="25" s="1"/>
  <c r="J19" i="25"/>
  <c r="K19" i="25" s="1"/>
  <c r="J91" i="25"/>
  <c r="L91" i="25" s="1"/>
  <c r="M91" i="25" s="1"/>
  <c r="J166" i="25"/>
  <c r="K166" i="25" s="1"/>
  <c r="J277" i="25"/>
  <c r="L277" i="25" s="1"/>
  <c r="M277" i="25" s="1"/>
  <c r="L45" i="1"/>
  <c r="M45" i="1" s="1"/>
  <c r="K45" i="1"/>
  <c r="J298" i="1"/>
  <c r="L298" i="1" s="1"/>
  <c r="M298" i="1" s="1"/>
  <c r="J285" i="1"/>
  <c r="L285" i="1" s="1"/>
  <c r="M285" i="1" s="1"/>
  <c r="J267" i="1"/>
  <c r="L267" i="1" s="1"/>
  <c r="M267" i="1" s="1"/>
  <c r="J255" i="1"/>
  <c r="L255" i="1" s="1"/>
  <c r="M255" i="1" s="1"/>
  <c r="J244" i="1"/>
  <c r="L244" i="1" s="1"/>
  <c r="M244" i="1" s="1"/>
  <c r="J208" i="1"/>
  <c r="J198" i="1"/>
  <c r="L198" i="1" s="1"/>
  <c r="M198" i="1" s="1"/>
  <c r="J187" i="1"/>
  <c r="J177" i="1"/>
  <c r="L177" i="1" s="1"/>
  <c r="M177" i="1" s="1"/>
  <c r="J158" i="1"/>
  <c r="J148" i="1"/>
  <c r="L148" i="1" s="1"/>
  <c r="M148" i="1" s="1"/>
  <c r="J109" i="1"/>
  <c r="L109" i="1" s="1"/>
  <c r="M109" i="1" s="1"/>
  <c r="J78" i="1"/>
  <c r="L78" i="1" s="1"/>
  <c r="M78" i="1" s="1"/>
  <c r="J59" i="1"/>
  <c r="L59" i="1" s="1"/>
  <c r="M59" i="1" s="1"/>
  <c r="J49" i="1"/>
  <c r="L49" i="1" s="1"/>
  <c r="M49" i="1" s="1"/>
  <c r="J39" i="1"/>
  <c r="K39" i="1" s="1"/>
  <c r="J16" i="1"/>
  <c r="K16" i="1" s="1"/>
  <c r="J297" i="1"/>
  <c r="L297" i="1" s="1"/>
  <c r="M297" i="1" s="1"/>
  <c r="J266" i="1"/>
  <c r="L266" i="1" s="1"/>
  <c r="M266" i="1" s="1"/>
  <c r="J254" i="1"/>
  <c r="K254" i="1" s="1"/>
  <c r="J243" i="1"/>
  <c r="L243" i="1" s="1"/>
  <c r="M243" i="1" s="1"/>
  <c r="J234" i="1"/>
  <c r="J227" i="1"/>
  <c r="J197" i="1"/>
  <c r="L197" i="1" s="1"/>
  <c r="M197" i="1" s="1"/>
  <c r="J186" i="1"/>
  <c r="L186" i="1" s="1"/>
  <c r="M186" i="1" s="1"/>
  <c r="J167" i="1"/>
  <c r="J157" i="1"/>
  <c r="L157" i="1" s="1"/>
  <c r="M157" i="1" s="1"/>
  <c r="J138" i="1"/>
  <c r="J120" i="1"/>
  <c r="J77" i="1"/>
  <c r="L77" i="1" s="1"/>
  <c r="M77" i="1" s="1"/>
  <c r="J48" i="1"/>
  <c r="K48" i="1" s="1"/>
  <c r="J38" i="1"/>
  <c r="L38" i="1" s="1"/>
  <c r="M38" i="1" s="1"/>
  <c r="J27" i="1"/>
  <c r="J276" i="1"/>
  <c r="J265" i="1"/>
  <c r="L265" i="1" s="1"/>
  <c r="M265" i="1" s="1"/>
  <c r="J253" i="1"/>
  <c r="L253" i="1" s="1"/>
  <c r="M253" i="1" s="1"/>
  <c r="J242" i="1"/>
  <c r="L242" i="1" s="1"/>
  <c r="M242" i="1" s="1"/>
  <c r="J226" i="1"/>
  <c r="L226" i="1" s="1"/>
  <c r="M226" i="1" s="1"/>
  <c r="J216" i="1"/>
  <c r="J196" i="1"/>
  <c r="K196" i="1" s="1"/>
  <c r="J176" i="1"/>
  <c r="J156" i="1"/>
  <c r="L156" i="1" s="1"/>
  <c r="M156" i="1" s="1"/>
  <c r="J147" i="1"/>
  <c r="L147" i="1" s="1"/>
  <c r="M147" i="1" s="1"/>
  <c r="J129" i="1"/>
  <c r="J119" i="1"/>
  <c r="L119" i="1" s="1"/>
  <c r="M119" i="1" s="1"/>
  <c r="J97" i="1"/>
  <c r="J88" i="1"/>
  <c r="J76" i="1"/>
  <c r="L76" i="1" s="1"/>
  <c r="M76" i="1" s="1"/>
  <c r="J67" i="1"/>
  <c r="J58" i="1"/>
  <c r="J270" i="1"/>
  <c r="K270" i="1" s="1"/>
  <c r="J260" i="1"/>
  <c r="L260" i="1" s="1"/>
  <c r="M260" i="1" s="1"/>
  <c r="J246" i="1"/>
  <c r="L246" i="1" s="1"/>
  <c r="M246" i="1" s="1"/>
  <c r="J223" i="1"/>
  <c r="L223" i="1" s="1"/>
  <c r="M223" i="1" s="1"/>
  <c r="J185" i="1"/>
  <c r="J174" i="1"/>
  <c r="L174" i="1" s="1"/>
  <c r="M174" i="1" s="1"/>
  <c r="J151" i="1"/>
  <c r="L151" i="1" s="1"/>
  <c r="M151" i="1" s="1"/>
  <c r="J139" i="1"/>
  <c r="L139" i="1" s="1"/>
  <c r="M139" i="1" s="1"/>
  <c r="J127" i="1"/>
  <c r="J114" i="1"/>
  <c r="L114" i="1" s="1"/>
  <c r="M114" i="1" s="1"/>
  <c r="J102" i="1"/>
  <c r="L102" i="1" s="1"/>
  <c r="M102" i="1" s="1"/>
  <c r="J75" i="1"/>
  <c r="J54" i="1"/>
  <c r="L54" i="1" s="1"/>
  <c r="M54" i="1" s="1"/>
  <c r="J42" i="1"/>
  <c r="J29" i="1"/>
  <c r="L29" i="1" s="1"/>
  <c r="M29" i="1" s="1"/>
  <c r="J296" i="1"/>
  <c r="J283" i="1"/>
  <c r="J259" i="1"/>
  <c r="L259" i="1" s="1"/>
  <c r="M259" i="1" s="1"/>
  <c r="J245" i="1"/>
  <c r="L245" i="1" s="1"/>
  <c r="M245" i="1" s="1"/>
  <c r="J233" i="1"/>
  <c r="J222" i="1"/>
  <c r="L222" i="1" s="1"/>
  <c r="M222" i="1" s="1"/>
  <c r="J211" i="1"/>
  <c r="J150" i="1"/>
  <c r="L150" i="1" s="1"/>
  <c r="M150" i="1" s="1"/>
  <c r="J126" i="1"/>
  <c r="L126" i="1" s="1"/>
  <c r="M126" i="1" s="1"/>
  <c r="J113" i="1"/>
  <c r="K113" i="1" s="1"/>
  <c r="J101" i="1"/>
  <c r="L101" i="1" s="1"/>
  <c r="M101" i="1" s="1"/>
  <c r="J89" i="1"/>
  <c r="J41" i="1"/>
  <c r="L41" i="1" s="1"/>
  <c r="M41" i="1" s="1"/>
  <c r="J28" i="1"/>
  <c r="L28" i="1" s="1"/>
  <c r="M28" i="1" s="1"/>
  <c r="J15" i="1"/>
  <c r="J295" i="1"/>
  <c r="L295" i="1" s="1"/>
  <c r="M295" i="1" s="1"/>
  <c r="J282" i="1"/>
  <c r="L282" i="1" s="1"/>
  <c r="M282" i="1" s="1"/>
  <c r="J258" i="1"/>
  <c r="K258" i="1" s="1"/>
  <c r="J241" i="1"/>
  <c r="K241" i="1" s="1"/>
  <c r="J221" i="1"/>
  <c r="L221" i="1" s="1"/>
  <c r="M221" i="1" s="1"/>
  <c r="J210" i="1"/>
  <c r="L210" i="1" s="1"/>
  <c r="M210" i="1" s="1"/>
  <c r="J199" i="1"/>
  <c r="J173" i="1"/>
  <c r="J161" i="1"/>
  <c r="J137" i="1"/>
  <c r="J125" i="1"/>
  <c r="L125" i="1" s="1"/>
  <c r="M125" i="1" s="1"/>
  <c r="J100" i="1"/>
  <c r="L100" i="1" s="1"/>
  <c r="M100" i="1" s="1"/>
  <c r="J74" i="1"/>
  <c r="J64" i="1"/>
  <c r="J53" i="1"/>
  <c r="J26" i="1"/>
  <c r="L26" i="1" s="1"/>
  <c r="M26" i="1" s="1"/>
  <c r="J14" i="1"/>
  <c r="L14" i="1" s="1"/>
  <c r="M14" i="1" s="1"/>
  <c r="J294" i="1"/>
  <c r="L294" i="1" s="1"/>
  <c r="M294" i="1" s="1"/>
  <c r="J257" i="1"/>
  <c r="L257" i="1" s="1"/>
  <c r="M257" i="1" s="1"/>
  <c r="J195" i="1"/>
  <c r="L195" i="1" s="1"/>
  <c r="M195" i="1" s="1"/>
  <c r="J184" i="1"/>
  <c r="J172" i="1"/>
  <c r="K172" i="1" s="1"/>
  <c r="J280" i="1"/>
  <c r="L280" i="1" s="1"/>
  <c r="M280" i="1" s="1"/>
  <c r="J231" i="1"/>
  <c r="J201" i="1"/>
  <c r="J166" i="1"/>
  <c r="J136" i="1"/>
  <c r="L136" i="1" s="1"/>
  <c r="M136" i="1" s="1"/>
  <c r="J122" i="1"/>
  <c r="L122" i="1" s="1"/>
  <c r="M122" i="1" s="1"/>
  <c r="J107" i="1"/>
  <c r="L107" i="1" s="1"/>
  <c r="M107" i="1" s="1"/>
  <c r="J61" i="1"/>
  <c r="L61" i="1" s="1"/>
  <c r="M61" i="1" s="1"/>
  <c r="J47" i="1"/>
  <c r="J33" i="1"/>
  <c r="J18" i="1"/>
  <c r="L18" i="1" s="1"/>
  <c r="M18" i="1" s="1"/>
  <c r="J247" i="1"/>
  <c r="L247" i="1" s="1"/>
  <c r="M247" i="1" s="1"/>
  <c r="J215" i="1"/>
  <c r="J200" i="1"/>
  <c r="L200" i="1" s="1"/>
  <c r="M200" i="1" s="1"/>
  <c r="J181" i="1"/>
  <c r="J165" i="1"/>
  <c r="L165" i="1" s="1"/>
  <c r="M165" i="1" s="1"/>
  <c r="J92" i="1"/>
  <c r="J73" i="1"/>
  <c r="L73" i="1" s="1"/>
  <c r="M73" i="1" s="1"/>
  <c r="J46" i="1"/>
  <c r="L46" i="1" s="1"/>
  <c r="M46" i="1" s="1"/>
  <c r="J32" i="1"/>
  <c r="L32" i="1" s="1"/>
  <c r="M32" i="1" s="1"/>
  <c r="J17" i="1"/>
  <c r="L17" i="1" s="1"/>
  <c r="M17" i="1" s="1"/>
  <c r="J293" i="1"/>
  <c r="L293" i="1" s="1"/>
  <c r="M293" i="1" s="1"/>
  <c r="J279" i="1"/>
  <c r="J263" i="1"/>
  <c r="J230" i="1"/>
  <c r="J214" i="1"/>
  <c r="L214" i="1" s="1"/>
  <c r="M214" i="1" s="1"/>
  <c r="J194" i="1"/>
  <c r="L194" i="1" s="1"/>
  <c r="M194" i="1" s="1"/>
  <c r="J164" i="1"/>
  <c r="L164" i="1" s="1"/>
  <c r="M164" i="1" s="1"/>
  <c r="J152" i="1"/>
  <c r="J135" i="1"/>
  <c r="J106" i="1"/>
  <c r="J91" i="1"/>
  <c r="L91" i="1" s="1"/>
  <c r="M91" i="1" s="1"/>
  <c r="J31" i="1"/>
  <c r="L31" i="1" s="1"/>
  <c r="M31" i="1" s="1"/>
  <c r="J13" i="1"/>
  <c r="L13" i="1" s="1"/>
  <c r="M13" i="1" s="1"/>
  <c r="J292" i="1"/>
  <c r="K292" i="1" s="1"/>
  <c r="J278" i="1"/>
  <c r="K278" i="1" s="1"/>
  <c r="J262" i="1"/>
  <c r="L262" i="1" s="1"/>
  <c r="M262" i="1" s="1"/>
  <c r="J240" i="1"/>
  <c r="J229" i="1"/>
  <c r="K229" i="1" s="1"/>
  <c r="J213" i="1"/>
  <c r="L213" i="1" s="1"/>
  <c r="M213" i="1" s="1"/>
  <c r="J180" i="1"/>
  <c r="J149" i="1"/>
  <c r="J134" i="1"/>
  <c r="L134" i="1" s="1"/>
  <c r="M134" i="1" s="1"/>
  <c r="J121" i="1"/>
  <c r="J105" i="1"/>
  <c r="L105" i="1" s="1"/>
  <c r="M105" i="1" s="1"/>
  <c r="J90" i="1"/>
  <c r="L90" i="1" s="1"/>
  <c r="M90" i="1" s="1"/>
  <c r="J60" i="1"/>
  <c r="J12" i="1"/>
  <c r="L12" i="1" s="1"/>
  <c r="M12" i="1" s="1"/>
  <c r="J277" i="1"/>
  <c r="K277" i="1" s="1"/>
  <c r="J228" i="1"/>
  <c r="L228" i="1" s="1"/>
  <c r="M228" i="1" s="1"/>
  <c r="J212" i="1"/>
  <c r="L212" i="1" s="1"/>
  <c r="M212" i="1" s="1"/>
  <c r="J179" i="1"/>
  <c r="K179" i="1" s="1"/>
  <c r="J163" i="1"/>
  <c r="J146" i="1"/>
  <c r="L146" i="1" s="1"/>
  <c r="M146" i="1" s="1"/>
  <c r="J84" i="1"/>
  <c r="L84" i="1" s="1"/>
  <c r="M84" i="1" s="1"/>
  <c r="J108" i="1"/>
  <c r="J128" i="1"/>
  <c r="L128" i="1" s="1"/>
  <c r="M128" i="1" s="1"/>
  <c r="J170" i="1"/>
  <c r="L264" i="1"/>
  <c r="M264" i="1" s="1"/>
  <c r="J288" i="1"/>
  <c r="L288" i="1" s="1"/>
  <c r="M288" i="1" s="1"/>
  <c r="J7" i="1"/>
  <c r="K7" i="1" s="1"/>
  <c r="J66" i="1"/>
  <c r="L66" i="1" s="1"/>
  <c r="M66" i="1" s="1"/>
  <c r="J85" i="1"/>
  <c r="K85" i="1" s="1"/>
  <c r="J110" i="1"/>
  <c r="L110" i="1" s="1"/>
  <c r="M110" i="1" s="1"/>
  <c r="J130" i="1"/>
  <c r="L130" i="1" s="1"/>
  <c r="M130" i="1" s="1"/>
  <c r="J145" i="1"/>
  <c r="L145" i="1" s="1"/>
  <c r="M145" i="1" s="1"/>
  <c r="J192" i="1"/>
  <c r="L192" i="1" s="1"/>
  <c r="M192" i="1" s="1"/>
  <c r="J218" i="1"/>
  <c r="L218" i="1" s="1"/>
  <c r="M218" i="1" s="1"/>
  <c r="J238" i="1"/>
  <c r="L238" i="1" s="1"/>
  <c r="M238" i="1" s="1"/>
  <c r="J268" i="1"/>
  <c r="J289" i="1"/>
  <c r="K289" i="1" s="1"/>
  <c r="J8" i="1"/>
  <c r="J25" i="1"/>
  <c r="K25" i="1" s="1"/>
  <c r="J50" i="1"/>
  <c r="L50" i="1" s="1"/>
  <c r="M50" i="1" s="1"/>
  <c r="J68" i="1"/>
  <c r="L68" i="1" s="1"/>
  <c r="M68" i="1" s="1"/>
  <c r="J86" i="1"/>
  <c r="L86" i="1" s="1"/>
  <c r="M86" i="1" s="1"/>
  <c r="J111" i="1"/>
  <c r="J131" i="1"/>
  <c r="L131" i="1" s="1"/>
  <c r="M131" i="1" s="1"/>
  <c r="J171" i="1"/>
  <c r="L171" i="1" s="1"/>
  <c r="M171" i="1" s="1"/>
  <c r="J193" i="1"/>
  <c r="J219" i="1"/>
  <c r="K219" i="1" s="1"/>
  <c r="J239" i="1"/>
  <c r="J290" i="1"/>
  <c r="L290" i="1" s="1"/>
  <c r="M290" i="1" s="1"/>
  <c r="J30" i="1"/>
  <c r="J51" i="1"/>
  <c r="L51" i="1" s="1"/>
  <c r="M51" i="1" s="1"/>
  <c r="J69" i="1"/>
  <c r="L69" i="1" s="1"/>
  <c r="M69" i="1" s="1"/>
  <c r="J87" i="1"/>
  <c r="J132" i="1"/>
  <c r="J153" i="1"/>
  <c r="J175" i="1"/>
  <c r="J220" i="1"/>
  <c r="J291" i="1"/>
  <c r="J9" i="1"/>
  <c r="L9" i="1" s="1"/>
  <c r="M9" i="1" s="1"/>
  <c r="J52" i="1"/>
  <c r="L52" i="1" s="1"/>
  <c r="M52" i="1" s="1"/>
  <c r="J70" i="1"/>
  <c r="J202" i="1"/>
  <c r="J224" i="1"/>
  <c r="L224" i="1" s="1"/>
  <c r="M224" i="1" s="1"/>
  <c r="J248" i="1"/>
  <c r="J269" i="1"/>
  <c r="J10" i="1"/>
  <c r="J55" i="1"/>
  <c r="J93" i="1"/>
  <c r="L93" i="1" s="1"/>
  <c r="M93" i="1" s="1"/>
  <c r="J112" i="1"/>
  <c r="J154" i="1"/>
  <c r="J225" i="1"/>
  <c r="J271" i="1"/>
  <c r="L271" i="1" s="1"/>
  <c r="M271" i="1" s="1"/>
  <c r="K222" i="1"/>
  <c r="K189" i="1"/>
  <c r="K37" i="1"/>
  <c r="K44" i="1"/>
  <c r="K82" i="1"/>
  <c r="L250" i="1"/>
  <c r="M250" i="1" s="1"/>
  <c r="K250" i="1"/>
  <c r="K21" i="1"/>
  <c r="K81" i="1"/>
  <c r="K252" i="1"/>
  <c r="K133" i="1"/>
  <c r="J240" i="25"/>
  <c r="J223" i="25"/>
  <c r="J206" i="25"/>
  <c r="J193" i="25"/>
  <c r="J176" i="25"/>
  <c r="J159" i="25"/>
  <c r="J142" i="25"/>
  <c r="J129" i="25"/>
  <c r="J112" i="25"/>
  <c r="J95" i="25"/>
  <c r="J78" i="25"/>
  <c r="J65" i="25"/>
  <c r="J48" i="25"/>
  <c r="J31" i="25"/>
  <c r="J14" i="25"/>
  <c r="J294" i="25"/>
  <c r="J289" i="25"/>
  <c r="J280" i="25"/>
  <c r="J271" i="25"/>
  <c r="J262" i="25"/>
  <c r="J257" i="25"/>
  <c r="J244" i="25"/>
  <c r="J227" i="25"/>
  <c r="J297" i="25"/>
  <c r="J288" i="25"/>
  <c r="J279" i="25"/>
  <c r="J270" i="25"/>
  <c r="J265" i="25"/>
  <c r="J256" i="25"/>
  <c r="J243" i="25"/>
  <c r="J226" i="25"/>
  <c r="J213" i="25"/>
  <c r="J196" i="25"/>
  <c r="J179" i="25"/>
  <c r="J162" i="25"/>
  <c r="J149" i="25"/>
  <c r="J132" i="25"/>
  <c r="J115" i="25"/>
  <c r="J98" i="25"/>
  <c r="J85" i="25"/>
  <c r="J68" i="25"/>
  <c r="J51" i="25"/>
  <c r="J34" i="25"/>
  <c r="J21" i="25"/>
  <c r="J287" i="25"/>
  <c r="J276" i="25"/>
  <c r="J259" i="25"/>
  <c r="J222" i="25"/>
  <c r="J212" i="25"/>
  <c r="J178" i="25"/>
  <c r="J173" i="25"/>
  <c r="J139" i="25"/>
  <c r="J100" i="25"/>
  <c r="J66" i="25"/>
  <c r="J61" i="25"/>
  <c r="J56" i="25"/>
  <c r="J27" i="25"/>
  <c r="J22" i="25"/>
  <c r="J17" i="25"/>
  <c r="J12" i="25"/>
  <c r="J298" i="25"/>
  <c r="J292" i="25"/>
  <c r="J281" i="25"/>
  <c r="J264" i="25"/>
  <c r="J253" i="25"/>
  <c r="J237" i="25"/>
  <c r="J232" i="25"/>
  <c r="J207" i="25"/>
  <c r="J197" i="25"/>
  <c r="J168" i="25"/>
  <c r="J163" i="25"/>
  <c r="J153" i="25"/>
  <c r="J134" i="25"/>
  <c r="J124" i="25"/>
  <c r="J119" i="25"/>
  <c r="J90" i="25"/>
  <c r="J80" i="25"/>
  <c r="J46" i="25"/>
  <c r="J41" i="25"/>
  <c r="J7" i="25"/>
  <c r="J275" i="25"/>
  <c r="J269" i="25"/>
  <c r="J247" i="25"/>
  <c r="J242" i="25"/>
  <c r="J221" i="25"/>
  <c r="J202" i="25"/>
  <c r="J192" i="25"/>
  <c r="J187" i="25"/>
  <c r="J158" i="25"/>
  <c r="J148" i="25"/>
  <c r="J114" i="25"/>
  <c r="J109" i="25"/>
  <c r="J75" i="25"/>
  <c r="J291" i="25"/>
  <c r="J274" i="25"/>
  <c r="J263" i="25"/>
  <c r="J241" i="25"/>
  <c r="J236" i="25"/>
  <c r="J225" i="25"/>
  <c r="J191" i="25"/>
  <c r="J152" i="25"/>
  <c r="J118" i="25"/>
  <c r="J113" i="25"/>
  <c r="J79" i="25"/>
  <c r="J69" i="25"/>
  <c r="J40" i="25"/>
  <c r="J35" i="25"/>
  <c r="J25" i="25"/>
  <c r="J260" i="25"/>
  <c r="J252" i="25"/>
  <c r="J231" i="25"/>
  <c r="J140" i="25"/>
  <c r="J133" i="25"/>
  <c r="J101" i="25"/>
  <c r="J55" i="25"/>
  <c r="J36" i="25"/>
  <c r="J30" i="25"/>
  <c r="J24" i="25"/>
  <c r="J296" i="25"/>
  <c r="J238" i="25"/>
  <c r="J204" i="25"/>
  <c r="J165" i="25"/>
  <c r="J120" i="25"/>
  <c r="J93" i="25"/>
  <c r="J81" i="25"/>
  <c r="J74" i="25"/>
  <c r="J42" i="25"/>
  <c r="J29" i="25"/>
  <c r="J282" i="25"/>
  <c r="J217" i="25"/>
  <c r="J210" i="25"/>
  <c r="J198" i="25"/>
  <c r="J171" i="25"/>
  <c r="J126" i="25"/>
  <c r="J87" i="25"/>
  <c r="J54" i="25"/>
  <c r="J11" i="25"/>
  <c r="J266" i="25"/>
  <c r="J216" i="25"/>
  <c r="J184" i="25"/>
  <c r="J177" i="25"/>
  <c r="J145" i="25"/>
  <c r="J106" i="25"/>
  <c r="J99" i="25"/>
  <c r="J73" i="25"/>
  <c r="J67" i="25"/>
  <c r="J60" i="25"/>
  <c r="J23" i="25"/>
  <c r="J258" i="25"/>
  <c r="J229" i="25"/>
  <c r="J190" i="25"/>
  <c r="J157" i="25"/>
  <c r="J151" i="25"/>
  <c r="J138" i="25"/>
  <c r="J16" i="25"/>
  <c r="J295" i="25"/>
  <c r="J250" i="25"/>
  <c r="J209" i="25"/>
  <c r="J203" i="25"/>
  <c r="J170" i="25"/>
  <c r="J164" i="25"/>
  <c r="J137" i="25"/>
  <c r="J131" i="25"/>
  <c r="J125" i="25"/>
  <c r="J92" i="25"/>
  <c r="J86" i="25"/>
  <c r="J59" i="25"/>
  <c r="J53" i="25"/>
  <c r="J47" i="25"/>
  <c r="J28" i="25"/>
  <c r="J10" i="25"/>
  <c r="J272" i="25"/>
  <c r="J235" i="25"/>
  <c r="J215" i="25"/>
  <c r="J183" i="25"/>
  <c r="J144" i="25"/>
  <c r="J105" i="25"/>
  <c r="J72" i="25"/>
  <c r="J195" i="25"/>
  <c r="J189" i="25"/>
  <c r="J182" i="25"/>
  <c r="J156" i="25"/>
  <c r="J150" i="25"/>
  <c r="J143" i="25"/>
  <c r="J117" i="25"/>
  <c r="J111" i="25"/>
  <c r="J104" i="25"/>
  <c r="J39" i="25"/>
  <c r="J33" i="25"/>
  <c r="J15" i="25"/>
  <c r="J9" i="25"/>
  <c r="J290" i="25"/>
  <c r="J245" i="25"/>
  <c r="J224" i="25"/>
  <c r="J218" i="25"/>
  <c r="J211" i="25"/>
  <c r="J185" i="25"/>
  <c r="J172" i="25"/>
  <c r="J146" i="25"/>
  <c r="J107" i="25"/>
  <c r="J94" i="25"/>
  <c r="J62" i="25"/>
  <c r="J18" i="25"/>
  <c r="J267" i="25"/>
  <c r="J251" i="25"/>
  <c r="J230" i="25"/>
  <c r="J273" i="25"/>
  <c r="J49" i="25"/>
  <c r="J63" i="25"/>
  <c r="J77" i="25"/>
  <c r="J108" i="25"/>
  <c r="J122" i="25"/>
  <c r="J154" i="25"/>
  <c r="J167" i="25"/>
  <c r="J278" i="25"/>
  <c r="J136" i="25"/>
  <c r="J199" i="25"/>
  <c r="J283" i="25"/>
  <c r="J20" i="25"/>
  <c r="J50" i="25"/>
  <c r="J110" i="25"/>
  <c r="J127" i="25"/>
  <c r="J186" i="25"/>
  <c r="J284" i="25"/>
  <c r="J200" i="25"/>
  <c r="J268" i="25"/>
  <c r="J181" i="25"/>
  <c r="J261" i="25"/>
  <c r="J8" i="25"/>
  <c r="J37" i="25"/>
  <c r="J64" i="25"/>
  <c r="J82" i="25"/>
  <c r="J96" i="25"/>
  <c r="J123" i="25"/>
  <c r="J155" i="25"/>
  <c r="J228" i="25"/>
  <c r="J246" i="25"/>
  <c r="J141" i="25"/>
  <c r="J169" i="25"/>
  <c r="J214" i="25"/>
  <c r="J38" i="25"/>
  <c r="J52" i="25"/>
  <c r="J83" i="25"/>
  <c r="J128" i="25"/>
  <c r="J233" i="25"/>
  <c r="J248" i="25"/>
  <c r="J285" i="25"/>
  <c r="J13" i="25"/>
  <c r="J97" i="25"/>
  <c r="J160" i="25"/>
  <c r="J174" i="25"/>
  <c r="J188" i="25"/>
  <c r="J201" i="25"/>
  <c r="J219" i="25"/>
  <c r="J286" i="25"/>
  <c r="J26" i="25"/>
  <c r="J70" i="25"/>
  <c r="J205" i="25"/>
  <c r="J249" i="25"/>
  <c r="J43" i="25"/>
  <c r="J57" i="25"/>
  <c r="J71" i="25"/>
  <c r="J84" i="25"/>
  <c r="J130" i="25"/>
  <c r="J234" i="25"/>
  <c r="J254" i="25"/>
  <c r="J88" i="25"/>
  <c r="J102" i="25"/>
  <c r="J116" i="25"/>
  <c r="J147" i="25"/>
  <c r="J175" i="25"/>
  <c r="J161" i="25"/>
  <c r="J220" i="25"/>
  <c r="J239" i="25"/>
  <c r="J44" i="25"/>
  <c r="J58" i="25"/>
  <c r="J76" i="25"/>
  <c r="J89" i="25"/>
  <c r="J103" i="25"/>
  <c r="J121" i="25"/>
  <c r="J135" i="25"/>
  <c r="J194" i="25"/>
  <c r="J255" i="25"/>
  <c r="J293" i="25"/>
  <c r="K188" i="1" l="1"/>
  <c r="K236" i="1"/>
  <c r="K261" i="1"/>
  <c r="K182" i="1"/>
  <c r="K150" i="1"/>
  <c r="L40" i="1"/>
  <c r="M40" i="1" s="1"/>
  <c r="K23" i="1"/>
  <c r="K155" i="1"/>
  <c r="L140" i="1"/>
  <c r="M140" i="1" s="1"/>
  <c r="L57" i="1"/>
  <c r="M57" i="1" s="1"/>
  <c r="K11" i="1"/>
  <c r="K274" i="1"/>
  <c r="K34" i="1"/>
  <c r="K141" i="1"/>
  <c r="K83" i="1"/>
  <c r="K99" i="1"/>
  <c r="L166" i="25"/>
  <c r="M166" i="25" s="1"/>
  <c r="K36" i="1"/>
  <c r="L71" i="1"/>
  <c r="M71" i="1" s="1"/>
  <c r="K273" i="1"/>
  <c r="K117" i="1"/>
  <c r="K207" i="1"/>
  <c r="K118" i="1"/>
  <c r="K272" i="1"/>
  <c r="K20" i="1"/>
  <c r="K244" i="1"/>
  <c r="L123" i="1"/>
  <c r="M123" i="1" s="1"/>
  <c r="K205" i="1"/>
  <c r="K183" i="1"/>
  <c r="K209" i="1"/>
  <c r="L35" i="1"/>
  <c r="M35" i="1" s="1"/>
  <c r="K98" i="1"/>
  <c r="L80" i="1"/>
  <c r="M80" i="1" s="1"/>
  <c r="K178" i="1"/>
  <c r="K32" i="1"/>
  <c r="K22" i="1"/>
  <c r="K96" i="1"/>
  <c r="K197" i="1"/>
  <c r="L179" i="1"/>
  <c r="M179" i="1" s="1"/>
  <c r="K79" i="1"/>
  <c r="K256" i="1"/>
  <c r="K280" i="1"/>
  <c r="K203" i="1"/>
  <c r="L144" i="1"/>
  <c r="M144" i="1" s="1"/>
  <c r="K124" i="1"/>
  <c r="K237" i="1"/>
  <c r="K72" i="1"/>
  <c r="K105" i="1"/>
  <c r="K94" i="1"/>
  <c r="K191" i="1"/>
  <c r="K281" i="1"/>
  <c r="K206" i="1"/>
  <c r="K287" i="1"/>
  <c r="K130" i="1"/>
  <c r="K212" i="1"/>
  <c r="K73" i="1"/>
  <c r="K43" i="1"/>
  <c r="K24" i="1"/>
  <c r="K142" i="1"/>
  <c r="L277" i="1"/>
  <c r="M277" i="1" s="1"/>
  <c r="K198" i="1"/>
  <c r="K228" i="1"/>
  <c r="K190" i="1"/>
  <c r="K68" i="1"/>
  <c r="K242" i="1"/>
  <c r="K226" i="1"/>
  <c r="K50" i="1"/>
  <c r="K12" i="1"/>
  <c r="K221" i="1"/>
  <c r="K266" i="1"/>
  <c r="K245" i="1"/>
  <c r="K91" i="1"/>
  <c r="K210" i="1"/>
  <c r="K243" i="1"/>
  <c r="K115" i="1"/>
  <c r="K169" i="1"/>
  <c r="K156" i="1"/>
  <c r="L172" i="1"/>
  <c r="M172" i="1" s="1"/>
  <c r="K131" i="1"/>
  <c r="K146" i="1"/>
  <c r="K143" i="1"/>
  <c r="K63" i="1"/>
  <c r="L241" i="1"/>
  <c r="M241" i="1" s="1"/>
  <c r="L254" i="1"/>
  <c r="M254" i="1" s="1"/>
  <c r="K295" i="1"/>
  <c r="L258" i="1"/>
  <c r="M258" i="1" s="1"/>
  <c r="K204" i="1"/>
  <c r="K259" i="1"/>
  <c r="L25" i="1"/>
  <c r="M25" i="1" s="1"/>
  <c r="K157" i="1"/>
  <c r="K13" i="1"/>
  <c r="L95" i="1"/>
  <c r="M95" i="1" s="1"/>
  <c r="L160" i="1"/>
  <c r="M160" i="1" s="1"/>
  <c r="K260" i="1"/>
  <c r="L103" i="1"/>
  <c r="M103" i="1" s="1"/>
  <c r="K195" i="1"/>
  <c r="K151" i="1"/>
  <c r="L270" i="1"/>
  <c r="M270" i="1" s="1"/>
  <c r="L232" i="1"/>
  <c r="M232" i="1" s="1"/>
  <c r="K271" i="1"/>
  <c r="K257" i="1"/>
  <c r="K65" i="1"/>
  <c r="K214" i="1"/>
  <c r="K265" i="1"/>
  <c r="K86" i="1"/>
  <c r="K255" i="1"/>
  <c r="K26" i="1"/>
  <c r="K267" i="1"/>
  <c r="K288" i="1"/>
  <c r="K174" i="1"/>
  <c r="K171" i="1"/>
  <c r="L85" i="1"/>
  <c r="M85" i="1" s="1"/>
  <c r="K78" i="1"/>
  <c r="L292" i="1"/>
  <c r="M292" i="1" s="1"/>
  <c r="K41" i="1"/>
  <c r="K186" i="1"/>
  <c r="K62" i="1"/>
  <c r="K104" i="1"/>
  <c r="L168" i="1"/>
  <c r="M168" i="1" s="1"/>
  <c r="K56" i="1"/>
  <c r="K59" i="1"/>
  <c r="K162" i="1"/>
  <c r="L229" i="1"/>
  <c r="M229" i="1" s="1"/>
  <c r="K51" i="1"/>
  <c r="K19" i="1"/>
  <c r="K45" i="25"/>
  <c r="K238" i="1"/>
  <c r="L7" i="1"/>
  <c r="M7" i="1" s="1"/>
  <c r="K218" i="1"/>
  <c r="K9" i="1"/>
  <c r="K284" i="1"/>
  <c r="K77" i="1"/>
  <c r="K286" i="1"/>
  <c r="K277" i="25"/>
  <c r="K275" i="1"/>
  <c r="K192" i="1"/>
  <c r="K159" i="1"/>
  <c r="L278" i="1"/>
  <c r="M278" i="1" s="1"/>
  <c r="K253" i="1"/>
  <c r="K165" i="1"/>
  <c r="K200" i="1"/>
  <c r="L217" i="1"/>
  <c r="M217" i="1" s="1"/>
  <c r="K208" i="25"/>
  <c r="K235" i="1"/>
  <c r="L219" i="1"/>
  <c r="M219" i="1" s="1"/>
  <c r="K100" i="1"/>
  <c r="K46" i="1"/>
  <c r="K116" i="1"/>
  <c r="K213" i="1"/>
  <c r="K90" i="1"/>
  <c r="K177" i="1"/>
  <c r="L225" i="1"/>
  <c r="M225" i="1" s="1"/>
  <c r="K225" i="1"/>
  <c r="K153" i="1"/>
  <c r="L153" i="1"/>
  <c r="M153" i="1" s="1"/>
  <c r="L170" i="1"/>
  <c r="M170" i="1" s="1"/>
  <c r="K170" i="1"/>
  <c r="K121" i="1"/>
  <c r="L121" i="1"/>
  <c r="M121" i="1" s="1"/>
  <c r="K296" i="1"/>
  <c r="L296" i="1"/>
  <c r="M296" i="1" s="1"/>
  <c r="L58" i="1"/>
  <c r="M58" i="1" s="1"/>
  <c r="K58" i="1"/>
  <c r="L276" i="1"/>
  <c r="M276" i="1" s="1"/>
  <c r="K276" i="1"/>
  <c r="K285" i="1"/>
  <c r="L154" i="1"/>
  <c r="M154" i="1" s="1"/>
  <c r="K154" i="1"/>
  <c r="L132" i="1"/>
  <c r="M132" i="1" s="1"/>
  <c r="K132" i="1"/>
  <c r="K8" i="1"/>
  <c r="L8" i="1"/>
  <c r="M8" i="1" s="1"/>
  <c r="L67" i="1"/>
  <c r="M67" i="1" s="1"/>
  <c r="K67" i="1"/>
  <c r="K27" i="1"/>
  <c r="L27" i="1"/>
  <c r="M27" i="1" s="1"/>
  <c r="K194" i="1"/>
  <c r="L16" i="1"/>
  <c r="M16" i="1" s="1"/>
  <c r="K112" i="1"/>
  <c r="L112" i="1"/>
  <c r="M112" i="1" s="1"/>
  <c r="K87" i="1"/>
  <c r="L87" i="1"/>
  <c r="M87" i="1" s="1"/>
  <c r="K149" i="1"/>
  <c r="L149" i="1"/>
  <c r="M149" i="1" s="1"/>
  <c r="L33" i="1"/>
  <c r="M33" i="1" s="1"/>
  <c r="K33" i="1"/>
  <c r="L15" i="1"/>
  <c r="M15" i="1" s="1"/>
  <c r="K15" i="1"/>
  <c r="L42" i="1"/>
  <c r="M42" i="1" s="1"/>
  <c r="K42" i="1"/>
  <c r="L268" i="1"/>
  <c r="M268" i="1" s="1"/>
  <c r="K268" i="1"/>
  <c r="L108" i="1"/>
  <c r="M108" i="1" s="1"/>
  <c r="K108" i="1"/>
  <c r="L180" i="1"/>
  <c r="M180" i="1" s="1"/>
  <c r="K180" i="1"/>
  <c r="L230" i="1"/>
  <c r="M230" i="1" s="1"/>
  <c r="K230" i="1"/>
  <c r="L47" i="1"/>
  <c r="M47" i="1" s="1"/>
  <c r="K47" i="1"/>
  <c r="K53" i="1"/>
  <c r="L53" i="1"/>
  <c r="M53" i="1" s="1"/>
  <c r="L88" i="1"/>
  <c r="M88" i="1" s="1"/>
  <c r="K88" i="1"/>
  <c r="K247" i="1"/>
  <c r="K54" i="1"/>
  <c r="K55" i="1"/>
  <c r="L55" i="1"/>
  <c r="M55" i="1" s="1"/>
  <c r="L263" i="1"/>
  <c r="M263" i="1" s="1"/>
  <c r="K263" i="1"/>
  <c r="L64" i="1"/>
  <c r="M64" i="1" s="1"/>
  <c r="K64" i="1"/>
  <c r="K75" i="1"/>
  <c r="L75" i="1"/>
  <c r="M75" i="1" s="1"/>
  <c r="L97" i="1"/>
  <c r="M97" i="1" s="1"/>
  <c r="K97" i="1"/>
  <c r="K297" i="1"/>
  <c r="L10" i="1"/>
  <c r="M10" i="1" s="1"/>
  <c r="K10" i="1"/>
  <c r="L30" i="1"/>
  <c r="M30" i="1" s="1"/>
  <c r="K30" i="1"/>
  <c r="K279" i="1"/>
  <c r="L279" i="1"/>
  <c r="M279" i="1" s="1"/>
  <c r="L74" i="1"/>
  <c r="M74" i="1" s="1"/>
  <c r="K74" i="1"/>
  <c r="K89" i="1"/>
  <c r="L89" i="1"/>
  <c r="M89" i="1" s="1"/>
  <c r="K120" i="1"/>
  <c r="L120" i="1"/>
  <c r="M120" i="1" s="1"/>
  <c r="K91" i="25"/>
  <c r="K282" i="1"/>
  <c r="L48" i="1"/>
  <c r="M48" i="1" s="1"/>
  <c r="L269" i="1"/>
  <c r="M269" i="1" s="1"/>
  <c r="K269" i="1"/>
  <c r="K240" i="1"/>
  <c r="L240" i="1"/>
  <c r="M240" i="1" s="1"/>
  <c r="L129" i="1"/>
  <c r="M129" i="1" s="1"/>
  <c r="K129" i="1"/>
  <c r="L138" i="1"/>
  <c r="M138" i="1" s="1"/>
  <c r="K138" i="1"/>
  <c r="K29" i="1"/>
  <c r="K119" i="1"/>
  <c r="K248" i="1"/>
  <c r="L248" i="1"/>
  <c r="M248" i="1" s="1"/>
  <c r="L239" i="1"/>
  <c r="M239" i="1" s="1"/>
  <c r="K239" i="1"/>
  <c r="K163" i="1"/>
  <c r="L163" i="1"/>
  <c r="M163" i="1" s="1"/>
  <c r="K127" i="1"/>
  <c r="L127" i="1"/>
  <c r="M127" i="1" s="1"/>
  <c r="K262" i="1"/>
  <c r="K134" i="1"/>
  <c r="K17" i="1"/>
  <c r="K136" i="1"/>
  <c r="L113" i="1"/>
  <c r="M113" i="1" s="1"/>
  <c r="K18" i="1"/>
  <c r="L166" i="1"/>
  <c r="M166" i="1" s="1"/>
  <c r="K166" i="1"/>
  <c r="L137" i="1"/>
  <c r="M137" i="1" s="1"/>
  <c r="K137" i="1"/>
  <c r="K167" i="1"/>
  <c r="L167" i="1"/>
  <c r="M167" i="1" s="1"/>
  <c r="L158" i="1"/>
  <c r="M158" i="1" s="1"/>
  <c r="K158" i="1"/>
  <c r="K164" i="1"/>
  <c r="K224" i="1"/>
  <c r="K293" i="1"/>
  <c r="K84" i="1"/>
  <c r="K101" i="1"/>
  <c r="L202" i="1"/>
  <c r="M202" i="1" s="1"/>
  <c r="K202" i="1"/>
  <c r="L193" i="1"/>
  <c r="M193" i="1" s="1"/>
  <c r="K193" i="1"/>
  <c r="L201" i="1"/>
  <c r="M201" i="1" s="1"/>
  <c r="K201" i="1"/>
  <c r="L161" i="1"/>
  <c r="M161" i="1" s="1"/>
  <c r="K161" i="1"/>
  <c r="K176" i="1"/>
  <c r="L176" i="1"/>
  <c r="M176" i="1" s="1"/>
  <c r="L32" i="25"/>
  <c r="M32" i="25" s="1"/>
  <c r="K128" i="1"/>
  <c r="K76" i="1"/>
  <c r="K145" i="1"/>
  <c r="K93" i="1"/>
  <c r="K122" i="1"/>
  <c r="K28" i="1"/>
  <c r="L70" i="1"/>
  <c r="M70" i="1" s="1"/>
  <c r="K70" i="1"/>
  <c r="K231" i="1"/>
  <c r="L231" i="1"/>
  <c r="M231" i="1" s="1"/>
  <c r="K173" i="1"/>
  <c r="L173" i="1"/>
  <c r="M173" i="1" s="1"/>
  <c r="L211" i="1"/>
  <c r="M211" i="1" s="1"/>
  <c r="K211" i="1"/>
  <c r="K187" i="1"/>
  <c r="L187" i="1"/>
  <c r="M187" i="1" s="1"/>
  <c r="L19" i="25"/>
  <c r="M19" i="25" s="1"/>
  <c r="L180" i="25"/>
  <c r="M180" i="25" s="1"/>
  <c r="K107" i="1"/>
  <c r="K147" i="1"/>
  <c r="K139" i="1"/>
  <c r="K49" i="1"/>
  <c r="K148" i="1"/>
  <c r="L92" i="1"/>
  <c r="M92" i="1" s="1"/>
  <c r="K92" i="1"/>
  <c r="K199" i="1"/>
  <c r="L199" i="1"/>
  <c r="M199" i="1" s="1"/>
  <c r="K185" i="1"/>
  <c r="L185" i="1"/>
  <c r="M185" i="1" s="1"/>
  <c r="L216" i="1"/>
  <c r="M216" i="1" s="1"/>
  <c r="K216" i="1"/>
  <c r="K227" i="1"/>
  <c r="L227" i="1"/>
  <c r="M227" i="1" s="1"/>
  <c r="K69" i="1"/>
  <c r="K126" i="1"/>
  <c r="K125" i="1"/>
  <c r="L289" i="1"/>
  <c r="M289" i="1" s="1"/>
  <c r="K52" i="1"/>
  <c r="L196" i="1"/>
  <c r="M196" i="1" s="1"/>
  <c r="L111" i="1"/>
  <c r="M111" i="1" s="1"/>
  <c r="K111" i="1"/>
  <c r="K233" i="1"/>
  <c r="L233" i="1"/>
  <c r="M233" i="1" s="1"/>
  <c r="L234" i="1"/>
  <c r="M234" i="1" s="1"/>
  <c r="K234" i="1"/>
  <c r="K208" i="1"/>
  <c r="L208" i="1"/>
  <c r="M208" i="1" s="1"/>
  <c r="K298" i="1"/>
  <c r="K66" i="1"/>
  <c r="K14" i="1"/>
  <c r="K31" i="1"/>
  <c r="K223" i="1"/>
  <c r="L39" i="1"/>
  <c r="M39" i="1" s="1"/>
  <c r="L291" i="1"/>
  <c r="M291" i="1" s="1"/>
  <c r="K291" i="1"/>
  <c r="L60" i="1"/>
  <c r="M60" i="1" s="1"/>
  <c r="K60" i="1"/>
  <c r="L106" i="1"/>
  <c r="M106" i="1" s="1"/>
  <c r="K106" i="1"/>
  <c r="L181" i="1"/>
  <c r="M181" i="1" s="1"/>
  <c r="K181" i="1"/>
  <c r="L184" i="1"/>
  <c r="M184" i="1" s="1"/>
  <c r="K184" i="1"/>
  <c r="K290" i="1"/>
  <c r="K110" i="1"/>
  <c r="K246" i="1"/>
  <c r="K109" i="1"/>
  <c r="L220" i="1"/>
  <c r="M220" i="1" s="1"/>
  <c r="K220" i="1"/>
  <c r="K135" i="1"/>
  <c r="L135" i="1"/>
  <c r="M135" i="1" s="1"/>
  <c r="K102" i="1"/>
  <c r="K61" i="1"/>
  <c r="K38" i="1"/>
  <c r="K294" i="1"/>
  <c r="K114" i="1"/>
  <c r="L175" i="1"/>
  <c r="M175" i="1" s="1"/>
  <c r="K175" i="1"/>
  <c r="L152" i="1"/>
  <c r="M152" i="1" s="1"/>
  <c r="K152" i="1"/>
  <c r="K215" i="1"/>
  <c r="L215" i="1"/>
  <c r="M215" i="1" s="1"/>
  <c r="K283" i="1"/>
  <c r="L283" i="1"/>
  <c r="M283" i="1" s="1"/>
  <c r="L57" i="25"/>
  <c r="M57" i="25" s="1"/>
  <c r="K57" i="25"/>
  <c r="K20" i="25"/>
  <c r="L20" i="25"/>
  <c r="M20" i="25" s="1"/>
  <c r="L215" i="25"/>
  <c r="M215" i="25" s="1"/>
  <c r="K215" i="25"/>
  <c r="K74" i="25"/>
  <c r="L74" i="25"/>
  <c r="M74" i="25" s="1"/>
  <c r="K46" i="25"/>
  <c r="L46" i="25"/>
  <c r="M46" i="25" s="1"/>
  <c r="L243" i="25"/>
  <c r="M243" i="25" s="1"/>
  <c r="K243" i="25"/>
  <c r="L58" i="25"/>
  <c r="M58" i="25" s="1"/>
  <c r="K58" i="25"/>
  <c r="L261" i="25"/>
  <c r="M261" i="25" s="1"/>
  <c r="K261" i="25"/>
  <c r="L235" i="25"/>
  <c r="M235" i="25" s="1"/>
  <c r="K235" i="25"/>
  <c r="L81" i="25"/>
  <c r="M81" i="25" s="1"/>
  <c r="K81" i="25"/>
  <c r="L75" i="25"/>
  <c r="M75" i="25" s="1"/>
  <c r="K75" i="25"/>
  <c r="K80" i="25"/>
  <c r="L80" i="25"/>
  <c r="M80" i="25" s="1"/>
  <c r="L298" i="25"/>
  <c r="M298" i="25" s="1"/>
  <c r="K298" i="25"/>
  <c r="L256" i="25"/>
  <c r="M256" i="25" s="1"/>
  <c r="K256" i="25"/>
  <c r="L83" i="25"/>
  <c r="M83" i="25" s="1"/>
  <c r="K83" i="25"/>
  <c r="L199" i="25"/>
  <c r="M199" i="25" s="1"/>
  <c r="K199" i="25"/>
  <c r="L39" i="25"/>
  <c r="M39" i="25" s="1"/>
  <c r="K39" i="25"/>
  <c r="L295" i="25"/>
  <c r="M295" i="25" s="1"/>
  <c r="K295" i="25"/>
  <c r="L184" i="25"/>
  <c r="M184" i="25" s="1"/>
  <c r="K184" i="25"/>
  <c r="L109" i="25"/>
  <c r="M109" i="25" s="1"/>
  <c r="K109" i="25"/>
  <c r="K90" i="25"/>
  <c r="L90" i="25"/>
  <c r="M90" i="25" s="1"/>
  <c r="L12" i="25"/>
  <c r="M12" i="25" s="1"/>
  <c r="K12" i="25"/>
  <c r="L21" i="25"/>
  <c r="M21" i="25" s="1"/>
  <c r="K21" i="25"/>
  <c r="L239" i="25"/>
  <c r="M239" i="25" s="1"/>
  <c r="K239" i="25"/>
  <c r="K18" i="25"/>
  <c r="L18" i="25"/>
  <c r="M18" i="25" s="1"/>
  <c r="L10" i="25"/>
  <c r="M10" i="25" s="1"/>
  <c r="K10" i="25"/>
  <c r="L16" i="25"/>
  <c r="M16" i="25" s="1"/>
  <c r="K16" i="25"/>
  <c r="K35" i="25"/>
  <c r="L35" i="25"/>
  <c r="M35" i="25" s="1"/>
  <c r="L114" i="25"/>
  <c r="M114" i="25" s="1"/>
  <c r="K114" i="25"/>
  <c r="K119" i="25"/>
  <c r="L119" i="25"/>
  <c r="M119" i="25" s="1"/>
  <c r="L17" i="25"/>
  <c r="M17" i="25" s="1"/>
  <c r="K17" i="25"/>
  <c r="L34" i="25"/>
  <c r="M34" i="25" s="1"/>
  <c r="K34" i="25"/>
  <c r="K62" i="25"/>
  <c r="L62" i="25"/>
  <c r="M62" i="25" s="1"/>
  <c r="L138" i="25"/>
  <c r="M138" i="25" s="1"/>
  <c r="K138" i="25"/>
  <c r="L40" i="25"/>
  <c r="M40" i="25" s="1"/>
  <c r="K40" i="25"/>
  <c r="K124" i="25"/>
  <c r="L124" i="25"/>
  <c r="M124" i="25" s="1"/>
  <c r="L22" i="25"/>
  <c r="M22" i="25" s="1"/>
  <c r="K22" i="25"/>
  <c r="L279" i="25"/>
  <c r="M279" i="25" s="1"/>
  <c r="K279" i="25"/>
  <c r="L26" i="25"/>
  <c r="M26" i="25" s="1"/>
  <c r="K26" i="25"/>
  <c r="L167" i="25"/>
  <c r="M167" i="25" s="1"/>
  <c r="K167" i="25"/>
  <c r="L151" i="25"/>
  <c r="M151" i="25" s="1"/>
  <c r="K151" i="25"/>
  <c r="L69" i="25"/>
  <c r="M69" i="25" s="1"/>
  <c r="K69" i="25"/>
  <c r="L27" i="25"/>
  <c r="M27" i="25" s="1"/>
  <c r="K27" i="25"/>
  <c r="L288" i="25"/>
  <c r="M288" i="25" s="1"/>
  <c r="K288" i="25"/>
  <c r="L286" i="25"/>
  <c r="M286" i="25" s="1"/>
  <c r="K286" i="25"/>
  <c r="L154" i="25"/>
  <c r="M154" i="25" s="1"/>
  <c r="K154" i="25"/>
  <c r="L143" i="25"/>
  <c r="M143" i="25" s="1"/>
  <c r="K143" i="25"/>
  <c r="L53" i="25"/>
  <c r="M53" i="25" s="1"/>
  <c r="K53" i="25"/>
  <c r="L157" i="25"/>
  <c r="M157" i="25" s="1"/>
  <c r="K157" i="25"/>
  <c r="L54" i="25"/>
  <c r="M54" i="25" s="1"/>
  <c r="K54" i="25"/>
  <c r="L238" i="25"/>
  <c r="M238" i="25" s="1"/>
  <c r="K238" i="25"/>
  <c r="L79" i="25"/>
  <c r="M79" i="25" s="1"/>
  <c r="K79" i="25"/>
  <c r="L187" i="25"/>
  <c r="M187" i="25" s="1"/>
  <c r="K187" i="25"/>
  <c r="L153" i="25"/>
  <c r="M153" i="25" s="1"/>
  <c r="K153" i="25"/>
  <c r="L56" i="25"/>
  <c r="M56" i="25" s="1"/>
  <c r="K56" i="25"/>
  <c r="L129" i="25"/>
  <c r="M129" i="25" s="1"/>
  <c r="K129" i="25"/>
  <c r="K147" i="25"/>
  <c r="L147" i="25"/>
  <c r="M147" i="25" s="1"/>
  <c r="L219" i="25"/>
  <c r="M219" i="25" s="1"/>
  <c r="K219" i="25"/>
  <c r="L141" i="25"/>
  <c r="M141" i="25" s="1"/>
  <c r="K141" i="25"/>
  <c r="K122" i="25"/>
  <c r="L122" i="25"/>
  <c r="M122" i="25" s="1"/>
  <c r="K146" i="25"/>
  <c r="L146" i="25"/>
  <c r="M146" i="25" s="1"/>
  <c r="L150" i="25"/>
  <c r="M150" i="25" s="1"/>
  <c r="K150" i="25"/>
  <c r="L59" i="25"/>
  <c r="M59" i="25" s="1"/>
  <c r="K59" i="25"/>
  <c r="L190" i="25"/>
  <c r="M190" i="25" s="1"/>
  <c r="K190" i="25"/>
  <c r="K87" i="25"/>
  <c r="L87" i="25"/>
  <c r="M87" i="25" s="1"/>
  <c r="K296" i="25"/>
  <c r="L296" i="25"/>
  <c r="M296" i="25" s="1"/>
  <c r="L113" i="25"/>
  <c r="M113" i="25" s="1"/>
  <c r="K113" i="25"/>
  <c r="L192" i="25"/>
  <c r="M192" i="25" s="1"/>
  <c r="K192" i="25"/>
  <c r="K163" i="25"/>
  <c r="L163" i="25"/>
  <c r="M163" i="25" s="1"/>
  <c r="L61" i="25"/>
  <c r="M61" i="25" s="1"/>
  <c r="K61" i="25"/>
  <c r="L98" i="25"/>
  <c r="M98" i="25" s="1"/>
  <c r="K98" i="25"/>
  <c r="K227" i="25"/>
  <c r="L227" i="25"/>
  <c r="M227" i="25" s="1"/>
  <c r="L142" i="25"/>
  <c r="M142" i="25" s="1"/>
  <c r="K142" i="25"/>
  <c r="K116" i="25"/>
  <c r="L116" i="25"/>
  <c r="M116" i="25" s="1"/>
  <c r="L201" i="25"/>
  <c r="M201" i="25" s="1"/>
  <c r="K201" i="25"/>
  <c r="K246" i="25"/>
  <c r="L246" i="25"/>
  <c r="M246" i="25" s="1"/>
  <c r="K108" i="25"/>
  <c r="L108" i="25"/>
  <c r="M108" i="25" s="1"/>
  <c r="L172" i="25"/>
  <c r="M172" i="25" s="1"/>
  <c r="K172" i="25"/>
  <c r="L156" i="25"/>
  <c r="M156" i="25" s="1"/>
  <c r="K156" i="25"/>
  <c r="L86" i="25"/>
  <c r="M86" i="25" s="1"/>
  <c r="K86" i="25"/>
  <c r="L229" i="25"/>
  <c r="M229" i="25" s="1"/>
  <c r="K229" i="25"/>
  <c r="K126" i="25"/>
  <c r="L126" i="25"/>
  <c r="M126" i="25" s="1"/>
  <c r="L24" i="25"/>
  <c r="M24" i="25" s="1"/>
  <c r="K24" i="25"/>
  <c r="L118" i="25"/>
  <c r="M118" i="25" s="1"/>
  <c r="K118" i="25"/>
  <c r="L202" i="25"/>
  <c r="M202" i="25" s="1"/>
  <c r="K202" i="25"/>
  <c r="K168" i="25"/>
  <c r="L168" i="25"/>
  <c r="M168" i="25" s="1"/>
  <c r="L66" i="25"/>
  <c r="M66" i="25" s="1"/>
  <c r="K66" i="25"/>
  <c r="L115" i="25"/>
  <c r="M115" i="25" s="1"/>
  <c r="K115" i="25"/>
  <c r="K244" i="25"/>
  <c r="L244" i="25"/>
  <c r="M244" i="25" s="1"/>
  <c r="K159" i="25"/>
  <c r="L159" i="25"/>
  <c r="M159" i="25" s="1"/>
  <c r="L293" i="25"/>
  <c r="M293" i="25" s="1"/>
  <c r="K293" i="25"/>
  <c r="K102" i="25"/>
  <c r="L102" i="25"/>
  <c r="M102" i="25" s="1"/>
  <c r="L188" i="25"/>
  <c r="M188" i="25" s="1"/>
  <c r="K188" i="25"/>
  <c r="L228" i="25"/>
  <c r="M228" i="25" s="1"/>
  <c r="K228" i="25"/>
  <c r="K268" i="25"/>
  <c r="L268" i="25"/>
  <c r="M268" i="25" s="1"/>
  <c r="L185" i="25"/>
  <c r="M185" i="25" s="1"/>
  <c r="K185" i="25"/>
  <c r="L182" i="25"/>
  <c r="M182" i="25" s="1"/>
  <c r="K182" i="25"/>
  <c r="L92" i="25"/>
  <c r="M92" i="25" s="1"/>
  <c r="K92" i="25"/>
  <c r="L258" i="25"/>
  <c r="M258" i="25" s="1"/>
  <c r="K258" i="25"/>
  <c r="L171" i="25"/>
  <c r="M171" i="25" s="1"/>
  <c r="K171" i="25"/>
  <c r="K30" i="25"/>
  <c r="L30" i="25"/>
  <c r="M30" i="25" s="1"/>
  <c r="L152" i="25"/>
  <c r="M152" i="25" s="1"/>
  <c r="K152" i="25"/>
  <c r="L221" i="25"/>
  <c r="M221" i="25" s="1"/>
  <c r="K221" i="25"/>
  <c r="L197" i="25"/>
  <c r="M197" i="25" s="1"/>
  <c r="K197" i="25"/>
  <c r="L100" i="25"/>
  <c r="M100" i="25" s="1"/>
  <c r="K100" i="25"/>
  <c r="L132" i="25"/>
  <c r="M132" i="25" s="1"/>
  <c r="K132" i="25"/>
  <c r="L257" i="25"/>
  <c r="M257" i="25" s="1"/>
  <c r="K257" i="25"/>
  <c r="L176" i="25"/>
  <c r="M176" i="25" s="1"/>
  <c r="K176" i="25"/>
  <c r="L255" i="25"/>
  <c r="M255" i="25" s="1"/>
  <c r="K255" i="25"/>
  <c r="L88" i="25"/>
  <c r="M88" i="25" s="1"/>
  <c r="K88" i="25"/>
  <c r="L174" i="25"/>
  <c r="M174" i="25" s="1"/>
  <c r="K174" i="25"/>
  <c r="L155" i="25"/>
  <c r="M155" i="25" s="1"/>
  <c r="K155" i="25"/>
  <c r="K200" i="25"/>
  <c r="L200" i="25"/>
  <c r="M200" i="25" s="1"/>
  <c r="L77" i="25"/>
  <c r="M77" i="25" s="1"/>
  <c r="K77" i="25"/>
  <c r="L211" i="25"/>
  <c r="M211" i="25" s="1"/>
  <c r="K211" i="25"/>
  <c r="L189" i="25"/>
  <c r="M189" i="25" s="1"/>
  <c r="K189" i="25"/>
  <c r="L125" i="25"/>
  <c r="M125" i="25" s="1"/>
  <c r="K125" i="25"/>
  <c r="L23" i="25"/>
  <c r="M23" i="25" s="1"/>
  <c r="K23" i="25"/>
  <c r="K198" i="25"/>
  <c r="L198" i="25"/>
  <c r="M198" i="25" s="1"/>
  <c r="L36" i="25"/>
  <c r="M36" i="25" s="1"/>
  <c r="K36" i="25"/>
  <c r="L191" i="25"/>
  <c r="M191" i="25" s="1"/>
  <c r="K191" i="25"/>
  <c r="L242" i="25"/>
  <c r="M242" i="25" s="1"/>
  <c r="K242" i="25"/>
  <c r="K207" i="25"/>
  <c r="L207" i="25"/>
  <c r="M207" i="25" s="1"/>
  <c r="L139" i="25"/>
  <c r="M139" i="25" s="1"/>
  <c r="K139" i="25"/>
  <c r="L149" i="25"/>
  <c r="M149" i="25" s="1"/>
  <c r="K149" i="25"/>
  <c r="K262" i="25"/>
  <c r="L262" i="25"/>
  <c r="M262" i="25" s="1"/>
  <c r="L193" i="25"/>
  <c r="M193" i="25" s="1"/>
  <c r="K193" i="25"/>
  <c r="L76" i="25"/>
  <c r="M76" i="25" s="1"/>
  <c r="K76" i="25"/>
  <c r="K8" i="25"/>
  <c r="L8" i="25"/>
  <c r="M8" i="25" s="1"/>
  <c r="L15" i="25"/>
  <c r="M15" i="25" s="1"/>
  <c r="K15" i="25"/>
  <c r="L209" i="25"/>
  <c r="M209" i="25" s="1"/>
  <c r="K209" i="25"/>
  <c r="L252" i="25"/>
  <c r="M252" i="25" s="1"/>
  <c r="K252" i="25"/>
  <c r="L292" i="25"/>
  <c r="M292" i="25" s="1"/>
  <c r="K292" i="25"/>
  <c r="L276" i="25"/>
  <c r="M276" i="25" s="1"/>
  <c r="K276" i="25"/>
  <c r="L43" i="25"/>
  <c r="M43" i="25" s="1"/>
  <c r="K43" i="25"/>
  <c r="L283" i="25"/>
  <c r="M283" i="25" s="1"/>
  <c r="K283" i="25"/>
  <c r="L33" i="25"/>
  <c r="M33" i="25" s="1"/>
  <c r="K33" i="25"/>
  <c r="L250" i="25"/>
  <c r="M250" i="25" s="1"/>
  <c r="K250" i="25"/>
  <c r="L260" i="25"/>
  <c r="M260" i="25" s="1"/>
  <c r="K260" i="25"/>
  <c r="L287" i="25"/>
  <c r="M287" i="25" s="1"/>
  <c r="K287" i="25"/>
  <c r="L249" i="25"/>
  <c r="M249" i="25" s="1"/>
  <c r="K249" i="25"/>
  <c r="L267" i="25"/>
  <c r="M267" i="25" s="1"/>
  <c r="K267" i="25"/>
  <c r="L93" i="25"/>
  <c r="M93" i="25" s="1"/>
  <c r="K93" i="25"/>
  <c r="L65" i="25"/>
  <c r="M65" i="25" s="1"/>
  <c r="K65" i="25"/>
  <c r="K52" i="25"/>
  <c r="L52" i="25"/>
  <c r="M52" i="25" s="1"/>
  <c r="L104" i="25"/>
  <c r="M104" i="25" s="1"/>
  <c r="K104" i="25"/>
  <c r="L216" i="25"/>
  <c r="M216" i="25" s="1"/>
  <c r="K216" i="25"/>
  <c r="L78" i="25"/>
  <c r="M78" i="25" s="1"/>
  <c r="K78" i="25"/>
  <c r="K38" i="25"/>
  <c r="L38" i="25"/>
  <c r="M38" i="25" s="1"/>
  <c r="L111" i="25"/>
  <c r="M111" i="25" s="1"/>
  <c r="K111" i="25"/>
  <c r="L165" i="25"/>
  <c r="M165" i="25" s="1"/>
  <c r="K165" i="25"/>
  <c r="K95" i="25"/>
  <c r="L95" i="25"/>
  <c r="M95" i="25" s="1"/>
  <c r="L161" i="25"/>
  <c r="M161" i="25" s="1"/>
  <c r="K161" i="25"/>
  <c r="L214" i="25"/>
  <c r="M214" i="25" s="1"/>
  <c r="K214" i="25"/>
  <c r="L117" i="25"/>
  <c r="M117" i="25" s="1"/>
  <c r="K117" i="25"/>
  <c r="K11" i="25"/>
  <c r="L11" i="25"/>
  <c r="M11" i="25" s="1"/>
  <c r="K134" i="25"/>
  <c r="L134" i="25"/>
  <c r="M134" i="25" s="1"/>
  <c r="L112" i="25"/>
  <c r="M112" i="25" s="1"/>
  <c r="K112" i="25"/>
  <c r="L175" i="25"/>
  <c r="M175" i="25" s="1"/>
  <c r="K175" i="25"/>
  <c r="L169" i="25"/>
  <c r="M169" i="25" s="1"/>
  <c r="K169" i="25"/>
  <c r="K107" i="25"/>
  <c r="L107" i="25"/>
  <c r="M107" i="25" s="1"/>
  <c r="L297" i="25"/>
  <c r="M297" i="25" s="1"/>
  <c r="K297" i="25"/>
  <c r="K194" i="25"/>
  <c r="L194" i="25"/>
  <c r="M194" i="25" s="1"/>
  <c r="L254" i="25"/>
  <c r="M254" i="25" s="1"/>
  <c r="K254" i="25"/>
  <c r="L160" i="25"/>
  <c r="M160" i="25" s="1"/>
  <c r="K160" i="25"/>
  <c r="L123" i="25"/>
  <c r="M123" i="25" s="1"/>
  <c r="K123" i="25"/>
  <c r="L284" i="25"/>
  <c r="M284" i="25" s="1"/>
  <c r="K284" i="25"/>
  <c r="L63" i="25"/>
  <c r="M63" i="25" s="1"/>
  <c r="K63" i="25"/>
  <c r="K218" i="25"/>
  <c r="L218" i="25"/>
  <c r="M218" i="25" s="1"/>
  <c r="L195" i="25"/>
  <c r="M195" i="25" s="1"/>
  <c r="K195" i="25"/>
  <c r="L131" i="25"/>
  <c r="M131" i="25" s="1"/>
  <c r="K131" i="25"/>
  <c r="L60" i="25"/>
  <c r="M60" i="25" s="1"/>
  <c r="K60" i="25"/>
  <c r="K210" i="25"/>
  <c r="L210" i="25"/>
  <c r="M210" i="25" s="1"/>
  <c r="K55" i="25"/>
  <c r="L55" i="25"/>
  <c r="M55" i="25" s="1"/>
  <c r="L225" i="25"/>
  <c r="M225" i="25" s="1"/>
  <c r="K225" i="25"/>
  <c r="K247" i="25"/>
  <c r="L247" i="25"/>
  <c r="M247" i="25" s="1"/>
  <c r="K232" i="25"/>
  <c r="L232" i="25"/>
  <c r="M232" i="25" s="1"/>
  <c r="L173" i="25"/>
  <c r="M173" i="25" s="1"/>
  <c r="K173" i="25"/>
  <c r="L162" i="25"/>
  <c r="M162" i="25" s="1"/>
  <c r="K162" i="25"/>
  <c r="L206" i="25"/>
  <c r="M206" i="25" s="1"/>
  <c r="K206" i="25"/>
  <c r="K135" i="25"/>
  <c r="L135" i="25"/>
  <c r="M135" i="25" s="1"/>
  <c r="L234" i="25"/>
  <c r="M234" i="25" s="1"/>
  <c r="K234" i="25"/>
  <c r="L96" i="25"/>
  <c r="M96" i="25" s="1"/>
  <c r="K96" i="25"/>
  <c r="K186" i="25"/>
  <c r="L186" i="25"/>
  <c r="M186" i="25" s="1"/>
  <c r="L49" i="25"/>
  <c r="M49" i="25" s="1"/>
  <c r="K49" i="25"/>
  <c r="K224" i="25"/>
  <c r="L224" i="25"/>
  <c r="M224" i="25" s="1"/>
  <c r="K72" i="25"/>
  <c r="L72" i="25"/>
  <c r="M72" i="25" s="1"/>
  <c r="L137" i="25"/>
  <c r="M137" i="25" s="1"/>
  <c r="K137" i="25"/>
  <c r="L67" i="25"/>
  <c r="M67" i="25" s="1"/>
  <c r="K67" i="25"/>
  <c r="L217" i="25"/>
  <c r="M217" i="25" s="1"/>
  <c r="K217" i="25"/>
  <c r="L101" i="25"/>
  <c r="M101" i="25" s="1"/>
  <c r="K101" i="25"/>
  <c r="L236" i="25"/>
  <c r="M236" i="25" s="1"/>
  <c r="K236" i="25"/>
  <c r="L269" i="25"/>
  <c r="M269" i="25" s="1"/>
  <c r="K269" i="25"/>
  <c r="L237" i="25"/>
  <c r="M237" i="25" s="1"/>
  <c r="K237" i="25"/>
  <c r="K178" i="25"/>
  <c r="L178" i="25"/>
  <c r="M178" i="25" s="1"/>
  <c r="K179" i="25"/>
  <c r="L179" i="25"/>
  <c r="M179" i="25" s="1"/>
  <c r="K280" i="25"/>
  <c r="L280" i="25"/>
  <c r="M280" i="25" s="1"/>
  <c r="L223" i="25"/>
  <c r="M223" i="25" s="1"/>
  <c r="K223" i="25"/>
  <c r="L121" i="25"/>
  <c r="M121" i="25" s="1"/>
  <c r="K121" i="25"/>
  <c r="L130" i="25"/>
  <c r="M130" i="25" s="1"/>
  <c r="K130" i="25"/>
  <c r="L13" i="25"/>
  <c r="M13" i="25" s="1"/>
  <c r="K13" i="25"/>
  <c r="K82" i="25"/>
  <c r="L82" i="25"/>
  <c r="M82" i="25" s="1"/>
  <c r="L127" i="25"/>
  <c r="M127" i="25" s="1"/>
  <c r="K127" i="25"/>
  <c r="L245" i="25"/>
  <c r="M245" i="25" s="1"/>
  <c r="K245" i="25"/>
  <c r="L105" i="25"/>
  <c r="M105" i="25" s="1"/>
  <c r="K105" i="25"/>
  <c r="L164" i="25"/>
  <c r="M164" i="25" s="1"/>
  <c r="K164" i="25"/>
  <c r="L73" i="25"/>
  <c r="M73" i="25" s="1"/>
  <c r="K73" i="25"/>
  <c r="L282" i="25"/>
  <c r="M282" i="25" s="1"/>
  <c r="K282" i="25"/>
  <c r="L133" i="25"/>
  <c r="M133" i="25" s="1"/>
  <c r="K133" i="25"/>
  <c r="L241" i="25"/>
  <c r="M241" i="25" s="1"/>
  <c r="K241" i="25"/>
  <c r="L275" i="25"/>
  <c r="M275" i="25" s="1"/>
  <c r="K275" i="25"/>
  <c r="L253" i="25"/>
  <c r="M253" i="25" s="1"/>
  <c r="K253" i="25"/>
  <c r="L212" i="25"/>
  <c r="M212" i="25" s="1"/>
  <c r="K212" i="25"/>
  <c r="L196" i="25"/>
  <c r="M196" i="25" s="1"/>
  <c r="K196" i="25"/>
  <c r="L240" i="25"/>
  <c r="M240" i="25" s="1"/>
  <c r="K240" i="25"/>
  <c r="L103" i="25"/>
  <c r="M103" i="25" s="1"/>
  <c r="K103" i="25"/>
  <c r="L84" i="25"/>
  <c r="M84" i="25" s="1"/>
  <c r="K84" i="25"/>
  <c r="L285" i="25"/>
  <c r="M285" i="25" s="1"/>
  <c r="K285" i="25"/>
  <c r="K64" i="25"/>
  <c r="L64" i="25"/>
  <c r="M64" i="25" s="1"/>
  <c r="K110" i="25"/>
  <c r="L110" i="25"/>
  <c r="M110" i="25" s="1"/>
  <c r="K290" i="25"/>
  <c r="L290" i="25"/>
  <c r="M290" i="25" s="1"/>
  <c r="L144" i="25"/>
  <c r="M144" i="25" s="1"/>
  <c r="K144" i="25"/>
  <c r="L170" i="25"/>
  <c r="M170" i="25" s="1"/>
  <c r="K170" i="25"/>
  <c r="K99" i="25"/>
  <c r="L99" i="25"/>
  <c r="M99" i="25" s="1"/>
  <c r="L29" i="25"/>
  <c r="M29" i="25" s="1"/>
  <c r="K29" i="25"/>
  <c r="L140" i="25"/>
  <c r="M140" i="25" s="1"/>
  <c r="K140" i="25"/>
  <c r="L263" i="25"/>
  <c r="M263" i="25" s="1"/>
  <c r="K263" i="25"/>
  <c r="K7" i="25"/>
  <c r="L7" i="25"/>
  <c r="M7" i="25" s="1"/>
  <c r="K264" i="25"/>
  <c r="L264" i="25"/>
  <c r="M264" i="25" s="1"/>
  <c r="L222" i="25"/>
  <c r="M222" i="25" s="1"/>
  <c r="K222" i="25"/>
  <c r="L213" i="25"/>
  <c r="M213" i="25" s="1"/>
  <c r="K213" i="25"/>
  <c r="K294" i="25"/>
  <c r="L294" i="25"/>
  <c r="M294" i="25" s="1"/>
  <c r="L233" i="25"/>
  <c r="M233" i="25" s="1"/>
  <c r="K233" i="25"/>
  <c r="K230" i="25"/>
  <c r="L230" i="25"/>
  <c r="M230" i="25" s="1"/>
  <c r="L145" i="25"/>
  <c r="M145" i="25" s="1"/>
  <c r="K145" i="25"/>
  <c r="L291" i="25"/>
  <c r="M291" i="25" s="1"/>
  <c r="K291" i="25"/>
  <c r="L31" i="25"/>
  <c r="M31" i="25" s="1"/>
  <c r="K31" i="25"/>
  <c r="L128" i="25"/>
  <c r="M128" i="25" s="1"/>
  <c r="K128" i="25"/>
  <c r="L251" i="25"/>
  <c r="M251" i="25" s="1"/>
  <c r="K251" i="25"/>
  <c r="L177" i="25"/>
  <c r="M177" i="25" s="1"/>
  <c r="K177" i="25"/>
  <c r="K48" i="25"/>
  <c r="L48" i="25"/>
  <c r="M48" i="25" s="1"/>
  <c r="K44" i="25"/>
  <c r="L44" i="25"/>
  <c r="M44" i="25" s="1"/>
  <c r="L181" i="25"/>
  <c r="M181" i="25" s="1"/>
  <c r="K181" i="25"/>
  <c r="L272" i="25"/>
  <c r="M272" i="25" s="1"/>
  <c r="K272" i="25"/>
  <c r="L25" i="25"/>
  <c r="M25" i="25" s="1"/>
  <c r="K25" i="25"/>
  <c r="L265" i="25"/>
  <c r="M265" i="25" s="1"/>
  <c r="K265" i="25"/>
  <c r="L205" i="25"/>
  <c r="M205" i="25" s="1"/>
  <c r="K205" i="25"/>
  <c r="K136" i="25"/>
  <c r="L136" i="25"/>
  <c r="M136" i="25" s="1"/>
  <c r="L120" i="25"/>
  <c r="M120" i="25" s="1"/>
  <c r="K120" i="25"/>
  <c r="K270" i="25"/>
  <c r="L270" i="25"/>
  <c r="M270" i="25" s="1"/>
  <c r="K220" i="25"/>
  <c r="L220" i="25"/>
  <c r="M220" i="25" s="1"/>
  <c r="L70" i="25"/>
  <c r="M70" i="25" s="1"/>
  <c r="K70" i="25"/>
  <c r="L278" i="25"/>
  <c r="M278" i="25" s="1"/>
  <c r="K278" i="25"/>
  <c r="L28" i="25"/>
  <c r="M28" i="25" s="1"/>
  <c r="K28" i="25"/>
  <c r="L266" i="25"/>
  <c r="M266" i="25" s="1"/>
  <c r="K266" i="25"/>
  <c r="L148" i="25"/>
  <c r="M148" i="25" s="1"/>
  <c r="K148" i="25"/>
  <c r="K51" i="25"/>
  <c r="L51" i="25"/>
  <c r="M51" i="25" s="1"/>
  <c r="L94" i="25"/>
  <c r="M94" i="25" s="1"/>
  <c r="K94" i="25"/>
  <c r="L47" i="25"/>
  <c r="M47" i="25" s="1"/>
  <c r="K47" i="25"/>
  <c r="L204" i="25"/>
  <c r="M204" i="25" s="1"/>
  <c r="K204" i="25"/>
  <c r="L158" i="25"/>
  <c r="M158" i="25" s="1"/>
  <c r="K158" i="25"/>
  <c r="K68" i="25"/>
  <c r="L68" i="25"/>
  <c r="M68" i="25" s="1"/>
  <c r="L85" i="25"/>
  <c r="M85" i="25" s="1"/>
  <c r="K85" i="25"/>
  <c r="K271" i="25"/>
  <c r="L271" i="25"/>
  <c r="M271" i="25" s="1"/>
  <c r="L97" i="25"/>
  <c r="M97" i="25" s="1"/>
  <c r="K97" i="25"/>
  <c r="L289" i="25"/>
  <c r="M289" i="25" s="1"/>
  <c r="K289" i="25"/>
  <c r="L89" i="25"/>
  <c r="M89" i="25" s="1"/>
  <c r="K89" i="25"/>
  <c r="L71" i="25"/>
  <c r="M71" i="25" s="1"/>
  <c r="K71" i="25"/>
  <c r="L248" i="25"/>
  <c r="M248" i="25" s="1"/>
  <c r="K248" i="25"/>
  <c r="L37" i="25"/>
  <c r="M37" i="25" s="1"/>
  <c r="K37" i="25"/>
  <c r="L50" i="25"/>
  <c r="M50" i="25" s="1"/>
  <c r="K50" i="25"/>
  <c r="L273" i="25"/>
  <c r="M273" i="25" s="1"/>
  <c r="K273" i="25"/>
  <c r="L9" i="25"/>
  <c r="M9" i="25" s="1"/>
  <c r="K9" i="25"/>
  <c r="K183" i="25"/>
  <c r="L183" i="25"/>
  <c r="M183" i="25" s="1"/>
  <c r="L203" i="25"/>
  <c r="M203" i="25" s="1"/>
  <c r="K203" i="25"/>
  <c r="L106" i="25"/>
  <c r="M106" i="25" s="1"/>
  <c r="K106" i="25"/>
  <c r="L42" i="25"/>
  <c r="M42" i="25" s="1"/>
  <c r="K42" i="25"/>
  <c r="L231" i="25"/>
  <c r="M231" i="25" s="1"/>
  <c r="K231" i="25"/>
  <c r="L274" i="25"/>
  <c r="M274" i="25" s="1"/>
  <c r="K274" i="25"/>
  <c r="L41" i="25"/>
  <c r="M41" i="25" s="1"/>
  <c r="K41" i="25"/>
  <c r="L281" i="25"/>
  <c r="M281" i="25" s="1"/>
  <c r="K281" i="25"/>
  <c r="K259" i="25"/>
  <c r="L259" i="25"/>
  <c r="M259" i="25" s="1"/>
  <c r="L226" i="25"/>
  <c r="M226" i="25" s="1"/>
  <c r="K226" i="25"/>
  <c r="L14" i="25"/>
  <c r="M14" i="25" s="1"/>
  <c r="K14" i="25"/>
  <c r="G40" i="18" l="1"/>
  <c r="G39" i="18"/>
  <c r="G38" i="18"/>
  <c r="G37" i="18"/>
  <c r="G36" i="18"/>
  <c r="G35" i="18"/>
  <c r="A4" i="19" l="1"/>
  <c r="Q17" i="19" s="1"/>
  <c r="Q5" i="17"/>
  <c r="Q6" i="17"/>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71" i="17"/>
  <c r="Q72" i="17"/>
  <c r="Q73" i="17"/>
  <c r="Q74" i="17"/>
  <c r="Q75" i="17"/>
  <c r="Q76" i="17"/>
  <c r="Q77" i="17"/>
  <c r="Q78" i="17"/>
  <c r="Q79" i="17"/>
  <c r="Q80" i="17"/>
  <c r="Q81" i="17"/>
  <c r="Q82" i="17"/>
  <c r="Q83" i="17"/>
  <c r="Q84" i="17"/>
  <c r="Q85" i="17"/>
  <c r="Q86" i="17"/>
  <c r="Q87" i="17"/>
  <c r="Q88" i="17"/>
  <c r="Q89" i="17"/>
  <c r="Q90" i="17"/>
  <c r="Q91" i="17"/>
  <c r="Q92" i="17"/>
  <c r="Q93" i="17"/>
  <c r="Q94" i="17"/>
  <c r="Q95" i="17"/>
  <c r="Q96" i="17"/>
  <c r="Q97" i="17"/>
  <c r="Q98" i="17"/>
  <c r="Q99" i="17"/>
  <c r="Q100" i="17"/>
  <c r="Q101" i="17"/>
  <c r="Q102" i="17"/>
  <c r="Q103" i="17"/>
  <c r="Q104" i="17"/>
  <c r="Q105" i="17"/>
  <c r="Q106" i="17"/>
  <c r="Q107" i="17"/>
  <c r="Q108" i="17"/>
  <c r="Q109" i="17"/>
  <c r="Q110" i="17"/>
  <c r="Q111" i="17"/>
  <c r="Q112" i="17"/>
  <c r="Q113" i="17"/>
  <c r="Q114" i="17"/>
  <c r="Q115" i="17"/>
  <c r="Q116" i="17"/>
  <c r="Q117" i="17"/>
  <c r="Q118" i="17"/>
  <c r="Q119" i="17"/>
  <c r="Q120" i="17"/>
  <c r="Q121" i="17"/>
  <c r="Q122" i="17"/>
  <c r="Q123" i="17"/>
  <c r="Q124" i="17"/>
  <c r="Q125" i="17"/>
  <c r="Q126" i="17"/>
  <c r="Q127" i="17"/>
  <c r="Q128" i="17"/>
  <c r="Q129" i="17"/>
  <c r="Q130" i="17"/>
  <c r="Q131" i="17"/>
  <c r="Q132" i="17"/>
  <c r="Q133" i="17"/>
  <c r="Q134" i="17"/>
  <c r="Q135" i="17"/>
  <c r="Q136" i="17"/>
  <c r="Q137" i="17"/>
  <c r="Q138" i="17"/>
  <c r="Q139" i="17"/>
  <c r="Q140" i="17"/>
  <c r="Q141" i="17"/>
  <c r="Q142" i="17"/>
  <c r="Q143" i="17"/>
  <c r="Q144" i="17"/>
  <c r="Q145" i="17"/>
  <c r="Q146" i="17"/>
  <c r="Q147" i="17"/>
  <c r="Q148" i="17"/>
  <c r="Q149" i="17"/>
  <c r="Q150" i="17"/>
  <c r="Q151" i="17"/>
  <c r="Q152" i="17"/>
  <c r="Q153" i="17"/>
  <c r="Q154" i="17"/>
  <c r="Q155" i="17"/>
  <c r="Q156" i="17"/>
  <c r="Q157" i="17"/>
  <c r="Q158" i="17"/>
  <c r="Q159" i="17"/>
  <c r="Q160" i="17"/>
  <c r="Q161" i="17"/>
  <c r="Q162" i="17"/>
  <c r="Q163" i="17"/>
  <c r="Q164" i="17"/>
  <c r="Q165" i="17"/>
  <c r="Q166" i="17"/>
  <c r="Q167" i="17"/>
  <c r="Q168" i="17"/>
  <c r="Q169" i="17"/>
  <c r="Q170" i="17"/>
  <c r="Q171" i="17"/>
  <c r="Q172" i="17"/>
  <c r="Q173" i="17"/>
  <c r="Q174" i="17"/>
  <c r="Q175" i="17"/>
  <c r="Q176" i="17"/>
  <c r="Q177" i="17"/>
  <c r="Q178" i="17"/>
  <c r="Q179" i="17"/>
  <c r="Q180" i="17"/>
  <c r="Q181" i="17"/>
  <c r="Q182" i="17"/>
  <c r="Q183" i="17"/>
  <c r="Q184" i="17"/>
  <c r="Q185" i="17"/>
  <c r="Q186" i="17"/>
  <c r="Q187" i="17"/>
  <c r="Q188" i="17"/>
  <c r="Q189" i="17"/>
  <c r="Q190" i="17"/>
  <c r="Q191" i="17"/>
  <c r="Q192" i="17"/>
  <c r="Q193" i="17"/>
  <c r="Q194" i="17"/>
  <c r="Q195" i="17"/>
  <c r="Q196" i="17"/>
  <c r="Q197" i="17"/>
  <c r="Q198" i="17"/>
  <c r="Q199" i="17"/>
  <c r="Q200" i="17"/>
  <c r="Q201" i="17"/>
  <c r="Q202" i="17"/>
  <c r="Q203" i="17"/>
  <c r="Q204" i="17"/>
  <c r="Q205" i="17"/>
  <c r="Q206" i="17"/>
  <c r="Q207" i="17"/>
  <c r="Q208" i="17"/>
  <c r="Q209" i="17"/>
  <c r="Q210" i="17"/>
  <c r="Q211" i="17"/>
  <c r="Q212" i="17"/>
  <c r="Q213" i="17"/>
  <c r="Q214" i="17"/>
  <c r="Q215" i="17"/>
  <c r="Q216" i="17"/>
  <c r="Q217" i="17"/>
  <c r="Q218" i="17"/>
  <c r="Q219" i="17"/>
  <c r="Q220" i="17"/>
  <c r="Q221" i="17"/>
  <c r="Q222" i="17"/>
  <c r="Q223" i="17"/>
  <c r="Q224" i="17"/>
  <c r="Q225" i="17"/>
  <c r="Q226" i="17"/>
  <c r="Q227" i="17"/>
  <c r="Q228" i="17"/>
  <c r="Q229" i="17"/>
  <c r="Q230" i="17"/>
  <c r="Q231" i="17"/>
  <c r="Q232" i="17"/>
  <c r="Q233" i="17"/>
  <c r="Q234" i="17"/>
  <c r="Q235" i="17"/>
  <c r="Q236" i="17"/>
  <c r="Q237" i="17"/>
  <c r="Q238" i="17"/>
  <c r="Q239" i="17"/>
  <c r="Q240" i="17"/>
  <c r="Q241" i="17"/>
  <c r="Q242" i="17"/>
  <c r="Q243" i="17"/>
  <c r="Q244" i="17"/>
  <c r="Q245" i="17"/>
  <c r="Q246" i="17"/>
  <c r="Q247" i="17"/>
  <c r="Q248" i="17"/>
  <c r="Q249" i="17"/>
  <c r="Q250" i="17"/>
  <c r="Q251" i="17"/>
  <c r="Q252" i="17"/>
  <c r="Q253" i="17"/>
  <c r="Q254" i="17"/>
  <c r="Q255" i="17"/>
  <c r="Q256" i="17"/>
  <c r="Q257" i="17"/>
  <c r="Q258" i="17"/>
  <c r="Q259" i="17"/>
  <c r="Q260" i="17"/>
  <c r="Q261" i="17"/>
  <c r="Q262" i="17"/>
  <c r="Q263" i="17"/>
  <c r="Q264" i="17"/>
  <c r="Q265" i="17"/>
  <c r="Q266" i="17"/>
  <c r="Q267" i="17"/>
  <c r="Q268" i="17"/>
  <c r="Q269" i="17"/>
  <c r="Q270" i="17"/>
  <c r="Q271" i="17"/>
  <c r="Q272" i="17"/>
  <c r="Q273" i="17"/>
  <c r="Q274" i="17"/>
  <c r="Q275" i="17"/>
  <c r="Q276" i="17"/>
  <c r="Q277" i="17"/>
  <c r="Q278" i="17"/>
  <c r="Q279" i="17"/>
  <c r="Q280" i="17"/>
  <c r="Q281" i="17"/>
  <c r="Q282" i="17"/>
  <c r="Q283" i="17"/>
  <c r="Q284" i="17"/>
  <c r="Q285" i="17"/>
  <c r="Q286" i="17"/>
  <c r="Q287" i="17"/>
  <c r="Q288" i="17"/>
  <c r="Q289" i="17"/>
  <c r="Q290" i="17"/>
  <c r="Q291" i="17"/>
  <c r="Q292" i="17"/>
  <c r="Q293" i="17"/>
  <c r="Q294" i="17"/>
  <c r="Q295" i="17"/>
  <c r="Q4" i="17"/>
  <c r="M35" i="19"/>
  <c r="L35" i="19"/>
  <c r="K35" i="19"/>
  <c r="J35" i="19"/>
  <c r="I35" i="19"/>
  <c r="H35" i="19"/>
  <c r="G35" i="19"/>
  <c r="F35" i="19"/>
  <c r="E35" i="19"/>
  <c r="D35" i="19"/>
  <c r="C35" i="19"/>
  <c r="B35" i="19"/>
  <c r="Q14" i="19" l="1"/>
  <c r="G6" i="19"/>
  <c r="D6" i="19"/>
  <c r="J6" i="19"/>
  <c r="E6" i="19"/>
  <c r="F6" i="19"/>
  <c r="H6" i="19"/>
  <c r="J7" i="19"/>
  <c r="K7" i="19"/>
  <c r="L7" i="19"/>
  <c r="M6" i="19"/>
  <c r="K6" i="19"/>
  <c r="L6" i="19"/>
  <c r="B7" i="19"/>
  <c r="C7" i="19"/>
  <c r="D7" i="19"/>
  <c r="E7" i="19"/>
  <c r="F7" i="19"/>
  <c r="G7" i="19"/>
  <c r="B6" i="19"/>
  <c r="H7" i="19"/>
  <c r="C6" i="19"/>
  <c r="I7" i="19"/>
  <c r="M7" i="19"/>
  <c r="I6" i="19"/>
  <c r="G13" i="18"/>
  <c r="G12" i="18"/>
  <c r="G11" i="18"/>
  <c r="G10" i="18"/>
  <c r="G9" i="18"/>
  <c r="G8" i="18"/>
  <c r="I8" i="18" s="1"/>
  <c r="G8" i="19" l="1"/>
  <c r="K8" i="19"/>
  <c r="L8" i="19"/>
  <c r="D8" i="19"/>
  <c r="F8" i="19"/>
  <c r="J8" i="19"/>
  <c r="H8" i="19"/>
  <c r="E8" i="19"/>
  <c r="B8" i="19"/>
  <c r="C8" i="19"/>
  <c r="I8" i="19"/>
  <c r="M8" i="19"/>
  <c r="I9" i="18"/>
  <c r="I10" i="18"/>
  <c r="I11" i="18"/>
  <c r="I12" i="18"/>
  <c r="I13" i="18"/>
  <c r="G7" i="18"/>
  <c r="J7"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K7" i="5" l="1"/>
  <c r="L7" i="5"/>
  <c r="G34" i="18"/>
  <c r="I7" i="18" s="1"/>
  <c r="K64" i="12" l="1"/>
  <c r="K60" i="12"/>
  <c r="K55" i="12"/>
  <c r="K52" i="12"/>
  <c r="K51" i="12"/>
  <c r="K50" i="12"/>
  <c r="K49" i="12"/>
  <c r="K48" i="12"/>
  <c r="K47" i="12"/>
  <c r="K46" i="12"/>
  <c r="K43" i="12"/>
  <c r="K42" i="12"/>
  <c r="K41" i="12"/>
  <c r="K40" i="12"/>
  <c r="K39" i="12"/>
  <c r="D40" i="12" s="1"/>
  <c r="K38" i="12"/>
  <c r="C40" i="12" s="1"/>
  <c r="K29" i="12"/>
  <c r="K24" i="12"/>
  <c r="K21" i="12"/>
  <c r="K20" i="12"/>
  <c r="K19" i="12"/>
  <c r="K18" i="12"/>
  <c r="K17" i="12"/>
  <c r="K16" i="12"/>
  <c r="K15" i="12"/>
  <c r="K12" i="12"/>
  <c r="K11" i="12"/>
  <c r="K10" i="12"/>
  <c r="K9" i="12"/>
  <c r="K8" i="12"/>
  <c r="K7" i="12"/>
  <c r="M33" i="12" l="1"/>
  <c r="M15" i="12"/>
  <c r="M7" i="12"/>
  <c r="M24" i="12"/>
  <c r="M21" i="12"/>
  <c r="M19" i="12"/>
  <c r="M8" i="12"/>
  <c r="M9" i="12"/>
  <c r="M12" i="12"/>
  <c r="E40" i="12"/>
  <c r="M20" i="12"/>
  <c r="K6" i="12"/>
  <c r="K35" i="12" s="1"/>
  <c r="K45" i="12"/>
  <c r="D15" i="12"/>
  <c r="M10" i="12"/>
  <c r="M16" i="12"/>
  <c r="M17" i="12"/>
  <c r="C18" i="12"/>
  <c r="C15" i="12"/>
  <c r="M18" i="12"/>
  <c r="M11" i="12"/>
  <c r="M29" i="12"/>
  <c r="C43" i="12"/>
  <c r="E15" i="12"/>
  <c r="K37" i="12"/>
  <c r="K66" i="12" s="1"/>
  <c r="K14" i="12"/>
  <c r="M14" i="12" l="1"/>
  <c r="K54" i="12"/>
  <c r="K57" i="12" s="1"/>
  <c r="M6" i="12"/>
  <c r="K23" i="12"/>
  <c r="C41" i="12" l="1"/>
  <c r="M23" i="12"/>
  <c r="C16" i="12"/>
  <c r="C42" i="12"/>
  <c r="K61" i="12"/>
  <c r="K59" i="12" s="1"/>
  <c r="C17" i="12" l="1"/>
  <c r="M26" i="12"/>
  <c r="M30" i="12" l="1"/>
  <c r="M28" i="12"/>
  <c r="G8" i="5" l="1"/>
  <c r="G9"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J298" i="5"/>
  <c r="K298" i="5" s="1"/>
  <c r="J296" i="5"/>
  <c r="K296" i="5" s="1"/>
  <c r="J294" i="5"/>
  <c r="K294" i="5" s="1"/>
  <c r="J293" i="5"/>
  <c r="K293" i="5" s="1"/>
  <c r="J292" i="5"/>
  <c r="K292" i="5" s="1"/>
  <c r="J291" i="5"/>
  <c r="K291" i="5" s="1"/>
  <c r="J290" i="5"/>
  <c r="K290" i="5" s="1"/>
  <c r="J289" i="5"/>
  <c r="K289" i="5" s="1"/>
  <c r="J288" i="5"/>
  <c r="K288" i="5" s="1"/>
  <c r="J286" i="5"/>
  <c r="K286" i="5" s="1"/>
  <c r="J285" i="5"/>
  <c r="K285" i="5" s="1"/>
  <c r="J282" i="5"/>
  <c r="K282" i="5" s="1"/>
  <c r="J280" i="5"/>
  <c r="K280" i="5" s="1"/>
  <c r="J279" i="5"/>
  <c r="K279" i="5" s="1"/>
  <c r="J278" i="5"/>
  <c r="K278" i="5" s="1"/>
  <c r="J277" i="5"/>
  <c r="K277" i="5" s="1"/>
  <c r="J276" i="5"/>
  <c r="K276" i="5" s="1"/>
  <c r="J275" i="5"/>
  <c r="K275" i="5" s="1"/>
  <c r="J274" i="5"/>
  <c r="J272" i="5"/>
  <c r="K272" i="5" s="1"/>
  <c r="J270" i="5"/>
  <c r="J269" i="5"/>
  <c r="K269" i="5" s="1"/>
  <c r="J267" i="5"/>
  <c r="K267" i="5" s="1"/>
  <c r="J266" i="5"/>
  <c r="K266" i="5" s="1"/>
  <c r="J264" i="5"/>
  <c r="K264" i="5" s="1"/>
  <c r="J262" i="5"/>
  <c r="K262" i="5" s="1"/>
  <c r="J260" i="5"/>
  <c r="K260" i="5" s="1"/>
  <c r="J259" i="5"/>
  <c r="K259" i="5" s="1"/>
  <c r="J257" i="5"/>
  <c r="K257" i="5" s="1"/>
  <c r="J256" i="5"/>
  <c r="K256" i="5" s="1"/>
  <c r="J255" i="5"/>
  <c r="K255" i="5" s="1"/>
  <c r="J254" i="5"/>
  <c r="K254" i="5" s="1"/>
  <c r="J253" i="5"/>
  <c r="K253" i="5" s="1"/>
  <c r="J251" i="5"/>
  <c r="K251" i="5" s="1"/>
  <c r="J250" i="5"/>
  <c r="K250" i="5" s="1"/>
  <c r="J248" i="5"/>
  <c r="K248" i="5" s="1"/>
  <c r="J247" i="5"/>
  <c r="K247" i="5" s="1"/>
  <c r="J246" i="5"/>
  <c r="K246" i="5" s="1"/>
  <c r="J245" i="5"/>
  <c r="K245" i="5" s="1"/>
  <c r="J244" i="5"/>
  <c r="K244" i="5" s="1"/>
  <c r="J243" i="5"/>
  <c r="K243" i="5" s="1"/>
  <c r="J242" i="5"/>
  <c r="K242" i="5" s="1"/>
  <c r="J241" i="5"/>
  <c r="K241" i="5" s="1"/>
  <c r="J240" i="5"/>
  <c r="K240" i="5" s="1"/>
  <c r="J238" i="5"/>
  <c r="J237" i="5"/>
  <c r="K237" i="5" s="1"/>
  <c r="J234" i="5"/>
  <c r="K234" i="5" s="1"/>
  <c r="J231" i="5"/>
  <c r="K231" i="5" s="1"/>
  <c r="J230" i="5"/>
  <c r="K230" i="5" s="1"/>
  <c r="J229" i="5"/>
  <c r="K229" i="5" s="1"/>
  <c r="J227" i="5"/>
  <c r="K227" i="5" s="1"/>
  <c r="J226" i="5"/>
  <c r="J225" i="5"/>
  <c r="K225" i="5" s="1"/>
  <c r="J224" i="5"/>
  <c r="K224" i="5" s="1"/>
  <c r="J222" i="5"/>
  <c r="K222" i="5" s="1"/>
  <c r="J221" i="5"/>
  <c r="K221" i="5" s="1"/>
  <c r="J218" i="5"/>
  <c r="K218" i="5" s="1"/>
  <c r="J216" i="5"/>
  <c r="K216" i="5" s="1"/>
  <c r="J214" i="5"/>
  <c r="K214" i="5" s="1"/>
  <c r="J213" i="5"/>
  <c r="K213" i="5" s="1"/>
  <c r="J212" i="5"/>
  <c r="K212" i="5" s="1"/>
  <c r="J211" i="5"/>
  <c r="K211" i="5" s="1"/>
  <c r="J209" i="5"/>
  <c r="J208" i="5"/>
  <c r="K208" i="5" s="1"/>
  <c r="J206" i="5"/>
  <c r="K206" i="5" s="1"/>
  <c r="J205" i="5"/>
  <c r="K205" i="5" s="1"/>
  <c r="J204" i="5"/>
  <c r="K204" i="5" s="1"/>
  <c r="J202" i="5"/>
  <c r="K202" i="5" s="1"/>
  <c r="J199" i="5"/>
  <c r="K199" i="5" s="1"/>
  <c r="J198" i="5"/>
  <c r="K198" i="5" s="1"/>
  <c r="J197" i="5"/>
  <c r="K197" i="5" s="1"/>
  <c r="J196" i="5"/>
  <c r="K196" i="5" s="1"/>
  <c r="J195" i="5"/>
  <c r="J194" i="5"/>
  <c r="J193" i="5"/>
  <c r="K193" i="5" s="1"/>
  <c r="J192" i="5"/>
  <c r="K192" i="5" s="1"/>
  <c r="J191" i="5"/>
  <c r="J190" i="5"/>
  <c r="K190" i="5" s="1"/>
  <c r="J189" i="5"/>
  <c r="K189" i="5" s="1"/>
  <c r="J188" i="5"/>
  <c r="K188" i="5" s="1"/>
  <c r="J187" i="5"/>
  <c r="K187" i="5" s="1"/>
  <c r="J186" i="5"/>
  <c r="K186" i="5" s="1"/>
  <c r="J185" i="5"/>
  <c r="K185" i="5" s="1"/>
  <c r="J183" i="5"/>
  <c r="K183" i="5" s="1"/>
  <c r="J182" i="5"/>
  <c r="K182" i="5" s="1"/>
  <c r="J181" i="5"/>
  <c r="K181" i="5" s="1"/>
  <c r="J179" i="5"/>
  <c r="K179" i="5" s="1"/>
  <c r="J178" i="5"/>
  <c r="J176" i="5"/>
  <c r="K176" i="5" s="1"/>
  <c r="J175" i="5"/>
  <c r="K175" i="5" s="1"/>
  <c r="J173" i="5"/>
  <c r="K173" i="5" s="1"/>
  <c r="J172" i="5"/>
  <c r="K172" i="5" s="1"/>
  <c r="J171" i="5"/>
  <c r="K171" i="5" s="1"/>
  <c r="J170" i="5"/>
  <c r="K170" i="5" s="1"/>
  <c r="J169" i="5"/>
  <c r="K169" i="5" s="1"/>
  <c r="J168" i="5"/>
  <c r="K168" i="5" s="1"/>
  <c r="J167" i="5"/>
  <c r="K167" i="5" s="1"/>
  <c r="J166" i="5"/>
  <c r="K166" i="5" s="1"/>
  <c r="J164" i="5"/>
  <c r="K164" i="5" s="1"/>
  <c r="J163" i="5"/>
  <c r="K163" i="5" s="1"/>
  <c r="J162" i="5"/>
  <c r="J161" i="5"/>
  <c r="K161" i="5" s="1"/>
  <c r="J160" i="5"/>
  <c r="K160" i="5" s="1"/>
  <c r="J159" i="5"/>
  <c r="K159" i="5" s="1"/>
  <c r="J158" i="5"/>
  <c r="J157" i="5"/>
  <c r="J156" i="5"/>
  <c r="K156" i="5" s="1"/>
  <c r="J155" i="5"/>
  <c r="K155" i="5" s="1"/>
  <c r="J154" i="5"/>
  <c r="K154" i="5" s="1"/>
  <c r="J153" i="5"/>
  <c r="K153" i="5" s="1"/>
  <c r="J152" i="5"/>
  <c r="K152" i="5" s="1"/>
  <c r="J151" i="5"/>
  <c r="K151" i="5" s="1"/>
  <c r="J150" i="5"/>
  <c r="K150" i="5" s="1"/>
  <c r="J148" i="5"/>
  <c r="K148" i="5" s="1"/>
  <c r="J147" i="5"/>
  <c r="J146" i="5"/>
  <c r="J144" i="5"/>
  <c r="K144" i="5" s="1"/>
  <c r="J143" i="5"/>
  <c r="K143" i="5" s="1"/>
  <c r="J142" i="5"/>
  <c r="K142" i="5" s="1"/>
  <c r="J141" i="5"/>
  <c r="K141" i="5" s="1"/>
  <c r="J140" i="5"/>
  <c r="K140" i="5" s="1"/>
  <c r="J139" i="5"/>
  <c r="K139" i="5" s="1"/>
  <c r="J138" i="5"/>
  <c r="K138" i="5" s="1"/>
  <c r="J137" i="5"/>
  <c r="K137" i="5" s="1"/>
  <c r="J136" i="5"/>
  <c r="K136" i="5" s="1"/>
  <c r="J135" i="5"/>
  <c r="K135" i="5" s="1"/>
  <c r="J134" i="5"/>
  <c r="K134" i="5" s="1"/>
  <c r="J133" i="5"/>
  <c r="K133" i="5" s="1"/>
  <c r="J132" i="5"/>
  <c r="K132" i="5" s="1"/>
  <c r="J130" i="5"/>
  <c r="K130" i="5" s="1"/>
  <c r="J128" i="5"/>
  <c r="K128" i="5" s="1"/>
  <c r="J127" i="5"/>
  <c r="K127" i="5" s="1"/>
  <c r="J126" i="5"/>
  <c r="K126" i="5" s="1"/>
  <c r="J125" i="5"/>
  <c r="K125" i="5" s="1"/>
  <c r="J124" i="5"/>
  <c r="K124" i="5" s="1"/>
  <c r="J123" i="5"/>
  <c r="K123" i="5" s="1"/>
  <c r="J122" i="5"/>
  <c r="K122" i="5" s="1"/>
  <c r="J119" i="5"/>
  <c r="K119" i="5" s="1"/>
  <c r="J118" i="5"/>
  <c r="K118" i="5" s="1"/>
  <c r="J116" i="5"/>
  <c r="K116" i="5" s="1"/>
  <c r="J115" i="5"/>
  <c r="J114" i="5"/>
  <c r="J113" i="5"/>
  <c r="K113" i="5" s="1"/>
  <c r="J112" i="5"/>
  <c r="J111" i="5"/>
  <c r="K111" i="5" s="1"/>
  <c r="J110" i="5"/>
  <c r="K110" i="5" s="1"/>
  <c r="J107" i="5"/>
  <c r="K107" i="5" s="1"/>
  <c r="J106" i="5"/>
  <c r="K106" i="5" s="1"/>
  <c r="J105" i="5"/>
  <c r="K105" i="5" s="1"/>
  <c r="J104" i="5"/>
  <c r="K104" i="5" s="1"/>
  <c r="J102" i="5"/>
  <c r="K102" i="5" s="1"/>
  <c r="J101" i="5"/>
  <c r="J99" i="5"/>
  <c r="K99" i="5" s="1"/>
  <c r="J98" i="5"/>
  <c r="K98" i="5" s="1"/>
  <c r="J96" i="5"/>
  <c r="K96" i="5" s="1"/>
  <c r="J94" i="5"/>
  <c r="K94" i="5" s="1"/>
  <c r="J93" i="5"/>
  <c r="K93" i="5" s="1"/>
  <c r="J92" i="5"/>
  <c r="K92" i="5" s="1"/>
  <c r="J91" i="5"/>
  <c r="K91" i="5" s="1"/>
  <c r="J90" i="5"/>
  <c r="K90" i="5" s="1"/>
  <c r="J89" i="5"/>
  <c r="K89" i="5" s="1"/>
  <c r="J88" i="5"/>
  <c r="K88" i="5" s="1"/>
  <c r="J85" i="5"/>
  <c r="K85" i="5" s="1"/>
  <c r="J83" i="5"/>
  <c r="K83" i="5" s="1"/>
  <c r="J82" i="5"/>
  <c r="K82" i="5" s="1"/>
  <c r="J81" i="5"/>
  <c r="K81" i="5" s="1"/>
  <c r="J80" i="5"/>
  <c r="K80" i="5" s="1"/>
  <c r="J79" i="5"/>
  <c r="K79" i="5" s="1"/>
  <c r="J78" i="5"/>
  <c r="K78" i="5" s="1"/>
  <c r="J77" i="5"/>
  <c r="K77" i="5" s="1"/>
  <c r="J76" i="5"/>
  <c r="K76" i="5" s="1"/>
  <c r="J75" i="5"/>
  <c r="K75" i="5" s="1"/>
  <c r="J74" i="5"/>
  <c r="K74" i="5" s="1"/>
  <c r="J72" i="5"/>
  <c r="K72" i="5" s="1"/>
  <c r="J70" i="5"/>
  <c r="K70" i="5" s="1"/>
  <c r="J69" i="5"/>
  <c r="K69" i="5" s="1"/>
  <c r="J68" i="5"/>
  <c r="K68" i="5" s="1"/>
  <c r="J67" i="5"/>
  <c r="K67" i="5" s="1"/>
  <c r="J66" i="5"/>
  <c r="K66" i="5" s="1"/>
  <c r="J65" i="5"/>
  <c r="K65" i="5" s="1"/>
  <c r="J64" i="5"/>
  <c r="K64" i="5" s="1"/>
  <c r="J63" i="5"/>
  <c r="K63" i="5" s="1"/>
  <c r="J62" i="5"/>
  <c r="K62" i="5" s="1"/>
  <c r="J61" i="5"/>
  <c r="K61" i="5" s="1"/>
  <c r="J60" i="5"/>
  <c r="K60" i="5" s="1"/>
  <c r="J59" i="5"/>
  <c r="K59" i="5" s="1"/>
  <c r="J58" i="5"/>
  <c r="K58" i="5" s="1"/>
  <c r="J54" i="5"/>
  <c r="K54" i="5" s="1"/>
  <c r="J53" i="5"/>
  <c r="K53" i="5" s="1"/>
  <c r="J52" i="5"/>
  <c r="K52" i="5" s="1"/>
  <c r="J51" i="5"/>
  <c r="K51" i="5" s="1"/>
  <c r="J50" i="5"/>
  <c r="K50" i="5" s="1"/>
  <c r="J49" i="5"/>
  <c r="K49" i="5" s="1"/>
  <c r="J47" i="5"/>
  <c r="K47" i="5" s="1"/>
  <c r="J46" i="5"/>
  <c r="K46" i="5" s="1"/>
  <c r="J45" i="5"/>
  <c r="K45" i="5" s="1"/>
  <c r="J43" i="5"/>
  <c r="K43" i="5" s="1"/>
  <c r="J40" i="5"/>
  <c r="K40" i="5" s="1"/>
  <c r="J39" i="5"/>
  <c r="K39" i="5" s="1"/>
  <c r="J38" i="5"/>
  <c r="K38" i="5" s="1"/>
  <c r="J37" i="5"/>
  <c r="K37" i="5" s="1"/>
  <c r="J35" i="5"/>
  <c r="J34" i="5"/>
  <c r="K34" i="5" s="1"/>
  <c r="J33" i="5"/>
  <c r="K33" i="5" s="1"/>
  <c r="J32" i="5"/>
  <c r="J31" i="5"/>
  <c r="J30" i="5"/>
  <c r="K30" i="5" s="1"/>
  <c r="J27" i="5"/>
  <c r="K27" i="5" s="1"/>
  <c r="J25" i="5"/>
  <c r="K25" i="5" s="1"/>
  <c r="J23" i="5"/>
  <c r="K23" i="5" s="1"/>
  <c r="J22" i="5"/>
  <c r="K22" i="5" s="1"/>
  <c r="J21" i="5"/>
  <c r="K21" i="5" s="1"/>
  <c r="J20" i="5"/>
  <c r="K20" i="5" s="1"/>
  <c r="J19" i="5"/>
  <c r="K19" i="5" s="1"/>
  <c r="J18" i="5"/>
  <c r="J17" i="5"/>
  <c r="K17" i="5" s="1"/>
  <c r="J16" i="5"/>
  <c r="K16" i="5" s="1"/>
  <c r="J15" i="5"/>
  <c r="J14" i="5"/>
  <c r="K14" i="5" s="1"/>
  <c r="J13" i="5"/>
  <c r="K13" i="5" s="1"/>
  <c r="J12" i="5"/>
  <c r="K12" i="5" s="1"/>
  <c r="J11" i="5"/>
  <c r="K11" i="5" s="1"/>
  <c r="J9" i="5"/>
  <c r="K9" i="5" s="1"/>
  <c r="J8" i="5"/>
  <c r="K8" i="5" s="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L158" i="5" l="1"/>
  <c r="M158" i="5" s="1"/>
  <c r="K158" i="5"/>
  <c r="L195" i="5"/>
  <c r="M195" i="5" s="1"/>
  <c r="K195" i="5"/>
  <c r="L112" i="5"/>
  <c r="M112" i="5" s="1"/>
  <c r="K112" i="5"/>
  <c r="L101" i="5"/>
  <c r="M101" i="5" s="1"/>
  <c r="K101" i="5"/>
  <c r="L178" i="5"/>
  <c r="M178" i="5" s="1"/>
  <c r="K178" i="5"/>
  <c r="L209" i="5"/>
  <c r="M209" i="5" s="1"/>
  <c r="K209" i="5"/>
  <c r="L31" i="5"/>
  <c r="M31" i="5" s="1"/>
  <c r="K31" i="5"/>
  <c r="L114" i="5"/>
  <c r="M114" i="5" s="1"/>
  <c r="K114" i="5"/>
  <c r="L32" i="5"/>
  <c r="M32" i="5" s="1"/>
  <c r="K32" i="5"/>
  <c r="L115" i="5"/>
  <c r="M115" i="5" s="1"/>
  <c r="K115" i="5"/>
  <c r="L191" i="5"/>
  <c r="M191" i="5" s="1"/>
  <c r="K191" i="5"/>
  <c r="L238" i="5"/>
  <c r="M238" i="5" s="1"/>
  <c r="K238" i="5"/>
  <c r="L15" i="5"/>
  <c r="M15" i="5" s="1"/>
  <c r="K15" i="5"/>
  <c r="L35" i="5"/>
  <c r="M35" i="5" s="1"/>
  <c r="K35" i="5"/>
  <c r="L157" i="5"/>
  <c r="M157" i="5" s="1"/>
  <c r="K157" i="5"/>
  <c r="L194" i="5"/>
  <c r="M194" i="5" s="1"/>
  <c r="K194" i="5"/>
  <c r="L18" i="5"/>
  <c r="M18" i="5" s="1"/>
  <c r="K18" i="5"/>
  <c r="L162" i="5"/>
  <c r="M162" i="5" s="1"/>
  <c r="K162" i="5"/>
  <c r="L270" i="5"/>
  <c r="M270" i="5" s="1"/>
  <c r="K270" i="5"/>
  <c r="L146" i="5"/>
  <c r="M146" i="5" s="1"/>
  <c r="K146" i="5"/>
  <c r="L226" i="5"/>
  <c r="M226" i="5" s="1"/>
  <c r="K226" i="5"/>
  <c r="L147" i="5"/>
  <c r="M147" i="5" s="1"/>
  <c r="K147" i="5"/>
  <c r="L274" i="5"/>
  <c r="M274" i="5" s="1"/>
  <c r="K274" i="5"/>
  <c r="J95" i="5"/>
  <c r="J220" i="5"/>
  <c r="J236" i="5"/>
  <c r="J252" i="5"/>
  <c r="J268" i="5"/>
  <c r="J284" i="5"/>
  <c r="K284" i="5" s="1"/>
  <c r="J48" i="5"/>
  <c r="J174" i="5"/>
  <c r="J97" i="5"/>
  <c r="J207" i="5"/>
  <c r="J129" i="5"/>
  <c r="K129" i="5" s="1"/>
  <c r="J145" i="5"/>
  <c r="K145" i="5" s="1"/>
  <c r="J223" i="5"/>
  <c r="J239" i="5"/>
  <c r="J271" i="5"/>
  <c r="J287" i="5"/>
  <c r="J177" i="5"/>
  <c r="J109" i="5"/>
  <c r="J219" i="5"/>
  <c r="J235" i="5"/>
  <c r="J283" i="5"/>
  <c r="K283" i="5" s="1"/>
  <c r="J36" i="5"/>
  <c r="J84" i="5"/>
  <c r="J100" i="5"/>
  <c r="J131" i="5"/>
  <c r="J273" i="5"/>
  <c r="J41" i="5"/>
  <c r="K41" i="5" s="1"/>
  <c r="J57" i="5"/>
  <c r="K57" i="5" s="1"/>
  <c r="J73" i="5"/>
  <c r="K73" i="5" s="1"/>
  <c r="J120" i="5"/>
  <c r="K120" i="5" s="1"/>
  <c r="J10" i="5"/>
  <c r="J26" i="5"/>
  <c r="K26" i="5" s="1"/>
  <c r="J42" i="5"/>
  <c r="J121" i="5"/>
  <c r="K121" i="5" s="1"/>
  <c r="J184" i="5"/>
  <c r="J200" i="5"/>
  <c r="K200" i="5" s="1"/>
  <c r="J215" i="5"/>
  <c r="K215" i="5" s="1"/>
  <c r="J263" i="5"/>
  <c r="J295" i="5"/>
  <c r="J201" i="5"/>
  <c r="J232" i="5"/>
  <c r="J28" i="5"/>
  <c r="K28" i="5" s="1"/>
  <c r="J44" i="5"/>
  <c r="J217" i="5"/>
  <c r="K217" i="5" s="1"/>
  <c r="J233" i="5"/>
  <c r="J249" i="5"/>
  <c r="J265" i="5"/>
  <c r="J281" i="5"/>
  <c r="J297" i="5"/>
  <c r="J29" i="5"/>
  <c r="J108" i="5"/>
  <c r="J203" i="5"/>
  <c r="J210" i="5"/>
  <c r="J258" i="5"/>
  <c r="J86" i="5"/>
  <c r="K86" i="5" s="1"/>
  <c r="J117" i="5"/>
  <c r="J149" i="5"/>
  <c r="K149" i="5" s="1"/>
  <c r="J180" i="5"/>
  <c r="K180" i="5" s="1"/>
  <c r="J55" i="5"/>
  <c r="K55" i="5" s="1"/>
  <c r="J71" i="5"/>
  <c r="J87" i="5"/>
  <c r="J165" i="5"/>
  <c r="K165" i="5" s="1"/>
  <c r="J228" i="5"/>
  <c r="J24" i="5"/>
  <c r="J56" i="5"/>
  <c r="J103" i="5"/>
  <c r="J261" i="5"/>
  <c r="L106" i="5"/>
  <c r="M106" i="5" s="1"/>
  <c r="L82" i="5"/>
  <c r="M82" i="5" s="1"/>
  <c r="M7" i="5"/>
  <c r="L22" i="5"/>
  <c r="M22" i="5" s="1"/>
  <c r="L23" i="5"/>
  <c r="M23" i="5" s="1"/>
  <c r="L38" i="5"/>
  <c r="M38" i="5" s="1"/>
  <c r="L171" i="5"/>
  <c r="M171" i="5" s="1"/>
  <c r="L231" i="5"/>
  <c r="M231" i="5" s="1"/>
  <c r="L58" i="5"/>
  <c r="M58" i="5" s="1"/>
  <c r="L61" i="5"/>
  <c r="M61" i="5" s="1"/>
  <c r="L134" i="5"/>
  <c r="M134" i="5" s="1"/>
  <c r="L141" i="5"/>
  <c r="M141" i="5" s="1"/>
  <c r="L173" i="5"/>
  <c r="M173" i="5" s="1"/>
  <c r="L193" i="5"/>
  <c r="M193" i="5" s="1"/>
  <c r="L9" i="5"/>
  <c r="M9" i="5" s="1"/>
  <c r="L90" i="5"/>
  <c r="M90" i="5" s="1"/>
  <c r="L188" i="5"/>
  <c r="M188" i="5" s="1"/>
  <c r="L254" i="5"/>
  <c r="M254" i="5" s="1"/>
  <c r="L142" i="5"/>
  <c r="M142" i="5" s="1"/>
  <c r="L169" i="5"/>
  <c r="M169" i="5" s="1"/>
  <c r="L45" i="5"/>
  <c r="M45" i="5" s="1"/>
  <c r="L99" i="5"/>
  <c r="M99" i="5" s="1"/>
  <c r="L130" i="5"/>
  <c r="M130" i="5" s="1"/>
  <c r="L47" i="5"/>
  <c r="M47" i="5" s="1"/>
  <c r="L218" i="5"/>
  <c r="M218" i="5" s="1"/>
  <c r="L118" i="5"/>
  <c r="M118" i="5" s="1"/>
  <c r="L13" i="5"/>
  <c r="M13" i="5" s="1"/>
  <c r="L34" i="5"/>
  <c r="M34" i="5" s="1"/>
  <c r="L74" i="5"/>
  <c r="M74" i="5" s="1"/>
  <c r="L272" i="5"/>
  <c r="M272" i="5" s="1"/>
  <c r="L92" i="5"/>
  <c r="M92" i="5" s="1"/>
  <c r="L248" i="5"/>
  <c r="M248" i="5" s="1"/>
  <c r="L136" i="5"/>
  <c r="M136" i="5" s="1"/>
  <c r="L125" i="5"/>
  <c r="M125" i="5" s="1"/>
  <c r="L185" i="5"/>
  <c r="M185" i="5" s="1"/>
  <c r="L25" i="5"/>
  <c r="M25" i="5" s="1"/>
  <c r="L77" i="5"/>
  <c r="M77" i="5" s="1"/>
  <c r="L83" i="5"/>
  <c r="M83" i="5" s="1"/>
  <c r="L93" i="5"/>
  <c r="M93" i="5" s="1"/>
  <c r="L293" i="5"/>
  <c r="M293" i="5" s="1"/>
  <c r="L151" i="5"/>
  <c r="M151" i="5" s="1"/>
  <c r="L213" i="5"/>
  <c r="M213" i="5" s="1"/>
  <c r="L255" i="5"/>
  <c r="M255" i="5" s="1"/>
  <c r="L260" i="5"/>
  <c r="M260" i="5" s="1"/>
  <c r="L126" i="5"/>
  <c r="M126" i="5" s="1"/>
  <c r="L244" i="5"/>
  <c r="M244" i="5" s="1"/>
  <c r="L289" i="5"/>
  <c r="M289" i="5" s="1"/>
  <c r="L37" i="5"/>
  <c r="M37" i="5" s="1"/>
  <c r="L139" i="5"/>
  <c r="M139" i="5" s="1"/>
  <c r="L197" i="5"/>
  <c r="M197" i="5" s="1"/>
  <c r="L79" i="5"/>
  <c r="M79" i="5" s="1"/>
  <c r="L110" i="5"/>
  <c r="M110" i="5" s="1"/>
  <c r="L143" i="5"/>
  <c r="M143" i="5" s="1"/>
  <c r="L153" i="5"/>
  <c r="M153" i="5" s="1"/>
  <c r="L279" i="5"/>
  <c r="M279" i="5" s="1"/>
  <c r="L54" i="5"/>
  <c r="M54" i="5" s="1"/>
  <c r="L181" i="5"/>
  <c r="M181" i="5" s="1"/>
  <c r="L204" i="5"/>
  <c r="M204" i="5" s="1"/>
  <c r="L170" i="5"/>
  <c r="M170" i="5" s="1"/>
  <c r="L140" i="5"/>
  <c r="M140" i="5" s="1"/>
  <c r="L20" i="5"/>
  <c r="M20" i="5" s="1"/>
  <c r="L49" i="5"/>
  <c r="M49" i="5" s="1"/>
  <c r="L137" i="5"/>
  <c r="M137" i="5" s="1"/>
  <c r="L148" i="5"/>
  <c r="M148" i="5" s="1"/>
  <c r="L155" i="5"/>
  <c r="M155" i="5" s="1"/>
  <c r="L172" i="5"/>
  <c r="M172" i="5" s="1"/>
  <c r="L186" i="5"/>
  <c r="M186" i="5" s="1"/>
  <c r="L290" i="5"/>
  <c r="M290" i="5" s="1"/>
  <c r="L144" i="5"/>
  <c r="M144" i="5" s="1"/>
  <c r="L240" i="5"/>
  <c r="M240" i="5" s="1"/>
  <c r="L280" i="5"/>
  <c r="M280" i="5" s="1"/>
  <c r="L75" i="5"/>
  <c r="M75" i="5" s="1"/>
  <c r="L164" i="5"/>
  <c r="M164" i="5" s="1"/>
  <c r="L245" i="5"/>
  <c r="M245" i="5" s="1"/>
  <c r="L267" i="5"/>
  <c r="M267" i="5" s="1"/>
  <c r="L12" i="5"/>
  <c r="M12" i="5" s="1"/>
  <c r="L60" i="5"/>
  <c r="M60" i="5" s="1"/>
  <c r="L152" i="5"/>
  <c r="M152" i="5" s="1"/>
  <c r="L205" i="5"/>
  <c r="M205" i="5" s="1"/>
  <c r="L237" i="5"/>
  <c r="M237" i="5" s="1"/>
  <c r="L30" i="5"/>
  <c r="M30" i="5" s="1"/>
  <c r="L138" i="5"/>
  <c r="M138" i="5" s="1"/>
  <c r="L291" i="5"/>
  <c r="M291" i="5" s="1"/>
  <c r="L189" i="5"/>
  <c r="M189" i="5" s="1"/>
  <c r="L102" i="5"/>
  <c r="M102" i="5" s="1"/>
  <c r="L11" i="5"/>
  <c r="M11" i="5" s="1"/>
  <c r="L16" i="5"/>
  <c r="L40" i="5"/>
  <c r="M40" i="5" s="1"/>
  <c r="L64" i="5"/>
  <c r="M64" i="5" s="1"/>
  <c r="L51" i="5"/>
  <c r="M51" i="5" s="1"/>
  <c r="L78" i="5"/>
  <c r="M78" i="5" s="1"/>
  <c r="L163" i="5"/>
  <c r="M163" i="5" s="1"/>
  <c r="L187" i="5"/>
  <c r="M187" i="5" s="1"/>
  <c r="L53" i="5"/>
  <c r="M53" i="5" s="1"/>
  <c r="L14" i="5"/>
  <c r="M14" i="5" s="1"/>
  <c r="L160" i="5"/>
  <c r="M160" i="5" s="1"/>
  <c r="L262" i="5"/>
  <c r="M262" i="5" s="1"/>
  <c r="L80" i="5"/>
  <c r="M80" i="5" s="1"/>
  <c r="L94" i="5"/>
  <c r="M94" i="5" s="1"/>
  <c r="L123" i="5"/>
  <c r="M123" i="5" s="1"/>
  <c r="L66" i="5"/>
  <c r="M66" i="5" s="1"/>
  <c r="L62" i="5"/>
  <c r="M62" i="5" s="1"/>
  <c r="L196" i="5"/>
  <c r="M196" i="5" s="1"/>
  <c r="L225" i="5"/>
  <c r="M225" i="5" s="1"/>
  <c r="L85" i="5"/>
  <c r="M85" i="5" s="1"/>
  <c r="L206" i="5"/>
  <c r="M206" i="5" s="1"/>
  <c r="L190" i="5"/>
  <c r="M190" i="5" s="1"/>
  <c r="L69" i="5"/>
  <c r="M69" i="5" s="1"/>
  <c r="L76" i="5"/>
  <c r="M76" i="5" s="1"/>
  <c r="L105" i="5"/>
  <c r="M105" i="5" s="1"/>
  <c r="L107" i="5"/>
  <c r="M107" i="5" s="1"/>
  <c r="L81" i="5"/>
  <c r="M81" i="5" s="1"/>
  <c r="L21" i="5"/>
  <c r="M21" i="5" s="1"/>
  <c r="L113" i="5"/>
  <c r="M113" i="5" s="1"/>
  <c r="L33" i="5"/>
  <c r="M33" i="5" s="1"/>
  <c r="L43" i="5"/>
  <c r="M43" i="5" s="1"/>
  <c r="L98" i="5"/>
  <c r="M98" i="5" s="1"/>
  <c r="L150" i="5"/>
  <c r="M150" i="5" s="1"/>
  <c r="L182" i="5"/>
  <c r="M182" i="5" s="1"/>
  <c r="L17" i="5"/>
  <c r="M17" i="5" s="1"/>
  <c r="L27" i="5"/>
  <c r="M27" i="5" s="1"/>
  <c r="L111" i="5"/>
  <c r="M111" i="5" s="1"/>
  <c r="L132" i="5"/>
  <c r="M132" i="5" s="1"/>
  <c r="L135" i="5"/>
  <c r="M135" i="5" s="1"/>
  <c r="L176" i="5"/>
  <c r="M176" i="5" s="1"/>
  <c r="L241" i="5"/>
  <c r="M241" i="5" s="1"/>
  <c r="L39" i="5"/>
  <c r="M39" i="5" s="1"/>
  <c r="L198" i="5"/>
  <c r="M198" i="5" s="1"/>
  <c r="L264" i="5"/>
  <c r="M264" i="5" s="1"/>
  <c r="L59" i="5"/>
  <c r="M59" i="5" s="1"/>
  <c r="L96" i="5"/>
  <c r="M96" i="5" s="1"/>
  <c r="L119" i="5"/>
  <c r="M119" i="5" s="1"/>
  <c r="L216" i="5"/>
  <c r="M216" i="5" s="1"/>
  <c r="L127" i="5"/>
  <c r="M127" i="5" s="1"/>
  <c r="L168" i="5"/>
  <c r="M168" i="5" s="1"/>
  <c r="L192" i="5"/>
  <c r="M192" i="5" s="1"/>
  <c r="L286" i="5"/>
  <c r="M286" i="5" s="1"/>
  <c r="L88" i="5"/>
  <c r="M88" i="5" s="1"/>
  <c r="L19" i="5"/>
  <c r="M19" i="5" s="1"/>
  <c r="L296" i="5"/>
  <c r="M296" i="5" s="1"/>
  <c r="L63" i="5"/>
  <c r="M63" i="5" s="1"/>
  <c r="L89" i="5"/>
  <c r="M89" i="5" s="1"/>
  <c r="L46" i="5"/>
  <c r="M46" i="5" s="1"/>
  <c r="L50" i="5"/>
  <c r="M50" i="5" s="1"/>
  <c r="L68" i="5"/>
  <c r="M68" i="5" s="1"/>
  <c r="L276" i="5"/>
  <c r="M276" i="5" s="1"/>
  <c r="L128" i="5"/>
  <c r="M128" i="5" s="1"/>
  <c r="L154" i="5"/>
  <c r="M154" i="5" s="1"/>
  <c r="L227" i="5"/>
  <c r="M227" i="5" s="1"/>
  <c r="L243" i="5"/>
  <c r="M243" i="5" s="1"/>
  <c r="L253" i="5"/>
  <c r="M253" i="5" s="1"/>
  <c r="L266" i="5"/>
  <c r="M266" i="5" s="1"/>
  <c r="L72" i="5"/>
  <c r="M72" i="5" s="1"/>
  <c r="L161" i="5"/>
  <c r="M161" i="5" s="1"/>
  <c r="L183" i="5"/>
  <c r="M183" i="5" s="1"/>
  <c r="L211" i="5"/>
  <c r="M211" i="5" s="1"/>
  <c r="L52" i="5"/>
  <c r="M52" i="5" s="1"/>
  <c r="L91" i="5"/>
  <c r="M91" i="5" s="1"/>
  <c r="L65" i="5"/>
  <c r="M65" i="5" s="1"/>
  <c r="L104" i="5"/>
  <c r="M104" i="5" s="1"/>
  <c r="L116" i="5"/>
  <c r="M116" i="5" s="1"/>
  <c r="L124" i="5"/>
  <c r="M124" i="5" s="1"/>
  <c r="L208" i="5"/>
  <c r="M208" i="5" s="1"/>
  <c r="L221" i="5"/>
  <c r="M221" i="5" s="1"/>
  <c r="L247" i="5"/>
  <c r="M247" i="5" s="1"/>
  <c r="L250" i="5"/>
  <c r="M250" i="5" s="1"/>
  <c r="L257" i="5"/>
  <c r="M257" i="5" s="1"/>
  <c r="L288" i="5"/>
  <c r="M288" i="5" s="1"/>
  <c r="L285" i="5"/>
  <c r="M285" i="5" s="1"/>
  <c r="L222" i="5"/>
  <c r="M222" i="5" s="1"/>
  <c r="L278" i="5"/>
  <c r="M278" i="5" s="1"/>
  <c r="L246" i="5"/>
  <c r="M246" i="5" s="1"/>
  <c r="L167" i="5"/>
  <c r="M167" i="5" s="1"/>
  <c r="L202" i="5"/>
  <c r="M202" i="5" s="1"/>
  <c r="L212" i="5"/>
  <c r="M212" i="5" s="1"/>
  <c r="L251" i="5"/>
  <c r="M251" i="5" s="1"/>
  <c r="L256" i="5"/>
  <c r="M256" i="5" s="1"/>
  <c r="L156" i="5"/>
  <c r="M156" i="5" s="1"/>
  <c r="L292" i="5"/>
  <c r="M292" i="5" s="1"/>
  <c r="L179" i="5"/>
  <c r="M179" i="5" s="1"/>
  <c r="L175" i="5"/>
  <c r="M175" i="5" s="1"/>
  <c r="L282" i="5"/>
  <c r="M282" i="5" s="1"/>
  <c r="L214" i="5"/>
  <c r="M214" i="5" s="1"/>
  <c r="L294" i="5"/>
  <c r="M294" i="5" s="1"/>
  <c r="L298" i="5"/>
  <c r="M298" i="5" s="1"/>
  <c r="L224" i="5"/>
  <c r="M224" i="5" s="1"/>
  <c r="L259" i="5"/>
  <c r="M259" i="5" s="1"/>
  <c r="L230" i="5"/>
  <c r="M230" i="5" s="1"/>
  <c r="L234" i="5"/>
  <c r="M234" i="5" s="1"/>
  <c r="L269" i="5"/>
  <c r="M269" i="5" s="1"/>
  <c r="L166" i="5"/>
  <c r="M166" i="5" s="1"/>
  <c r="L10" i="5" l="1"/>
  <c r="K10" i="5"/>
  <c r="M16" i="5"/>
  <c r="L249" i="5"/>
  <c r="M249" i="5" s="1"/>
  <c r="K249" i="5"/>
  <c r="L228" i="5"/>
  <c r="M228" i="5" s="1"/>
  <c r="K228" i="5"/>
  <c r="L287" i="5"/>
  <c r="M287" i="5" s="1"/>
  <c r="K287" i="5"/>
  <c r="L95" i="5"/>
  <c r="M95" i="5" s="1"/>
  <c r="K95" i="5"/>
  <c r="L24" i="5"/>
  <c r="M24" i="5" s="1"/>
  <c r="K24" i="5"/>
  <c r="L297" i="5"/>
  <c r="M297" i="5" s="1"/>
  <c r="K297" i="5"/>
  <c r="L42" i="5"/>
  <c r="M42" i="5" s="1"/>
  <c r="K42" i="5"/>
  <c r="L177" i="5"/>
  <c r="M177" i="5" s="1"/>
  <c r="K177" i="5"/>
  <c r="L220" i="5"/>
  <c r="M220" i="5" s="1"/>
  <c r="K220" i="5"/>
  <c r="L281" i="5"/>
  <c r="M281" i="5" s="1"/>
  <c r="K281" i="5"/>
  <c r="L265" i="5"/>
  <c r="M265" i="5" s="1"/>
  <c r="K265" i="5"/>
  <c r="L271" i="5"/>
  <c r="M271" i="5" s="1"/>
  <c r="K271" i="5"/>
  <c r="L87" i="5"/>
  <c r="M87" i="5" s="1"/>
  <c r="K87" i="5"/>
  <c r="L239" i="5"/>
  <c r="M239" i="5" s="1"/>
  <c r="K239" i="5"/>
  <c r="L44" i="5"/>
  <c r="M44" i="5" s="1"/>
  <c r="K44" i="5"/>
  <c r="L273" i="5"/>
  <c r="M273" i="5" s="1"/>
  <c r="K273" i="5"/>
  <c r="L117" i="5"/>
  <c r="M117" i="5" s="1"/>
  <c r="K117" i="5"/>
  <c r="L232" i="5"/>
  <c r="M232" i="5" s="1"/>
  <c r="K232" i="5"/>
  <c r="L131" i="5"/>
  <c r="M131" i="5" s="1"/>
  <c r="K131" i="5"/>
  <c r="L207" i="5"/>
  <c r="M207" i="5" s="1"/>
  <c r="K207" i="5"/>
  <c r="L201" i="5"/>
  <c r="M201" i="5" s="1"/>
  <c r="K201" i="5"/>
  <c r="L100" i="5"/>
  <c r="M100" i="5" s="1"/>
  <c r="K100" i="5"/>
  <c r="L97" i="5"/>
  <c r="M97" i="5" s="1"/>
  <c r="K97" i="5"/>
  <c r="L258" i="5"/>
  <c r="M258" i="5" s="1"/>
  <c r="Q7" i="19" s="1"/>
  <c r="K258" i="5"/>
  <c r="L295" i="5"/>
  <c r="M295" i="5" s="1"/>
  <c r="K295" i="5"/>
  <c r="L84" i="5"/>
  <c r="M84" i="5" s="1"/>
  <c r="K84" i="5"/>
  <c r="L174" i="5"/>
  <c r="M174" i="5" s="1"/>
  <c r="K174" i="5"/>
  <c r="L233" i="5"/>
  <c r="M233" i="5" s="1"/>
  <c r="K233" i="5"/>
  <c r="L36" i="5"/>
  <c r="M36" i="5" s="1"/>
  <c r="K36" i="5"/>
  <c r="L261" i="5"/>
  <c r="M261" i="5" s="1"/>
  <c r="K261" i="5"/>
  <c r="L203" i="5"/>
  <c r="M203" i="5" s="1"/>
  <c r="K203" i="5"/>
  <c r="L235" i="5"/>
  <c r="M235" i="5" s="1"/>
  <c r="K235" i="5"/>
  <c r="L268" i="5"/>
  <c r="M268" i="5" s="1"/>
  <c r="K268" i="5"/>
  <c r="L71" i="5"/>
  <c r="M71" i="5" s="1"/>
  <c r="K71" i="5"/>
  <c r="L210" i="5"/>
  <c r="M210" i="5" s="1"/>
  <c r="K210" i="5"/>
  <c r="L263" i="5"/>
  <c r="M263" i="5" s="1"/>
  <c r="K263" i="5"/>
  <c r="L48" i="5"/>
  <c r="M48" i="5" s="1"/>
  <c r="K48" i="5"/>
  <c r="L103" i="5"/>
  <c r="M103" i="5" s="1"/>
  <c r="K103" i="5"/>
  <c r="L108" i="5"/>
  <c r="M108" i="5" s="1"/>
  <c r="K108" i="5"/>
  <c r="L184" i="5"/>
  <c r="M184" i="5" s="1"/>
  <c r="K184" i="5"/>
  <c r="L219" i="5"/>
  <c r="M219" i="5" s="1"/>
  <c r="K219" i="5"/>
  <c r="L252" i="5"/>
  <c r="M252" i="5" s="1"/>
  <c r="K252" i="5"/>
  <c r="L223" i="5"/>
  <c r="M223" i="5" s="1"/>
  <c r="K223" i="5"/>
  <c r="L56" i="5"/>
  <c r="M56" i="5" s="1"/>
  <c r="K56" i="5"/>
  <c r="L29" i="5"/>
  <c r="M29" i="5" s="1"/>
  <c r="K29" i="5"/>
  <c r="L109" i="5"/>
  <c r="M109" i="5" s="1"/>
  <c r="K109" i="5"/>
  <c r="L236" i="5"/>
  <c r="M236" i="5" s="1"/>
  <c r="K236" i="5"/>
  <c r="L41" i="5"/>
  <c r="M41" i="5" s="1"/>
  <c r="L149" i="5"/>
  <c r="M149" i="5" s="1"/>
  <c r="L200" i="5"/>
  <c r="M200" i="5" s="1"/>
  <c r="L28" i="5"/>
  <c r="M28" i="5" s="1"/>
  <c r="L165" i="5"/>
  <c r="M165" i="5" s="1"/>
  <c r="L57" i="5"/>
  <c r="M57" i="5" s="1"/>
  <c r="L129" i="5"/>
  <c r="M129" i="5" s="1"/>
  <c r="L145" i="5"/>
  <c r="M145" i="5" s="1"/>
  <c r="L180" i="5"/>
  <c r="M180" i="5" s="1"/>
  <c r="L26" i="5"/>
  <c r="M26" i="5" s="1"/>
  <c r="L217" i="5"/>
  <c r="M217" i="5" s="1"/>
  <c r="L283" i="5"/>
  <c r="M283" i="5" s="1"/>
  <c r="L86" i="5"/>
  <c r="M86" i="5" s="1"/>
  <c r="M10" i="5"/>
  <c r="L120" i="5"/>
  <c r="M120" i="5" s="1"/>
  <c r="L284" i="5"/>
  <c r="M284" i="5" s="1"/>
  <c r="L215" i="5"/>
  <c r="M215" i="5" s="1"/>
  <c r="L73" i="5"/>
  <c r="M73" i="5" s="1"/>
  <c r="L55" i="5"/>
  <c r="M55" i="5" s="1"/>
  <c r="L121" i="5"/>
  <c r="M121" i="5" s="1"/>
  <c r="L277" i="5"/>
  <c r="M277" i="5" s="1"/>
  <c r="L67" i="5"/>
  <c r="M67" i="5" s="1"/>
  <c r="L133" i="5"/>
  <c r="M133" i="5" s="1"/>
  <c r="L159" i="5"/>
  <c r="M159" i="5" s="1"/>
  <c r="L275" i="5"/>
  <c r="M275" i="5" s="1"/>
  <c r="L8" i="5"/>
  <c r="M8" i="5" s="1"/>
  <c r="L199" i="5"/>
  <c r="M199" i="5" s="1"/>
  <c r="L70" i="5"/>
  <c r="M70" i="5" s="1"/>
  <c r="L122" i="5"/>
  <c r="M122" i="5" s="1"/>
  <c r="L229" i="5"/>
  <c r="M229" i="5" s="1"/>
  <c r="L242" i="5"/>
  <c r="M24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F10" authorId="0" shapeId="0" xr:uid="{3299F01A-60EF-4CFF-BF4B-F44D9C7A20D6}">
      <text>
        <r>
          <rPr>
            <sz val="9"/>
            <color indexed="81"/>
            <rFont val="Work Sans"/>
          </rPr>
          <t>Seuraavassa välilehdessä tarkempi selvitys miten maksettava kunnallisvero muodostuu 
kunnassa.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M18" authorId="0" shapeId="0" xr:uid="{4B8B156B-C42D-4A01-B98D-0D630247DD27}">
      <text>
        <r>
          <rPr>
            <sz val="9"/>
            <color indexed="81"/>
            <rFont val="Work Sans"/>
          </rPr>
          <t>Valtion- ja kunnallisverotuksen eläketulovähennykset yhdistettiin
yhdeksi eläketulovähennykseksi 2023 ja myönnetään saman suuruisena
valtion-ja kunnallisverotuksessa</t>
        </r>
        <r>
          <rPr>
            <b/>
            <sz val="9"/>
            <color indexed="81"/>
            <rFont val="Work Sans"/>
          </rPr>
          <t>.</t>
        </r>
        <r>
          <rPr>
            <sz val="9"/>
            <color indexed="81"/>
            <rFont val="Work Sans"/>
          </rPr>
          <t xml:space="preserve">
</t>
        </r>
      </text>
    </comment>
    <comment ref="K23" authorId="0" shapeId="0" xr:uid="{8791A9FB-7114-4DBB-B104-CF193A0B6566}">
      <text>
        <r>
          <rPr>
            <sz val="9"/>
            <color indexed="81"/>
            <rFont val="Work Sans"/>
          </rPr>
          <t xml:space="preserve">Ansiotulot yhteensä vähennettynä ansiotuloista tehtävillä vähennyksilllä. </t>
        </r>
        <r>
          <rPr>
            <sz val="9"/>
            <color indexed="81"/>
            <rFont val="Tahoma"/>
            <family val="2"/>
          </rPr>
          <t xml:space="preserve">
</t>
        </r>
      </text>
    </comment>
    <comment ref="M24" authorId="0" shapeId="0" xr:uid="{06B3D11B-6326-4238-8F58-91D54D71ACCD}">
      <text>
        <r>
          <rPr>
            <sz val="9"/>
            <color indexed="81"/>
            <rFont val="Work Sans"/>
          </rPr>
          <t>ero prosenttiyksikköä</t>
        </r>
        <r>
          <rPr>
            <b/>
            <sz val="9"/>
            <color indexed="81"/>
            <rFont val="Tahoma"/>
            <family val="2"/>
          </rPr>
          <t xml:space="preserve">
</t>
        </r>
      </text>
    </comment>
    <comment ref="K26" authorId="0" shapeId="0" xr:uid="{24045638-BA97-4019-A87B-5EBB268FAF84}">
      <text>
        <r>
          <rPr>
            <sz val="9"/>
            <color indexed="81"/>
            <rFont val="Work Sans"/>
          </rPr>
          <t>Verotettava tulo * kunnan tuloveroprosentti</t>
        </r>
      </text>
    </comment>
    <comment ref="M28" authorId="0" shapeId="0" xr:uid="{8BE9AF67-5E4A-459F-AA3A-CD08AFE0100C}">
      <text>
        <r>
          <rPr>
            <sz val="9"/>
            <color indexed="81"/>
            <rFont val="Work Sans"/>
          </rPr>
          <t>Kunnallisveroprosenttien pienentyessä ja valtion ansiotuloverotuksen kiristyessä pääosa suoraan verosta tehtävistä vähennyksistä tehdään nykyisin valtionverotuksessa.
Parantaen siten kunnallisveron efektiivisyyttä.</t>
        </r>
      </text>
    </comment>
    <comment ref="K33" authorId="0" shapeId="0" xr:uid="{6A110F8F-A98F-465D-B1B2-2BFC8186B36E}">
      <text>
        <r>
          <rPr>
            <sz val="9"/>
            <color indexed="81"/>
            <rFont val="Work Sans"/>
          </rPr>
          <t>Vero tulo perusteella vähennettynä kunnallisverosta tehtävillä vähennysillä.</t>
        </r>
        <r>
          <rPr>
            <sz val="9"/>
            <color indexed="81"/>
            <rFont val="Tahoma"/>
            <family val="2"/>
          </rPr>
          <t xml:space="preserve">
</t>
        </r>
      </text>
    </comment>
    <comment ref="K35" authorId="0" shapeId="0" xr:uid="{FA485994-910C-449D-B277-2E24DFBC5293}">
      <text>
        <r>
          <rPr>
            <sz val="9"/>
            <color indexed="81"/>
            <rFont val="Work Sans"/>
          </rPr>
          <t>Maksettavan kunnallisveron osuus ansiotuloista yhteensä.
Matalan ansiotulojen kunnissa efektiivisyys (nimellisen ja efektiivisen veroasteen erotus) parani verrattain enemmän.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O4" authorId="0" shapeId="0" xr:uid="{3F97E9DB-54F9-43F9-BCDF-BC0A49E41E2A}">
      <text>
        <r>
          <rPr>
            <sz val="9"/>
            <color indexed="81"/>
            <rFont val="Tahoma"/>
            <family val="2"/>
          </rPr>
          <t>Pyöristetty lähimpään 10 euroon.</t>
        </r>
        <r>
          <rPr>
            <sz val="9"/>
            <color indexed="81"/>
            <rFont val="Tahoma"/>
            <charset val="1"/>
          </rPr>
          <t xml:space="preserve">
</t>
        </r>
      </text>
    </comment>
    <comment ref="L5" authorId="0" shapeId="0" xr:uid="{FEDF68FD-FC37-4AA9-ACE3-609798F7EA36}">
      <text>
        <r>
          <rPr>
            <sz val="9"/>
            <color indexed="81"/>
            <rFont val="Tahoma"/>
            <charset val="1"/>
          </rPr>
          <t xml:space="preserve">Efektiiviset veroasteet 2024 -2025: ennusteet kuntakohtaiset veroennustekehikot 02/2025
</t>
        </r>
      </text>
    </comment>
    <comment ref="A6" authorId="0" shapeId="0" xr:uid="{365CA8E9-CCB3-416B-A78A-FEB8AC61908C}">
      <text>
        <r>
          <rPr>
            <sz val="9"/>
            <color indexed="81"/>
            <rFont val="Work Sans"/>
          </rPr>
          <t>= nimellinen veroaste</t>
        </r>
        <r>
          <rPr>
            <sz val="9"/>
            <color indexed="81"/>
            <rFont val="Tahoma"/>
            <charset val="1"/>
          </rPr>
          <t xml:space="preserve">
</t>
        </r>
      </text>
    </comment>
    <comment ref="A8" authorId="0" shapeId="0" xr:uid="{ED0CA58D-CBF0-4326-8947-9B1D368BD337}">
      <text>
        <r>
          <rPr>
            <sz val="9"/>
            <color indexed="81"/>
            <rFont val="Work Sans"/>
          </rPr>
          <t>Mitä pienempi erotus nimellisen ja efektiivisen veroasteen välillä on, sitä parempi kunnan tuloveroprosentin tuotto on.</t>
        </r>
        <r>
          <rPr>
            <sz val="9"/>
            <color indexed="81"/>
            <rFont val="Tahoma"/>
            <family val="2"/>
          </rPr>
          <t xml:space="preserve">
</t>
        </r>
      </text>
    </comment>
    <comment ref="A33" authorId="0" shapeId="0" xr:uid="{D1D40395-B697-4636-8F55-ACC30BC37662}">
      <text>
        <r>
          <rPr>
            <sz val="9"/>
            <color indexed="81"/>
            <rFont val="Tahoma"/>
            <family val="2"/>
          </rPr>
          <t xml:space="preserve">Tuloveroprosentin painotettu keskiarvo koko maassa (ml. Ahvenanmaa).
</t>
        </r>
      </text>
    </comment>
  </commentList>
</comments>
</file>

<file path=xl/sharedStrings.xml><?xml version="1.0" encoding="utf-8"?>
<sst xmlns="http://schemas.openxmlformats.org/spreadsheetml/2006/main" count="2586" uniqueCount="411">
  <si>
    <t>Verot ja maksut verovuosina 2023 ja 2022</t>
  </si>
  <si>
    <t xml:space="preserve"> Manner-Suomen kunnat vuoden 2025 kuntajaolla, 1 000 euroa. Lähde: Verohallinto </t>
  </si>
  <si>
    <t>Valitse kunta:</t>
  </si>
  <si>
    <t>Akaa</t>
  </si>
  <si>
    <t>Muutos 2022-2023</t>
  </si>
  <si>
    <t xml:space="preserve">   Tulovero ansiotulosta valtionverotuksessa</t>
  </si>
  <si>
    <t xml:space="preserve">   Tulovero pääomatulosta valtionverotuksessa</t>
  </si>
  <si>
    <t xml:space="preserve">    Kunnallisvero</t>
  </si>
  <si>
    <t xml:space="preserve">   Kirkollisvero</t>
  </si>
  <si>
    <t xml:space="preserve">   Sairausvakuutuksen päiväraha- ja sairaanhoitomaksu</t>
  </si>
  <si>
    <t xml:space="preserve">   Yleisradiovero</t>
  </si>
  <si>
    <t xml:space="preserve">   Tulovero ansiotulosta valtionverotuksessa </t>
  </si>
  <si>
    <t xml:space="preserve">   Tulovero pääomatulosta valtionverotuksessa </t>
  </si>
  <si>
    <t xml:space="preserve">    Kunnallisvero </t>
  </si>
  <si>
    <t>Maksettavan kunnallisveron muodostuminen verovuosina 2023 ja 2022</t>
  </si>
  <si>
    <t xml:space="preserve"> Manner-Suomen kunnat, 1 000 euroa. Lähde: Verohallinto </t>
  </si>
  <si>
    <t>Ansiotulot yhteensä</t>
  </si>
  <si>
    <t xml:space="preserve">   Palkkatulot</t>
  </si>
  <si>
    <t xml:space="preserve">   Eläketulot</t>
  </si>
  <si>
    <t xml:space="preserve">   Työttömyysturvaetuudet</t>
  </si>
  <si>
    <t xml:space="preserve">   Muut sosiaaliturvaetuudet</t>
  </si>
  <si>
    <t xml:space="preserve">   Maa- ja metsätalous</t>
  </si>
  <si>
    <t xml:space="preserve">   Elinkeinotoiminta + muut</t>
  </si>
  <si>
    <t>Palkkatulot</t>
  </si>
  <si>
    <t>Eläketulot</t>
  </si>
  <si>
    <t>Muut tulot</t>
  </si>
  <si>
    <t>Vähennykset ansiotuloista yhteensä</t>
  </si>
  <si>
    <t xml:space="preserve">   Palkansaajan vakuutusmaksut</t>
  </si>
  <si>
    <t>Verotettava tulo</t>
  </si>
  <si>
    <t xml:space="preserve">   Vähennetyt matkakustannukset</t>
  </si>
  <si>
    <t>Vero tulon perusteella</t>
  </si>
  <si>
    <t xml:space="preserve">   Muut tulonhankkimisvähennykset</t>
  </si>
  <si>
    <t>Maksettava kunnallisvero</t>
  </si>
  <si>
    <t xml:space="preserve">   Eläketulovähennys</t>
  </si>
  <si>
    <t xml:space="preserve">   Ansiotulovähennys</t>
  </si>
  <si>
    <t xml:space="preserve">   Perusvähennys</t>
  </si>
  <si>
    <t xml:space="preserve">   Muut vähennykset ansiotuloista</t>
  </si>
  <si>
    <t xml:space="preserve">   Kunnan tuloveroprosentti (nimellinen veroaste)</t>
  </si>
  <si>
    <t>Vähennykset kunnallisverosta yhteensä</t>
  </si>
  <si>
    <t xml:space="preserve">   Työtulovähennys</t>
  </si>
  <si>
    <t xml:space="preserve">   Muut vähennykset verosta </t>
  </si>
  <si>
    <t xml:space="preserve">   (esim. kotitalousvähennys)</t>
  </si>
  <si>
    <t>Efektiivinen (todellinen) veroaste</t>
  </si>
  <si>
    <t>Manner-Suomen kuntien nimelliset ja efektiiviset veroasteet vuosina 2014-2025**</t>
  </si>
  <si>
    <t>Kunnan tuloveroprosentin arvioitu tuotto (€/asukas)</t>
  </si>
  <si>
    <t>2024**</t>
  </si>
  <si>
    <t>2025**</t>
  </si>
  <si>
    <t>Kunnan tuloveroprosentti</t>
  </si>
  <si>
    <r>
      <t xml:space="preserve">Kunnan tuloveroprosentin muutos verovuodelle </t>
    </r>
    <r>
      <rPr>
        <b/>
        <sz val="10"/>
        <color theme="1"/>
        <rFont val="Work Sans"/>
      </rPr>
      <t>2026</t>
    </r>
    <r>
      <rPr>
        <sz val="10"/>
        <color theme="1"/>
        <rFont val="Work Sans"/>
      </rPr>
      <t xml:space="preserve"> (%-yksikköä):</t>
    </r>
  </si>
  <si>
    <t>Kunnan efektiivinen veroaste</t>
  </si>
  <si>
    <t xml:space="preserve">                arvioitu vaikutus kunnallisveron tuottoon (€/asukas): </t>
  </si>
  <si>
    <t>Erotus</t>
  </si>
  <si>
    <r>
      <t xml:space="preserve">Kunnan tuloveroprosentin muutos verovuodelle </t>
    </r>
    <r>
      <rPr>
        <b/>
        <sz val="10"/>
        <rFont val="Work Sans"/>
      </rPr>
      <t>2023</t>
    </r>
    <r>
      <rPr>
        <sz val="10"/>
        <rFont val="Work Sans"/>
      </rPr>
      <t xml:space="preserve"> (%-yksikköä):</t>
    </r>
  </si>
  <si>
    <r>
      <t xml:space="preserve">Kunnan tuloveroprosentin muutos verovuodelle </t>
    </r>
    <r>
      <rPr>
        <b/>
        <sz val="10"/>
        <color theme="2" tint="-0.249977111117893"/>
        <rFont val="Work Sans"/>
      </rPr>
      <t>2022</t>
    </r>
    <r>
      <rPr>
        <sz val="10"/>
        <color theme="2" tint="-0.249977111117893"/>
        <rFont val="Work Sans"/>
      </rPr>
      <t xml:space="preserve"> (%-yksikköä):</t>
    </r>
  </si>
  <si>
    <t>Koko maan tuloveroprosentti</t>
  </si>
  <si>
    <t>Koko maan efektiivinen veroaste</t>
  </si>
  <si>
    <t>6.03 Yleisesti verovelvollisten verot ja maksut alueittain muuttujina Alue, Tunnusluvut, Verovuosi ja Erä</t>
  </si>
  <si>
    <t>Kunrta</t>
  </si>
  <si>
    <t>Kunta</t>
  </si>
  <si>
    <t>Tulovero ansiotulosta valtionverotuksessa (TVL 124§ 1 mom.)</t>
  </si>
  <si>
    <t>Tulovero pääomatulosta valtionverotuksessa (TVL 124 § 2 mom.)</t>
  </si>
  <si>
    <t>Kunnallisvero (TVL 130 §)</t>
  </si>
  <si>
    <t>Kirkollisvero</t>
  </si>
  <si>
    <t>Sairausvakuutuksen päivärah- ja sairaanhoitomaksu</t>
  </si>
  <si>
    <t>Yleisradiovero (L yleisradioverosta 2 §)</t>
  </si>
  <si>
    <t xml:space="preserve">Alajärvi           </t>
  </si>
  <si>
    <t xml:space="preserve">Alavieska          </t>
  </si>
  <si>
    <t>Alavus</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</si>
  <si>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</si>
  <si>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</si>
  <si>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</si>
  <si>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</si>
  <si>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</si>
  <si>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</si>
  <si>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</si>
  <si>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</si>
  <si>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</si>
  <si>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</si>
  <si>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</si>
  <si>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</si>
  <si>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</si>
  <si>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</si>
  <si>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</si>
  <si>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</si>
  <si>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</si>
  <si>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</si>
  <si>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</si>
  <si>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</si>
  <si>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</si>
  <si>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Heinola            </t>
  </si>
  <si>
    <t xml:space="preserve">Heinävesi          </t>
  </si>
  <si>
    <t xml:space="preserve">Helsinki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</si>
  <si>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</si>
  <si>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</si>
  <si>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</si>
  <si>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</si>
  <si>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</si>
  <si>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</si>
  <si>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</si>
  <si>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</si>
  <si>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Ii                 </t>
  </si>
  <si>
    <t xml:space="preserve">Iisalmi            </t>
  </si>
  <si>
    <t xml:space="preserve">Iitti              </t>
  </si>
  <si>
    <t xml:space="preserve">Ikaalinen          </t>
  </si>
  <si>
    <t xml:space="preserve">Ilmajoki           </t>
  </si>
  <si>
    <t xml:space="preserve">Ilomantsi          </t>
  </si>
  <si>
    <t xml:space="preserve">Imatra             </t>
  </si>
  <si>
    <t xml:space="preserve">Inari              </t>
  </si>
  <si>
    <t xml:space="preserve">Inkoo              </t>
  </si>
  <si>
    <t xml:space="preserve">Isojoki            </t>
  </si>
  <si>
    <t xml:space="preserve">Isokyrö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</si>
  <si>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</si>
  <si>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</si>
  <si>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</si>
  <si>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</si>
  <si>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</si>
  <si>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</si>
  <si>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</si>
  <si>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</si>
  <si>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</si>
  <si>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</si>
  <si>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</si>
  <si>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</si>
  <si>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</si>
  <si>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</si>
  <si>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</si>
  <si>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</si>
  <si>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</si>
  <si>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</si>
  <si>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</si>
  <si>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</si>
  <si>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</si>
  <si>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</si>
  <si>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</si>
  <si>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</si>
  <si>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</si>
  <si>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</si>
  <si>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</si>
  <si>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</si>
  <si>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</si>
  <si>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</si>
  <si>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</si>
  <si>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</si>
  <si>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Kemijärvi          </t>
  </si>
  <si>
    <t xml:space="preserve">Keminmaa           </t>
  </si>
  <si>
    <t>Kemiönsaari</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</si>
  <si>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</si>
  <si>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</si>
  <si>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</si>
  <si>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</si>
  <si>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</si>
  <si>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</si>
  <si>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</si>
  <si>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</si>
  <si>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</si>
  <si>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</si>
  <si>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</si>
  <si>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</si>
  <si>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</si>
  <si>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</si>
  <si>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</si>
  <si>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</si>
  <si>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</si>
  <si>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</si>
  <si>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</si>
  <si>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</si>
  <si>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</si>
  <si>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</si>
  <si>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</si>
  <si>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</si>
  <si>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</si>
  <si>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</si>
  <si>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</si>
  <si>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</si>
  <si>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Kyyjärvi           </t>
  </si>
  <si>
    <t xml:space="preserve">Kärkölä            </t>
  </si>
  <si>
    <t xml:space="preserve">Kärsämäki          </t>
  </si>
  <si>
    <t xml:space="preserve">Lahti              </t>
  </si>
  <si>
    <t xml:space="preserve">Laihia             </t>
  </si>
  <si>
    <t xml:space="preserve">Laitila            </t>
  </si>
  <si>
    <t xml:space="preserve">Lapinjärvi         </t>
  </si>
  <si>
    <t xml:space="preserve">Lapinlahti         </t>
  </si>
  <si>
    <t xml:space="preserve">Lappajärvi         </t>
  </si>
  <si>
    <t xml:space="preserve">Lappeenranta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</si>
  <si>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</si>
  <si>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</si>
  <si>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</si>
  <si>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</si>
  <si>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</si>
  <si>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</si>
  <si>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</si>
  <si>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</si>
  <si>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</si>
  <si>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</si>
  <si>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Lohja</t>
  </si>
  <si>
    <t xml:space="preserve">Loimaa             </t>
  </si>
  <si>
    <t xml:space="preserve">Loppi              </t>
  </si>
  <si>
    <t xml:space="preserve">Loviisa            </t>
  </si>
  <si>
    <t xml:space="preserve">Luhanka            </t>
  </si>
  <si>
    <t xml:space="preserve">Lumijoki           </t>
  </si>
  <si>
    <t xml:space="preserve">Luoto              </t>
  </si>
  <si>
    <t xml:space="preserve">Luumäki            </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</si>
  <si>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</si>
  <si>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</si>
  <si>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</si>
  <si>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</si>
  <si>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</si>
  <si>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</si>
  <si>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</si>
  <si>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</si>
  <si>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</si>
  <si>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</si>
  <si>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</si>
  <si>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</si>
  <si>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</si>
  <si>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</si>
  <si>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</si>
  <si>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Mänttä-Vilppula             </t>
  </si>
  <si>
    <t xml:space="preserve">Mäntyharju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</si>
  <si>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</si>
  <si>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</si>
  <si>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</si>
  <si>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</si>
  <si>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</si>
  <si>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</si>
  <si>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</si>
  <si>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</si>
  <si>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</si>
  <si>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</si>
  <si>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</si>
  <si>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</si>
  <si>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</si>
  <si>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Outokumpu          </t>
  </si>
  <si>
    <t xml:space="preserve">Padasjoki          </t>
  </si>
  <si>
    <t xml:space="preserve">Paimio             </t>
  </si>
  <si>
    <t xml:space="preserve">Paltamo            </t>
  </si>
  <si>
    <t>Parainen</t>
  </si>
  <si>
    <t xml:space="preserve">Parikkala          </t>
  </si>
  <si>
    <t xml:space="preserve">Parkano            </t>
  </si>
  <si>
    <t>Pedersören kunta</t>
  </si>
  <si>
    <t xml:space="preserve">Pelkosenniemi      </t>
  </si>
  <si>
    <t xml:space="preserve">Pello              </t>
  </si>
  <si>
    <t xml:space="preserve">Perho              </t>
  </si>
  <si>
    <t xml:space="preserve">Petäjävesi         </t>
  </si>
  <si>
    <t xml:space="preserve">Pieksämäki         </t>
  </si>
  <si>
    <t xml:space="preserve">Pielavesi          </t>
  </si>
  <si>
    <t xml:space="preserve">Pietarsaari        </t>
  </si>
  <si>
    <t xml:space="preserve">Pihtipudas         </t>
  </si>
  <si>
    <t xml:space="preserve">Pirkkala           </t>
  </si>
  <si>
    <t xml:space="preserve">Polvijärvi         </t>
  </si>
  <si>
    <t xml:space="preserve">Pomarkku           </t>
  </si>
  <si>
    <t xml:space="preserve">Pori               </t>
  </si>
  <si>
    <t xml:space="preserve">Pornainen          </t>
  </si>
  <si>
    <t xml:space="preserve">Porvoo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</si>
  <si>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</si>
  <si>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</si>
  <si>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</si>
  <si>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</si>
  <si>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</si>
  <si>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</si>
  <si>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</si>
  <si>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</si>
  <si>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</si>
  <si>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</si>
  <si>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</si>
  <si>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</si>
  <si>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</si>
  <si>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Raahe</t>
  </si>
  <si>
    <t>Raasepori</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</si>
  <si>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</si>
  <si>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</si>
  <si>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</si>
  <si>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</si>
  <si>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</si>
  <si>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</si>
  <si>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</si>
  <si>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</si>
  <si>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</si>
  <si>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</si>
  <si>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</si>
  <si>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</si>
  <si>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</si>
  <si>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</si>
  <si>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</si>
  <si>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</si>
  <si>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</si>
  <si>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</si>
  <si>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Sastamala</t>
  </si>
  <si>
    <t xml:space="preserve">Sauvo              </t>
  </si>
  <si>
    <t xml:space="preserve">Savitaipale        </t>
  </si>
  <si>
    <t>Savonlinna</t>
  </si>
  <si>
    <t xml:space="preserve">Savukoski          </t>
  </si>
  <si>
    <t xml:space="preserve">Seinäjoki          </t>
  </si>
  <si>
    <t xml:space="preserve">Sievi              </t>
  </si>
  <si>
    <t xml:space="preserve">Siikainen          </t>
  </si>
  <si>
    <t xml:space="preserve">Siikajoki          </t>
  </si>
  <si>
    <t>Siikalatva</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</si>
  <si>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</si>
  <si>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</si>
  <si>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</si>
  <si>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</si>
  <si>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</si>
  <si>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</si>
  <si>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</si>
  <si>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</si>
  <si>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</si>
  <si>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</si>
  <si>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</si>
  <si>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</si>
  <si>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</si>
  <si>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</si>
  <si>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</si>
  <si>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</si>
  <si>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</si>
  <si>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</si>
  <si>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</si>
  <si>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</si>
  <si>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</si>
  <si>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</si>
  <si>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</si>
  <si>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</si>
  <si>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</si>
  <si>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</si>
  <si>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</si>
  <si>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</si>
  <si>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</si>
  <si>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</si>
  <si>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</si>
  <si>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</si>
  <si>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</si>
  <si>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</si>
  <si>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</si>
  <si>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</si>
  <si>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</si>
  <si>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Vaala              </t>
  </si>
  <si>
    <t>Vaasa</t>
  </si>
  <si>
    <t xml:space="preserve">Valkeakoski        </t>
  </si>
  <si>
    <t xml:space="preserve">Vantaa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</si>
  <si>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</si>
  <si>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</si>
  <si>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</si>
  <si>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</si>
  <si>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</si>
  <si>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</si>
  <si>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</si>
  <si>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</si>
  <si>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</si>
  <si>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</si>
  <si>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</si>
  <si>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</si>
  <si>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</si>
  <si>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</si>
  <si>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</si>
  <si>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</si>
  <si>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</si>
  <si>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</si>
  <si>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Valmistuneen verotuksen kuntakohtaiset tilastotiedot ja tuloveroprosentit 2023</t>
  </si>
  <si>
    <t>Ansiotulot</t>
  </si>
  <si>
    <t>Vähennykset</t>
  </si>
  <si>
    <t>Kuntanro</t>
  </si>
  <si>
    <t>Työttömyysturvaetuudet</t>
  </si>
  <si>
    <t>Muut sosiaaliturvaetuudet</t>
  </si>
  <si>
    <t>Maa- ja metsätalous</t>
  </si>
  <si>
    <t>Elinkeinkotoiminta + muut ansiotulot</t>
  </si>
  <si>
    <t>Palkansaajien vakuutusmaksut</t>
  </si>
  <si>
    <t>Vähennetyt matkakustannukset</t>
  </si>
  <si>
    <t>Muut tulonhankkimisvähennykset</t>
  </si>
  <si>
    <t>Eläketulovähennys</t>
  </si>
  <si>
    <t>Ansiotulovähennys</t>
  </si>
  <si>
    <t>Perusvähennys</t>
  </si>
  <si>
    <t>Muut vähennykset ansiotuloista</t>
  </si>
  <si>
    <t>Työtulovähennys</t>
  </si>
  <si>
    <t>Tuloveroprosentti</t>
  </si>
  <si>
    <t>Valmistuneen verotuksen kuntakohtaiset tilastotiedot ja tuloveroprosentit 2022</t>
  </si>
  <si>
    <t>Tuloveroprosentin korotuksen arvioitu vaikutus maksettavaan kunnallisveroon verovuonna 2023 (Manner-Suomen kunnat, vuoden 2025 kuntajaolla)</t>
  </si>
  <si>
    <t>Lähde: Kunrtaliiton veroennustekehikko</t>
  </si>
  <si>
    <t>Kunnallisvero,</t>
  </si>
  <si>
    <t>Maksettavan</t>
  </si>
  <si>
    <t>Maksettava</t>
  </si>
  <si>
    <t>Kunta-</t>
  </si>
  <si>
    <t>Maakunta-</t>
  </si>
  <si>
    <t xml:space="preserve">Väestöennuste </t>
  </si>
  <si>
    <t>Kunnan tulovero-</t>
  </si>
  <si>
    <t>tuloveroprosentin korotus:</t>
  </si>
  <si>
    <t>kunnallisveron</t>
  </si>
  <si>
    <t>kunnallisvero</t>
  </si>
  <si>
    <t>Arvioitu lisäys</t>
  </si>
  <si>
    <t>numero</t>
  </si>
  <si>
    <t>nimi</t>
  </si>
  <si>
    <t>31.12.2026</t>
  </si>
  <si>
    <t>prosentti 2025</t>
  </si>
  <si>
    <t>2026, euroa</t>
  </si>
  <si>
    <t>2026, euro/asukas</t>
  </si>
  <si>
    <t>2026 euroa</t>
  </si>
  <si>
    <t>arvioitu lisäys, €</t>
  </si>
  <si>
    <t>€/asukas</t>
  </si>
  <si>
    <t>Tuloveroprosentin korotuksen vaikutus maksettavaan kunnallisveroon verovuonna 2023 (Manner-Suomen kunnat, vuoden 2025 kuntajaolla)</t>
  </si>
  <si>
    <t>Lähde: Verohallinnon tilastotietokanta, Tilastokeskus</t>
  </si>
  <si>
    <t xml:space="preserve">Väestö </t>
  </si>
  <si>
    <t>31.12.2023</t>
  </si>
  <si>
    <t>prosentti 2023</t>
  </si>
  <si>
    <t>2023, euroa</t>
  </si>
  <si>
    <t>2023, euro/asukas</t>
  </si>
  <si>
    <t>Tuloveroprosentin korotuksen arvioitu vaikutus maksettavaan kunnallisveroon verovuonna 2022 (Manner-Suomen kunnat, vuoden 2025 kuntajaolla)</t>
  </si>
  <si>
    <t>31.12.2022</t>
  </si>
  <si>
    <t>prosentti 2022</t>
  </si>
  <si>
    <t>2022, euroa</t>
  </si>
  <si>
    <t>2022, euro/asukas</t>
  </si>
  <si>
    <t xml:space="preserve"> Lähde: Verohallinto, Tilastokeskus, Kuntaliiton veroennustekehikko</t>
  </si>
  <si>
    <t>Verot ja maksut yhteensä verovuonna 2023</t>
  </si>
  <si>
    <t>Verot ja maksut yhteensä verovuonna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</si>
</sst>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 ##0"/>
    <numFmt numFmtId="165" formatCode="General_)"/>
    <numFmt numFmtId="166" formatCode="0.0\ %"/>
    <numFmt numFmtId="167" formatCode="0.0"/>
    <numFmt numFmtId="168" formatCode="#,##0.0000"/>
  </numFmts>
  <fonts count="53">
    <font>
      <sz val="9"/>
      <color theme="1"/>
      <name val="Work Sans"/>
      <family val="2"/>
    </font>
    <font>
      <sz val="9"/>
      <color theme="1"/>
      <name val="Work Sans"/>
      <family val="2"/>
    </font>
    <font>
      <sz val="9"/>
      <color theme="0"/>
      <name val="Work Sans"/>
      <family val="2"/>
    </font>
    <font>
      <sz val="9"/>
      <color theme="1"/>
      <name val="Work Sans"/>
    </font>
    <font>
      <sz val="9"/>
      <color theme="0"/>
      <name val="Work Sans"/>
    </font>
    <font>
      <sz val="8"/>
      <name val="Work Sans"/>
    </font>
    <font>
      <b/>
      <sz val="8"/>
      <name val="Work Sans"/>
    </font>
    <font>
      <i/>
      <sz val="9"/>
      <color theme="0"/>
      <name val="Work Sans"/>
    </font>
    <font>
      <sz val="9"/>
      <name val="Work Sans"/>
    </font>
    <font>
      <sz val="12"/>
      <color theme="1"/>
      <name val="Work Sans"/>
    </font>
    <font>
      <sz val="9"/>
      <color rgb="FFFF0000"/>
      <name val="Work Sans"/>
    </font>
    <font>
      <sz val="8"/>
      <color rgb="FFFF0000"/>
      <name val="Work Sans"/>
    </font>
    <font>
      <sz val="16"/>
      <color theme="1"/>
      <name val="Work Sans SemiBold"/>
    </font>
    <font>
      <b/>
      <sz val="9"/>
      <color theme="1"/>
      <name val="Work Sans"/>
    </font>
    <font>
      <sz val="8"/>
      <name val="Aptos Narrow"/>
      <family val="2"/>
      <scheme val="minor"/>
    </font>
    <font>
      <sz val="11"/>
      <color theme="0"/>
      <name val="Aptos Narrow"/>
      <family val="2"/>
      <scheme val="minor"/>
    </font>
    <font>
      <sz val="20"/>
      <color theme="1"/>
      <name val="Work Sans"/>
    </font>
    <font>
      <sz val="10"/>
      <color theme="1"/>
      <name val="Work Sans"/>
    </font>
    <font>
      <b/>
      <sz val="10"/>
      <color theme="1"/>
      <name val="Work Sans"/>
    </font>
    <font>
      <i/>
      <sz val="8"/>
      <color theme="0" tint="-0.499984740745262"/>
      <name val="Work Sans"/>
    </font>
    <font>
      <i/>
      <sz val="10"/>
      <color theme="1"/>
      <name val="Work Sans"/>
    </font>
    <font>
      <b/>
      <i/>
      <sz val="8"/>
      <color theme="0" tint="-0.499984740745262"/>
      <name val="Work Sans"/>
    </font>
    <font>
      <b/>
      <sz val="10"/>
      <name val="Work Sans"/>
    </font>
    <font>
      <b/>
      <sz val="10"/>
      <color theme="0" tint="-0.499984740745262"/>
      <name val="Work Sans"/>
    </font>
    <font>
      <sz val="10"/>
      <color theme="0" tint="-0.499984740745262"/>
      <name val="Work Sans"/>
    </font>
    <font>
      <i/>
      <sz val="10"/>
      <color theme="0" tint="-0.499984740745262"/>
      <name val="Work Sans"/>
    </font>
    <font>
      <sz val="9"/>
      <color indexed="81"/>
      <name val="Tahoma"/>
      <family val="2"/>
    </font>
    <font>
      <b/>
      <sz val="9"/>
      <color indexed="81"/>
      <name val="Tahoma"/>
      <family val="2"/>
    </font>
    <font>
      <b/>
      <sz val="12"/>
      <name val="Work Sans"/>
    </font>
    <font>
      <b/>
      <sz val="9"/>
      <name val="Work Sans"/>
    </font>
    <font>
      <sz val="9"/>
      <color rgb="FF000000"/>
      <name val="Work Sans"/>
    </font>
    <font>
      <u/>
      <sz val="9"/>
      <name val="Work Sans"/>
    </font>
    <font>
      <sz val="10"/>
      <name val="Arial"/>
      <family val="2"/>
    </font>
    <font>
      <sz val="10"/>
      <color theme="1"/>
      <name val="Work Sans"/>
      <family val="2"/>
    </font>
    <font>
      <sz val="11"/>
      <color theme="1"/>
      <name val="Work Sans"/>
    </font>
    <font>
      <sz val="8"/>
      <name val="Work Sans"/>
      <family val="2"/>
    </font>
    <font>
      <b/>
      <sz val="12"/>
      <color theme="1"/>
      <name val="Work Sans"/>
    </font>
    <font>
      <sz val="11"/>
      <color theme="1"/>
      <name val="Aptos Narrow"/>
      <family val="2"/>
      <scheme val="minor"/>
    </font>
    <font>
      <sz val="8"/>
      <color theme="1"/>
      <name val="Work Sans"/>
    </font>
    <font>
      <sz val="8"/>
      <color indexed="8"/>
      <name val="Work Sans"/>
    </font>
    <font>
      <sz val="8"/>
      <color theme="1"/>
      <name val="Aptos Narrow"/>
      <family val="2"/>
      <scheme val="minor"/>
    </font>
    <font>
      <sz val="10"/>
      <color theme="0"/>
      <name val="Work Sans"/>
    </font>
    <font>
      <sz val="10"/>
      <name val="Work Sans"/>
    </font>
    <font>
      <sz val="9"/>
      <color indexed="81"/>
      <name val="Tahoma"/>
      <charset val="1"/>
    </font>
    <font>
      <sz val="18"/>
      <color theme="1"/>
      <name val="Work Sans"/>
    </font>
    <font>
      <b/>
      <sz val="14"/>
      <color theme="1"/>
      <name val="Work Sans"/>
    </font>
    <font>
      <sz val="9"/>
      <color indexed="81"/>
      <name val="Work Sans"/>
    </font>
    <font>
      <b/>
      <sz val="9"/>
      <color indexed="81"/>
      <name val="Work Sans"/>
    </font>
    <font>
      <sz val="10"/>
      <color theme="2" tint="-0.249977111117893"/>
      <name val="Work Sans"/>
    </font>
    <font>
      <sz val="11"/>
      <color theme="2" tint="-0.249977111117893"/>
      <name val="Work Sans"/>
    </font>
    <font>
      <sz val="9"/>
      <color theme="2" tint="-0.249977111117893"/>
      <name val="Work Sans"/>
    </font>
    <font>
      <sz val="11"/>
      <name val="Work Sans"/>
    </font>
    <font>
      <b/>
      <sz val="10"/>
      <color theme="2" tint="-0.249977111117893"/>
      <name val="Work Sans"/>
    </font>
  </fonts>
  <fills count="17">
    <fill>
      <patternFill patternType="none"/>
    </fill>
    <fill>
      <patternFill patternType="gray125"/>
    </fill>
    <fill>
      <patternFill patternType="solid">
        <fgColor theme="4"/>
      </patternFill>
    </fill>
    <fill>
      <patternFill patternType="solid">
        <fgColor rgb="FFFFFFCC"/>
      </patternFill>
    </fill>
    <fill>
      <patternFill patternType="solid">
        <fgColor theme="6"/>
      </patternFill>
    </fill>
    <fill>
      <patternFill patternType="solid">
        <fgColor theme="7"/>
      </patternFill>
    </fill>
    <fill>
      <patternFill patternType="solid">
        <fgColor theme="9"/>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5" tint="0.79998168889431442"/>
        <bgColor indexed="64"/>
      </patternFill>
    </fill>
    <fill>
      <patternFill patternType="solid">
        <fgColor rgb="FF0E4264"/>
        <bgColor indexed="64"/>
      </patternFill>
    </fill>
    <fill>
      <patternFill patternType="solid">
        <fgColor rgb="FFFFC0D0"/>
        <bgColor indexed="64"/>
      </patternFill>
    </fill>
    <fill>
      <patternFill patternType="solid">
        <fgColor rgb="FF69899C"/>
        <bgColor indexed="64"/>
      </patternFill>
    </fill>
    <fill>
      <patternFill patternType="solid">
        <fgColor rgb="FFFCDEE3"/>
        <bgColor indexed="64"/>
      </patternFill>
    </fill>
  </fills>
  <borders count="19">
    <border>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style="thin">
        <color rgb="FFB2B2B2"/>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2" borderId="0" applyNumberFormat="0" applyBorder="0" applyAlignment="0" applyProtection="0"/>
    <xf numFmtId="0" fontId="1" fillId="3" borderId="2" applyNumberFormat="0" applyFont="0" applyAlignment="0" applyProtection="0"/>
    <xf numFmtId="0" fontId="2" fillId="5" borderId="0" applyNumberFormat="0" applyBorder="0" applyAlignment="0" applyProtection="0"/>
    <xf numFmtId="0" fontId="32" fillId="3" borderId="2" applyNumberFormat="0" applyFont="0" applyAlignment="0" applyProtection="0"/>
    <xf numFmtId="0" fontId="15" fillId="2"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37" fillId="0" borderId="0"/>
    <xf numFmtId="0" fontId="15" fillId="10" borderId="0" applyNumberFormat="0" applyBorder="0" applyAlignment="0" applyProtection="0"/>
    <xf numFmtId="0" fontId="15" fillId="9" borderId="0" applyNumberFormat="0" applyBorder="0" applyAlignment="0" applyProtection="0"/>
    <xf numFmtId="0" fontId="15" fillId="11" borderId="0" applyNumberFormat="0" applyBorder="0" applyAlignment="0" applyProtection="0"/>
  </cellStyleXfs>
  <cellXfs count="154">
    <xf numFmtId="0" fontId="0" fillId="0" borderId="0" xfId="0"/>
    <xf numFmtId="0" fontId="3" fillId="0" borderId="0" xfId="0" applyFont="1"/>
    <xf numFmtId="0" fontId="4" fillId="2" borderId="0" xfId="1" applyFont="1" applyAlignment="1">
      <alignment horizontal="center"/>
    </xf>
    <xf numFmtId="164" fontId="4" fillId="2" borderId="0" xfId="1" applyNumberFormat="1" applyFont="1" applyBorder="1" applyAlignment="1">
      <alignment horizontal="center"/>
    </xf>
    <xf numFmtId="1" fontId="5" fillId="0" borderId="0" xfId="0" applyNumberFormat="1" applyFont="1"/>
    <xf numFmtId="0" fontId="5" fillId="0" borderId="0" xfId="0" applyFont="1"/>
    <xf numFmtId="3" fontId="5" fillId="0" borderId="0" xfId="0" applyNumberFormat="1" applyFont="1" applyAlignment="1">
      <alignment horizontal="center"/>
    </xf>
    <xf numFmtId="0" fontId="5" fillId="0" borderId="0" xfId="0" quotePrefix="1" applyFont="1"/>
    <xf numFmtId="1" fontId="5" fillId="0" borderId="0" xfId="0" applyNumberFormat="1" applyFont="1" applyAlignment="1">
      <alignment horizontal="left"/>
    </xf>
    <xf numFmtId="165" fontId="5" fillId="0" borderId="0" xfId="0" quotePrefix="1" applyNumberFormat="1" applyFont="1"/>
    <xf numFmtId="165" fontId="5" fillId="0" borderId="0" xfId="0" applyNumberFormat="1" applyFont="1"/>
    <xf numFmtId="1" fontId="6" fillId="0" borderId="0" xfId="0" applyNumberFormat="1" applyFont="1" applyAlignment="1">
      <alignment horizontal="center" vertical="center"/>
    </xf>
    <xf numFmtId="1" fontId="6" fillId="0" borderId="0" xfId="0" applyNumberFormat="1" applyFont="1" applyAlignment="1">
      <alignment horizontal="center"/>
    </xf>
    <xf numFmtId="0" fontId="7" fillId="2" borderId="0" xfId="1" quotePrefix="1" applyFont="1" applyBorder="1" applyAlignment="1">
      <alignment horizontal="center"/>
    </xf>
    <xf numFmtId="0" fontId="9" fillId="0" borderId="0" xfId="0" applyFont="1"/>
    <xf numFmtId="4" fontId="5" fillId="0" borderId="0" xfId="0" applyNumberFormat="1" applyFont="1" applyAlignment="1">
      <alignment horizontal="center"/>
    </xf>
    <xf numFmtId="4" fontId="11" fillId="0" borderId="0" xfId="0" applyNumberFormat="1" applyFont="1" applyAlignment="1">
      <alignment horizontal="center"/>
    </xf>
    <xf numFmtId="0" fontId="12" fillId="0" borderId="0" xfId="0" applyFont="1"/>
    <xf numFmtId="0" fontId="3" fillId="0" borderId="1" xfId="0" applyFont="1" applyBorder="1"/>
    <xf numFmtId="0" fontId="4" fillId="2" borderId="1" xfId="1" applyFont="1" applyBorder="1" applyAlignment="1">
      <alignment horizontal="center"/>
    </xf>
    <xf numFmtId="0" fontId="7" fillId="2" borderId="1" xfId="1" quotePrefix="1" applyFont="1" applyBorder="1" applyAlignment="1">
      <alignment horizontal="center"/>
    </xf>
    <xf numFmtId="3" fontId="5" fillId="0" borderId="1" xfId="0" applyNumberFormat="1" applyFont="1" applyBorder="1" applyAlignment="1">
      <alignment horizontal="center"/>
    </xf>
    <xf numFmtId="3" fontId="3" fillId="0" borderId="0" xfId="0" applyNumberFormat="1" applyFont="1"/>
    <xf numFmtId="0" fontId="11" fillId="0" borderId="0" xfId="0" applyFont="1"/>
    <xf numFmtId="1" fontId="11" fillId="0" borderId="0" xfId="0" applyNumberFormat="1" applyFont="1"/>
    <xf numFmtId="0" fontId="16" fillId="0" borderId="0" xfId="0" applyFont="1"/>
    <xf numFmtId="0" fontId="17" fillId="0" borderId="0" xfId="0" applyFont="1"/>
    <xf numFmtId="0" fontId="18" fillId="0" borderId="0" xfId="0" applyFont="1"/>
    <xf numFmtId="3" fontId="18" fillId="0" borderId="0" xfId="0" applyNumberFormat="1" applyFont="1"/>
    <xf numFmtId="166" fontId="19" fillId="0" borderId="0" xfId="0" applyNumberFormat="1" applyFont="1" applyAlignment="1">
      <alignment horizontal="center"/>
    </xf>
    <xf numFmtId="3" fontId="17" fillId="0" borderId="0" xfId="0" applyNumberFormat="1" applyFont="1"/>
    <xf numFmtId="167" fontId="19" fillId="0" borderId="0" xfId="0" applyNumberFormat="1" applyFont="1" applyAlignment="1">
      <alignment horizontal="center"/>
    </xf>
    <xf numFmtId="0" fontId="20" fillId="0" borderId="0" xfId="0" applyFont="1"/>
    <xf numFmtId="4" fontId="20" fillId="0" borderId="0" xfId="0" applyNumberFormat="1" applyFont="1"/>
    <xf numFmtId="2" fontId="19" fillId="0" borderId="0" xfId="0" applyNumberFormat="1" applyFont="1" applyAlignment="1">
      <alignment horizontal="center"/>
    </xf>
    <xf numFmtId="166" fontId="21" fillId="0" borderId="0" xfId="0" applyNumberFormat="1" applyFont="1" applyAlignment="1">
      <alignment horizontal="center"/>
    </xf>
    <xf numFmtId="167" fontId="0" fillId="0" borderId="0" xfId="0" applyNumberFormat="1"/>
    <xf numFmtId="4" fontId="0" fillId="0" borderId="0" xfId="0" applyNumberFormat="1"/>
    <xf numFmtId="0" fontId="22" fillId="0" borderId="0" xfId="0" applyFont="1"/>
    <xf numFmtId="0" fontId="8" fillId="0" borderId="0" xfId="0" applyFont="1"/>
    <xf numFmtId="0" fontId="23" fillId="0" borderId="0" xfId="0" applyFont="1"/>
    <xf numFmtId="3" fontId="23" fillId="0" borderId="0" xfId="0" applyNumberFormat="1" applyFont="1"/>
    <xf numFmtId="0" fontId="24" fillId="0" borderId="0" xfId="0" applyFont="1"/>
    <xf numFmtId="3" fontId="24" fillId="0" borderId="0" xfId="0" applyNumberFormat="1" applyFont="1"/>
    <xf numFmtId="0" fontId="25" fillId="0" borderId="0" xfId="0" applyFont="1"/>
    <xf numFmtId="4" fontId="25" fillId="0" borderId="0" xfId="0" applyNumberFormat="1" applyFont="1"/>
    <xf numFmtId="1" fontId="28" fillId="0" borderId="0" xfId="0" applyNumberFormat="1" applyFont="1" applyAlignment="1">
      <alignment vertical="center"/>
    </xf>
    <xf numFmtId="1" fontId="29" fillId="0" borderId="0" xfId="0" applyNumberFormat="1" applyFont="1"/>
    <xf numFmtId="3" fontId="29" fillId="0" borderId="0" xfId="0" applyNumberFormat="1" applyFont="1"/>
    <xf numFmtId="0" fontId="29" fillId="0" borderId="0" xfId="0" applyFont="1"/>
    <xf numFmtId="3" fontId="30" fillId="0" borderId="0" xfId="0" applyNumberFormat="1" applyFont="1"/>
    <xf numFmtId="0" fontId="31" fillId="0" borderId="3" xfId="0" applyFont="1" applyBorder="1"/>
    <xf numFmtId="0" fontId="29" fillId="0" borderId="3" xfId="0" applyFont="1" applyBorder="1"/>
    <xf numFmtId="0" fontId="13" fillId="0" borderId="3" xfId="0" applyFont="1" applyBorder="1"/>
    <xf numFmtId="0" fontId="13" fillId="0" borderId="0" xfId="0" applyFont="1"/>
    <xf numFmtId="0" fontId="10" fillId="0" borderId="0" xfId="0" applyFont="1"/>
    <xf numFmtId="0" fontId="8" fillId="7" borderId="4" xfId="3" applyFont="1" applyFill="1" applyBorder="1"/>
    <xf numFmtId="0" fontId="8" fillId="7" borderId="5" xfId="3" applyFont="1" applyFill="1" applyBorder="1"/>
    <xf numFmtId="3" fontId="3" fillId="0" borderId="0" xfId="0" applyNumberFormat="1" applyFont="1" applyAlignment="1">
      <alignment horizontal="right"/>
    </xf>
    <xf numFmtId="1" fontId="8" fillId="0" borderId="0" xfId="0" applyNumberFormat="1" applyFont="1"/>
    <xf numFmtId="2" fontId="3" fillId="0" borderId="6" xfId="0" applyNumberFormat="1" applyFont="1" applyBorder="1"/>
    <xf numFmtId="168" fontId="3" fillId="0" borderId="0" xfId="0" applyNumberFormat="1" applyFont="1" applyAlignment="1">
      <alignment horizontal="right"/>
    </xf>
    <xf numFmtId="2" fontId="3" fillId="0" borderId="0" xfId="0" applyNumberFormat="1" applyFont="1"/>
    <xf numFmtId="0" fontId="8" fillId="0" borderId="0" xfId="0" quotePrefix="1" applyFont="1"/>
    <xf numFmtId="1" fontId="8" fillId="0" borderId="0" xfId="0" applyNumberFormat="1" applyFont="1" applyAlignment="1">
      <alignment horizontal="left"/>
    </xf>
    <xf numFmtId="165" fontId="8" fillId="0" borderId="0" xfId="0" quotePrefix="1" applyNumberFormat="1" applyFont="1"/>
    <xf numFmtId="165" fontId="8" fillId="0" borderId="0" xfId="0" applyNumberFormat="1" applyFont="1"/>
    <xf numFmtId="2" fontId="3" fillId="0" borderId="7" xfId="0" applyNumberFormat="1" applyFont="1" applyBorder="1"/>
    <xf numFmtId="0" fontId="8" fillId="8" borderId="4" xfId="3" applyFont="1" applyFill="1" applyBorder="1"/>
    <xf numFmtId="0" fontId="8" fillId="8" borderId="5" xfId="3" applyFont="1" applyFill="1" applyBorder="1"/>
    <xf numFmtId="4" fontId="3" fillId="0" borderId="0" xfId="0" applyNumberFormat="1" applyFont="1" applyAlignment="1">
      <alignment horizontal="right"/>
    </xf>
    <xf numFmtId="3" fontId="0" fillId="0" borderId="0" xfId="0" applyNumberFormat="1"/>
    <xf numFmtId="0" fontId="34" fillId="3" borderId="8" xfId="2" applyFont="1" applyBorder="1" applyAlignment="1">
      <alignment horizontal="center" vertical="center" wrapText="1"/>
    </xf>
    <xf numFmtId="3" fontId="36" fillId="0" borderId="0" xfId="0" applyNumberFormat="1" applyFont="1"/>
    <xf numFmtId="3" fontId="9" fillId="0" borderId="0" xfId="0" applyNumberFormat="1" applyFont="1"/>
    <xf numFmtId="0" fontId="3" fillId="0" borderId="0" xfId="8" applyFont="1"/>
    <xf numFmtId="0" fontId="34" fillId="0" borderId="0" xfId="8" applyFont="1"/>
    <xf numFmtId="2" fontId="3" fillId="0" borderId="0" xfId="8" applyNumberFormat="1" applyFont="1" applyAlignment="1">
      <alignment horizontal="center"/>
    </xf>
    <xf numFmtId="2" fontId="34" fillId="0" borderId="0" xfId="8" applyNumberFormat="1" applyFont="1"/>
    <xf numFmtId="1" fontId="5" fillId="7" borderId="11" xfId="8" applyNumberFormat="1" applyFont="1" applyFill="1" applyBorder="1"/>
    <xf numFmtId="1" fontId="5" fillId="7" borderId="12" xfId="8" applyNumberFormat="1" applyFont="1" applyFill="1" applyBorder="1"/>
    <xf numFmtId="1" fontId="5" fillId="7" borderId="13" xfId="8" applyNumberFormat="1" applyFont="1" applyFill="1" applyBorder="1"/>
    <xf numFmtId="1" fontId="5" fillId="7" borderId="6" xfId="8" applyNumberFormat="1" applyFont="1" applyFill="1" applyBorder="1"/>
    <xf numFmtId="1" fontId="5" fillId="7" borderId="6" xfId="8" applyNumberFormat="1" applyFont="1" applyFill="1" applyBorder="1" applyAlignment="1">
      <alignment horizontal="right"/>
    </xf>
    <xf numFmtId="1" fontId="5" fillId="7" borderId="14" xfId="8" applyNumberFormat="1" applyFont="1" applyFill="1" applyBorder="1" applyAlignment="1">
      <alignment horizontal="right"/>
    </xf>
    <xf numFmtId="0" fontId="38" fillId="0" borderId="0" xfId="8" applyFont="1"/>
    <xf numFmtId="1" fontId="5" fillId="0" borderId="13" xfId="8" applyNumberFormat="1" applyFont="1" applyBorder="1"/>
    <xf numFmtId="0" fontId="5" fillId="0" borderId="6" xfId="8" applyFont="1" applyBorder="1"/>
    <xf numFmtId="2" fontId="38" fillId="0" borderId="13" xfId="8" applyNumberFormat="1" applyFont="1" applyBorder="1"/>
    <xf numFmtId="2" fontId="38" fillId="0" borderId="6" xfId="8" applyNumberFormat="1" applyFont="1" applyBorder="1"/>
    <xf numFmtId="2" fontId="5" fillId="0" borderId="6" xfId="8" applyNumberFormat="1" applyFont="1" applyBorder="1"/>
    <xf numFmtId="2" fontId="38" fillId="0" borderId="15" xfId="8" applyNumberFormat="1" applyFont="1" applyBorder="1"/>
    <xf numFmtId="2" fontId="38" fillId="0" borderId="0" xfId="8" applyNumberFormat="1" applyFont="1"/>
    <xf numFmtId="1" fontId="14" fillId="0" borderId="0" xfId="8" applyNumberFormat="1" applyFont="1"/>
    <xf numFmtId="1" fontId="5" fillId="0" borderId="16" xfId="8" applyNumberFormat="1" applyFont="1" applyBorder="1"/>
    <xf numFmtId="0" fontId="5" fillId="0" borderId="0" xfId="8" applyFont="1"/>
    <xf numFmtId="2" fontId="38" fillId="0" borderId="16" xfId="8" applyNumberFormat="1" applyFont="1" applyBorder="1"/>
    <xf numFmtId="2" fontId="5" fillId="0" borderId="0" xfId="8" applyNumberFormat="1" applyFont="1"/>
    <xf numFmtId="2" fontId="38" fillId="0" borderId="1" xfId="8" applyNumberFormat="1" applyFont="1" applyBorder="1"/>
    <xf numFmtId="0" fontId="5" fillId="0" borderId="0" xfId="8" quotePrefix="1" applyFont="1"/>
    <xf numFmtId="165" fontId="5" fillId="0" borderId="0" xfId="8" applyNumberFormat="1" applyFont="1"/>
    <xf numFmtId="1" fontId="5" fillId="0" borderId="0" xfId="8" applyNumberFormat="1" applyFont="1" applyAlignment="1">
      <alignment horizontal="left"/>
    </xf>
    <xf numFmtId="165" fontId="5" fillId="0" borderId="0" xfId="8" quotePrefix="1" applyNumberFormat="1" applyFont="1"/>
    <xf numFmtId="1" fontId="5" fillId="0" borderId="16" xfId="8" applyNumberFormat="1" applyFont="1" applyBorder="1" applyAlignment="1">
      <alignment horizontal="right"/>
    </xf>
    <xf numFmtId="1" fontId="5" fillId="0" borderId="17" xfId="8" applyNumberFormat="1" applyFont="1" applyBorder="1"/>
    <xf numFmtId="0" fontId="5" fillId="0" borderId="7" xfId="8" applyFont="1" applyBorder="1"/>
    <xf numFmtId="2" fontId="38" fillId="0" borderId="17" xfId="8" applyNumberFormat="1" applyFont="1" applyBorder="1"/>
    <xf numFmtId="2" fontId="38" fillId="0" borderId="7" xfId="8" applyNumberFormat="1" applyFont="1" applyBorder="1"/>
    <xf numFmtId="2" fontId="5" fillId="0" borderId="7" xfId="8" applyNumberFormat="1" applyFont="1" applyBorder="1"/>
    <xf numFmtId="2" fontId="38" fillId="0" borderId="18" xfId="8" applyNumberFormat="1" applyFont="1" applyBorder="1"/>
    <xf numFmtId="1" fontId="5" fillId="12" borderId="13" xfId="8" applyNumberFormat="1" applyFont="1" applyFill="1" applyBorder="1"/>
    <xf numFmtId="1" fontId="5" fillId="12" borderId="6" xfId="8" applyNumberFormat="1" applyFont="1" applyFill="1" applyBorder="1"/>
    <xf numFmtId="1" fontId="5" fillId="12" borderId="11" xfId="8" applyNumberFormat="1" applyFont="1" applyFill="1" applyBorder="1" applyAlignment="1">
      <alignment horizontal="right"/>
    </xf>
    <xf numFmtId="1" fontId="5" fillId="12" borderId="12" xfId="8" applyNumberFormat="1" applyFont="1" applyFill="1" applyBorder="1" applyAlignment="1">
      <alignment horizontal="right"/>
    </xf>
    <xf numFmtId="1" fontId="5" fillId="12" borderId="14" xfId="8" applyNumberFormat="1" applyFont="1" applyFill="1" applyBorder="1" applyAlignment="1">
      <alignment horizontal="right"/>
    </xf>
    <xf numFmtId="0" fontId="39" fillId="0" borderId="16" xfId="8" applyFont="1" applyBorder="1"/>
    <xf numFmtId="0" fontId="39" fillId="0" borderId="0" xfId="8" applyFont="1" applyAlignment="1">
      <alignment horizontal="left"/>
    </xf>
    <xf numFmtId="2" fontId="40" fillId="0" borderId="0" xfId="8" applyNumberFormat="1" applyFont="1"/>
    <xf numFmtId="0" fontId="5" fillId="0" borderId="16" xfId="8" applyFont="1" applyBorder="1"/>
    <xf numFmtId="0" fontId="5" fillId="0" borderId="0" xfId="8" applyFont="1" applyAlignment="1">
      <alignment horizontal="left"/>
    </xf>
    <xf numFmtId="0" fontId="5" fillId="0" borderId="16" xfId="8" applyFont="1" applyBorder="1" applyAlignment="1">
      <alignment horizontal="right"/>
    </xf>
    <xf numFmtId="0" fontId="5" fillId="0" borderId="17" xfId="8" applyFont="1" applyBorder="1"/>
    <xf numFmtId="0" fontId="5" fillId="0" borderId="7" xfId="8" applyFont="1" applyBorder="1" applyAlignment="1">
      <alignment horizontal="left"/>
    </xf>
    <xf numFmtId="1" fontId="0" fillId="0" borderId="0" xfId="0" applyNumberFormat="1"/>
    <xf numFmtId="0" fontId="41" fillId="13" borderId="0" xfId="5" applyFont="1" applyFill="1" applyBorder="1"/>
    <xf numFmtId="2" fontId="41" fillId="13" borderId="0" xfId="5" applyNumberFormat="1" applyFont="1" applyFill="1" applyBorder="1" applyAlignment="1">
      <alignment horizontal="center"/>
    </xf>
    <xf numFmtId="0" fontId="17" fillId="0" borderId="0" xfId="8" applyFont="1"/>
    <xf numFmtId="2" fontId="17" fillId="0" borderId="0" xfId="8" applyNumberFormat="1" applyFont="1" applyAlignment="1">
      <alignment horizontal="center"/>
    </xf>
    <xf numFmtId="0" fontId="17" fillId="0" borderId="0" xfId="8" applyFont="1" applyAlignment="1">
      <alignment horizontal="center"/>
    </xf>
    <xf numFmtId="0" fontId="42" fillId="14" borderId="10" xfId="9" applyFont="1" applyFill="1" applyBorder="1"/>
    <xf numFmtId="2" fontId="42" fillId="14" borderId="10" xfId="9" applyNumberFormat="1" applyFont="1" applyFill="1" applyBorder="1" applyAlignment="1">
      <alignment horizontal="center"/>
    </xf>
    <xf numFmtId="2" fontId="20" fillId="14" borderId="10" xfId="9" applyNumberFormat="1" applyFont="1" applyFill="1" applyBorder="1" applyAlignment="1">
      <alignment horizontal="center"/>
    </xf>
    <xf numFmtId="0" fontId="41" fillId="15" borderId="0" xfId="5" applyFont="1" applyFill="1" applyBorder="1"/>
    <xf numFmtId="2" fontId="41" fillId="15" borderId="0" xfId="5" applyNumberFormat="1" applyFont="1" applyFill="1" applyBorder="1" applyAlignment="1">
      <alignment horizontal="center"/>
    </xf>
    <xf numFmtId="0" fontId="42" fillId="16" borderId="10" xfId="9" applyFont="1" applyFill="1" applyBorder="1"/>
    <xf numFmtId="2" fontId="42" fillId="16" borderId="10" xfId="9" applyNumberFormat="1" applyFont="1" applyFill="1" applyBorder="1" applyAlignment="1">
      <alignment horizontal="center"/>
    </xf>
    <xf numFmtId="2" fontId="20" fillId="16" borderId="10" xfId="9" applyNumberFormat="1" applyFont="1" applyFill="1" applyBorder="1" applyAlignment="1">
      <alignment horizontal="center"/>
    </xf>
    <xf numFmtId="0" fontId="44" fillId="0" borderId="0" xfId="8" applyFont="1"/>
    <xf numFmtId="0" fontId="44" fillId="0" borderId="0" xfId="0" applyFont="1"/>
    <xf numFmtId="0" fontId="45" fillId="0" borderId="0" xfId="0" applyFont="1" applyAlignment="1">
      <alignment vertical="center"/>
    </xf>
    <xf numFmtId="3" fontId="45" fillId="0" borderId="0" xfId="0" applyNumberFormat="1" applyFont="1"/>
    <xf numFmtId="166" fontId="25" fillId="0" borderId="0" xfId="0" applyNumberFormat="1" applyFont="1" applyAlignment="1">
      <alignment horizontal="center"/>
    </xf>
    <xf numFmtId="0" fontId="49" fillId="3" borderId="8" xfId="2" applyFont="1" applyBorder="1" applyAlignment="1">
      <alignment horizontal="center" vertical="center" wrapText="1"/>
    </xf>
    <xf numFmtId="0" fontId="50" fillId="0" borderId="0" xfId="0" applyFont="1"/>
    <xf numFmtId="0" fontId="48" fillId="0" borderId="0" xfId="0" applyFont="1"/>
    <xf numFmtId="0" fontId="10" fillId="3" borderId="9" xfId="2" applyFont="1" applyBorder="1" applyAlignment="1">
      <alignment horizontal="center" vertical="center" wrapText="1"/>
    </xf>
    <xf numFmtId="0" fontId="51" fillId="3" borderId="8" xfId="2" applyFont="1" applyBorder="1" applyAlignment="1">
      <alignment horizontal="center" vertical="center" wrapText="1"/>
    </xf>
    <xf numFmtId="0" fontId="42" fillId="0" borderId="0" xfId="0" applyFont="1"/>
    <xf numFmtId="3" fontId="51" fillId="0" borderId="0" xfId="0" applyNumberFormat="1" applyFont="1" applyAlignment="1">
      <alignment horizontal="center"/>
    </xf>
    <xf numFmtId="3" fontId="49" fillId="0" borderId="0" xfId="0" applyNumberFormat="1" applyFont="1" applyAlignment="1">
      <alignment horizontal="center"/>
    </xf>
    <xf numFmtId="2" fontId="40" fillId="0" borderId="0" xfId="0" applyNumberFormat="1" applyFont="1"/>
    <xf numFmtId="0" fontId="36" fillId="0" borderId="0" xfId="0" applyFont="1"/>
    <xf numFmtId="0" fontId="33" fillId="0" borderId="0" xfId="0" applyFont="1"/>
    <xf numFmtId="3" fontId="34" fillId="0" borderId="0" xfId="0" applyNumberFormat="1" applyFont="1" applyAlignment="1">
      <alignment horizontal="center"/>
    </xf>
  </cellXfs>
  <cellStyles count="12">
    <cellStyle name="60 % - Aksentti1 2" xfId="10" xr:uid="{F2FB5FFE-0240-4FAF-9E2F-FECFC7B389FB}"/>
    <cellStyle name="60 % - Aksentti2 2" xfId="11" xr:uid="{348F7616-2F1C-470E-AD57-E1115EBCCA52}"/>
    <cellStyle name="Aksentti1" xfId="1" builtinId="29"/>
    <cellStyle name="Aksentti1 2" xfId="5" xr:uid="{562BFBD8-8B43-4337-A39F-24FE0246C828}"/>
    <cellStyle name="Aksentti2 2" xfId="9" xr:uid="{74CA26CF-8C29-4524-B6BA-20870AEA7446}"/>
    <cellStyle name="Aksentti3 2" xfId="7" xr:uid="{029ACE8C-56D2-411B-9C3F-F59AAFF823A0}"/>
    <cellStyle name="Aksentti4" xfId="3" builtinId="41"/>
    <cellStyle name="Aksentti6 2" xfId="6" xr:uid="{0CE2F4B5-5348-4727-A046-C590EEBEA552}"/>
    <cellStyle name="Huomautus" xfId="2" builtinId="10"/>
    <cellStyle name="Huomautus 2" xfId="4" xr:uid="{DA46F577-E3A0-448C-BE02-283A030A31BB}"/>
    <cellStyle name="Normaali" xfId="0" builtinId="0"/>
    <cellStyle name="Normaali 2" xfId="8" xr:uid="{BC310ED3-81A8-4F4F-ADCD-BDF6F335562F}"/>
  </cellStyles>
  <dxfs count="0"/>
  <tableStyles count="0" defaultTableStyle="TableStyleMedium2" defaultPivotStyle="PivotStyleLight16"/>
  <colors>
    <mruColors>
      <color rgb="FFFFFCEB"/>
      <color rgb="FFC4D2D8"/>
      <color rgb="FF69899C"/>
      <color rgb="FFFF3E60"/>
      <color rgb="FFFFC0D0"/>
      <color rgb="FFFCDEE3"/>
      <color rgb="FF0E4264"/>
      <color rgb="FFF16A83"/>
      <color rgb="FFF9C3D0"/>
      <color rgb="FF3E69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latin typeface="Work Sans" panose="00000500000000000000" pitchFamily="2" charset="0"/>
              </a:rPr>
              <a:t>Verovuosi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3-C7ED-458B-A4B3-E41380EB7A89}"/>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2-C7ED-458B-A4B3-E41380EB7A89}"/>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4-C7ED-458B-A4B3-E41380EB7A89}"/>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5-C7ED-458B-A4B3-E41380EB7A89}"/>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6-C7ED-458B-A4B3-E41380EB7A89}"/>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7-C7ED-458B-A4B3-E41380EB7A89}"/>
              </c:ext>
            </c:extLst>
          </c:dPt>
          <c:dLbls>
            <c:dLbl>
              <c:idx val="0"/>
              <c:tx>
                <c:rich>
                  <a:bodyPr/>
                  <a:lstStyle/>
                  <a:p>
                    <a:fld id="{3542B27F-4230-405D-A3AD-6B70457A4DE9}" type="PERCENTAGE">
                      <a:rPr lang="en-US">
                        <a:solidFill>
                          <a:schemeClr val="bg1"/>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7ED-458B-A4B3-E41380EB7A89}"/>
                </c:ext>
              </c:extLst>
            </c:dLbl>
            <c:dLbl>
              <c:idx val="1"/>
              <c:tx>
                <c:rich>
                  <a:bodyPr/>
                  <a:lstStyle/>
                  <a:p>
                    <a:fld id="{640AA29E-05D1-47A4-A780-ABED1625739C}" type="PERCENTAGE">
                      <a:rPr lang="en-US">
                        <a:solidFill>
                          <a:sysClr val="windowText" lastClr="000000"/>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7ED-458B-A4B3-E41380EB7A89}"/>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C7ED-458B-A4B3-E41380EB7A89}"/>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A5E07F53-908B-4E42-9C9C-A0C2B4300F60}"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5-C7ED-458B-A4B3-E41380EB7A89}"/>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'Verot ja maksut '!$F$8:$F$13</c:f>
              <c:strCache>
                <c:ptCount val="6"/>
                <c:pt idx="0">
                  <c:v>   Tulovero ansiotulosta valtionverotuksessa</c:v>
                </c:pt>
                <c:pt idx="1">
                  <c:v>   Tulovero pääomatulosta valtionverotuksessa</c:v>
                </c:pt>
                <c:pt idx="2">
                  <c:v>    Kunnallisvero</c:v>
                </c:pt>
                <c:pt idx="3">
                  <c:v>   Kirkollisvero</c:v>
                </c:pt>
                <c:pt idx="4">
                  <c:v>   Sairausvakuutuksen päiväraha- ja sairaanhoitomaksu</c:v>
                </c:pt>
                <c:pt idx="5">
                  <c:v>   Yleisradiovero</c:v>
                </c:pt>
              </c:strCache>
            </c:strRef>
          </c:cat>
          <c:val>
            <c:numRef>
              <c:f>'Verot ja maksut '!$G$8:$G$13</c:f>
              <c:numCache>
                <c:formatCode>#,##0</c:formatCode>
                <c:ptCount val="6"/>
                <c:pt idx="0">
                  <c:v>47266.525000000001</c:v>
                </c:pt>
                <c:pt idx="1">
                  <c:v>5720.4849999999997</c:v>
                </c:pt>
                <c:pt idx="2">
                  <c:v>30324.792000000001</c:v>
                </c:pt>
                <c:pt idx="3">
                  <c:v>3321.54</c:v>
                </c:pt>
                <c:pt idx="4">
                  <c:v>6585.1319999999996</c:v>
                </c:pt>
                <c:pt idx="5">
                  <c:v>1653.444</c:v>
                </c:pt>
              </c:numCache>
            </c:numRef>
          </c:val>
          <c:extLst>
            <c:ext xmlns:c16="http://schemas.microsoft.com/office/drawing/2014/chart" uri="{C3380CC4-5D6E-409C-BE32-E72D297353CC}">
              <c16:uniqueId val="{00000001-C7ED-458B-A4B3-E41380EB7A8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r>
              <a:rPr lang="fi-FI">
                <a:latin typeface="Work Sans" panose="00000500000000000000" pitchFamily="2" charset="0"/>
              </a:rPr>
              <a:t>Verovuosi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2-C144-4975-8CEC-B94EB6CC9E81}"/>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3-C144-4975-8CEC-B94EB6CC9E81}"/>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1-C144-4975-8CEC-B94EB6CC9E81}"/>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4-C144-4975-8CEC-B94EB6CC9E81}"/>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5-C144-4975-8CEC-B94EB6CC9E81}"/>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6-C144-4975-8CEC-B94EB6CC9E81}"/>
              </c:ext>
            </c:extLst>
          </c:dPt>
          <c:dLbls>
            <c:dLbl>
              <c:idx val="0"/>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2-C144-4975-8CEC-B94EB6CC9E81}"/>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1-C144-4975-8CEC-B94EB6CC9E81}"/>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9E057630-87D9-440A-9745-0EFCCAB16E17}"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144-4975-8CEC-B94EB6CC9E81}"/>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'Verot ja maksut '!$F$35:$F$40</c:f>
              <c:strCache>
                <c:ptCount val="6"/>
                <c:pt idx="0">
                  <c:v>   Tulovero ansiotulosta valtionverotuksessa </c:v>
                </c:pt>
                <c:pt idx="1">
                  <c:v>   Tulovero pääomatulosta valtionverotuksessa </c:v>
                </c:pt>
                <c:pt idx="2">
                  <c:v>    Kunnallisvero </c:v>
                </c:pt>
                <c:pt idx="3">
                  <c:v>   Kirkollisvero</c:v>
                </c:pt>
                <c:pt idx="4">
                  <c:v>   Sairausvakuutuksen päiväraha- ja sairaanhoitomaksu</c:v>
                </c:pt>
                <c:pt idx="5">
                  <c:v>   Yleisradiovero</c:v>
                </c:pt>
              </c:strCache>
            </c:strRef>
          </c:cat>
          <c:val>
            <c:numRef>
              <c:f>'Verot ja maksut '!$G$35:$G$40</c:f>
              <c:numCache>
                <c:formatCode>#,##0</c:formatCode>
                <c:ptCount val="6"/>
                <c:pt idx="0">
                  <c:v>11667.941000000001</c:v>
                </c:pt>
                <c:pt idx="1">
                  <c:v>6255.6639999999998</c:v>
                </c:pt>
                <c:pt idx="2">
                  <c:v>63057.885999999999</c:v>
                </c:pt>
                <c:pt idx="3">
                  <c:v>3020.4789999999998</c:v>
                </c:pt>
                <c:pt idx="4">
                  <c:v>5434.34</c:v>
                </c:pt>
                <c:pt idx="5">
                  <c:v>1585.9549999999999</c:v>
                </c:pt>
              </c:numCache>
            </c:numRef>
          </c:val>
          <c:extLst>
            <c:ext xmlns:c16="http://schemas.microsoft.com/office/drawing/2014/chart" uri="{C3380CC4-5D6E-409C-BE32-E72D297353CC}">
              <c16:uniqueId val="{00000000-C144-4975-8CEC-B94EB6CC9E81}"/>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Maksettava</a:t>
            </a:r>
            <a:r>
              <a:rPr lang="fi-FI" baseline="0"/>
              <a:t> k</a:t>
            </a:r>
            <a:r>
              <a:rPr lang="fi-FI"/>
              <a:t>unnallisvero verovuonna 2023</a:t>
            </a:r>
          </a:p>
        </c:rich>
      </c:tx>
      <c:layout>
        <c:manualLayout>
          <c:xMode val="edge"/>
          <c:yMode val="edge"/>
          <c:x val="0.31063078653629833"/>
          <c:y val="6.0486517693237062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Kunnallisvero!$C$14</c:f>
              <c:strCache>
                <c:ptCount val="1"/>
                <c:pt idx="0">
                  <c:v>Palkkatulot</c:v>
                </c:pt>
              </c:strCache>
            </c:strRef>
          </c:tx>
          <c:spPr>
            <a:solidFill>
              <a:schemeClr val="tx2"/>
            </a:solidFill>
            <a:ln>
              <a:noFill/>
            </a:ln>
            <a:effectLst/>
          </c:spPr>
          <c:invertIfNegative val="0"/>
          <c:dPt>
            <c:idx val="0"/>
            <c:invertIfNegative val="0"/>
            <c:bubble3D val="0"/>
            <c:spPr>
              <a:solidFill>
                <a:srgbClr val="0E4264"/>
              </a:solidFill>
              <a:ln>
                <a:noFill/>
              </a:ln>
              <a:effectLst/>
            </c:spPr>
            <c:extLst>
              <c:ext xmlns:c16="http://schemas.microsoft.com/office/drawing/2014/chart" uri="{C3380CC4-5D6E-409C-BE32-E72D297353CC}">
                <c16:uniqueId val="{00000001-1226-4625-A46A-395CA64A4B7C}"/>
              </c:ext>
            </c:extLst>
          </c:dPt>
          <c:dPt>
            <c:idx val="1"/>
            <c:invertIfNegative val="0"/>
            <c:bubble3D val="0"/>
            <c:spPr>
              <a:solidFill>
                <a:srgbClr val="0E4264"/>
              </a:solidFill>
              <a:ln>
                <a:noFill/>
              </a:ln>
              <a:effectLst/>
            </c:spPr>
            <c:extLst>
              <c:ext xmlns:c16="http://schemas.microsoft.com/office/drawing/2014/chart" uri="{C3380CC4-5D6E-409C-BE32-E72D297353CC}">
                <c16:uniqueId val="{00000003-1226-4625-A46A-395CA64A4B7C}"/>
              </c:ext>
            </c:extLst>
          </c:dPt>
          <c:dPt>
            <c:idx val="2"/>
            <c:invertIfNegative val="0"/>
            <c:bubble3D val="0"/>
            <c:spPr>
              <a:solidFill>
                <a:srgbClr val="0E4264"/>
              </a:solidFill>
              <a:ln>
                <a:noFill/>
              </a:ln>
              <a:effectLst/>
            </c:spPr>
            <c:extLst>
              <c:ext xmlns:c16="http://schemas.microsoft.com/office/drawing/2014/chart" uri="{C3380CC4-5D6E-409C-BE32-E72D297353CC}">
                <c16:uniqueId val="{00000005-1226-4625-A46A-395CA64A4B7C}"/>
              </c:ext>
            </c:extLst>
          </c:dPt>
          <c:dPt>
            <c:idx val="3"/>
            <c:invertIfNegative val="0"/>
            <c:bubble3D val="0"/>
            <c:spPr>
              <a:solidFill>
                <a:srgbClr val="FFE561"/>
              </a:solidFill>
              <a:ln>
                <a:noFill/>
              </a:ln>
              <a:effectLst/>
            </c:spPr>
            <c:extLst>
              <c:ext xmlns:c16="http://schemas.microsoft.com/office/drawing/2014/chart" uri="{C3380CC4-5D6E-409C-BE32-E72D297353CC}">
                <c16:uniqueId val="{00000007-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1-1226-4625-A46A-395CA64A4B7C}"/>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6-4625-A46A-395CA64A4B7C}"/>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26-4625-A46A-395CA64A4B7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Kunnallisvero!$C$15:$C$18</c:f>
              <c:numCache>
                <c:formatCode>#,##0</c:formatCode>
                <c:ptCount val="4"/>
                <c:pt idx="0">
                  <c:v>294013.87800000003</c:v>
                </c:pt>
                <c:pt idx="1">
                  <c:v>329283.89199999999</c:v>
                </c:pt>
                <c:pt idx="2">
                  <c:v>30820.9722912</c:v>
                </c:pt>
                <c:pt idx="3">
                  <c:v>30324.792000000001</c:v>
                </c:pt>
              </c:numCache>
            </c:numRef>
          </c:val>
          <c:extLst>
            <c:ext xmlns:c16="http://schemas.microsoft.com/office/drawing/2014/chart" uri="{C3380CC4-5D6E-409C-BE32-E72D297353CC}">
              <c16:uniqueId val="{00000008-1226-4625-A46A-395CA64A4B7C}"/>
            </c:ext>
          </c:extLst>
        </c:ser>
        <c:ser>
          <c:idx val="2"/>
          <c:order val="1"/>
          <c:tx>
            <c:strRef>
              <c:f>Kunnallisvero!$D$14</c:f>
              <c:strCache>
                <c:ptCount val="1"/>
                <c:pt idx="0">
                  <c:v>Eläketulot</c:v>
                </c:pt>
              </c:strCache>
            </c:strRef>
          </c:tx>
          <c:spPr>
            <a:solidFill>
              <a:srgbClr val="FFC0D0"/>
            </a:solidFill>
            <a:ln>
              <a:noFill/>
            </a:ln>
            <a:effectLst/>
          </c:spPr>
          <c:invertIfNegative val="0"/>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Kunnallisvero!$D$15:$D$18</c:f>
              <c:numCache>
                <c:formatCode>General</c:formatCode>
                <c:ptCount val="4"/>
                <c:pt idx="0" formatCode="#,##0">
                  <c:v>108676.798</c:v>
                </c:pt>
              </c:numCache>
            </c:numRef>
          </c:val>
          <c:extLst>
            <c:ext xmlns:c16="http://schemas.microsoft.com/office/drawing/2014/chart" uri="{C3380CC4-5D6E-409C-BE32-E72D297353CC}">
              <c16:uniqueId val="{0000000A-1226-4625-A46A-395CA64A4B7C}"/>
            </c:ext>
          </c:extLst>
        </c:ser>
        <c:ser>
          <c:idx val="3"/>
          <c:order val="2"/>
          <c:tx>
            <c:strRef>
              <c:f>Kunnallisvero!$E$14</c:f>
              <c:strCache>
                <c:ptCount val="1"/>
                <c:pt idx="0">
                  <c:v>Muut tulot</c:v>
                </c:pt>
              </c:strCache>
            </c:strRef>
          </c:tx>
          <c:spPr>
            <a:solidFill>
              <a:schemeClr val="accent4"/>
            </a:solidFill>
            <a:ln>
              <a:noFill/>
            </a:ln>
            <a:effectLst/>
          </c:spPr>
          <c:invertIfNegative val="0"/>
          <c:dPt>
            <c:idx val="0"/>
            <c:invertIfNegative val="0"/>
            <c:bubble3D val="0"/>
            <c:spPr>
              <a:solidFill>
                <a:srgbClr val="923468"/>
              </a:solidFill>
              <a:ln>
                <a:noFill/>
              </a:ln>
              <a:effectLst/>
            </c:spPr>
            <c:extLst>
              <c:ext xmlns:c16="http://schemas.microsoft.com/office/drawing/2014/chart" uri="{C3380CC4-5D6E-409C-BE32-E72D297353CC}">
                <c16:uniqueId val="{0000000C-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C-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Kunnallisvero!$E$15:$E$18</c:f>
              <c:numCache>
                <c:formatCode>General</c:formatCode>
                <c:ptCount val="4"/>
                <c:pt idx="0" formatCode="#,##0">
                  <c:v>35443.743999999962</c:v>
                </c:pt>
              </c:numCache>
            </c:numRef>
          </c:val>
          <c:extLst>
            <c:ext xmlns:c16="http://schemas.microsoft.com/office/drawing/2014/chart" uri="{C3380CC4-5D6E-409C-BE32-E72D297353CC}">
              <c16:uniqueId val="{0000000D-1226-4625-A46A-395CA64A4B7C}"/>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Maksettava</a:t>
            </a:r>
            <a:r>
              <a:rPr lang="fi-FI" baseline="0"/>
              <a:t> kunnallisvero verovuonna</a:t>
            </a:r>
            <a:r>
              <a:rPr lang="fi-FI"/>
              <a:t> 2022</a:t>
            </a:r>
          </a:p>
        </c:rich>
      </c:tx>
      <c:layout>
        <c:manualLayout>
          <c:xMode val="edge"/>
          <c:yMode val="edge"/>
          <c:x val="0.32379014161691327"/>
          <c:y val="6.4834342069675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Kunnallisvero!$C$39</c:f>
              <c:strCache>
                <c:ptCount val="1"/>
                <c:pt idx="0">
                  <c:v>Palkkatulot</c:v>
                </c:pt>
              </c:strCache>
            </c:strRef>
          </c:tx>
          <c:spPr>
            <a:solidFill>
              <a:srgbClr val="0E4264"/>
            </a:solidFill>
            <a:ln>
              <a:noFill/>
            </a:ln>
            <a:effectLst/>
          </c:spPr>
          <c:invertIfNegative val="0"/>
          <c:dPt>
            <c:idx val="3"/>
            <c:invertIfNegative val="0"/>
            <c:bubble3D val="0"/>
            <c:spPr>
              <a:solidFill>
                <a:srgbClr val="FFE561"/>
              </a:solidFill>
              <a:ln>
                <a:noFill/>
              </a:ln>
              <a:effectLst/>
            </c:spPr>
            <c:extLst>
              <c:ext xmlns:c16="http://schemas.microsoft.com/office/drawing/2014/chart" uri="{C3380CC4-5D6E-409C-BE32-E72D297353CC}">
                <c16:uniqueId val="{00000001-28B6-4D38-98A0-7061AF0A4B0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8B6-4D38-98A0-7061AF0A4B0E}"/>
                </c:ext>
              </c:extLst>
            </c:dLbl>
            <c:dLbl>
              <c:idx val="1"/>
              <c:tx>
                <c:rich>
                  <a:bodyPr/>
                  <a:lstStyle/>
                  <a:p>
                    <a:fld id="{2CFAA8FB-E2E8-497F-89FE-AF48EDAA9F2C}" type="VALUE">
                      <a:rPr lang="en-US">
                        <a:solidFill>
                          <a:schemeClr val="bg1"/>
                        </a:solidFill>
                      </a:rPr>
                      <a:pPr/>
                      <a:t>[ARVO]</a:t>
                    </a:fld>
                    <a:endParaRPr lang="fi-FI"/>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8B6-4D38-98A0-7061AF0A4B0E}"/>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6="http://schemas.microsoft.com/office/drawing/2014/chart" uri="{C3380CC4-5D6E-409C-BE32-E72D297353CC}">
                  <c16:uniqueId val="{00000004-28B6-4D38-98A0-7061AF0A4B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Kunnallisvero!$C$40:$C$43</c:f>
              <c:numCache>
                <c:formatCode>#,##0</c:formatCode>
                <c:ptCount val="4"/>
                <c:pt idx="0">
                  <c:v>280868.40899999999</c:v>
                </c:pt>
                <c:pt idx="1">
                  <c:v>314132.83999999991</c:v>
                </c:pt>
                <c:pt idx="2">
                  <c:v>69109.224799999982</c:v>
                </c:pt>
                <c:pt idx="3">
                  <c:v>63057.885999999999</c:v>
                </c:pt>
              </c:numCache>
            </c:numRef>
          </c:val>
          <c:extLst>
            <c:ext xmlns:c16="http://schemas.microsoft.com/office/drawing/2014/chart" uri="{C3380CC4-5D6E-409C-BE32-E72D297353CC}">
              <c16:uniqueId val="{00000005-28B6-4D38-98A0-7061AF0A4B0E}"/>
            </c:ext>
          </c:extLst>
        </c:ser>
        <c:ser>
          <c:idx val="2"/>
          <c:order val="1"/>
          <c:tx>
            <c:strRef>
              <c:f>Kunnallisvero!$D$39</c:f>
              <c:strCache>
                <c:ptCount val="1"/>
                <c:pt idx="0">
                  <c:v>Eläketulot</c:v>
                </c:pt>
              </c:strCache>
            </c:strRef>
          </c:tx>
          <c:spPr>
            <a:solidFill>
              <a:srgbClr val="FFC0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Kunnallisvero!$D$40:$D$43</c:f>
              <c:numCache>
                <c:formatCode>General</c:formatCode>
                <c:ptCount val="4"/>
                <c:pt idx="0" formatCode="#,##0">
                  <c:v>100365.073</c:v>
                </c:pt>
              </c:numCache>
            </c:numRef>
          </c:val>
          <c:extLst>
            <c:ext xmlns:c16="http://schemas.microsoft.com/office/drawing/2014/chart" uri="{C3380CC4-5D6E-409C-BE32-E72D297353CC}">
              <c16:uniqueId val="{00000006-28B6-4D38-98A0-7061AF0A4B0E}"/>
            </c:ext>
          </c:extLst>
        </c:ser>
        <c:ser>
          <c:idx val="3"/>
          <c:order val="2"/>
          <c:tx>
            <c:strRef>
              <c:f>Kunnallisvero!$E$39</c:f>
              <c:strCache>
                <c:ptCount val="1"/>
                <c:pt idx="0">
                  <c:v>Muut tulot</c:v>
                </c:pt>
              </c:strCache>
            </c:strRef>
          </c:tx>
          <c:spPr>
            <a:solidFill>
              <a:srgbClr val="92346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Kunnallisvero!$E$40:$E$43</c:f>
              <c:numCache>
                <c:formatCode>General</c:formatCode>
                <c:ptCount val="4"/>
                <c:pt idx="0" formatCode="#,##0">
                  <c:v>35703.014999999985</c:v>
                </c:pt>
              </c:numCache>
            </c:numRef>
          </c:val>
          <c:extLst>
            <c:ext xmlns:c16="http://schemas.microsoft.com/office/drawing/2014/chart" uri="{C3380CC4-5D6E-409C-BE32-E72D297353CC}">
              <c16:uniqueId val="{00000007-28B6-4D38-98A0-7061AF0A4B0E}"/>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04942723281085E-2"/>
          <c:y val="0.10000715819613458"/>
          <c:w val="0.93653427327347782"/>
          <c:h val="0.82838436862058917"/>
        </c:manualLayout>
      </c:layout>
      <c:lineChart>
        <c:grouping val="standard"/>
        <c:varyColors val="0"/>
        <c:ser>
          <c:idx val="0"/>
          <c:order val="0"/>
          <c:tx>
            <c:strRef>
              <c:f>'Kunnallisveron veroasteet'!$A$6</c:f>
              <c:strCache>
                <c:ptCount val="1"/>
                <c:pt idx="0">
                  <c:v>Kunnan tuloveroprosentti</c:v>
                </c:pt>
              </c:strCache>
            </c:strRef>
          </c:tx>
          <c:spPr>
            <a:ln w="19050">
              <a:solidFill>
                <a:srgbClr val="0E4264"/>
              </a:solidFill>
            </a:ln>
          </c:spPr>
          <c:marker>
            <c:spPr>
              <a:ln w="3175">
                <a:solidFill>
                  <a:schemeClr val="tx1"/>
                </a:solidFill>
              </a:ln>
            </c:spPr>
          </c:marker>
          <c:dPt>
            <c:idx val="6"/>
            <c:bubble3D val="0"/>
            <c:extLst>
              <c:ext xmlns:c16="http://schemas.microsoft.com/office/drawing/2014/chart" uri="{C3380CC4-5D6E-409C-BE32-E72D297353CC}">
                <c16:uniqueId val="{00000005-FF5C-4E5B-A3CF-2C5695CAD65D}"/>
              </c:ext>
            </c:extLst>
          </c:dPt>
          <c:dPt>
            <c:idx val="9"/>
            <c:bubble3D val="0"/>
            <c:spPr>
              <a:ln w="19050">
                <a:noFill/>
              </a:ln>
            </c:spPr>
            <c:extLst>
              <c:ext xmlns:c16="http://schemas.microsoft.com/office/drawing/2014/chart" uri="{C3380CC4-5D6E-409C-BE32-E72D297353CC}">
                <c16:uniqueId val="{00000001-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veroasteet'!$B$6:$M$6</c:f>
              <c:numCache>
                <c:formatCode>0.00</c:formatCode>
                <c:ptCount val="12"/>
                <c:pt idx="0">
                  <c:v>21</c:v>
                </c:pt>
                <c:pt idx="1">
                  <c:v>21.25</c:v>
                </c:pt>
                <c:pt idx="2">
                  <c:v>21.25</c:v>
                </c:pt>
                <c:pt idx="3">
                  <c:v>21.25</c:v>
                </c:pt>
                <c:pt idx="4">
                  <c:v>21.75</c:v>
                </c:pt>
                <c:pt idx="5">
                  <c:v>22.25</c:v>
                </c:pt>
                <c:pt idx="6">
                  <c:v>22.25</c:v>
                </c:pt>
                <c:pt idx="7">
                  <c:v>22.25</c:v>
                </c:pt>
                <c:pt idx="8">
                  <c:v>22</c:v>
                </c:pt>
                <c:pt idx="9">
                  <c:v>9.36</c:v>
                </c:pt>
                <c:pt idx="10">
                  <c:v>9.9</c:v>
                </c:pt>
                <c:pt idx="11">
                  <c:v>9.9</c:v>
                </c:pt>
              </c:numCache>
            </c:numRef>
          </c:val>
          <c:smooth val="0"/>
          <c:extLst>
            <c:ext xmlns:c16="http://schemas.microsoft.com/office/drawing/2014/chart" uri="{C3380CC4-5D6E-409C-BE32-E72D297353CC}">
              <c16:uniqueId val="{00000002-9CE8-49B5-8A7C-5D935C15D125}"/>
            </c:ext>
          </c:extLst>
        </c:ser>
        <c:ser>
          <c:idx val="1"/>
          <c:order val="1"/>
          <c:tx>
            <c:strRef>
              <c:f>'Kunnallisveron veroasteet'!$A$7</c:f>
              <c:strCache>
                <c:ptCount val="1"/>
                <c:pt idx="0">
                  <c:v>Kunnan efektiivinen veroaste</c:v>
                </c:pt>
              </c:strCache>
            </c:strRef>
          </c:tx>
          <c:spPr>
            <a:ln w="19050">
              <a:solidFill>
                <a:srgbClr val="FF3E60"/>
              </a:solidFill>
            </a:ln>
          </c:spPr>
          <c:marker>
            <c:spPr>
              <a:solidFill>
                <a:srgbClr val="FF3E60"/>
              </a:solidFill>
              <a:ln w="3175">
                <a:solidFill>
                  <a:schemeClr val="tx2"/>
                </a:solidFill>
              </a:ln>
            </c:spPr>
          </c:marker>
          <c:dPt>
            <c:idx val="9"/>
            <c:bubble3D val="0"/>
            <c:spPr>
              <a:ln w="19050">
                <a:noFill/>
              </a:ln>
            </c:spPr>
            <c:extLst>
              <c:ext xmlns:c16="http://schemas.microsoft.com/office/drawing/2014/chart" uri="{C3380CC4-5D6E-409C-BE32-E72D297353CC}">
                <c16:uniqueId val="{00000004-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veroasteet'!$B$7:$M$7</c:f>
              <c:numCache>
                <c:formatCode>0.00</c:formatCode>
                <c:ptCount val="12"/>
                <c:pt idx="0">
                  <c:v>15.190667860693033</c:v>
                </c:pt>
                <c:pt idx="1">
                  <c:v>15.339544042818632</c:v>
                </c:pt>
                <c:pt idx="2">
                  <c:v>15.166451070515857</c:v>
                </c:pt>
                <c:pt idx="3">
                  <c:v>14.63586263442793</c:v>
                </c:pt>
                <c:pt idx="4">
                  <c:v>14.968605376728526</c:v>
                </c:pt>
                <c:pt idx="5">
                  <c:v>15.34203459560934</c:v>
                </c:pt>
                <c:pt idx="6">
                  <c:v>15.443586102199751</c:v>
                </c:pt>
                <c:pt idx="7">
                  <c:v>15.4615222819429</c:v>
                </c:pt>
                <c:pt idx="8">
                  <c:v>15.124098382780822</c:v>
                </c:pt>
                <c:pt idx="9">
                  <c:v>6.9213443673290955</c:v>
                </c:pt>
                <c:pt idx="10">
                  <c:v>7.420037765947014</c:v>
                </c:pt>
                <c:pt idx="11">
                  <c:v>7.8070095169325029</c:v>
                </c:pt>
              </c:numCache>
            </c:numRef>
          </c:val>
          <c:smooth val="0"/>
          <c:extLst>
            <c:ext xmlns:c16="http://schemas.microsoft.com/office/drawing/2014/chart" uri="{C3380CC4-5D6E-409C-BE32-E72D297353CC}">
              <c16:uniqueId val="{00000005-9CE8-49B5-8A7C-5D935C15D125}"/>
            </c:ext>
          </c:extLst>
        </c:ser>
        <c:ser>
          <c:idx val="2"/>
          <c:order val="2"/>
          <c:tx>
            <c:strRef>
              <c:f>'Kunnallisveron veroasteet'!$A$33</c:f>
              <c:strCache>
                <c:ptCount val="1"/>
                <c:pt idx="0">
                  <c:v>Koko maan tuloveroprosentti</c:v>
                </c:pt>
              </c:strCache>
            </c:strRef>
          </c:tx>
          <c:spPr>
            <a:ln w="19050">
              <a:solidFill>
                <a:srgbClr val="C4D2D8"/>
              </a:solidFill>
            </a:ln>
          </c:spPr>
          <c:marker>
            <c:symbol val="diamond"/>
            <c:size val="7"/>
            <c:spPr>
              <a:solidFill>
                <a:srgbClr val="C4D2D8"/>
              </a:solidFill>
              <a:ln w="3175">
                <a:solidFill>
                  <a:schemeClr val="tx1"/>
                </a:solidFill>
              </a:ln>
            </c:spPr>
          </c:marker>
          <c:dPt>
            <c:idx val="9"/>
            <c:bubble3D val="0"/>
            <c:spPr>
              <a:ln w="19050">
                <a:noFill/>
              </a:ln>
            </c:spPr>
            <c:extLst>
              <c:ext xmlns:c16="http://schemas.microsoft.com/office/drawing/2014/chart" uri="{C3380CC4-5D6E-409C-BE32-E72D297353CC}">
                <c16:uniqueId val="{00000007-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veroasteet'!$B$33:$M$33</c:f>
              <c:numCache>
                <c:formatCode>0.00</c:formatCode>
                <c:ptCount val="12"/>
                <c:pt idx="0">
                  <c:v>19.739999999999998</c:v>
                </c:pt>
                <c:pt idx="1">
                  <c:v>19.830000000000002</c:v>
                </c:pt>
                <c:pt idx="2">
                  <c:v>19.853860016544285</c:v>
                </c:pt>
                <c:pt idx="3">
                  <c:v>19.885947732529598</c:v>
                </c:pt>
                <c:pt idx="4">
                  <c:v>19.8444073148044</c:v>
                </c:pt>
                <c:pt idx="5">
                  <c:v>19.8796448877881</c:v>
                </c:pt>
                <c:pt idx="6">
                  <c:v>19.965479811907599</c:v>
                </c:pt>
                <c:pt idx="7">
                  <c:v>20.02</c:v>
                </c:pt>
                <c:pt idx="8">
                  <c:v>20</c:v>
                </c:pt>
                <c:pt idx="9">
                  <c:v>7.43</c:v>
                </c:pt>
                <c:pt idx="10">
                  <c:v>7.52</c:v>
                </c:pt>
                <c:pt idx="11">
                  <c:v>7.59</c:v>
                </c:pt>
              </c:numCache>
            </c:numRef>
          </c:val>
          <c:smooth val="0"/>
          <c:extLst>
            <c:ext xmlns:c16="http://schemas.microsoft.com/office/drawing/2014/chart" uri="{C3380CC4-5D6E-409C-BE32-E72D297353CC}">
              <c16:uniqueId val="{00000008-9CE8-49B5-8A7C-5D935C15D125}"/>
            </c:ext>
          </c:extLst>
        </c:ser>
        <c:ser>
          <c:idx val="3"/>
          <c:order val="3"/>
          <c:tx>
            <c:strRef>
              <c:f>'Kunnallisveron veroasteet'!$A$34</c:f>
              <c:strCache>
                <c:ptCount val="1"/>
                <c:pt idx="0">
                  <c:v>Koko maan efektiivinen veroaste</c:v>
                </c:pt>
              </c:strCache>
            </c:strRef>
          </c:tx>
          <c:spPr>
            <a:ln w="19050">
              <a:solidFill>
                <a:srgbClr val="FCDEE3"/>
              </a:solidFill>
            </a:ln>
          </c:spPr>
          <c:marker>
            <c:symbol val="square"/>
            <c:size val="5"/>
            <c:spPr>
              <a:solidFill>
                <a:srgbClr val="FCDEE3"/>
              </a:solidFill>
              <a:ln>
                <a:solidFill>
                  <a:schemeClr val="tx1"/>
                </a:solidFill>
              </a:ln>
            </c:spPr>
          </c:marker>
          <c:dPt>
            <c:idx val="9"/>
            <c:bubble3D val="0"/>
            <c:spPr>
              <a:ln w="19050">
                <a:noFill/>
              </a:ln>
            </c:spPr>
            <c:extLst>
              <c:ext xmlns:c16="http://schemas.microsoft.com/office/drawing/2014/chart" uri="{C3380CC4-5D6E-409C-BE32-E72D297353CC}">
                <c16:uniqueId val="{0000000A-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veroasteet'!$B$34:$M$34</c:f>
              <c:numCache>
                <c:formatCode>0.00</c:formatCode>
                <c:ptCount val="12"/>
                <c:pt idx="0">
                  <c:v>14.934479634248307</c:v>
                </c:pt>
                <c:pt idx="1">
                  <c:v>14.944409128800759</c:v>
                </c:pt>
                <c:pt idx="2">
                  <c:v>14.79942049472751</c:v>
                </c:pt>
                <c:pt idx="3">
                  <c:v>14.346449029399263</c:v>
                </c:pt>
                <c:pt idx="4">
                  <c:v>14.303762258029975</c:v>
                </c:pt>
                <c:pt idx="5">
                  <c:v>14.334714294220856</c:v>
                </c:pt>
                <c:pt idx="6">
                  <c:v>14.4599405951877</c:v>
                </c:pt>
                <c:pt idx="7">
                  <c:v>14.515333173028457</c:v>
                </c:pt>
                <c:pt idx="8">
                  <c:v>14.521452145214521</c:v>
                </c:pt>
                <c:pt idx="9">
                  <c:v>5.6948559262628953</c:v>
                </c:pt>
                <c:pt idx="10">
                  <c:v>5.8354097961667177</c:v>
                </c:pt>
                <c:pt idx="11">
                  <c:v>6.1297350914706579</c:v>
                </c:pt>
              </c:numCache>
            </c:numRef>
          </c:val>
          <c:smooth val="0"/>
          <c:extLst>
            <c:ext xmlns:c16="http://schemas.microsoft.com/office/drawing/2014/chart" uri="{C3380CC4-5D6E-409C-BE32-E72D297353CC}">
              <c16:uniqueId val="{0000000B-9CE8-49B5-8A7C-5D935C15D125}"/>
            </c:ext>
          </c:extLst>
        </c:ser>
        <c:dLbls>
          <c:showLegendKey val="0"/>
          <c:showVal val="0"/>
          <c:showCatName val="0"/>
          <c:showSerName val="0"/>
          <c:showPercent val="0"/>
          <c:showBubbleSize val="0"/>
        </c:dLbls>
        <c:marker val="1"/>
        <c:smooth val="0"/>
        <c:axId val="297428960"/>
        <c:axId val="1"/>
      </c:lineChart>
      <c:catAx>
        <c:axId val="29742896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i-FI"/>
          </a:p>
        </c:txPr>
        <c:crossAx val="1"/>
        <c:crosses val="autoZero"/>
        <c:auto val="1"/>
        <c:lblAlgn val="ctr"/>
        <c:lblOffset val="100"/>
        <c:noMultiLvlLbl val="0"/>
      </c:catAx>
      <c:valAx>
        <c:axId val="1"/>
        <c:scaling>
          <c:orientation val="minMax"/>
          <c:max val="24"/>
          <c:min val="0"/>
        </c:scaling>
        <c:delete val="0"/>
        <c:axPos val="l"/>
        <c:majorGridlines/>
        <c:numFmt formatCode="0.00" sourceLinked="1"/>
        <c:majorTickMark val="out"/>
        <c:minorTickMark val="none"/>
        <c:tickLblPos val="nextTo"/>
        <c:txPr>
          <a:bodyPr rot="0" vert="horz"/>
          <a:lstStyle/>
          <a:p>
            <a:pPr>
              <a:defRPr sz="900" b="0" i="0" u="none" strike="noStrike" baseline="0">
                <a:solidFill>
                  <a:srgbClr val="000000"/>
                </a:solidFill>
                <a:latin typeface="Work Sans" panose="00000500000000000000" pitchFamily="2" charset="0"/>
                <a:ea typeface="Arial"/>
                <a:cs typeface="Arial"/>
              </a:defRPr>
            </a:pPr>
            <a:endParaRPr lang="fi-FI"/>
          </a:p>
        </c:txPr>
        <c:crossAx val="297428960"/>
        <c:crosses val="autoZero"/>
        <c:crossBetween val="between"/>
        <c:majorUnit val="2"/>
      </c:valAx>
      <c:spPr>
        <a:solidFill>
          <a:schemeClr val="bg1"/>
        </a:solidFill>
        <a:ln>
          <a:solidFill>
            <a:schemeClr val="bg1">
              <a:lumMod val="95000"/>
            </a:schemeClr>
          </a:solidFill>
        </a:ln>
      </c:spPr>
    </c:plotArea>
    <c:legend>
      <c:legendPos val="r"/>
      <c:layout>
        <c:manualLayout>
          <c:xMode val="edge"/>
          <c:yMode val="edge"/>
          <c:x val="8.0810564111373356E-2"/>
          <c:y val="1.8182399127280355E-2"/>
          <c:w val="0.82224748983322393"/>
          <c:h val="2.7273598690920532E-2"/>
        </c:manualLayout>
      </c:layout>
      <c:overlay val="0"/>
      <c:txPr>
        <a:bodyPr/>
        <a:lstStyle/>
        <a:p>
          <a:pPr>
            <a:defRPr sz="1000" b="0" i="0" u="none" strike="noStrike" baseline="0">
              <a:solidFill>
                <a:srgbClr val="000000"/>
              </a:solidFill>
              <a:latin typeface="Work Sans" panose="00000500000000000000" pitchFamily="2" charset="0"/>
              <a:ea typeface="Roboto" panose="02000000000000000000" pitchFamily="2" charset="0"/>
              <a:cs typeface="Arial"/>
            </a:defRPr>
          </a:pPr>
          <a:endParaRPr lang="fi-FI"/>
        </a:p>
      </c:txPr>
    </c:legend>
    <c:plotVisOnly val="0"/>
    <c:dispBlanksAs val="gap"/>
    <c:showDLblsOverMax val="0"/>
  </c:chart>
  <c:txPr>
    <a:bodyPr/>
    <a:lstStyle/>
    <a:p>
      <a:pPr>
        <a:defRPr sz="1000" b="1" i="0" u="none" strike="noStrike" baseline="0">
          <a:solidFill>
            <a:srgbClr val="000000"/>
          </a:solidFill>
          <a:latin typeface="Calibri"/>
          <a:ea typeface="Calibri"/>
          <a:cs typeface="Calibri"/>
        </a:defRPr>
      </a:pPr>
      <a:endParaRPr lang="fi-FI"/>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22223</xdr:colOff>
      <xdr:row>6</xdr:row>
      <xdr:rowOff>69273</xdr:rowOff>
    </xdr:from>
    <xdr:to>
      <xdr:col>4</xdr:col>
      <xdr:colOff>928831</xdr:colOff>
      <xdr:row>31</xdr:row>
      <xdr:rowOff>103909</xdr:rowOff>
    </xdr:to>
    <xdr:graphicFrame macro="">
      <xdr:nvGraphicFramePr>
        <xdr:cNvPr id="3" name="Kaavio 2">
          <a:extLst>
            <a:ext uri="{FF2B5EF4-FFF2-40B4-BE49-F238E27FC236}">
              <a16:creationId xmlns:a16="http://schemas.microsoft.com/office/drawing/2014/main" id="{4A7A90CF-414F-E54A-2637-32132FE2E5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69273</xdr:colOff>
      <xdr:row>33</xdr:row>
      <xdr:rowOff>23092</xdr:rowOff>
    </xdr:from>
    <xdr:to>
      <xdr:col>4</xdr:col>
      <xdr:colOff>952500</xdr:colOff>
      <xdr:row>57</xdr:row>
      <xdr:rowOff>112278</xdr:rowOff>
    </xdr:to>
    <xdr:graphicFrame macro="">
      <xdr:nvGraphicFramePr>
        <xdr:cNvPr id="4" name="Kaavio 3">
          <a:extLst>
            <a:ext uri="{FF2B5EF4-FFF2-40B4-BE49-F238E27FC236}">
              <a16:creationId xmlns:a16="http://schemas.microsoft.com/office/drawing/2014/main" id="{073E05AD-F569-645F-1956-971E32ADE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12123</xdr:colOff>
      <xdr:row>13</xdr:row>
      <xdr:rowOff>75046</xdr:rowOff>
    </xdr:from>
    <xdr:to>
      <xdr:col>8</xdr:col>
      <xdr:colOff>1264227</xdr:colOff>
      <xdr:row>31</xdr:row>
      <xdr:rowOff>98136</xdr:rowOff>
    </xdr:to>
    <xdr:sp macro="" textlink="">
      <xdr:nvSpPr>
        <xdr:cNvPr id="5" name="Tekstiruutu 4">
          <a:extLst>
            <a:ext uri="{FF2B5EF4-FFF2-40B4-BE49-F238E27FC236}">
              <a16:creationId xmlns:a16="http://schemas.microsoft.com/office/drawing/2014/main" id="{E6D54C36-6F8D-F1AA-6640-D1838C6BD29F}"/>
            </a:ext>
          </a:extLst>
        </xdr:cNvPr>
        <xdr:cNvSpPr txBox="1"/>
      </xdr:nvSpPr>
      <xdr:spPr>
        <a:xfrm>
          <a:off x="7251123" y="2906569"/>
          <a:ext cx="6672695" cy="4023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Work Sans" panose="00000500000000000000" pitchFamily="2" charset="0"/>
            </a:rPr>
            <a:t>Valtionverotuksen</a:t>
          </a:r>
          <a:r>
            <a:rPr lang="fi-FI" sz="1000" b="1" baseline="0">
              <a:latin typeface="Work Sans" panose="00000500000000000000" pitchFamily="2" charset="0"/>
            </a:rPr>
            <a:t> ansiotuloverotus. </a:t>
          </a:r>
          <a:r>
            <a:rPr lang="fi-FI" sz="1000">
              <a:latin typeface="Work Sans" panose="00000500000000000000" pitchFamily="2" charset="0"/>
            </a:rPr>
            <a:t>Soteuudistuksessa</a:t>
          </a:r>
          <a:r>
            <a:rPr lang="fi-FI" sz="1000" baseline="0">
              <a:latin typeface="Work Sans" panose="00000500000000000000" pitchFamily="2" charset="0"/>
            </a:rPr>
            <a:t> vuonna 2023 v</a:t>
          </a:r>
          <a:r>
            <a:rPr lang="fi-FI" sz="1000">
              <a:latin typeface="Work Sans" panose="00000500000000000000" pitchFamily="2" charset="0"/>
            </a:rPr>
            <a:t>altion</a:t>
          </a:r>
          <a:r>
            <a:rPr lang="fi-FI" sz="1000" baseline="0">
              <a:latin typeface="Work Sans" panose="00000500000000000000" pitchFamily="2" charset="0"/>
            </a:rPr>
            <a:t> tuloveroasteikkoon lisättiin yksi tuloluokka ja verotusta kiristettiin selvästi. Toimenpiteellä varmistettiin uudistuksen </a:t>
          </a:r>
          <a:r>
            <a:rPr lang="fi-FI" sz="1000" baseline="0">
              <a:solidFill>
                <a:schemeClr val="dk1"/>
              </a:solidFill>
              <a:latin typeface="Work Sans" panose="00000500000000000000" pitchFamily="2" charset="0"/>
              <a:ea typeface="+mn-ea"/>
              <a:cs typeface="+mn-cs"/>
            </a:rPr>
            <a:t>reunaehto, että kenenkään veronmaksajan tuloverotus ei merkittävästi saisi muuttua uudistuksen johdosta. Tämän lisäksi  </a:t>
          </a:r>
          <a:r>
            <a:rPr lang="fi-FI" sz="1000" baseline="0">
              <a:latin typeface="Work Sans" panose="00000500000000000000" pitchFamily="2" charset="0"/>
            </a:rPr>
            <a:t>yhdistettiin myös valtion- ja kunnallisveron veropohjat. Lue lisää: https://www.veronmaksajat.fi/tutkimus-ja-tilastot/tuloverot/tuloveroasteikot-valtio/valtion-tuloveroasteikko-2023/#77d93dee</a:t>
          </a:r>
        </a:p>
        <a:p>
          <a:endParaRPr lang="fi-FI" sz="1000" baseline="0">
            <a:latin typeface="Work Sans" panose="00000500000000000000" pitchFamily="2" charset="0"/>
          </a:endParaRPr>
        </a:p>
        <a:p>
          <a:r>
            <a:rPr lang="fi-FI" sz="1000" b="1" baseline="0">
              <a:latin typeface="Work Sans" panose="00000500000000000000" pitchFamily="2" charset="0"/>
            </a:rPr>
            <a:t>Tulovero pääomatulosta valtionverotuksessa. </a:t>
          </a:r>
          <a:r>
            <a:rPr lang="fi-FI" sz="1000" b="0" baseline="0">
              <a:latin typeface="Work Sans" panose="00000500000000000000" pitchFamily="2" charset="0"/>
            </a:rPr>
            <a:t>Pääomatulojen veroprosentti on 30 % ja 30 000 euron ylittävältä osalta 34 %.</a:t>
          </a:r>
        </a:p>
        <a:p>
          <a:endParaRPr lang="fi-FI" sz="1000" baseline="0">
            <a:latin typeface="Work Sans" panose="00000500000000000000" pitchFamily="2" charset="0"/>
          </a:endParaRPr>
        </a:p>
        <a:p>
          <a:r>
            <a:rPr lang="fi-FI" sz="1000" b="1" baseline="0">
              <a:latin typeface="Work Sans" panose="00000500000000000000" pitchFamily="2" charset="0"/>
            </a:rPr>
            <a:t>Kunnallisvero. </a:t>
          </a:r>
          <a:r>
            <a:rPr lang="fi-FI" sz="1000" baseline="0">
              <a:latin typeface="Work Sans" panose="00000500000000000000" pitchFamily="2" charset="0"/>
            </a:rPr>
            <a:t>Manner-Suomen kuntien tuloveroprosentteja leikattiin soteuudistuksessa -12,64 %-yksikköllä verovuodesta 2022. Kunnallisveron verotettava tulo pienentyi siten merkittävästi ja valtionverotuksen tuloveron ansiotuloista vastaavasti kasvoi. Samalla yhä suurempi osa suoraan verosta tehtävistä vähennyksistä tehtiin valtion ansiotulojen verotuksessa. Tämä paransi kunnallisveron efektiivisyyttä, toisin sanoen kuntien tuloveroprosentien tuotto parani aiemmasta.</a:t>
          </a:r>
        </a:p>
        <a:p>
          <a:endParaRPr lang="fi-FI" sz="1000" baseline="0">
            <a:latin typeface="Work Sans" panose="00000500000000000000" pitchFamily="2" charset="0"/>
          </a:endParaRPr>
        </a:p>
        <a:p>
          <a:r>
            <a:rPr lang="fi-FI" sz="1000" b="1" baseline="0">
              <a:latin typeface="Work Sans" panose="00000500000000000000" pitchFamily="2" charset="0"/>
            </a:rPr>
            <a:t>Kirkollisvero</a:t>
          </a:r>
          <a:r>
            <a:rPr lang="fi-FI" sz="1000" baseline="0">
              <a:latin typeface="Work Sans" panose="00000500000000000000" pitchFamily="2" charset="0"/>
            </a:rPr>
            <a:t>. Myös kirkollisveron efektiivisyys parantui aiemmasta tasosta kun valtionverotuksen verotettava tulo kasvoi: eli myös suoraan kirkollisverosta tehtävät vähennykset pienenivät. </a:t>
          </a:r>
        </a:p>
        <a:p>
          <a:endParaRPr lang="fi-FI" sz="1000" baseline="0">
            <a:latin typeface="Work Sans" panose="00000500000000000000" pitchFamily="2" charset="0"/>
          </a:endParaRPr>
        </a:p>
        <a:p>
          <a:r>
            <a:rPr lang="fi-FI" sz="1000" b="1" baseline="0">
              <a:latin typeface="Work Sans" panose="00000500000000000000" pitchFamily="2" charset="0"/>
            </a:rPr>
            <a:t>KELA:n  maksut. </a:t>
          </a:r>
          <a:r>
            <a:rPr lang="fi-FI" sz="1000" b="0" baseline="0">
              <a:latin typeface="Work Sans" panose="00000500000000000000" pitchFamily="2" charset="0"/>
            </a:rPr>
            <a:t>Sekä sairasvakuutuksen päiväraha- että sairaanhoitomaksu nousivat vuodelle 2023</a:t>
          </a:r>
          <a:r>
            <a:rPr lang="fi-FI" sz="1000" b="1" baseline="0">
              <a:latin typeface="Work Sans" panose="00000500000000000000" pitchFamily="2" charset="0"/>
            </a:rPr>
            <a:t>.                </a:t>
          </a:r>
          <a:r>
            <a:rPr lang="fi-FI" sz="1000" b="0" baseline="0">
              <a:latin typeface="Work Sans" panose="00000500000000000000" pitchFamily="2" charset="0"/>
            </a:rPr>
            <a:t>Lue lisää:  https://www.vero.fi/yritykset-ja-yhteisot/verot-ja-maksut/yritys_tyonantajana/sosiaalivakuutusmaksut/sosiaalivakuutusmaksut-vanhat-vuodet/ </a:t>
          </a:r>
        </a:p>
        <a:p>
          <a:endParaRPr lang="fi-FI" sz="1000" b="1" baseline="0">
            <a:solidFill>
              <a:schemeClr val="dk1"/>
            </a:solidFill>
            <a:latin typeface="Work Sans" panose="00000500000000000000" pitchFamily="2" charset="0"/>
            <a:ea typeface="+mn-ea"/>
            <a:cs typeface="+mn-cs"/>
          </a:endParaRPr>
        </a:p>
        <a:p>
          <a:r>
            <a:rPr lang="fi-FI" sz="1000" b="1" baseline="0">
              <a:latin typeface="Work Sans" panose="00000500000000000000" pitchFamily="2" charset="0"/>
            </a:rPr>
            <a:t>Yleisradiovero. </a:t>
          </a:r>
          <a:r>
            <a:rPr lang="fi-FI" sz="1000" b="0" i="0">
              <a:solidFill>
                <a:schemeClr val="dk1"/>
              </a:solidFill>
              <a:effectLst/>
              <a:latin typeface="Work Sans" panose="00000500000000000000" pitchFamily="2" charset="0"/>
              <a:ea typeface="+mn-ea"/>
              <a:cs typeface="+mn-cs"/>
            </a:rPr>
            <a:t>Henkilön yleisradiovero valtiolle on 0–163 euroa vuodessa tuloista riippuen.                 </a:t>
          </a:r>
        </a:p>
        <a:p>
          <a:r>
            <a:rPr lang="fi-FI" sz="1000" b="0" i="0">
              <a:solidFill>
                <a:schemeClr val="dk1"/>
              </a:solidFill>
              <a:effectLst/>
              <a:latin typeface="Work Sans" panose="00000500000000000000" pitchFamily="2" charset="0"/>
              <a:ea typeface="+mn-ea"/>
              <a:cs typeface="+mn-cs"/>
            </a:rPr>
            <a:t>Lue lisää: https://www.vero.fi/syventavat-vero-ohjeet/ohje-hakusivu/48391/yleisradiovero5/#2.2-henkil%C3%B6n-yleisradioveron-m%C3%A4%C3%A4r%C3%A4 </a:t>
          </a:r>
          <a:endParaRPr lang="fi-FI" sz="1000" b="1" baseline="0">
            <a:latin typeface="Work Sans" panose="00000500000000000000" pitchFamily="2" charset="0"/>
          </a:endParaRPr>
        </a:p>
        <a:p>
          <a:endParaRPr lang="fi-FI" sz="1100" baseline="0"/>
        </a:p>
        <a:p>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8</xdr:col>
      <xdr:colOff>0</xdr:colOff>
      <xdr:row>35</xdr:row>
      <xdr:rowOff>0</xdr:rowOff>
    </xdr:to>
    <xdr:graphicFrame macro="">
      <xdr:nvGraphicFramePr>
        <xdr:cNvPr id="2" name="Kaavio 1">
          <a:extLst>
            <a:ext uri="{FF2B5EF4-FFF2-40B4-BE49-F238E27FC236}">
              <a16:creationId xmlns:a16="http://schemas.microsoft.com/office/drawing/2014/main" id="{4D321333-D990-41E7-B645-175686448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28</xdr:row>
      <xdr:rowOff>28575</xdr:rowOff>
    </xdr:from>
    <xdr:to>
      <xdr:col>4</xdr:col>
      <xdr:colOff>438150</xdr:colOff>
      <xdr:row>30</xdr:row>
      <xdr:rowOff>28575</xdr:rowOff>
    </xdr:to>
    <xdr:sp macro="" textlink="">
      <xdr:nvSpPr>
        <xdr:cNvPr id="3" name="Nuoli: Oikea 2">
          <a:extLst>
            <a:ext uri="{FF2B5EF4-FFF2-40B4-BE49-F238E27FC236}">
              <a16:creationId xmlns:a16="http://schemas.microsoft.com/office/drawing/2014/main" id="{CE455307-43D1-412D-A669-BF10576A1511}"/>
            </a:ext>
          </a:extLst>
        </xdr:cNvPr>
        <xdr:cNvSpPr/>
      </xdr:nvSpPr>
      <xdr:spPr>
        <a:xfrm>
          <a:off x="4191000"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590550</xdr:colOff>
      <xdr:row>28</xdr:row>
      <xdr:rowOff>28575</xdr:rowOff>
    </xdr:from>
    <xdr:to>
      <xdr:col>6</xdr:col>
      <xdr:colOff>352425</xdr:colOff>
      <xdr:row>30</xdr:row>
      <xdr:rowOff>28575</xdr:rowOff>
    </xdr:to>
    <xdr:sp macro="" textlink="">
      <xdr:nvSpPr>
        <xdr:cNvPr id="4" name="Nuoli: Oikea 3">
          <a:extLst>
            <a:ext uri="{FF2B5EF4-FFF2-40B4-BE49-F238E27FC236}">
              <a16:creationId xmlns:a16="http://schemas.microsoft.com/office/drawing/2014/main" id="{941927D4-34DD-4936-8214-340D9A509562}"/>
            </a:ext>
          </a:extLst>
        </xdr:cNvPr>
        <xdr:cNvSpPr/>
      </xdr:nvSpPr>
      <xdr:spPr>
        <a:xfrm>
          <a:off x="6162675"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1</xdr:col>
      <xdr:colOff>781050</xdr:colOff>
      <xdr:row>17</xdr:row>
      <xdr:rowOff>47625</xdr:rowOff>
    </xdr:from>
    <xdr:to>
      <xdr:col>2</xdr:col>
      <xdr:colOff>542925</xdr:colOff>
      <xdr:row>19</xdr:row>
      <xdr:rowOff>28575</xdr:rowOff>
    </xdr:to>
    <xdr:sp macro="" textlink="">
      <xdr:nvSpPr>
        <xdr:cNvPr id="5" name="Nuoli: Oikea 4">
          <a:extLst>
            <a:ext uri="{FF2B5EF4-FFF2-40B4-BE49-F238E27FC236}">
              <a16:creationId xmlns:a16="http://schemas.microsoft.com/office/drawing/2014/main" id="{6845B45D-F2EE-4AAC-8D93-93F8D7899541}"/>
            </a:ext>
          </a:extLst>
        </xdr:cNvPr>
        <xdr:cNvSpPr/>
      </xdr:nvSpPr>
      <xdr:spPr>
        <a:xfrm>
          <a:off x="2238375" y="3514725"/>
          <a:ext cx="790575" cy="3429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0</xdr:col>
      <xdr:colOff>0</xdr:colOff>
      <xdr:row>36</xdr:row>
      <xdr:rowOff>9525</xdr:rowOff>
    </xdr:from>
    <xdr:to>
      <xdr:col>8</xdr:col>
      <xdr:colOff>0</xdr:colOff>
      <xdr:row>65</xdr:row>
      <xdr:rowOff>190499</xdr:rowOff>
    </xdr:to>
    <xdr:graphicFrame macro="">
      <xdr:nvGraphicFramePr>
        <xdr:cNvPr id="6" name="Kaavio 5">
          <a:extLst>
            <a:ext uri="{FF2B5EF4-FFF2-40B4-BE49-F238E27FC236}">
              <a16:creationId xmlns:a16="http://schemas.microsoft.com/office/drawing/2014/main" id="{4C3A1D1C-BBD9-4F38-B939-5E793E018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0.49827</cdr:x>
      <cdr:y>0.2558</cdr:y>
    </cdr:from>
    <cdr:to>
      <cdr:x>0.654</cdr:x>
      <cdr:y>0.5409</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314151" y="1235306"/>
          <a:ext cx="1348345" cy="137679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fi-FI" sz="900">
              <a:latin typeface="Work Sans" panose="00000500000000000000" pitchFamily="2" charset="0"/>
            </a:rPr>
            <a:t>Ansiotuloista vähennetään  ansiotuloista</a:t>
          </a:r>
          <a:r>
            <a:rPr lang="fi-FI" sz="900" baseline="0">
              <a:latin typeface="Work Sans" panose="00000500000000000000" pitchFamily="2" charset="0"/>
            </a:rPr>
            <a:t> </a:t>
          </a:r>
          <a:r>
            <a:rPr lang="fi-FI" sz="900">
              <a:latin typeface="Work Sans" panose="00000500000000000000" pitchFamily="2" charset="0"/>
            </a:rPr>
            <a:t> tehtävät vähennykset (kts. taulukko oikealla) ja näin muodostuu verotettava tulo. </a:t>
          </a:r>
          <a:r>
            <a:rPr lang="fi-FI" sz="1100">
              <a:latin typeface="Work Sans" panose="00000500000000000000" pitchFamily="2" charset="0"/>
            </a:rPr>
            <a:t> </a:t>
          </a: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Kunnan tuloveroprosentti muodostaa</a:t>
          </a:r>
          <a:r>
            <a:rPr lang="fi-FI" sz="900" baseline="0">
              <a:latin typeface="Work Sans" panose="00000500000000000000" pitchFamily="2" charset="0"/>
            </a:rPr>
            <a:t> veron tulon perusteella.</a:t>
          </a:r>
          <a:endParaRPr lang="fi-FI" sz="1100">
            <a:latin typeface="Work Sans" panose="00000500000000000000" pitchFamily="2" charset="0"/>
          </a:endParaRPr>
        </a:p>
      </cdr:txBody>
    </cdr:sp>
  </cdr:relSizeAnchor>
  <cdr:relSizeAnchor xmlns:cdr="http://schemas.openxmlformats.org/drawingml/2006/chartDrawing">
    <cdr:from>
      <cdr:x>0.78321</cdr:x>
      <cdr:y>0.48417</cdr:y>
    </cdr:from>
    <cdr:to>
      <cdr:x>0.9597</cdr:x>
      <cdr:y>0.81124</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728965" y="2222847"/>
          <a:ext cx="1516322" cy="15015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Kunnallisverosta</a:t>
          </a:r>
          <a:r>
            <a:rPr lang="fi-FI" sz="900" baseline="0">
              <a:latin typeface="Work Sans" panose="00000500000000000000" pitchFamily="2" charset="0"/>
            </a:rPr>
            <a:t> vähennetään vielä suoraan vähennyksiä (</a:t>
          </a:r>
          <a:r>
            <a:rPr lang="fi-FI" sz="900" baseline="0">
              <a:latin typeface="Work Sans" panose="00000500000000000000" pitchFamily="2" charset="0"/>
              <a:ea typeface="+mn-ea"/>
              <a:cs typeface="+mn-cs"/>
            </a:rPr>
            <a:t>mm. työtulovähennys ja kotitalousvähennys). Tämän jälkeen muodostuu verovuoden lopullinen maksettava kunnallisvero</a:t>
          </a:r>
          <a:r>
            <a:rPr lang="fi-FI" sz="900" baseline="0">
              <a:latin typeface="Work Sans" panose="00000500000000000000" pitchFamily="2" charset="0"/>
            </a:rPr>
            <a:t>.</a:t>
          </a:r>
          <a:endParaRPr lang="fi-FI" sz="1100">
            <a:latin typeface="Work Sans" panose="00000500000000000000" pitchFamily="2"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0.48507</cdr:x>
      <cdr:y>0.2284</cdr:y>
    </cdr:from>
    <cdr:to>
      <cdr:x>0.6408</cdr:x>
      <cdr:y>0.5135</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199851" y="1029034"/>
          <a:ext cx="1348345" cy="128446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fi-FI" sz="900">
              <a:latin typeface="Work Sans" panose="00000500000000000000" pitchFamily="2" charset="0"/>
            </a:rPr>
            <a:t>Ansiotuloista vähennetään  ansiotuloista</a:t>
          </a:r>
          <a:r>
            <a:rPr lang="fi-FI" sz="900" baseline="0">
              <a:latin typeface="Work Sans" panose="00000500000000000000" pitchFamily="2" charset="0"/>
            </a:rPr>
            <a:t> </a:t>
          </a:r>
          <a:r>
            <a:rPr lang="fi-FI" sz="900">
              <a:latin typeface="Work Sans" panose="00000500000000000000" pitchFamily="2" charset="0"/>
            </a:rPr>
            <a:t> tehtävät vähennykset (kts. taulukko oikealla) ja näin muodostuu verotettava tulo. </a:t>
          </a:r>
          <a:r>
            <a:rPr lang="fi-FI" sz="1100">
              <a:latin typeface="Work Sans" panose="00000500000000000000" pitchFamily="2" charset="0"/>
            </a:rPr>
            <a:t> </a:t>
          </a: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Kunnan tuloveroprosentti muodostaa</a:t>
          </a:r>
          <a:r>
            <a:rPr lang="fi-FI" sz="900" baseline="0">
              <a:latin typeface="Work Sans" panose="00000500000000000000" pitchFamily="2" charset="0"/>
            </a:rPr>
            <a:t> veron tulon perusteella.</a:t>
          </a:r>
          <a:endParaRPr lang="fi-FI" sz="1100">
            <a:latin typeface="Work Sans" panose="00000500000000000000" pitchFamily="2" charset="0"/>
          </a:endParaRPr>
        </a:p>
      </cdr:txBody>
    </cdr:sp>
  </cdr:relSizeAnchor>
  <cdr:relSizeAnchor xmlns:cdr="http://schemas.openxmlformats.org/drawingml/2006/chartDrawing">
    <cdr:from>
      <cdr:x>0.78321</cdr:x>
      <cdr:y>0.48417</cdr:y>
    </cdr:from>
    <cdr:to>
      <cdr:x>0.9597</cdr:x>
      <cdr:y>0.81124</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728965" y="2222847"/>
          <a:ext cx="1516322" cy="15015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Kunnallisverosta</a:t>
          </a:r>
          <a:r>
            <a:rPr lang="fi-FI" sz="900" baseline="0">
              <a:latin typeface="Work Sans" panose="00000500000000000000" pitchFamily="2" charset="0"/>
            </a:rPr>
            <a:t> vähennetään vielä suoraan vähennyksiä (</a:t>
          </a:r>
          <a:r>
            <a:rPr lang="fi-FI" sz="900" baseline="0">
              <a:latin typeface="Work Sans" panose="00000500000000000000" pitchFamily="2" charset="0"/>
              <a:ea typeface="+mn-ea"/>
              <a:cs typeface="+mn-cs"/>
            </a:rPr>
            <a:t>mm. työtulovähennys ja kotitalousvähennys). Tämän jälkeen muodostuu verovuoden lopullinen maksettava kunnallisvero</a:t>
          </a:r>
          <a:r>
            <a:rPr lang="fi-FI" sz="900" baseline="0">
              <a:latin typeface="Work Sans" panose="00000500000000000000" pitchFamily="2" charset="0"/>
            </a:rPr>
            <a:t>.</a:t>
          </a:r>
          <a:endParaRPr lang="fi-FI" sz="1100">
            <a:latin typeface="Work Sans" panose="00000500000000000000" pitchFamily="2" charset="0"/>
          </a:endParaRPr>
        </a:p>
      </cdr:txBody>
    </cdr:sp>
  </cdr:relSizeAnchor>
  <cdr:relSizeAnchor xmlns:cdr="http://schemas.openxmlformats.org/drawingml/2006/chartDrawing">
    <cdr:from>
      <cdr:x>0.47891</cdr:x>
      <cdr:y>0.77872</cdr:y>
    </cdr:from>
    <cdr:to>
      <cdr:x>0.57022</cdr:x>
      <cdr:y>0.84637</cdr:y>
    </cdr:to>
    <cdr:sp macro="" textlink="">
      <cdr:nvSpPr>
        <cdr:cNvPr id="6" name="Nuoli: Oikea 5">
          <a:extLst xmlns:a="http://schemas.openxmlformats.org/drawingml/2006/main">
            <a:ext uri="{FF2B5EF4-FFF2-40B4-BE49-F238E27FC236}">
              <a16:creationId xmlns:a16="http://schemas.microsoft.com/office/drawing/2014/main" id="{373E3E8C-C562-4A79-9906-EE6ACB3418EC}"/>
            </a:ext>
          </a:extLst>
        </cdr:cNvPr>
        <cdr:cNvSpPr/>
      </cdr:nvSpPr>
      <cdr:spPr>
        <a:xfrm xmlns:a="http://schemas.openxmlformats.org/drawingml/2006/main">
          <a:off x="4146550" y="3508375"/>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0.70774</cdr:x>
      <cdr:y>0.78506</cdr:y>
    </cdr:from>
    <cdr:to>
      <cdr:x>0.79905</cdr:x>
      <cdr:y>0.85271</cdr:y>
    </cdr:to>
    <cdr:sp macro="" textlink="">
      <cdr:nvSpPr>
        <cdr:cNvPr id="7" name="Nuoli: Oikea 6">
          <a:extLst xmlns:a="http://schemas.openxmlformats.org/drawingml/2006/main">
            <a:ext uri="{FF2B5EF4-FFF2-40B4-BE49-F238E27FC236}">
              <a16:creationId xmlns:a16="http://schemas.microsoft.com/office/drawing/2014/main" id="{CF6ED19F-178E-4162-8686-2115C2D04F5C}"/>
            </a:ext>
          </a:extLst>
        </cdr:cNvPr>
        <cdr:cNvSpPr/>
      </cdr:nvSpPr>
      <cdr:spPr>
        <a:xfrm xmlns:a="http://schemas.openxmlformats.org/drawingml/2006/main">
          <a:off x="6127750" y="3536950"/>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0.25339</cdr:x>
      <cdr:y>0.43411</cdr:y>
    </cdr:from>
    <cdr:to>
      <cdr:x>0.3447</cdr:x>
      <cdr:y>0.51022</cdr:y>
    </cdr:to>
    <cdr:sp macro="" textlink="">
      <cdr:nvSpPr>
        <cdr:cNvPr id="8" name="Nuoli: Oikea 7">
          <a:extLst xmlns:a="http://schemas.openxmlformats.org/drawingml/2006/main">
            <a:ext uri="{FF2B5EF4-FFF2-40B4-BE49-F238E27FC236}">
              <a16:creationId xmlns:a16="http://schemas.microsoft.com/office/drawing/2014/main" id="{8048B0B5-A22F-4A51-85E4-E3B397D7E03B}"/>
            </a:ext>
          </a:extLst>
        </cdr:cNvPr>
        <cdr:cNvSpPr/>
      </cdr:nvSpPr>
      <cdr:spPr>
        <a:xfrm xmlns:a="http://schemas.openxmlformats.org/drawingml/2006/main">
          <a:off x="2193925" y="1955800"/>
          <a:ext cx="790575" cy="3429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47626</xdr:colOff>
      <xdr:row>8</xdr:row>
      <xdr:rowOff>66675</xdr:rowOff>
    </xdr:from>
    <xdr:to>
      <xdr:col>13</xdr:col>
      <xdr:colOff>47625</xdr:colOff>
      <xdr:row>30</xdr:row>
      <xdr:rowOff>66675</xdr:rowOff>
    </xdr:to>
    <xdr:graphicFrame macro="">
      <xdr:nvGraphicFramePr>
        <xdr:cNvPr id="2" name="Kaavio 3">
          <a:extLst>
            <a:ext uri="{FF2B5EF4-FFF2-40B4-BE49-F238E27FC236}">
              <a16:creationId xmlns:a16="http://schemas.microsoft.com/office/drawing/2014/main" id="{892D79B8-EB6A-4581-886C-7F0CC0D4C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externalLinkPath" Target="file:///C:\Users\stranbe\Downloads\Kuntien%20nimelliset%20ja%20efektiiviset%20veroasteet_20112024%20(4).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EE8E-ADE7-4B8D-B224-C2F4614F541E}">
  <dimension ref="A1:P73"/>
  <sheetViews>
    <sheetView tabSelected="1" zoomScale="110" zoomScaleNormal="110" workbookViewId="0"/>
  </sheetViews>
  <sheetFormatPr defaultRowHeight="12"/>
  <cols>
    <col min="1" max="1" width="56.42578125" customWidth="1"/>
    <col min="2" max="3" width="15.42578125" customWidth="1"/>
    <col min="4" max="4" width="5.7109375" customWidth="1"/>
    <col min="5" max="5" width="15.42578125" customWidth="1"/>
    <col min="6" max="6" width="64.5703125" bestFit="1" customWidth="1"/>
    <col min="7" max="7" width="15.42578125" customWidth="1"/>
    <col min="8" max="8" width="1.28515625" customWidth="1"/>
    <col min="9" max="9" width="19.42578125" bestFit="1" customWidth="1"/>
    <col min="10" max="10" width="15.42578125" customWidth="1"/>
    <col min="11" max="11" width="46.140625" bestFit="1" customWidth="1"/>
    <col min="12" max="12" width="15.5703125" bestFit="1" customWidth="1"/>
    <col min="13" max="13" width="1.7109375" customWidth="1"/>
    <col min="14" max="14" width="2.140625" customWidth="1"/>
  </cols>
  <sheetData>
    <row r="1" spans="1:13" ht="26.25">
      <c r="A1" s="25" t="s">
        <v>0</v>
      </c>
      <c r="B1" s="1"/>
      <c r="C1" s="1"/>
      <c r="D1" s="1"/>
      <c r="E1" s="1"/>
      <c r="F1" s="1"/>
      <c r="G1" s="1"/>
      <c r="H1" s="1"/>
      <c r="I1" s="1"/>
      <c r="J1" s="1"/>
      <c r="K1" s="1"/>
      <c r="L1" s="1"/>
      <c r="M1" s="1"/>
    </row>
    <row r="2" spans="1:13" ht="12.75">
      <c r="A2" s="26" t="s">
        <v>1</v>
      </c>
      <c r="B2" s="1"/>
      <c r="C2" s="1"/>
      <c r="D2" s="1"/>
      <c r="E2" s="1"/>
      <c r="F2" s="1"/>
      <c r="G2" s="1"/>
      <c r="H2" s="1"/>
      <c r="I2" s="1"/>
      <c r="J2" s="1"/>
      <c r="K2" s="1"/>
      <c r="L2" s="1"/>
      <c r="M2" s="1"/>
    </row>
    <row r="3" spans="1:13" ht="12.75">
      <c r="A3" s="26"/>
      <c r="B3" s="1"/>
      <c r="C3" s="1"/>
      <c r="D3" s="1"/>
      <c r="E3" s="1"/>
      <c r="F3" s="1"/>
      <c r="G3" s="1"/>
      <c r="H3" s="1"/>
      <c r="I3" s="1"/>
      <c r="J3" s="1"/>
      <c r="K3" s="1"/>
      <c r="L3" s="1"/>
      <c r="M3" s="1"/>
    </row>
    <row r="4" spans="1:13" ht="12.75">
      <c r="A4" s="26" t="s">
        <v>2</v>
      </c>
      <c r="B4" s="1"/>
      <c r="C4" s="1"/>
      <c r="D4" s="1"/>
      <c r="E4" s="1"/>
      <c r="F4" s="1"/>
      <c r="G4" s="1"/>
      <c r="H4" s="1"/>
      <c r="I4" s="1"/>
      <c r="J4" s="1"/>
      <c r="K4" s="1"/>
      <c r="L4" s="1"/>
      <c r="M4" s="1"/>
    </row>
    <row r="5" spans="1:13" ht="23.25">
      <c r="A5" s="138" t="s">
        <v>3</v>
      </c>
      <c r="B5" s="1"/>
      <c r="C5" s="1"/>
      <c r="D5" s="1"/>
      <c r="E5" s="1"/>
      <c r="J5" s="1"/>
      <c r="M5" s="1"/>
    </row>
    <row r="6" spans="1:13" ht="17.25" customHeight="1">
      <c r="A6" s="27"/>
      <c r="B6" s="1"/>
      <c r="C6" s="1"/>
      <c r="D6" s="1"/>
      <c r="E6" s="1"/>
      <c r="F6" s="14"/>
      <c r="G6" s="14"/>
      <c r="H6" s="14"/>
      <c r="I6" s="44" t="s">
        <v>4</v>
      </c>
      <c r="J6" s="1"/>
      <c r="K6" s="1"/>
      <c r="M6" s="1"/>
    </row>
    <row r="7" spans="1:13" ht="18.75">
      <c r="A7" s="1"/>
      <c r="B7" s="1"/>
      <c r="C7" s="1"/>
      <c r="D7" s="1"/>
      <c r="E7" s="1"/>
      <c r="F7" s="139" t="s">
        <v>409</v>
      </c>
      <c r="G7" s="140">
        <f>SUM(G8:G13)</f>
        <v>94871.917999999991</v>
      </c>
      <c r="H7" s="73"/>
      <c r="I7" s="141">
        <f t="shared" ref="I7:I13" si="0">((100*(G7/G34)-100)/100)</f>
        <v>4.2293531148669815E-2</v>
      </c>
      <c r="J7" s="22"/>
      <c r="K7" s="1"/>
      <c r="M7" s="1"/>
    </row>
    <row r="8" spans="1:13" ht="16.5">
      <c r="A8" s="1"/>
      <c r="B8" s="1"/>
      <c r="C8" s="1"/>
      <c r="D8" s="1"/>
      <c r="E8" s="1"/>
      <c r="F8" s="14" t="s">
        <v>5</v>
      </c>
      <c r="G8" s="74">
        <f>VLOOKUP($A$5, Tuloverot!$B$4:$I$295,8,FALSE)/1000</f>
        <v>47266.525000000001</v>
      </c>
      <c r="H8" s="74"/>
      <c r="I8" s="141">
        <f>((100*(G8/G35)-100)/100)</f>
        <v>3.050973946474361</v>
      </c>
      <c r="J8" s="1"/>
      <c r="M8" s="1"/>
    </row>
    <row r="9" spans="1:13" ht="16.5">
      <c r="F9" s="14" t="s">
        <v>6</v>
      </c>
      <c r="G9" s="74">
        <f>VLOOKUP($A$5, Tuloverot!$B$4:$J$295,9,FALSE)/1000</f>
        <v>5720.4849999999997</v>
      </c>
      <c r="H9" s="74"/>
      <c r="I9" s="141">
        <f t="shared" si="0"/>
        <v>-8.5551110161926833E-2</v>
      </c>
      <c r="J9" s="1"/>
      <c r="M9" s="1"/>
    </row>
    <row r="10" spans="1:13" ht="16.5">
      <c r="D10" s="28"/>
      <c r="F10" s="151" t="s">
        <v>7</v>
      </c>
      <c r="G10" s="74">
        <f>VLOOKUP($A$5, Tuloverot!$B$4:$K$295,10,FALSE)/1000</f>
        <v>30324.792000000001</v>
      </c>
      <c r="H10" s="74"/>
      <c r="I10" s="141">
        <f t="shared" si="0"/>
        <v>-0.51909596208157049</v>
      </c>
      <c r="J10" s="1"/>
      <c r="M10" s="1"/>
    </row>
    <row r="11" spans="1:13" ht="16.5">
      <c r="D11" s="30"/>
      <c r="F11" s="14" t="s">
        <v>8</v>
      </c>
      <c r="G11" s="74">
        <f>VLOOKUP($A$5, Tuloverot!$B$4:$L$295,11,FALSE)/1000</f>
        <v>3321.54</v>
      </c>
      <c r="H11" s="74"/>
      <c r="I11" s="141">
        <f t="shared" si="0"/>
        <v>9.9673263743929541E-2</v>
      </c>
      <c r="J11" s="1"/>
      <c r="M11" s="1"/>
    </row>
    <row r="12" spans="1:13" ht="16.5">
      <c r="D12" s="30"/>
      <c r="F12" s="14" t="s">
        <v>9</v>
      </c>
      <c r="G12" s="74">
        <f>VLOOKUP($A$5, Tuloverot!$B$4:$M$295,12,FALSE)/1000</f>
        <v>6585.1319999999996</v>
      </c>
      <c r="H12" s="74"/>
      <c r="I12" s="141">
        <f t="shared" si="0"/>
        <v>0.21176297397660052</v>
      </c>
      <c r="J12" s="1"/>
      <c r="M12" s="1"/>
    </row>
    <row r="13" spans="1:13" ht="16.5">
      <c r="D13" s="30"/>
      <c r="F13" s="14" t="s">
        <v>10</v>
      </c>
      <c r="G13" s="74">
        <f>VLOOKUP($A$5, Tuloverot!$B$4:$N$295,13,FALSE)/1000</f>
        <v>1653.444</v>
      </c>
      <c r="H13" s="74"/>
      <c r="I13" s="141">
        <f t="shared" si="0"/>
        <v>4.2554170830824349E-2</v>
      </c>
      <c r="J13" s="1"/>
      <c r="M13" s="1"/>
    </row>
    <row r="14" spans="1:13" ht="12.75">
      <c r="A14" s="1"/>
      <c r="D14" s="30"/>
      <c r="J14" s="1"/>
      <c r="M14" s="1"/>
    </row>
    <row r="15" spans="1:13" ht="12.75">
      <c r="A15" s="1"/>
      <c r="D15" s="30"/>
      <c r="J15" s="1"/>
      <c r="K15" s="26"/>
      <c r="L15" s="30"/>
      <c r="M15" s="1"/>
    </row>
    <row r="16" spans="1:13" ht="12.75">
      <c r="A16" s="1"/>
      <c r="D16" s="30"/>
      <c r="J16" s="1"/>
      <c r="K16" s="26"/>
      <c r="L16" s="30"/>
      <c r="M16" s="1"/>
    </row>
    <row r="17" spans="1:13" ht="12.75">
      <c r="A17" s="1"/>
      <c r="D17" s="22"/>
      <c r="E17" s="1"/>
      <c r="J17" s="1"/>
      <c r="K17" s="26"/>
      <c r="L17" s="30"/>
      <c r="M17" s="1"/>
    </row>
    <row r="18" spans="1:13" ht="12.75">
      <c r="A18" s="1"/>
      <c r="D18" s="22"/>
      <c r="E18" s="1"/>
      <c r="J18" s="1"/>
      <c r="K18" s="26"/>
      <c r="L18" s="30"/>
      <c r="M18" s="1"/>
    </row>
    <row r="19" spans="1:13" ht="12.75">
      <c r="A19" s="1"/>
      <c r="D19" s="1"/>
      <c r="E19" s="1"/>
      <c r="J19" s="1"/>
      <c r="K19" s="26"/>
      <c r="L19" s="30"/>
      <c r="M19" s="1"/>
    </row>
    <row r="20" spans="1:13" ht="19.5" customHeight="1">
      <c r="A20" s="1"/>
      <c r="D20" s="1"/>
      <c r="E20" s="1"/>
      <c r="J20" s="1"/>
      <c r="K20" s="26"/>
      <c r="L20" s="30"/>
      <c r="M20" s="1"/>
    </row>
    <row r="21" spans="1:13" ht="19.5" customHeight="1">
      <c r="A21" s="1"/>
      <c r="D21" s="1"/>
      <c r="E21" s="1"/>
      <c r="F21" s="1"/>
      <c r="G21" s="1"/>
      <c r="H21" s="1"/>
      <c r="I21" s="1"/>
      <c r="J21" s="1"/>
      <c r="K21" s="26"/>
      <c r="L21" s="30"/>
      <c r="M21" s="1"/>
    </row>
    <row r="22" spans="1:13" ht="19.5" customHeight="1">
      <c r="A22" s="1"/>
      <c r="D22" s="1"/>
      <c r="E22" s="1"/>
      <c r="F22" s="1"/>
      <c r="G22" s="1"/>
      <c r="H22" s="1"/>
      <c r="I22" s="1"/>
      <c r="J22" s="1"/>
      <c r="K22" s="26"/>
      <c r="L22" s="30"/>
      <c r="M22" s="1"/>
    </row>
    <row r="23" spans="1:13" ht="19.5" customHeight="1">
      <c r="A23" s="1"/>
      <c r="D23" s="1"/>
      <c r="E23" s="1"/>
      <c r="F23" s="1"/>
      <c r="G23" s="1"/>
      <c r="H23" s="1"/>
      <c r="I23" s="1"/>
      <c r="J23" s="1"/>
      <c r="K23" s="27"/>
      <c r="L23" s="28"/>
      <c r="M23" s="1"/>
    </row>
    <row r="24" spans="1:13" ht="19.5" customHeight="1">
      <c r="A24" s="1"/>
      <c r="D24" s="1"/>
      <c r="E24" s="1"/>
      <c r="F24" s="1"/>
      <c r="G24" s="1"/>
      <c r="H24" s="1"/>
      <c r="I24" s="1"/>
      <c r="J24" s="1"/>
      <c r="K24" s="32"/>
      <c r="L24" s="33"/>
      <c r="M24" s="1"/>
    </row>
    <row r="25" spans="1:13" ht="19.5" customHeight="1">
      <c r="A25" s="1"/>
      <c r="B25" s="1"/>
      <c r="C25" s="1"/>
      <c r="D25" s="1"/>
      <c r="E25" s="1"/>
      <c r="F25" s="1"/>
      <c r="G25" s="1"/>
      <c r="H25" s="1"/>
      <c r="I25" s="1"/>
      <c r="J25" s="1"/>
      <c r="K25" s="26"/>
      <c r="L25" s="30"/>
      <c r="M25" s="1"/>
    </row>
    <row r="26" spans="1:13" ht="19.5" customHeight="1">
      <c r="A26" s="1"/>
      <c r="B26" s="1"/>
      <c r="C26" s="1"/>
      <c r="D26" s="1"/>
      <c r="E26" s="1"/>
      <c r="F26" s="1"/>
      <c r="G26" s="1"/>
      <c r="H26" s="1"/>
      <c r="I26" s="1"/>
      <c r="J26" s="1"/>
      <c r="K26" s="27"/>
      <c r="L26" s="28"/>
      <c r="M26" s="1"/>
    </row>
    <row r="27" spans="1:13" ht="19.5" customHeight="1">
      <c r="A27" s="1"/>
      <c r="B27" s="1"/>
      <c r="C27" s="1"/>
      <c r="D27" s="1"/>
      <c r="E27" s="1"/>
      <c r="F27" s="1"/>
      <c r="G27" s="1"/>
      <c r="H27" s="1"/>
      <c r="I27" s="1"/>
      <c r="J27" s="1"/>
      <c r="K27" s="26"/>
      <c r="L27" s="30"/>
      <c r="M27" s="1"/>
    </row>
    <row r="28" spans="1:13" ht="19.5" customHeight="1">
      <c r="A28" s="1"/>
      <c r="B28" s="1"/>
      <c r="C28" s="1"/>
      <c r="D28" s="1"/>
      <c r="E28" s="1"/>
      <c r="F28" s="1"/>
      <c r="G28" s="1"/>
      <c r="H28" s="1"/>
      <c r="I28" s="1"/>
      <c r="J28" s="1"/>
      <c r="K28" s="27"/>
      <c r="L28" s="28"/>
      <c r="M28" s="1"/>
    </row>
    <row r="29" spans="1:13" ht="19.5" customHeight="1">
      <c r="A29" s="1"/>
      <c r="B29" s="1"/>
      <c r="C29" s="1"/>
      <c r="D29" s="1"/>
      <c r="E29" s="1"/>
      <c r="F29" s="1"/>
      <c r="G29" s="1"/>
      <c r="H29" s="1"/>
      <c r="I29" s="1"/>
      <c r="J29" s="1"/>
      <c r="K29" s="26"/>
      <c r="L29" s="30"/>
      <c r="M29" s="1"/>
    </row>
    <row r="30" spans="1:13" ht="19.5" customHeight="1">
      <c r="A30" s="1"/>
      <c r="B30" s="1"/>
      <c r="C30" s="1"/>
      <c r="D30" s="1"/>
      <c r="E30" s="1"/>
      <c r="I30" s="1"/>
      <c r="J30" s="1"/>
      <c r="K30" s="26"/>
      <c r="L30" s="30"/>
      <c r="M30" s="1"/>
    </row>
    <row r="31" spans="1:13" ht="19.5" customHeight="1">
      <c r="A31" s="1"/>
      <c r="B31" s="1"/>
      <c r="C31" s="1"/>
      <c r="D31" s="1"/>
      <c r="E31" s="1"/>
      <c r="I31" s="1"/>
      <c r="J31" s="1"/>
      <c r="K31" s="26"/>
      <c r="L31" s="30"/>
      <c r="M31" s="1"/>
    </row>
    <row r="32" spans="1:13" ht="19.5" customHeight="1">
      <c r="C32" s="1"/>
      <c r="D32" s="1"/>
      <c r="E32" s="1"/>
      <c r="H32" s="73"/>
      <c r="K32" s="26"/>
      <c r="L32" s="30"/>
      <c r="M32" s="1"/>
    </row>
    <row r="33" spans="1:16" ht="9.6" customHeight="1">
      <c r="C33" s="1"/>
      <c r="D33" s="1"/>
      <c r="E33" s="1"/>
      <c r="H33" s="30"/>
      <c r="K33" s="26"/>
      <c r="L33" s="30"/>
      <c r="M33" s="1"/>
    </row>
    <row r="34" spans="1:16" ht="19.5" customHeight="1">
      <c r="C34" s="1"/>
      <c r="D34" s="1"/>
      <c r="E34" s="1"/>
      <c r="F34" s="139" t="s">
        <v>410</v>
      </c>
      <c r="G34" s="140">
        <f>SUM(G35:G40)</f>
        <v>91022.264999999999</v>
      </c>
      <c r="H34" s="30"/>
      <c r="K34" s="27"/>
      <c r="L34" s="28"/>
      <c r="M34" s="1"/>
    </row>
    <row r="35" spans="1:16" ht="19.5" customHeight="1">
      <c r="C35" s="1"/>
      <c r="D35" s="1"/>
      <c r="E35" s="1"/>
      <c r="F35" s="14" t="s">
        <v>11</v>
      </c>
      <c r="G35" s="74">
        <f>VLOOKUP($A$5, Tuloverot!$B$4:$C$295,2,FALSE)/1000</f>
        <v>11667.941000000001</v>
      </c>
      <c r="H35" s="30"/>
      <c r="K35" s="26"/>
      <c r="L35" s="30"/>
      <c r="M35" s="1"/>
    </row>
    <row r="36" spans="1:16" ht="19.5" customHeight="1">
      <c r="C36" s="1"/>
      <c r="D36" s="1"/>
      <c r="E36" s="1"/>
      <c r="F36" s="14" t="s">
        <v>12</v>
      </c>
      <c r="G36" s="74">
        <f>VLOOKUP($A$5, Tuloverot!$B$4:$D$295,3,FALSE)/1000</f>
        <v>6255.6639999999998</v>
      </c>
      <c r="H36" s="30"/>
      <c r="K36" s="32"/>
      <c r="L36" s="33"/>
      <c r="M36" s="1"/>
      <c r="O36" s="31"/>
      <c r="P36" s="36"/>
    </row>
    <row r="37" spans="1:16" ht="19.5" customHeight="1">
      <c r="C37" s="1"/>
      <c r="D37" s="1"/>
      <c r="E37" s="1"/>
      <c r="F37" s="151" t="s">
        <v>13</v>
      </c>
      <c r="G37" s="74">
        <f>VLOOKUP($A$5, Tuloverot!$B$4:$E$295,4,FALSE)/1000</f>
        <v>63057.885999999999</v>
      </c>
      <c r="H37" s="30"/>
      <c r="K37" s="1"/>
      <c r="L37" s="1"/>
      <c r="M37" s="1"/>
    </row>
    <row r="38" spans="1:16" ht="19.5" customHeight="1">
      <c r="C38" s="1"/>
      <c r="D38" s="1"/>
      <c r="E38" s="1"/>
      <c r="F38" s="14" t="s">
        <v>8</v>
      </c>
      <c r="G38" s="74">
        <f>VLOOKUP($A$5, Tuloverot!$B$4:$F$295,5,FALSE)/1000</f>
        <v>3020.4789999999998</v>
      </c>
      <c r="H38" s="30"/>
      <c r="K38" s="1"/>
      <c r="L38" s="1"/>
      <c r="M38" s="1"/>
    </row>
    <row r="39" spans="1:16" ht="19.5" customHeight="1">
      <c r="A39" s="1"/>
      <c r="B39" s="1"/>
      <c r="C39" s="1"/>
      <c r="D39" s="1"/>
      <c r="E39" s="1"/>
      <c r="F39" s="14" t="s">
        <v>9</v>
      </c>
      <c r="G39" s="74">
        <f>VLOOKUP($A$5, Tuloverot!$B$4:$G$295,6,FALSE)/1000</f>
        <v>5434.34</v>
      </c>
      <c r="H39" s="1"/>
      <c r="I39" s="22"/>
      <c r="J39" s="1"/>
      <c r="K39" s="1"/>
      <c r="L39" s="1"/>
      <c r="M39" s="1"/>
      <c r="O39" s="37"/>
    </row>
    <row r="40" spans="1:16" ht="19.5" customHeight="1">
      <c r="C40" s="1"/>
      <c r="D40" s="1"/>
      <c r="E40" s="1"/>
      <c r="F40" s="14" t="s">
        <v>10</v>
      </c>
      <c r="G40" s="74">
        <f>VLOOKUP($A$5, Tuloverot!$B$4:$H$295,7,FALSE)/1000</f>
        <v>1585.9549999999999</v>
      </c>
      <c r="J40" s="1"/>
      <c r="K40" s="1"/>
      <c r="L40" s="1"/>
      <c r="M40" s="1"/>
    </row>
    <row r="41" spans="1:16" ht="19.5" customHeight="1">
      <c r="O41" s="37"/>
    </row>
    <row r="42" spans="1:16" ht="19.5" customHeight="1">
      <c r="A42" s="38"/>
      <c r="K42" s="38"/>
      <c r="L42" s="39"/>
    </row>
    <row r="43" spans="1:16" ht="19.5" customHeight="1">
      <c r="K43" s="39"/>
      <c r="L43" s="39"/>
    </row>
    <row r="44" spans="1:16" ht="19.5" customHeight="1">
      <c r="K44" s="40"/>
      <c r="L44" s="41"/>
    </row>
    <row r="45" spans="1:16" ht="19.5" customHeight="1">
      <c r="K45" s="42"/>
      <c r="L45" s="43"/>
    </row>
    <row r="46" spans="1:16" ht="19.5" customHeight="1">
      <c r="B46" s="1"/>
      <c r="C46" s="1"/>
      <c r="D46" s="1"/>
      <c r="E46" s="1"/>
      <c r="F46" s="1"/>
      <c r="K46" s="42"/>
      <c r="L46" s="43"/>
    </row>
    <row r="47" spans="1:16" ht="19.5" customHeight="1">
      <c r="B47" s="1"/>
      <c r="C47" s="22"/>
      <c r="D47" s="22"/>
      <c r="E47" s="22"/>
      <c r="F47" s="22"/>
      <c r="K47" s="42"/>
      <c r="L47" s="43"/>
    </row>
    <row r="48" spans="1:16" ht="19.5" customHeight="1">
      <c r="B48" s="1"/>
      <c r="C48" s="22"/>
      <c r="D48" s="22"/>
      <c r="E48" s="1"/>
      <c r="F48" s="1"/>
      <c r="K48" s="42"/>
      <c r="L48" s="43"/>
    </row>
    <row r="49" spans="2:15" ht="19.5" customHeight="1">
      <c r="B49" s="1"/>
      <c r="C49" s="22"/>
      <c r="D49" s="22"/>
      <c r="E49" s="1"/>
      <c r="F49" s="1"/>
      <c r="K49" s="42"/>
      <c r="L49" s="43"/>
    </row>
    <row r="50" spans="2:15" ht="19.5" customHeight="1">
      <c r="B50" s="1"/>
      <c r="C50" s="22"/>
      <c r="D50" s="22"/>
      <c r="E50" s="1"/>
      <c r="F50" s="1"/>
      <c r="K50" s="42"/>
      <c r="L50" s="43"/>
    </row>
    <row r="51" spans="2:15" ht="19.5" customHeight="1">
      <c r="K51" s="42"/>
      <c r="L51" s="43"/>
    </row>
    <row r="52" spans="2:15" ht="19.5" customHeight="1">
      <c r="K52" s="40"/>
      <c r="L52" s="41"/>
    </row>
    <row r="53" spans="2:15" ht="19.5" customHeight="1">
      <c r="K53" s="42"/>
      <c r="L53" s="43"/>
    </row>
    <row r="54" spans="2:15" ht="19.5" customHeight="1">
      <c r="K54" s="42"/>
      <c r="L54" s="43"/>
    </row>
    <row r="55" spans="2:15" ht="19.5" customHeight="1">
      <c r="K55" s="42"/>
      <c r="L55" s="43"/>
    </row>
    <row r="56" spans="2:15" ht="12.75">
      <c r="K56" s="42"/>
      <c r="L56" s="43"/>
    </row>
    <row r="57" spans="2:15" ht="12.75">
      <c r="K57" s="42"/>
      <c r="L57" s="43"/>
      <c r="O57" s="37"/>
    </row>
    <row r="58" spans="2:15" ht="12.75">
      <c r="K58" s="42"/>
      <c r="L58" s="43"/>
    </row>
    <row r="59" spans="2:15" ht="12.75">
      <c r="K59" s="42"/>
      <c r="L59" s="43"/>
    </row>
    <row r="60" spans="2:15" ht="7.7" customHeight="1">
      <c r="K60" s="42"/>
      <c r="L60" s="43"/>
    </row>
    <row r="61" spans="2:15" ht="12.75">
      <c r="K61" s="40"/>
      <c r="L61" s="41"/>
    </row>
    <row r="62" spans="2:15" ht="15">
      <c r="K62" s="44"/>
      <c r="L62" s="45"/>
    </row>
    <row r="63" spans="2:15" ht="7.7" customHeight="1">
      <c r="K63" s="42"/>
      <c r="L63" s="43"/>
    </row>
    <row r="64" spans="2:15" ht="12.75">
      <c r="K64" s="40"/>
      <c r="L64" s="41"/>
    </row>
    <row r="65" spans="11:12" ht="7.7" customHeight="1">
      <c r="K65" s="42"/>
      <c r="L65" s="43"/>
    </row>
    <row r="66" spans="11:12" ht="12.75">
      <c r="K66" s="40"/>
      <c r="L66" s="41"/>
    </row>
    <row r="67" spans="11:12" ht="12.75">
      <c r="K67" s="42"/>
      <c r="L67" s="43"/>
    </row>
    <row r="68" spans="11:12" ht="12.75">
      <c r="K68" s="42"/>
      <c r="L68" s="43"/>
    </row>
    <row r="69" spans="11:12" ht="12.75">
      <c r="K69" s="42"/>
      <c r="L69" s="43"/>
    </row>
    <row r="70" spans="11:12" ht="7.7" customHeight="1">
      <c r="K70" s="42"/>
      <c r="L70" s="43"/>
    </row>
    <row r="71" spans="11:12" ht="12.75">
      <c r="K71" s="40"/>
      <c r="L71" s="41"/>
    </row>
    <row r="72" spans="11:12" ht="7.7" customHeight="1">
      <c r="K72" s="42"/>
      <c r="L72" s="43"/>
    </row>
    <row r="73" spans="11:12" ht="15">
      <c r="K73" s="44"/>
      <c r="L73" s="45"/>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unnat" prompt="Valitse kunta luettelosta" xr:uid="{1111E7CC-2064-4D89-A249-203CA534BC8C}">
          <x14:formula1>
            <xm:f>'Verovuosi 2023'!$B$4:$B$295</xm:f>
          </x14:formula1>
          <xm:sqref>A5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021E-EDCB-4138-A372-B3F6F0C93F57}">
  <sheetPr codeName="Taul1"/>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109375" defaultRowHeight="12"/>
  <cols>
    <col min="1" max="1" width="6.85546875" style="1" bestFit="1" customWidth="1"/>
    <col min="2" max="2" width="17.7109375" style="1" customWidth="1"/>
    <col min="3" max="3" width="9.28515625" style="1" bestFit="1" customWidth="1"/>
    <col min="4" max="4" width="10" style="1" bestFit="1" customWidth="1"/>
    <col min="5" max="5" width="16.140625" style="1" bestFit="1" customWidth="1"/>
    <col min="6" max="7" width="23.140625" style="1" bestFit="1" customWidth="1"/>
    <col min="8" max="8" width="15.42578125" style="1" bestFit="1" customWidth="1"/>
    <col min="9" max="9" width="1.7109375" style="1" customWidth="1"/>
    <col min="10" max="10" width="24" style="1" bestFit="1" customWidth="1"/>
    <col min="11" max="11" width="15.140625" style="1" bestFit="1" customWidth="1"/>
    <col min="12" max="12" width="12.5703125" style="1" bestFit="1" customWidth="1"/>
    <col min="13" max="13" width="13" style="1" bestFit="1" customWidth="1"/>
    <col min="14" max="16384" width="8.7109375" style="1"/>
  </cols>
  <sheetData>
    <row r="1" spans="1:13" ht="30" customHeight="1">
      <c r="A1" s="17" t="s">
        <v>396</v>
      </c>
    </row>
    <row r="2" spans="1:13" ht="30" customHeight="1">
      <c r="A2" s="14" t="s">
        <v>397</v>
      </c>
    </row>
    <row r="3" spans="1:13" ht="12" customHeight="1">
      <c r="H3" s="18"/>
    </row>
    <row r="4" spans="1:13" ht="14.25">
      <c r="A4" s="2"/>
      <c r="B4" s="2"/>
      <c r="C4" s="2"/>
      <c r="D4" s="2"/>
      <c r="E4" s="2"/>
      <c r="F4" s="2"/>
      <c r="G4" s="2"/>
      <c r="H4" s="19"/>
      <c r="J4" s="13" t="s">
        <v>376</v>
      </c>
      <c r="K4" s="13" t="s">
        <v>377</v>
      </c>
      <c r="L4" s="13" t="s">
        <v>378</v>
      </c>
      <c r="M4" s="13"/>
    </row>
    <row r="5" spans="1:13" ht="14.25">
      <c r="A5" s="2" t="s">
        <v>379</v>
      </c>
      <c r="B5" s="2" t="s">
        <v>379</v>
      </c>
      <c r="C5" s="3" t="s">
        <v>380</v>
      </c>
      <c r="D5" s="13" t="s">
        <v>398</v>
      </c>
      <c r="E5" s="13" t="s">
        <v>382</v>
      </c>
      <c r="F5" s="13" t="s">
        <v>32</v>
      </c>
      <c r="G5" s="13" t="s">
        <v>32</v>
      </c>
      <c r="H5" s="20" t="s">
        <v>28</v>
      </c>
      <c r="J5" s="13" t="s">
        <v>383</v>
      </c>
      <c r="K5" s="13" t="s">
        <v>384</v>
      </c>
      <c r="L5" s="13" t="s">
        <v>385</v>
      </c>
      <c r="M5" s="13" t="s">
        <v>386</v>
      </c>
    </row>
    <row r="6" spans="1:13" ht="14.25">
      <c r="A6" s="2" t="s">
        <v>387</v>
      </c>
      <c r="B6" s="2" t="s">
        <v>388</v>
      </c>
      <c r="C6" s="3" t="s">
        <v>387</v>
      </c>
      <c r="D6" s="13" t="s">
        <v>399</v>
      </c>
      <c r="E6" s="13" t="s">
        <v>400</v>
      </c>
      <c r="F6" s="13" t="s">
        <v>401</v>
      </c>
      <c r="G6" s="13" t="s">
        <v>402</v>
      </c>
      <c r="H6" s="20" t="s">
        <v>401</v>
      </c>
      <c r="J6" s="145">
        <f>'Kunnallisveron veroasteet'!Q13</f>
        <v>1</v>
      </c>
      <c r="K6" s="13" t="s">
        <v>394</v>
      </c>
      <c r="L6" s="13" t="s">
        <v>395</v>
      </c>
      <c r="M6" s="13" t="s">
        <v>395</v>
      </c>
    </row>
    <row r="7" spans="1:13">
      <c r="A7" s="4">
        <v>20</v>
      </c>
      <c r="B7" s="5" t="s">
        <v>3</v>
      </c>
      <c r="C7" s="11">
        <v>6</v>
      </c>
      <c r="D7" s="6">
        <v>16405</v>
      </c>
      <c r="E7" s="15">
        <v>9.36</v>
      </c>
      <c r="F7" s="6">
        <v>30324792</v>
      </c>
      <c r="G7" s="6">
        <f>ROUND(F7/D7,-1)</f>
        <v>1850</v>
      </c>
      <c r="H7" s="21">
        <f t="shared" ref="H7:H70" si="0">100*F7/E7</f>
        <v>323982820.51282054</v>
      </c>
      <c r="J7" s="6">
        <f t="shared" ref="J7:J71" si="1">(E7+$J$6)*H7/100</f>
        <v>33564620.205128208</v>
      </c>
      <c r="K7" s="6">
        <f>ROUND(J7-F7,-1)</f>
        <v>3239830</v>
      </c>
      <c r="L7" s="6">
        <f>ROUND(J7/D7,-1)</f>
        <v>2050</v>
      </c>
      <c r="M7" s="21">
        <f t="shared" ref="M7:M70" si="2">L7-G7</f>
        <v>200</v>
      </c>
    </row>
    <row r="8" spans="1:13">
      <c r="A8" s="4">
        <v>5</v>
      </c>
      <c r="B8" s="5" t="s">
        <v>65</v>
      </c>
      <c r="C8" s="11">
        <v>14</v>
      </c>
      <c r="D8" s="6">
        <v>9113</v>
      </c>
      <c r="E8" s="15">
        <v>9.11</v>
      </c>
      <c r="F8" s="6">
        <v>12655706</v>
      </c>
      <c r="G8" s="6">
        <f t="shared" ref="G8:G71" si="3">ROUND(F8/D8,-1)</f>
        <v>1390</v>
      </c>
      <c r="H8" s="21">
        <f t="shared" si="0"/>
        <v>138921031.83315039</v>
      </c>
      <c r="J8" s="6">
        <f t="shared" si="1"/>
        <v>14044916.318331504</v>
      </c>
      <c r="K8" s="6">
        <f t="shared" ref="K8:K71" si="4">ROUND(J8-F8,-1)</f>
        <v>1389210</v>
      </c>
      <c r="L8" s="6">
        <f t="shared" ref="L8:L71" si="5">ROUND(J8/D8,-1)</f>
        <v>1540</v>
      </c>
      <c r="M8" s="21">
        <f t="shared" si="2"/>
        <v>150</v>
      </c>
    </row>
    <row r="9" spans="1:13">
      <c r="A9" s="4">
        <v>9</v>
      </c>
      <c r="B9" s="5" t="s">
        <v>66</v>
      </c>
      <c r="C9" s="11">
        <v>17</v>
      </c>
      <c r="D9" s="6">
        <v>2437</v>
      </c>
      <c r="E9" s="15">
        <v>9.36</v>
      </c>
      <c r="F9" s="6">
        <v>3580735</v>
      </c>
      <c r="G9" s="6">
        <f t="shared" si="3"/>
        <v>1470</v>
      </c>
      <c r="H9" s="21">
        <f t="shared" si="0"/>
        <v>38255715.811965816</v>
      </c>
      <c r="J9" s="6">
        <f t="shared" si="1"/>
        <v>3963292.158119658</v>
      </c>
      <c r="K9" s="6">
        <f t="shared" si="4"/>
        <v>382560</v>
      </c>
      <c r="L9" s="6">
        <f t="shared" si="5"/>
        <v>1630</v>
      </c>
      <c r="M9" s="21">
        <f t="shared" si="2"/>
        <v>160</v>
      </c>
    </row>
    <row r="10" spans="1:13">
      <c r="A10" s="4">
        <v>10</v>
      </c>
      <c r="B10" s="5" t="s">
        <v>67</v>
      </c>
      <c r="C10" s="11">
        <v>14</v>
      </c>
      <c r="D10" s="6">
        <v>10933</v>
      </c>
      <c r="E10" s="15">
        <v>8.61</v>
      </c>
      <c r="F10" s="6">
        <v>14268258</v>
      </c>
      <c r="G10" s="6">
        <f t="shared" si="3"/>
        <v>1310</v>
      </c>
      <c r="H10" s="21">
        <f t="shared" si="0"/>
        <v>165717282.22996518</v>
      </c>
      <c r="J10" s="6">
        <f t="shared" si="1"/>
        <v>15925430.822299652</v>
      </c>
      <c r="K10" s="6">
        <f t="shared" si="4"/>
        <v>1657170</v>
      </c>
      <c r="L10" s="6">
        <f t="shared" si="5"/>
        <v>1460</v>
      </c>
      <c r="M10" s="21">
        <f t="shared" si="2"/>
        <v>150</v>
      </c>
    </row>
    <row r="11" spans="1:13">
      <c r="A11" s="4">
        <v>16</v>
      </c>
      <c r="B11" s="5" t="s">
        <v>68</v>
      </c>
      <c r="C11" s="11">
        <v>7</v>
      </c>
      <c r="D11" s="6">
        <v>7968</v>
      </c>
      <c r="E11" s="15">
        <v>8.11</v>
      </c>
      <c r="F11" s="6">
        <v>12042396</v>
      </c>
      <c r="G11" s="6">
        <f t="shared" si="3"/>
        <v>1510</v>
      </c>
      <c r="H11" s="21">
        <f t="shared" si="0"/>
        <v>148488236.74475956</v>
      </c>
      <c r="J11" s="6">
        <f t="shared" si="1"/>
        <v>13527278.367447596</v>
      </c>
      <c r="K11" s="6">
        <f t="shared" si="4"/>
        <v>1484880</v>
      </c>
      <c r="L11" s="6">
        <f t="shared" si="5"/>
        <v>1700</v>
      </c>
      <c r="M11" s="21">
        <f t="shared" si="2"/>
        <v>190</v>
      </c>
    </row>
    <row r="12" spans="1:13">
      <c r="A12" s="4">
        <v>18</v>
      </c>
      <c r="B12" s="5" t="s">
        <v>69</v>
      </c>
      <c r="C12" s="11">
        <v>1</v>
      </c>
      <c r="D12" s="6">
        <v>4700</v>
      </c>
      <c r="E12" s="15">
        <v>8.8599999999999959</v>
      </c>
      <c r="F12" s="6">
        <v>8950251</v>
      </c>
      <c r="G12" s="6">
        <f t="shared" si="3"/>
        <v>1900</v>
      </c>
      <c r="H12" s="21">
        <f t="shared" si="0"/>
        <v>101018634.31151246</v>
      </c>
      <c r="J12" s="6">
        <f t="shared" si="1"/>
        <v>9960437.343115123</v>
      </c>
      <c r="K12" s="6">
        <f t="shared" si="4"/>
        <v>1010190</v>
      </c>
      <c r="L12" s="6">
        <f t="shared" si="5"/>
        <v>2120</v>
      </c>
      <c r="M12" s="21">
        <f t="shared" si="2"/>
        <v>220</v>
      </c>
    </row>
    <row r="13" spans="1:13">
      <c r="A13" s="4">
        <v>19</v>
      </c>
      <c r="B13" s="5" t="s">
        <v>70</v>
      </c>
      <c r="C13" s="11">
        <v>2</v>
      </c>
      <c r="D13" s="6">
        <v>3961</v>
      </c>
      <c r="E13" s="15">
        <v>8.86</v>
      </c>
      <c r="F13" s="6">
        <v>6806618</v>
      </c>
      <c r="G13" s="6">
        <f t="shared" si="3"/>
        <v>1720</v>
      </c>
      <c r="H13" s="21">
        <f t="shared" si="0"/>
        <v>76824130.925507903</v>
      </c>
      <c r="J13" s="6">
        <f t="shared" si="1"/>
        <v>7574859.3092550794</v>
      </c>
      <c r="K13" s="6">
        <f t="shared" si="4"/>
        <v>768240</v>
      </c>
      <c r="L13" s="6">
        <f t="shared" si="5"/>
        <v>1910</v>
      </c>
      <c r="M13" s="21">
        <f t="shared" si="2"/>
        <v>190</v>
      </c>
    </row>
    <row r="14" spans="1:13">
      <c r="A14" s="4">
        <v>46</v>
      </c>
      <c r="B14" s="5" t="s">
        <v>71</v>
      </c>
      <c r="C14" s="11">
        <v>10</v>
      </c>
      <c r="D14" s="6">
        <v>1320</v>
      </c>
      <c r="E14" s="15">
        <v>8.36</v>
      </c>
      <c r="F14" s="6">
        <v>1674027</v>
      </c>
      <c r="G14" s="6">
        <f t="shared" si="3"/>
        <v>1270</v>
      </c>
      <c r="H14" s="21">
        <f t="shared" si="0"/>
        <v>20024246.411483254</v>
      </c>
      <c r="J14" s="6">
        <f t="shared" si="1"/>
        <v>1874269.4641148327</v>
      </c>
      <c r="K14" s="6">
        <f t="shared" si="4"/>
        <v>200240</v>
      </c>
      <c r="L14" s="6">
        <f t="shared" si="5"/>
        <v>1420</v>
      </c>
      <c r="M14" s="21">
        <f t="shared" si="2"/>
        <v>150</v>
      </c>
    </row>
    <row r="15" spans="1:13">
      <c r="A15" s="4">
        <v>47</v>
      </c>
      <c r="B15" s="5" t="s">
        <v>72</v>
      </c>
      <c r="C15" s="11">
        <v>19</v>
      </c>
      <c r="D15" s="6">
        <v>1771</v>
      </c>
      <c r="E15" s="15">
        <v>8.61</v>
      </c>
      <c r="F15" s="6">
        <v>2678572</v>
      </c>
      <c r="G15" s="6">
        <f t="shared" si="3"/>
        <v>1510</v>
      </c>
      <c r="H15" s="21">
        <f t="shared" si="0"/>
        <v>31110011.614401862</v>
      </c>
      <c r="J15" s="6">
        <f t="shared" si="1"/>
        <v>2989672.1161440187</v>
      </c>
      <c r="K15" s="6">
        <f>ROUND(J15-F15,-1)</f>
        <v>311100</v>
      </c>
      <c r="L15" s="6">
        <f t="shared" si="5"/>
        <v>1690</v>
      </c>
      <c r="M15" s="21">
        <f t="shared" si="2"/>
        <v>180</v>
      </c>
    </row>
    <row r="16" spans="1:13">
      <c r="A16" s="4">
        <v>49</v>
      </c>
      <c r="B16" s="5" t="s">
        <v>73</v>
      </c>
      <c r="C16" s="11">
        <v>1</v>
      </c>
      <c r="D16" s="6">
        <v>314024</v>
      </c>
      <c r="E16" s="15">
        <v>5.3599999999999994</v>
      </c>
      <c r="F16" s="6">
        <v>490283225</v>
      </c>
      <c r="G16" s="6">
        <f t="shared" si="3"/>
        <v>1560</v>
      </c>
      <c r="H16" s="21">
        <f t="shared" si="0"/>
        <v>9147075093.2835827</v>
      </c>
      <c r="J16" s="6">
        <f t="shared" si="1"/>
        <v>581753975.93283582</v>
      </c>
      <c r="K16" s="6">
        <f t="shared" si="4"/>
        <v>91470750</v>
      </c>
      <c r="L16" s="6">
        <f t="shared" si="5"/>
        <v>1850</v>
      </c>
      <c r="M16" s="21">
        <f t="shared" si="2"/>
        <v>290</v>
      </c>
    </row>
    <row r="17" spans="1:13">
      <c r="A17" s="4">
        <v>50</v>
      </c>
      <c r="B17" s="5" t="s">
        <v>74</v>
      </c>
      <c r="C17" s="11">
        <v>4</v>
      </c>
      <c r="D17" s="6">
        <v>11184</v>
      </c>
      <c r="E17" s="15">
        <v>8.36</v>
      </c>
      <c r="F17" s="6">
        <v>18620402</v>
      </c>
      <c r="G17" s="6">
        <f t="shared" si="3"/>
        <v>1660</v>
      </c>
      <c r="H17" s="21">
        <f t="shared" si="0"/>
        <v>222732081.33971295</v>
      </c>
      <c r="J17" s="6">
        <f t="shared" si="1"/>
        <v>20847722.813397132</v>
      </c>
      <c r="K17" s="6">
        <f t="shared" si="4"/>
        <v>2227320</v>
      </c>
      <c r="L17" s="6">
        <f t="shared" si="5"/>
        <v>1860</v>
      </c>
      <c r="M17" s="21">
        <f t="shared" si="2"/>
        <v>200</v>
      </c>
    </row>
    <row r="18" spans="1:13">
      <c r="A18" s="4">
        <v>51</v>
      </c>
      <c r="B18" s="5" t="s">
        <v>75</v>
      </c>
      <c r="C18" s="11">
        <v>4</v>
      </c>
      <c r="D18" s="6">
        <v>9143</v>
      </c>
      <c r="E18" s="15">
        <v>5.3599999999999994</v>
      </c>
      <c r="F18" s="6">
        <v>10313258</v>
      </c>
      <c r="G18" s="6">
        <f t="shared" si="3"/>
        <v>1130</v>
      </c>
      <c r="H18" s="21">
        <f t="shared" si="0"/>
        <v>192411529.8507463</v>
      </c>
      <c r="J18" s="6">
        <f t="shared" si="1"/>
        <v>12237373.298507463</v>
      </c>
      <c r="K18" s="6">
        <f t="shared" si="4"/>
        <v>1924120</v>
      </c>
      <c r="L18" s="6">
        <f t="shared" si="5"/>
        <v>1340</v>
      </c>
      <c r="M18" s="21">
        <f t="shared" si="2"/>
        <v>210</v>
      </c>
    </row>
    <row r="19" spans="1:13">
      <c r="A19" s="24">
        <v>52</v>
      </c>
      <c r="B19" s="23" t="s">
        <v>76</v>
      </c>
      <c r="C19" s="11">
        <v>14</v>
      </c>
      <c r="D19" s="6">
        <v>2292</v>
      </c>
      <c r="E19" s="16">
        <v>9.8599999999999959</v>
      </c>
      <c r="F19" s="6">
        <v>3657253</v>
      </c>
      <c r="G19" s="6">
        <f t="shared" si="3"/>
        <v>1600</v>
      </c>
      <c r="H19" s="21">
        <f t="shared" si="0"/>
        <v>37091815.415821515</v>
      </c>
      <c r="J19" s="6">
        <f t="shared" si="1"/>
        <v>4028171.154158215</v>
      </c>
      <c r="K19" s="6">
        <f t="shared" si="4"/>
        <v>370920</v>
      </c>
      <c r="L19" s="6">
        <f t="shared" si="5"/>
        <v>1760</v>
      </c>
      <c r="M19" s="21">
        <f t="shared" si="2"/>
        <v>160</v>
      </c>
    </row>
    <row r="20" spans="1:13">
      <c r="A20" s="4">
        <v>61</v>
      </c>
      <c r="B20" s="5" t="s">
        <v>77</v>
      </c>
      <c r="C20" s="11">
        <v>5</v>
      </c>
      <c r="D20" s="6">
        <v>16469</v>
      </c>
      <c r="E20" s="15">
        <v>7.8599999999999994</v>
      </c>
      <c r="F20" s="6">
        <v>23774363</v>
      </c>
      <c r="G20" s="6">
        <f t="shared" si="3"/>
        <v>1440</v>
      </c>
      <c r="H20" s="21">
        <f t="shared" si="0"/>
        <v>302472811.70483464</v>
      </c>
      <c r="J20" s="6">
        <f t="shared" si="1"/>
        <v>26799091.117048349</v>
      </c>
      <c r="K20" s="6">
        <f t="shared" si="4"/>
        <v>3024730</v>
      </c>
      <c r="L20" s="6">
        <f t="shared" si="5"/>
        <v>1630</v>
      </c>
      <c r="M20" s="21">
        <f t="shared" si="2"/>
        <v>190</v>
      </c>
    </row>
    <row r="21" spans="1:13">
      <c r="A21" s="24">
        <v>69</v>
      </c>
      <c r="B21" s="23" t="s">
        <v>78</v>
      </c>
      <c r="C21" s="11">
        <v>17</v>
      </c>
      <c r="D21" s="6">
        <v>6558</v>
      </c>
      <c r="E21" s="16">
        <v>9.86</v>
      </c>
      <c r="F21" s="6">
        <v>10806066</v>
      </c>
      <c r="G21" s="6">
        <f t="shared" si="3"/>
        <v>1650</v>
      </c>
      <c r="H21" s="21">
        <f t="shared" si="0"/>
        <v>109594989.85801217</v>
      </c>
      <c r="J21" s="6">
        <f t="shared" si="1"/>
        <v>11902015.898580123</v>
      </c>
      <c r="K21" s="6">
        <f t="shared" si="4"/>
        <v>1095950</v>
      </c>
      <c r="L21" s="6">
        <f t="shared" si="5"/>
        <v>1810</v>
      </c>
      <c r="M21" s="21">
        <f t="shared" si="2"/>
        <v>160</v>
      </c>
    </row>
    <row r="22" spans="1:13">
      <c r="A22" s="4">
        <v>71</v>
      </c>
      <c r="B22" s="5" t="s">
        <v>79</v>
      </c>
      <c r="C22" s="11">
        <v>17</v>
      </c>
      <c r="D22" s="6">
        <v>6473</v>
      </c>
      <c r="E22" s="15">
        <v>9.36</v>
      </c>
      <c r="F22" s="6">
        <v>9701098</v>
      </c>
      <c r="G22" s="6">
        <f t="shared" si="3"/>
        <v>1500</v>
      </c>
      <c r="H22" s="21">
        <f t="shared" si="0"/>
        <v>103644209.40170941</v>
      </c>
      <c r="J22" s="6">
        <f t="shared" si="1"/>
        <v>10737540.094017094</v>
      </c>
      <c r="K22" s="6">
        <f t="shared" si="4"/>
        <v>1036440</v>
      </c>
      <c r="L22" s="6">
        <f t="shared" si="5"/>
        <v>1660</v>
      </c>
      <c r="M22" s="21">
        <f t="shared" si="2"/>
        <v>160</v>
      </c>
    </row>
    <row r="23" spans="1:13">
      <c r="A23" s="4">
        <v>72</v>
      </c>
      <c r="B23" s="5" t="s">
        <v>80</v>
      </c>
      <c r="C23" s="11">
        <v>17</v>
      </c>
      <c r="D23" s="6">
        <v>948</v>
      </c>
      <c r="E23" s="15">
        <v>7.8599999999999994</v>
      </c>
      <c r="F23" s="6">
        <v>1439929</v>
      </c>
      <c r="G23" s="6">
        <f t="shared" si="3"/>
        <v>1520</v>
      </c>
      <c r="H23" s="21">
        <f t="shared" si="0"/>
        <v>18319707.37913486</v>
      </c>
      <c r="J23" s="6">
        <f t="shared" si="1"/>
        <v>1623126.0737913484</v>
      </c>
      <c r="K23" s="6">
        <f t="shared" si="4"/>
        <v>183200</v>
      </c>
      <c r="L23" s="6">
        <f t="shared" si="5"/>
        <v>1710</v>
      </c>
      <c r="M23" s="21">
        <f t="shared" si="2"/>
        <v>190</v>
      </c>
    </row>
    <row r="24" spans="1:13">
      <c r="A24" s="24">
        <v>74</v>
      </c>
      <c r="B24" s="23" t="s">
        <v>81</v>
      </c>
      <c r="C24" s="11">
        <v>16</v>
      </c>
      <c r="D24" s="6">
        <v>1013</v>
      </c>
      <c r="E24" s="16">
        <v>10.86</v>
      </c>
      <c r="F24" s="6">
        <v>1689644</v>
      </c>
      <c r="G24" s="6">
        <f t="shared" si="3"/>
        <v>1670</v>
      </c>
      <c r="H24" s="21">
        <f t="shared" si="0"/>
        <v>15558416.20626151</v>
      </c>
      <c r="J24" s="6">
        <f t="shared" si="1"/>
        <v>1845228.1620626149</v>
      </c>
      <c r="K24" s="6">
        <f t="shared" si="4"/>
        <v>155580</v>
      </c>
      <c r="L24" s="6">
        <f t="shared" si="5"/>
        <v>1820</v>
      </c>
      <c r="M24" s="21">
        <f t="shared" si="2"/>
        <v>150</v>
      </c>
    </row>
    <row r="25" spans="1:13">
      <c r="A25" s="4">
        <v>75</v>
      </c>
      <c r="B25" s="5" t="s">
        <v>82</v>
      </c>
      <c r="C25" s="11">
        <v>8</v>
      </c>
      <c r="D25" s="6">
        <v>19534</v>
      </c>
      <c r="E25" s="15">
        <v>8.36</v>
      </c>
      <c r="F25" s="6">
        <v>33518872.000000004</v>
      </c>
      <c r="G25" s="6">
        <f t="shared" si="3"/>
        <v>1720</v>
      </c>
      <c r="H25" s="21">
        <f t="shared" si="0"/>
        <v>400943444.97607666</v>
      </c>
      <c r="J25" s="6">
        <f t="shared" si="1"/>
        <v>37528306.449760772</v>
      </c>
      <c r="K25" s="6">
        <f t="shared" si="4"/>
        <v>4009430</v>
      </c>
      <c r="L25" s="6">
        <f t="shared" si="5"/>
        <v>1920</v>
      </c>
      <c r="M25" s="21">
        <f t="shared" si="2"/>
        <v>200</v>
      </c>
    </row>
    <row r="26" spans="1:13">
      <c r="A26" s="4">
        <v>77</v>
      </c>
      <c r="B26" s="5" t="s">
        <v>83</v>
      </c>
      <c r="C26" s="11">
        <v>13</v>
      </c>
      <c r="D26" s="6">
        <v>4549</v>
      </c>
      <c r="E26" s="15">
        <v>9.36</v>
      </c>
      <c r="F26" s="6">
        <v>6756755</v>
      </c>
      <c r="G26" s="6">
        <f t="shared" si="3"/>
        <v>1490</v>
      </c>
      <c r="H26" s="21">
        <f t="shared" si="0"/>
        <v>72187553.418803424</v>
      </c>
      <c r="J26" s="6">
        <f t="shared" si="1"/>
        <v>7478630.5341880349</v>
      </c>
      <c r="K26" s="6">
        <f t="shared" si="4"/>
        <v>721880</v>
      </c>
      <c r="L26" s="6">
        <f t="shared" si="5"/>
        <v>1640</v>
      </c>
      <c r="M26" s="21">
        <f t="shared" si="2"/>
        <v>150</v>
      </c>
    </row>
    <row r="27" spans="1:13">
      <c r="A27" s="4">
        <v>78</v>
      </c>
      <c r="B27" s="5" t="s">
        <v>84</v>
      </c>
      <c r="C27" s="11">
        <v>1</v>
      </c>
      <c r="D27" s="6">
        <v>7721</v>
      </c>
      <c r="E27" s="15">
        <v>9.11</v>
      </c>
      <c r="F27" s="6">
        <v>16158996</v>
      </c>
      <c r="G27" s="6">
        <f t="shared" si="3"/>
        <v>2090</v>
      </c>
      <c r="H27" s="21">
        <f t="shared" si="0"/>
        <v>177376465.42261252</v>
      </c>
      <c r="J27" s="6">
        <f t="shared" si="1"/>
        <v>17932760.654226124</v>
      </c>
      <c r="K27" s="6">
        <f t="shared" si="4"/>
        <v>1773760</v>
      </c>
      <c r="L27" s="6">
        <f t="shared" si="5"/>
        <v>2320</v>
      </c>
      <c r="M27" s="21">
        <f t="shared" si="2"/>
        <v>230</v>
      </c>
    </row>
    <row r="28" spans="1:13">
      <c r="A28" s="4">
        <v>79</v>
      </c>
      <c r="B28" s="5" t="s">
        <v>85</v>
      </c>
      <c r="C28" s="11">
        <v>4</v>
      </c>
      <c r="D28" s="6">
        <v>6703</v>
      </c>
      <c r="E28" s="15">
        <v>8.86</v>
      </c>
      <c r="F28" s="6">
        <v>11993622</v>
      </c>
      <c r="G28" s="6">
        <f t="shared" si="3"/>
        <v>1790</v>
      </c>
      <c r="H28" s="21">
        <f t="shared" si="0"/>
        <v>135368194.13092551</v>
      </c>
      <c r="J28" s="6">
        <f t="shared" si="1"/>
        <v>13347303.941309255</v>
      </c>
      <c r="K28" s="6">
        <f t="shared" si="4"/>
        <v>1353680</v>
      </c>
      <c r="L28" s="6">
        <f t="shared" si="5"/>
        <v>1990</v>
      </c>
      <c r="M28" s="21">
        <f t="shared" si="2"/>
        <v>200</v>
      </c>
    </row>
    <row r="29" spans="1:13">
      <c r="A29" s="4">
        <v>81</v>
      </c>
      <c r="B29" s="5" t="s">
        <v>86</v>
      </c>
      <c r="C29" s="11">
        <v>7</v>
      </c>
      <c r="D29" s="6">
        <v>2531</v>
      </c>
      <c r="E29" s="15">
        <v>8.86</v>
      </c>
      <c r="F29" s="6">
        <v>3569278</v>
      </c>
      <c r="G29" s="6">
        <f t="shared" si="3"/>
        <v>1410</v>
      </c>
      <c r="H29" s="21">
        <f t="shared" si="0"/>
        <v>40285304.740406319</v>
      </c>
      <c r="J29" s="6">
        <f t="shared" si="1"/>
        <v>3972131.0474040629</v>
      </c>
      <c r="K29" s="6">
        <f t="shared" si="4"/>
        <v>402850</v>
      </c>
      <c r="L29" s="6">
        <f t="shared" si="5"/>
        <v>1570</v>
      </c>
      <c r="M29" s="21">
        <f t="shared" si="2"/>
        <v>160</v>
      </c>
    </row>
    <row r="30" spans="1:13">
      <c r="A30" s="4">
        <v>82</v>
      </c>
      <c r="B30" s="5" t="s">
        <v>87</v>
      </c>
      <c r="C30" s="11">
        <v>5</v>
      </c>
      <c r="D30" s="6">
        <v>9371</v>
      </c>
      <c r="E30" s="15">
        <v>8.11</v>
      </c>
      <c r="F30" s="6">
        <v>16735785</v>
      </c>
      <c r="G30" s="6">
        <f t="shared" si="3"/>
        <v>1790</v>
      </c>
      <c r="H30" s="21">
        <f t="shared" si="0"/>
        <v>206359864.36498153</v>
      </c>
      <c r="J30" s="6">
        <f t="shared" si="1"/>
        <v>18799383.643649817</v>
      </c>
      <c r="K30" s="6">
        <f t="shared" si="4"/>
        <v>2063600</v>
      </c>
      <c r="L30" s="6">
        <f t="shared" si="5"/>
        <v>2010</v>
      </c>
      <c r="M30" s="21">
        <f t="shared" si="2"/>
        <v>220</v>
      </c>
    </row>
    <row r="31" spans="1:13">
      <c r="A31" s="4">
        <v>86</v>
      </c>
      <c r="B31" s="5" t="s">
        <v>88</v>
      </c>
      <c r="C31" s="11">
        <v>5</v>
      </c>
      <c r="D31" s="6">
        <v>7998</v>
      </c>
      <c r="E31" s="15">
        <v>8.86</v>
      </c>
      <c r="F31" s="6">
        <v>14641677</v>
      </c>
      <c r="G31" s="6">
        <f t="shared" si="3"/>
        <v>1830</v>
      </c>
      <c r="H31" s="21">
        <f t="shared" si="0"/>
        <v>165255948.08126411</v>
      </c>
      <c r="J31" s="6">
        <f t="shared" si="1"/>
        <v>16294236.480812641</v>
      </c>
      <c r="K31" s="6">
        <f t="shared" si="4"/>
        <v>1652560</v>
      </c>
      <c r="L31" s="6">
        <f t="shared" si="5"/>
        <v>2040</v>
      </c>
      <c r="M31" s="21">
        <f t="shared" si="2"/>
        <v>210</v>
      </c>
    </row>
    <row r="32" spans="1:13">
      <c r="A32" s="4">
        <v>111</v>
      </c>
      <c r="B32" s="5" t="s">
        <v>89</v>
      </c>
      <c r="C32" s="11">
        <v>7</v>
      </c>
      <c r="D32" s="6">
        <v>17953</v>
      </c>
      <c r="E32" s="15">
        <v>7.8599999999999994</v>
      </c>
      <c r="F32" s="6">
        <v>27145909</v>
      </c>
      <c r="G32" s="6">
        <f t="shared" si="3"/>
        <v>1510</v>
      </c>
      <c r="H32" s="21">
        <f t="shared" si="0"/>
        <v>345367798.98218834</v>
      </c>
      <c r="J32" s="6">
        <f t="shared" si="1"/>
        <v>30599586.989821889</v>
      </c>
      <c r="K32" s="6">
        <f t="shared" si="4"/>
        <v>3453680</v>
      </c>
      <c r="L32" s="6">
        <f t="shared" si="5"/>
        <v>1700</v>
      </c>
      <c r="M32" s="21">
        <f t="shared" si="2"/>
        <v>190</v>
      </c>
    </row>
    <row r="33" spans="1:13">
      <c r="A33" s="4">
        <v>90</v>
      </c>
      <c r="B33" s="5" t="s">
        <v>90</v>
      </c>
      <c r="C33" s="11">
        <v>10</v>
      </c>
      <c r="D33" s="6">
        <v>3001</v>
      </c>
      <c r="E33" s="15">
        <v>8.86</v>
      </c>
      <c r="F33" s="6">
        <v>4213893</v>
      </c>
      <c r="G33" s="6">
        <f t="shared" si="3"/>
        <v>1400</v>
      </c>
      <c r="H33" s="21">
        <f t="shared" si="0"/>
        <v>47560869.074492104</v>
      </c>
      <c r="J33" s="6">
        <f t="shared" si="1"/>
        <v>4689501.6907449206</v>
      </c>
      <c r="K33" s="6">
        <f t="shared" si="4"/>
        <v>475610</v>
      </c>
      <c r="L33" s="6">
        <f t="shared" si="5"/>
        <v>1560</v>
      </c>
      <c r="M33" s="21">
        <f t="shared" si="2"/>
        <v>160</v>
      </c>
    </row>
    <row r="34" spans="1:13">
      <c r="A34" s="4">
        <v>91</v>
      </c>
      <c r="B34" s="5" t="s">
        <v>91</v>
      </c>
      <c r="C34" s="11">
        <v>1</v>
      </c>
      <c r="D34" s="6">
        <v>674500</v>
      </c>
      <c r="E34" s="15">
        <v>5.3599999999999994</v>
      </c>
      <c r="F34" s="6">
        <v>985458261</v>
      </c>
      <c r="G34" s="6">
        <f t="shared" si="3"/>
        <v>1460</v>
      </c>
      <c r="H34" s="21">
        <f t="shared" si="0"/>
        <v>18385415317.164181</v>
      </c>
      <c r="J34" s="6">
        <f t="shared" si="1"/>
        <v>1169312414.1716418</v>
      </c>
      <c r="K34" s="6">
        <f t="shared" si="4"/>
        <v>183854150</v>
      </c>
      <c r="L34" s="6">
        <f t="shared" si="5"/>
        <v>1730</v>
      </c>
      <c r="M34" s="21">
        <f t="shared" si="2"/>
        <v>270</v>
      </c>
    </row>
    <row r="35" spans="1:13">
      <c r="A35" s="4">
        <v>97</v>
      </c>
      <c r="B35" s="7" t="s">
        <v>92</v>
      </c>
      <c r="C35" s="11">
        <v>10</v>
      </c>
      <c r="D35" s="6">
        <v>2062</v>
      </c>
      <c r="E35" s="15">
        <v>7.3599999999999994</v>
      </c>
      <c r="F35" s="6">
        <v>2629616</v>
      </c>
      <c r="G35" s="6">
        <f t="shared" si="3"/>
        <v>1280</v>
      </c>
      <c r="H35" s="21">
        <f t="shared" si="0"/>
        <v>35728478.26086957</v>
      </c>
      <c r="J35" s="6">
        <f t="shared" si="1"/>
        <v>2986900.7826086958</v>
      </c>
      <c r="K35" s="6">
        <f t="shared" si="4"/>
        <v>357280</v>
      </c>
      <c r="L35" s="6">
        <f t="shared" si="5"/>
        <v>1450</v>
      </c>
      <c r="M35" s="21">
        <f t="shared" si="2"/>
        <v>170</v>
      </c>
    </row>
    <row r="36" spans="1:13">
      <c r="A36" s="4">
        <v>98</v>
      </c>
      <c r="B36" s="5" t="s">
        <v>93</v>
      </c>
      <c r="C36" s="11">
        <v>7</v>
      </c>
      <c r="D36" s="6">
        <v>22885</v>
      </c>
      <c r="E36" s="15">
        <v>8.36</v>
      </c>
      <c r="F36" s="6">
        <v>40702814</v>
      </c>
      <c r="G36" s="6">
        <f t="shared" si="3"/>
        <v>1780</v>
      </c>
      <c r="H36" s="21">
        <f t="shared" si="0"/>
        <v>486875765.55023926</v>
      </c>
      <c r="J36" s="6">
        <f t="shared" si="1"/>
        <v>45571571.655502394</v>
      </c>
      <c r="K36" s="6">
        <f t="shared" si="4"/>
        <v>4868760</v>
      </c>
      <c r="L36" s="6">
        <f t="shared" si="5"/>
        <v>1990</v>
      </c>
      <c r="M36" s="21">
        <f t="shared" si="2"/>
        <v>210</v>
      </c>
    </row>
    <row r="37" spans="1:13">
      <c r="A37" s="4">
        <v>102</v>
      </c>
      <c r="B37" s="5" t="s">
        <v>94</v>
      </c>
      <c r="C37" s="11">
        <v>4</v>
      </c>
      <c r="D37" s="6">
        <v>9646</v>
      </c>
      <c r="E37" s="15">
        <v>8.36</v>
      </c>
      <c r="F37" s="6">
        <v>14365464</v>
      </c>
      <c r="G37" s="6">
        <f t="shared" si="3"/>
        <v>1490</v>
      </c>
      <c r="H37" s="21">
        <f t="shared" si="0"/>
        <v>171835693.77990431</v>
      </c>
      <c r="J37" s="6">
        <f t="shared" si="1"/>
        <v>16083820.937799042</v>
      </c>
      <c r="K37" s="6">
        <f t="shared" si="4"/>
        <v>1718360</v>
      </c>
      <c r="L37" s="6">
        <f t="shared" si="5"/>
        <v>1670</v>
      </c>
      <c r="M37" s="21">
        <f t="shared" si="2"/>
        <v>180</v>
      </c>
    </row>
    <row r="38" spans="1:13">
      <c r="A38" s="4">
        <v>103</v>
      </c>
      <c r="B38" s="5" t="s">
        <v>95</v>
      </c>
      <c r="C38" s="11">
        <v>5</v>
      </c>
      <c r="D38" s="6">
        <v>2125</v>
      </c>
      <c r="E38" s="15">
        <v>9.36</v>
      </c>
      <c r="F38" s="6">
        <v>3439566</v>
      </c>
      <c r="G38" s="6">
        <f t="shared" si="3"/>
        <v>1620</v>
      </c>
      <c r="H38" s="21">
        <f t="shared" si="0"/>
        <v>36747500</v>
      </c>
      <c r="J38" s="6">
        <f t="shared" si="1"/>
        <v>3807041</v>
      </c>
      <c r="K38" s="6">
        <f t="shared" si="4"/>
        <v>367480</v>
      </c>
      <c r="L38" s="6">
        <f t="shared" si="5"/>
        <v>1790</v>
      </c>
      <c r="M38" s="21">
        <f t="shared" si="2"/>
        <v>170</v>
      </c>
    </row>
    <row r="39" spans="1:13">
      <c r="A39" s="4">
        <v>105</v>
      </c>
      <c r="B39" s="5" t="s">
        <v>96</v>
      </c>
      <c r="C39" s="11">
        <v>18</v>
      </c>
      <c r="D39" s="6">
        <v>2063</v>
      </c>
      <c r="E39" s="15">
        <v>9.11</v>
      </c>
      <c r="F39" s="6">
        <v>2908714</v>
      </c>
      <c r="G39" s="6">
        <f t="shared" si="3"/>
        <v>1410</v>
      </c>
      <c r="H39" s="21">
        <f t="shared" si="0"/>
        <v>31928803.512623493</v>
      </c>
      <c r="J39" s="6">
        <f t="shared" si="1"/>
        <v>3228002.0351262349</v>
      </c>
      <c r="K39" s="6">
        <f t="shared" si="4"/>
        <v>319290</v>
      </c>
      <c r="L39" s="6">
        <f t="shared" si="5"/>
        <v>1560</v>
      </c>
      <c r="M39" s="21">
        <f t="shared" si="2"/>
        <v>150</v>
      </c>
    </row>
    <row r="40" spans="1:13">
      <c r="A40" s="4">
        <v>106</v>
      </c>
      <c r="B40" s="5" t="s">
        <v>97</v>
      </c>
      <c r="C40" s="11">
        <v>1</v>
      </c>
      <c r="D40" s="6">
        <v>46901</v>
      </c>
      <c r="E40" s="15">
        <v>7.6099999999999994</v>
      </c>
      <c r="F40" s="6">
        <v>84377259</v>
      </c>
      <c r="G40" s="6">
        <f t="shared" si="3"/>
        <v>1800</v>
      </c>
      <c r="H40" s="21">
        <f t="shared" si="0"/>
        <v>1108768186.5965836</v>
      </c>
      <c r="J40" s="6">
        <f t="shared" si="1"/>
        <v>95464940.865965843</v>
      </c>
      <c r="K40" s="6">
        <f t="shared" si="4"/>
        <v>11087680</v>
      </c>
      <c r="L40" s="6">
        <f t="shared" si="5"/>
        <v>2040</v>
      </c>
      <c r="M40" s="21">
        <f t="shared" si="2"/>
        <v>240</v>
      </c>
    </row>
    <row r="41" spans="1:13">
      <c r="A41" s="4">
        <v>108</v>
      </c>
      <c r="B41" s="5" t="s">
        <v>98</v>
      </c>
      <c r="C41" s="11">
        <v>6</v>
      </c>
      <c r="D41" s="6">
        <v>10319</v>
      </c>
      <c r="E41" s="15">
        <v>9.360000000000003</v>
      </c>
      <c r="F41" s="6">
        <v>18218722</v>
      </c>
      <c r="G41" s="6">
        <f t="shared" si="3"/>
        <v>1770</v>
      </c>
      <c r="H41" s="21">
        <f t="shared" si="0"/>
        <v>194644465.81196576</v>
      </c>
      <c r="J41" s="6">
        <f t="shared" si="1"/>
        <v>20165166.65811966</v>
      </c>
      <c r="K41" s="6">
        <f t="shared" si="4"/>
        <v>1946440</v>
      </c>
      <c r="L41" s="6">
        <f t="shared" si="5"/>
        <v>1950</v>
      </c>
      <c r="M41" s="21">
        <f t="shared" si="2"/>
        <v>180</v>
      </c>
    </row>
    <row r="42" spans="1:13">
      <c r="A42" s="4">
        <v>109</v>
      </c>
      <c r="B42" s="5" t="s">
        <v>99</v>
      </c>
      <c r="C42" s="11">
        <v>5</v>
      </c>
      <c r="D42" s="6">
        <v>68319</v>
      </c>
      <c r="E42" s="15">
        <v>8.36</v>
      </c>
      <c r="F42" s="6">
        <v>121980027</v>
      </c>
      <c r="G42" s="6">
        <f t="shared" si="3"/>
        <v>1790</v>
      </c>
      <c r="H42" s="21">
        <f t="shared" si="0"/>
        <v>1459091232.0574164</v>
      </c>
      <c r="J42" s="6">
        <f t="shared" si="1"/>
        <v>136570939.32057416</v>
      </c>
      <c r="K42" s="6">
        <f t="shared" si="4"/>
        <v>14590910</v>
      </c>
      <c r="L42" s="6">
        <f t="shared" si="5"/>
        <v>2000</v>
      </c>
      <c r="M42" s="21">
        <f t="shared" si="2"/>
        <v>210</v>
      </c>
    </row>
    <row r="43" spans="1:13">
      <c r="A43" s="4">
        <v>139</v>
      </c>
      <c r="B43" s="5" t="s">
        <v>100</v>
      </c>
      <c r="C43" s="11">
        <v>17</v>
      </c>
      <c r="D43" s="6">
        <v>9766</v>
      </c>
      <c r="E43" s="15">
        <v>8.86</v>
      </c>
      <c r="F43" s="6">
        <v>15067669</v>
      </c>
      <c r="G43" s="6">
        <f t="shared" si="3"/>
        <v>1540</v>
      </c>
      <c r="H43" s="21">
        <f t="shared" si="0"/>
        <v>170063984.19864562</v>
      </c>
      <c r="J43" s="6">
        <f t="shared" si="1"/>
        <v>16768308.841986459</v>
      </c>
      <c r="K43" s="6">
        <f t="shared" si="4"/>
        <v>1700640</v>
      </c>
      <c r="L43" s="6">
        <f t="shared" si="5"/>
        <v>1720</v>
      </c>
      <c r="M43" s="21">
        <f t="shared" si="2"/>
        <v>180</v>
      </c>
    </row>
    <row r="44" spans="1:13">
      <c r="A44" s="4">
        <v>140</v>
      </c>
      <c r="B44" s="5" t="s">
        <v>101</v>
      </c>
      <c r="C44" s="11">
        <v>11</v>
      </c>
      <c r="D44" s="6">
        <v>20618</v>
      </c>
      <c r="E44" s="15">
        <v>7.8599999999999994</v>
      </c>
      <c r="F44" s="6">
        <v>29743334</v>
      </c>
      <c r="G44" s="6">
        <f t="shared" si="3"/>
        <v>1440</v>
      </c>
      <c r="H44" s="21">
        <f t="shared" si="0"/>
        <v>378413918.57506365</v>
      </c>
      <c r="J44" s="6">
        <f t="shared" si="1"/>
        <v>33527473.185750637</v>
      </c>
      <c r="K44" s="6">
        <f t="shared" si="4"/>
        <v>3784140</v>
      </c>
      <c r="L44" s="6">
        <f t="shared" si="5"/>
        <v>1630</v>
      </c>
      <c r="M44" s="21">
        <f t="shared" si="2"/>
        <v>190</v>
      </c>
    </row>
    <row r="45" spans="1:13">
      <c r="A45" s="4">
        <v>142</v>
      </c>
      <c r="B45" s="5" t="s">
        <v>102</v>
      </c>
      <c r="C45" s="11">
        <v>8</v>
      </c>
      <c r="D45" s="6">
        <v>6444</v>
      </c>
      <c r="E45" s="15">
        <v>8.6099999999999959</v>
      </c>
      <c r="F45" s="6">
        <v>10051575</v>
      </c>
      <c r="G45" s="6">
        <f t="shared" si="3"/>
        <v>1560</v>
      </c>
      <c r="H45" s="21">
        <f t="shared" si="0"/>
        <v>116743031.35888508</v>
      </c>
      <c r="J45" s="6">
        <f t="shared" si="1"/>
        <v>11219005.31358885</v>
      </c>
      <c r="K45" s="6">
        <f t="shared" si="4"/>
        <v>1167430</v>
      </c>
      <c r="L45" s="6">
        <f t="shared" si="5"/>
        <v>1740</v>
      </c>
      <c r="M45" s="21">
        <f t="shared" si="2"/>
        <v>180</v>
      </c>
    </row>
    <row r="46" spans="1:13">
      <c r="A46" s="4">
        <v>143</v>
      </c>
      <c r="B46" s="5" t="s">
        <v>103</v>
      </c>
      <c r="C46" s="11">
        <v>6</v>
      </c>
      <c r="D46" s="6">
        <v>6850</v>
      </c>
      <c r="E46" s="15">
        <v>9.36</v>
      </c>
      <c r="F46" s="6">
        <v>10838945</v>
      </c>
      <c r="G46" s="6">
        <f t="shared" si="3"/>
        <v>1580</v>
      </c>
      <c r="H46" s="21">
        <f t="shared" si="0"/>
        <v>115800694.44444445</v>
      </c>
      <c r="J46" s="6">
        <f t="shared" si="1"/>
        <v>11996951.944444444</v>
      </c>
      <c r="K46" s="6">
        <f t="shared" si="4"/>
        <v>1158010</v>
      </c>
      <c r="L46" s="6">
        <f t="shared" si="5"/>
        <v>1750</v>
      </c>
      <c r="M46" s="21">
        <f t="shared" si="2"/>
        <v>170</v>
      </c>
    </row>
    <row r="47" spans="1:13">
      <c r="A47" s="4">
        <v>145</v>
      </c>
      <c r="B47" s="5" t="s">
        <v>104</v>
      </c>
      <c r="C47" s="11">
        <v>14</v>
      </c>
      <c r="D47" s="6">
        <v>12343</v>
      </c>
      <c r="E47" s="15">
        <v>8.36</v>
      </c>
      <c r="F47" s="6">
        <v>19142415</v>
      </c>
      <c r="G47" s="6">
        <f t="shared" si="3"/>
        <v>1550</v>
      </c>
      <c r="H47" s="21">
        <f t="shared" si="0"/>
        <v>228976255.98086125</v>
      </c>
      <c r="J47" s="6">
        <f t="shared" si="1"/>
        <v>21432177.559808612</v>
      </c>
      <c r="K47" s="6">
        <f t="shared" si="4"/>
        <v>2289760</v>
      </c>
      <c r="L47" s="6">
        <f t="shared" si="5"/>
        <v>1740</v>
      </c>
      <c r="M47" s="21">
        <f t="shared" si="2"/>
        <v>190</v>
      </c>
    </row>
    <row r="48" spans="1:13">
      <c r="A48" s="4">
        <v>146</v>
      </c>
      <c r="B48" s="5" t="s">
        <v>105</v>
      </c>
      <c r="C48" s="11">
        <v>12</v>
      </c>
      <c r="D48" s="6">
        <v>4406</v>
      </c>
      <c r="E48" s="15">
        <v>8.36</v>
      </c>
      <c r="F48" s="6">
        <v>5846549</v>
      </c>
      <c r="G48" s="6">
        <f t="shared" si="3"/>
        <v>1330</v>
      </c>
      <c r="H48" s="21">
        <f t="shared" si="0"/>
        <v>69934796.650717705</v>
      </c>
      <c r="J48" s="6">
        <f t="shared" si="1"/>
        <v>6545896.9665071778</v>
      </c>
      <c r="K48" s="6">
        <f t="shared" si="4"/>
        <v>699350</v>
      </c>
      <c r="L48" s="6">
        <f t="shared" si="5"/>
        <v>1490</v>
      </c>
      <c r="M48" s="21">
        <f t="shared" si="2"/>
        <v>160</v>
      </c>
    </row>
    <row r="49" spans="1:13">
      <c r="A49" s="4">
        <v>153</v>
      </c>
      <c r="B49" s="5" t="s">
        <v>106</v>
      </c>
      <c r="C49" s="11">
        <v>9</v>
      </c>
      <c r="D49" s="6">
        <v>24919</v>
      </c>
      <c r="E49" s="15">
        <v>7.3599999999999994</v>
      </c>
      <c r="F49" s="6">
        <v>37729930</v>
      </c>
      <c r="G49" s="6">
        <f t="shared" si="3"/>
        <v>1510</v>
      </c>
      <c r="H49" s="21">
        <f t="shared" si="0"/>
        <v>512634918.47826093</v>
      </c>
      <c r="J49" s="6">
        <f t="shared" si="1"/>
        <v>42856279.184782609</v>
      </c>
      <c r="K49" s="6">
        <f t="shared" si="4"/>
        <v>5126350</v>
      </c>
      <c r="L49" s="6">
        <f t="shared" si="5"/>
        <v>1720</v>
      </c>
      <c r="M49" s="21">
        <f t="shared" si="2"/>
        <v>210</v>
      </c>
    </row>
    <row r="50" spans="1:13">
      <c r="A50" s="4">
        <v>148</v>
      </c>
      <c r="B50" s="5" t="s">
        <v>107</v>
      </c>
      <c r="C50" s="11">
        <v>19</v>
      </c>
      <c r="D50" s="6">
        <v>7127</v>
      </c>
      <c r="E50" s="15">
        <v>6.3599999999999994</v>
      </c>
      <c r="F50" s="6">
        <v>9279388</v>
      </c>
      <c r="G50" s="6">
        <f t="shared" si="3"/>
        <v>1300</v>
      </c>
      <c r="H50" s="21">
        <f t="shared" si="0"/>
        <v>145902327.04402518</v>
      </c>
      <c r="J50" s="6">
        <f t="shared" si="1"/>
        <v>10738411.270440252</v>
      </c>
      <c r="K50" s="6">
        <f t="shared" si="4"/>
        <v>1459020</v>
      </c>
      <c r="L50" s="6">
        <f t="shared" si="5"/>
        <v>1510</v>
      </c>
      <c r="M50" s="21">
        <f t="shared" si="2"/>
        <v>210</v>
      </c>
    </row>
    <row r="51" spans="1:13">
      <c r="A51" s="4">
        <v>149</v>
      </c>
      <c r="B51" s="5" t="s">
        <v>108</v>
      </c>
      <c r="C51" s="11">
        <v>1</v>
      </c>
      <c r="D51" s="6">
        <v>5379</v>
      </c>
      <c r="E51" s="15">
        <v>8.11</v>
      </c>
      <c r="F51" s="6">
        <v>10405033</v>
      </c>
      <c r="G51" s="6">
        <f t="shared" si="3"/>
        <v>1930</v>
      </c>
      <c r="H51" s="21">
        <f t="shared" si="0"/>
        <v>128298803.945746</v>
      </c>
      <c r="J51" s="6">
        <f t="shared" si="1"/>
        <v>11688021.039457459</v>
      </c>
      <c r="K51" s="6">
        <f t="shared" si="4"/>
        <v>1282990</v>
      </c>
      <c r="L51" s="6">
        <f t="shared" si="5"/>
        <v>2170</v>
      </c>
      <c r="M51" s="21">
        <f t="shared" si="2"/>
        <v>240</v>
      </c>
    </row>
    <row r="52" spans="1:13">
      <c r="A52" s="24">
        <v>151</v>
      </c>
      <c r="B52" s="23" t="s">
        <v>109</v>
      </c>
      <c r="C52" s="11">
        <v>14</v>
      </c>
      <c r="D52" s="6">
        <v>1814</v>
      </c>
      <c r="E52" s="16">
        <v>9.86</v>
      </c>
      <c r="F52" s="6">
        <v>2894473</v>
      </c>
      <c r="G52" s="6">
        <f t="shared" si="3"/>
        <v>1600</v>
      </c>
      <c r="H52" s="21">
        <f t="shared" si="0"/>
        <v>29355709.939148076</v>
      </c>
      <c r="J52" s="6">
        <f t="shared" si="1"/>
        <v>3188030.0993914809</v>
      </c>
      <c r="K52" s="6">
        <f t="shared" si="4"/>
        <v>293560</v>
      </c>
      <c r="L52" s="6">
        <f t="shared" si="5"/>
        <v>1760</v>
      </c>
      <c r="M52" s="21">
        <f t="shared" si="2"/>
        <v>160</v>
      </c>
    </row>
    <row r="53" spans="1:13">
      <c r="A53" s="4">
        <v>152</v>
      </c>
      <c r="B53" s="8" t="s">
        <v>110</v>
      </c>
      <c r="C53" s="11">
        <v>15</v>
      </c>
      <c r="D53" s="6">
        <v>4357</v>
      </c>
      <c r="E53" s="15">
        <v>8.86</v>
      </c>
      <c r="F53" s="6">
        <v>6935904</v>
      </c>
      <c r="G53" s="6">
        <f t="shared" si="3"/>
        <v>1590</v>
      </c>
      <c r="H53" s="21">
        <f t="shared" si="0"/>
        <v>78283340.857787818</v>
      </c>
      <c r="J53" s="6">
        <f t="shared" si="1"/>
        <v>7718737.408577878</v>
      </c>
      <c r="K53" s="6">
        <f t="shared" si="4"/>
        <v>782830</v>
      </c>
      <c r="L53" s="6">
        <f t="shared" si="5"/>
        <v>1770</v>
      </c>
      <c r="M53" s="21">
        <f t="shared" si="2"/>
        <v>180</v>
      </c>
    </row>
    <row r="54" spans="1:13">
      <c r="A54" s="4">
        <v>165</v>
      </c>
      <c r="B54" s="5" t="s">
        <v>111</v>
      </c>
      <c r="C54" s="11">
        <v>5</v>
      </c>
      <c r="D54" s="6">
        <v>16123</v>
      </c>
      <c r="E54" s="15">
        <v>8.36</v>
      </c>
      <c r="F54" s="6">
        <v>28537244</v>
      </c>
      <c r="G54" s="6">
        <f t="shared" si="3"/>
        <v>1770</v>
      </c>
      <c r="H54" s="21">
        <f t="shared" si="0"/>
        <v>341354593.30143541</v>
      </c>
      <c r="J54" s="6">
        <f t="shared" si="1"/>
        <v>31950789.933014356</v>
      </c>
      <c r="K54" s="6">
        <f t="shared" si="4"/>
        <v>3413550</v>
      </c>
      <c r="L54" s="6">
        <f t="shared" si="5"/>
        <v>1980</v>
      </c>
      <c r="M54" s="21">
        <f t="shared" si="2"/>
        <v>210</v>
      </c>
    </row>
    <row r="55" spans="1:13">
      <c r="A55" s="4">
        <v>167</v>
      </c>
      <c r="B55" s="5" t="s">
        <v>112</v>
      </c>
      <c r="C55" s="11">
        <v>12</v>
      </c>
      <c r="D55" s="6">
        <v>78062</v>
      </c>
      <c r="E55" s="15">
        <v>7.8599999999999994</v>
      </c>
      <c r="F55" s="6">
        <v>109951763</v>
      </c>
      <c r="G55" s="6">
        <f t="shared" si="3"/>
        <v>1410</v>
      </c>
      <c r="H55" s="21">
        <f t="shared" si="0"/>
        <v>1398877391.8575065</v>
      </c>
      <c r="J55" s="6">
        <f t="shared" si="1"/>
        <v>123940536.91857508</v>
      </c>
      <c r="K55" s="6">
        <f t="shared" si="4"/>
        <v>13988770</v>
      </c>
      <c r="L55" s="6">
        <f t="shared" si="5"/>
        <v>1590</v>
      </c>
      <c r="M55" s="21">
        <f t="shared" si="2"/>
        <v>180</v>
      </c>
    </row>
    <row r="56" spans="1:13">
      <c r="A56" s="4">
        <v>169</v>
      </c>
      <c r="B56" s="5" t="s">
        <v>113</v>
      </c>
      <c r="C56" s="11">
        <v>5</v>
      </c>
      <c r="D56" s="6">
        <v>4916</v>
      </c>
      <c r="E56" s="15">
        <v>8.610000000000003</v>
      </c>
      <c r="F56" s="6">
        <v>8336893</v>
      </c>
      <c r="G56" s="6">
        <f t="shared" si="3"/>
        <v>1700</v>
      </c>
      <c r="H56" s="21">
        <f t="shared" si="0"/>
        <v>96828025.551684052</v>
      </c>
      <c r="J56" s="6">
        <f t="shared" si="1"/>
        <v>9305173.2555168401</v>
      </c>
      <c r="K56" s="6">
        <f t="shared" si="4"/>
        <v>968280</v>
      </c>
      <c r="L56" s="6">
        <f t="shared" si="5"/>
        <v>1890</v>
      </c>
      <c r="M56" s="21">
        <f t="shared" si="2"/>
        <v>190</v>
      </c>
    </row>
    <row r="57" spans="1:13">
      <c r="A57" s="4">
        <v>171</v>
      </c>
      <c r="B57" s="5" t="s">
        <v>114</v>
      </c>
      <c r="C57" s="11">
        <v>10</v>
      </c>
      <c r="D57" s="6">
        <v>4590</v>
      </c>
      <c r="E57" s="15">
        <v>8.61</v>
      </c>
      <c r="F57" s="6">
        <v>7244839</v>
      </c>
      <c r="G57" s="6">
        <f t="shared" si="3"/>
        <v>1580</v>
      </c>
      <c r="H57" s="21">
        <f t="shared" si="0"/>
        <v>84144471.544715449</v>
      </c>
      <c r="J57" s="6">
        <f t="shared" si="1"/>
        <v>8086283.7154471539</v>
      </c>
      <c r="K57" s="6">
        <f t="shared" si="4"/>
        <v>841440</v>
      </c>
      <c r="L57" s="6">
        <f t="shared" si="5"/>
        <v>1760</v>
      </c>
      <c r="M57" s="21">
        <f t="shared" si="2"/>
        <v>180</v>
      </c>
    </row>
    <row r="58" spans="1:13">
      <c r="A58" s="4">
        <v>172</v>
      </c>
      <c r="B58" s="7" t="s">
        <v>115</v>
      </c>
      <c r="C58" s="11">
        <v>13</v>
      </c>
      <c r="D58" s="6">
        <v>4079</v>
      </c>
      <c r="E58" s="15">
        <v>8.36</v>
      </c>
      <c r="F58" s="6">
        <v>5486527</v>
      </c>
      <c r="G58" s="6">
        <f t="shared" si="3"/>
        <v>1350</v>
      </c>
      <c r="H58" s="21">
        <f t="shared" si="0"/>
        <v>65628313.397129193</v>
      </c>
      <c r="J58" s="6">
        <f t="shared" si="1"/>
        <v>6142810.1339712916</v>
      </c>
      <c r="K58" s="6">
        <f t="shared" si="4"/>
        <v>656280</v>
      </c>
      <c r="L58" s="6">
        <f t="shared" si="5"/>
        <v>1510</v>
      </c>
      <c r="M58" s="21">
        <f t="shared" si="2"/>
        <v>160</v>
      </c>
    </row>
    <row r="59" spans="1:13">
      <c r="A59" s="4">
        <v>176</v>
      </c>
      <c r="B59" s="5" t="s">
        <v>116</v>
      </c>
      <c r="C59" s="11">
        <v>12</v>
      </c>
      <c r="D59" s="6">
        <v>4259</v>
      </c>
      <c r="E59" s="15">
        <v>8.11</v>
      </c>
      <c r="F59" s="6">
        <v>5185567</v>
      </c>
      <c r="G59" s="6">
        <f t="shared" si="3"/>
        <v>1220</v>
      </c>
      <c r="H59" s="21">
        <f t="shared" si="0"/>
        <v>63940406.905055493</v>
      </c>
      <c r="J59" s="6">
        <f t="shared" si="1"/>
        <v>5824971.0690505551</v>
      </c>
      <c r="K59" s="6">
        <f t="shared" si="4"/>
        <v>639400</v>
      </c>
      <c r="L59" s="6">
        <f t="shared" si="5"/>
        <v>1370</v>
      </c>
      <c r="M59" s="21">
        <f t="shared" si="2"/>
        <v>150</v>
      </c>
    </row>
    <row r="60" spans="1:13">
      <c r="A60" s="4">
        <v>177</v>
      </c>
      <c r="B60" s="5" t="s">
        <v>117</v>
      </c>
      <c r="C60" s="11">
        <v>6</v>
      </c>
      <c r="D60" s="6">
        <v>1708</v>
      </c>
      <c r="E60" s="15">
        <v>8.36</v>
      </c>
      <c r="F60" s="6">
        <v>2525418</v>
      </c>
      <c r="G60" s="6">
        <f t="shared" si="3"/>
        <v>1480</v>
      </c>
      <c r="H60" s="21">
        <f t="shared" si="0"/>
        <v>30208349.282296654</v>
      </c>
      <c r="J60" s="6">
        <f t="shared" si="1"/>
        <v>2827501.4928229665</v>
      </c>
      <c r="K60" s="6">
        <f t="shared" si="4"/>
        <v>302080</v>
      </c>
      <c r="L60" s="6">
        <f t="shared" si="5"/>
        <v>1660</v>
      </c>
      <c r="M60" s="21">
        <f t="shared" si="2"/>
        <v>180</v>
      </c>
    </row>
    <row r="61" spans="1:13">
      <c r="A61" s="4">
        <v>178</v>
      </c>
      <c r="B61" s="5" t="s">
        <v>118</v>
      </c>
      <c r="C61" s="11">
        <v>10</v>
      </c>
      <c r="D61" s="6">
        <v>5734</v>
      </c>
      <c r="E61" s="15">
        <v>8.11</v>
      </c>
      <c r="F61" s="6">
        <v>7563422</v>
      </c>
      <c r="G61" s="6">
        <f t="shared" si="3"/>
        <v>1320</v>
      </c>
      <c r="H61" s="21">
        <f t="shared" si="0"/>
        <v>93260443.896424174</v>
      </c>
      <c r="J61" s="6">
        <f t="shared" si="1"/>
        <v>8496026.4389642421</v>
      </c>
      <c r="K61" s="6">
        <f t="shared" si="4"/>
        <v>932600</v>
      </c>
      <c r="L61" s="6">
        <f t="shared" si="5"/>
        <v>1480</v>
      </c>
      <c r="M61" s="21">
        <f t="shared" si="2"/>
        <v>160</v>
      </c>
    </row>
    <row r="62" spans="1:13">
      <c r="A62" s="4">
        <v>179</v>
      </c>
      <c r="B62" s="5" t="s">
        <v>119</v>
      </c>
      <c r="C62" s="11">
        <v>13</v>
      </c>
      <c r="D62" s="6">
        <v>147746</v>
      </c>
      <c r="E62" s="15">
        <v>7.3599999999999994</v>
      </c>
      <c r="F62" s="6">
        <v>214382473</v>
      </c>
      <c r="G62" s="6">
        <f t="shared" si="3"/>
        <v>1450</v>
      </c>
      <c r="H62" s="21">
        <f t="shared" si="0"/>
        <v>2912805339.6739135</v>
      </c>
      <c r="J62" s="6">
        <f t="shared" si="1"/>
        <v>243510526.39673916</v>
      </c>
      <c r="K62" s="6">
        <f t="shared" si="4"/>
        <v>29128050</v>
      </c>
      <c r="L62" s="6">
        <f t="shared" si="5"/>
        <v>1650</v>
      </c>
      <c r="M62" s="21">
        <f t="shared" si="2"/>
        <v>200</v>
      </c>
    </row>
    <row r="63" spans="1:13">
      <c r="A63" s="24">
        <v>181</v>
      </c>
      <c r="B63" s="23" t="s">
        <v>120</v>
      </c>
      <c r="C63" s="11">
        <v>4</v>
      </c>
      <c r="D63" s="6">
        <v>1682</v>
      </c>
      <c r="E63" s="16">
        <v>9.86</v>
      </c>
      <c r="F63" s="6">
        <v>2668785</v>
      </c>
      <c r="G63" s="6">
        <f t="shared" si="3"/>
        <v>1590</v>
      </c>
      <c r="H63" s="21">
        <f t="shared" si="0"/>
        <v>27066784.989858013</v>
      </c>
      <c r="J63" s="6">
        <f t="shared" si="1"/>
        <v>2939452.8498985805</v>
      </c>
      <c r="K63" s="6">
        <f t="shared" si="4"/>
        <v>270670</v>
      </c>
      <c r="L63" s="6">
        <f t="shared" si="5"/>
        <v>1750</v>
      </c>
      <c r="M63" s="21">
        <f t="shared" si="2"/>
        <v>160</v>
      </c>
    </row>
    <row r="64" spans="1:13">
      <c r="A64" s="4">
        <v>182</v>
      </c>
      <c r="B64" s="5" t="s">
        <v>121</v>
      </c>
      <c r="C64" s="11">
        <v>13</v>
      </c>
      <c r="D64" s="6">
        <v>19182</v>
      </c>
      <c r="E64" s="15">
        <v>8.36</v>
      </c>
      <c r="F64" s="6">
        <v>31101138</v>
      </c>
      <c r="G64" s="6">
        <f t="shared" si="3"/>
        <v>1620</v>
      </c>
      <c r="H64" s="21">
        <f t="shared" si="0"/>
        <v>372023181.81818187</v>
      </c>
      <c r="J64" s="6">
        <f t="shared" si="1"/>
        <v>34821369.81818182</v>
      </c>
      <c r="K64" s="6">
        <f t="shared" si="4"/>
        <v>3720230</v>
      </c>
      <c r="L64" s="6">
        <f t="shared" si="5"/>
        <v>1820</v>
      </c>
      <c r="M64" s="21">
        <f t="shared" si="2"/>
        <v>200</v>
      </c>
    </row>
    <row r="65" spans="1:13">
      <c r="A65" s="4">
        <v>186</v>
      </c>
      <c r="B65" s="5" t="s">
        <v>122</v>
      </c>
      <c r="C65" s="11">
        <v>1</v>
      </c>
      <c r="D65" s="6">
        <v>46490</v>
      </c>
      <c r="E65" s="15">
        <v>7.6099999999999994</v>
      </c>
      <c r="F65" s="6">
        <v>86576061</v>
      </c>
      <c r="G65" s="6">
        <f t="shared" si="3"/>
        <v>1860</v>
      </c>
      <c r="H65" s="21">
        <f t="shared" si="0"/>
        <v>1137661773.9816031</v>
      </c>
      <c r="J65" s="6">
        <f t="shared" si="1"/>
        <v>97952678.73981601</v>
      </c>
      <c r="K65" s="6">
        <f t="shared" si="4"/>
        <v>11376620</v>
      </c>
      <c r="L65" s="6">
        <f t="shared" si="5"/>
        <v>2110</v>
      </c>
      <c r="M65" s="21">
        <f t="shared" si="2"/>
        <v>250</v>
      </c>
    </row>
    <row r="66" spans="1:13">
      <c r="A66" s="4">
        <v>202</v>
      </c>
      <c r="B66" s="5" t="s">
        <v>123</v>
      </c>
      <c r="C66" s="11">
        <v>2</v>
      </c>
      <c r="D66" s="6">
        <v>36339</v>
      </c>
      <c r="E66" s="15">
        <v>7.6099999999999994</v>
      </c>
      <c r="F66" s="6">
        <v>67202132</v>
      </c>
      <c r="G66" s="6">
        <f t="shared" si="3"/>
        <v>1850</v>
      </c>
      <c r="H66" s="21">
        <f t="shared" si="0"/>
        <v>883076636.0052563</v>
      </c>
      <c r="J66" s="6">
        <f t="shared" si="1"/>
        <v>76032898.360052571</v>
      </c>
      <c r="K66" s="6">
        <f t="shared" si="4"/>
        <v>8830770</v>
      </c>
      <c r="L66" s="6">
        <f t="shared" si="5"/>
        <v>2090</v>
      </c>
      <c r="M66" s="21">
        <f t="shared" si="2"/>
        <v>240</v>
      </c>
    </row>
    <row r="67" spans="1:13">
      <c r="A67" s="4">
        <v>204</v>
      </c>
      <c r="B67" s="5" t="s">
        <v>124</v>
      </c>
      <c r="C67" s="11">
        <v>11</v>
      </c>
      <c r="D67" s="6">
        <v>2628</v>
      </c>
      <c r="E67" s="15">
        <v>9.36</v>
      </c>
      <c r="F67" s="6">
        <v>3776143</v>
      </c>
      <c r="G67" s="6">
        <f t="shared" si="3"/>
        <v>1440</v>
      </c>
      <c r="H67" s="21">
        <f t="shared" si="0"/>
        <v>40343408.11965812</v>
      </c>
      <c r="J67" s="6">
        <f t="shared" si="1"/>
        <v>4179577.081196581</v>
      </c>
      <c r="K67" s="6">
        <f t="shared" si="4"/>
        <v>403430</v>
      </c>
      <c r="L67" s="6">
        <f t="shared" si="5"/>
        <v>1590</v>
      </c>
      <c r="M67" s="21">
        <f t="shared" si="2"/>
        <v>150</v>
      </c>
    </row>
    <row r="68" spans="1:13">
      <c r="A68" s="4">
        <v>205</v>
      </c>
      <c r="B68" s="5" t="s">
        <v>125</v>
      </c>
      <c r="C68" s="11">
        <v>18</v>
      </c>
      <c r="D68" s="6">
        <v>36513</v>
      </c>
      <c r="E68" s="15">
        <v>8.36</v>
      </c>
      <c r="F68" s="6">
        <v>59655720</v>
      </c>
      <c r="G68" s="6">
        <f t="shared" si="3"/>
        <v>1630</v>
      </c>
      <c r="H68" s="21">
        <f t="shared" si="0"/>
        <v>713585167.4641149</v>
      </c>
      <c r="J68" s="6">
        <f t="shared" si="1"/>
        <v>66791571.674641155</v>
      </c>
      <c r="K68" s="6">
        <f t="shared" si="4"/>
        <v>7135850</v>
      </c>
      <c r="L68" s="6">
        <f t="shared" si="5"/>
        <v>1830</v>
      </c>
      <c r="M68" s="21">
        <f t="shared" si="2"/>
        <v>200</v>
      </c>
    </row>
    <row r="69" spans="1:13">
      <c r="A69" s="4">
        <v>208</v>
      </c>
      <c r="B69" s="5" t="s">
        <v>126</v>
      </c>
      <c r="C69" s="11">
        <v>17</v>
      </c>
      <c r="D69" s="6">
        <v>12372</v>
      </c>
      <c r="E69" s="15">
        <v>8.36</v>
      </c>
      <c r="F69" s="6">
        <v>17573392</v>
      </c>
      <c r="G69" s="6">
        <f t="shared" si="3"/>
        <v>1420</v>
      </c>
      <c r="H69" s="21">
        <f t="shared" si="0"/>
        <v>210208038.27751198</v>
      </c>
      <c r="J69" s="6">
        <f t="shared" si="1"/>
        <v>19675472.38277512</v>
      </c>
      <c r="K69" s="6">
        <f t="shared" si="4"/>
        <v>2102080</v>
      </c>
      <c r="L69" s="6">
        <f t="shared" si="5"/>
        <v>1590</v>
      </c>
      <c r="M69" s="21">
        <f t="shared" si="2"/>
        <v>170</v>
      </c>
    </row>
    <row r="70" spans="1:13">
      <c r="A70" s="4">
        <v>211</v>
      </c>
      <c r="B70" s="5" t="s">
        <v>127</v>
      </c>
      <c r="C70" s="11">
        <v>6</v>
      </c>
      <c r="D70" s="6">
        <v>33473</v>
      </c>
      <c r="E70" s="15">
        <v>8.36</v>
      </c>
      <c r="F70" s="6">
        <v>61870929</v>
      </c>
      <c r="G70" s="6">
        <f t="shared" si="3"/>
        <v>1850</v>
      </c>
      <c r="H70" s="21">
        <f t="shared" si="0"/>
        <v>740082882.77511966</v>
      </c>
      <c r="J70" s="6">
        <f t="shared" si="1"/>
        <v>69271757.827751204</v>
      </c>
      <c r="K70" s="6">
        <f t="shared" si="4"/>
        <v>7400830</v>
      </c>
      <c r="L70" s="6">
        <f t="shared" si="5"/>
        <v>2070</v>
      </c>
      <c r="M70" s="21">
        <f t="shared" si="2"/>
        <v>220</v>
      </c>
    </row>
    <row r="71" spans="1:13">
      <c r="A71" s="4">
        <v>213</v>
      </c>
      <c r="B71" s="5" t="s">
        <v>128</v>
      </c>
      <c r="C71" s="11">
        <v>10</v>
      </c>
      <c r="D71" s="6">
        <v>5114</v>
      </c>
      <c r="E71" s="15">
        <v>8.86</v>
      </c>
      <c r="F71" s="6">
        <v>7433000</v>
      </c>
      <c r="G71" s="6">
        <f t="shared" si="3"/>
        <v>1450</v>
      </c>
      <c r="H71" s="21">
        <f t="shared" ref="H71:H134" si="6">100*F71/E71</f>
        <v>83893905.191873595</v>
      </c>
      <c r="J71" s="6">
        <f t="shared" si="1"/>
        <v>8271939.0519187357</v>
      </c>
      <c r="K71" s="6">
        <f t="shared" si="4"/>
        <v>838940</v>
      </c>
      <c r="L71" s="6">
        <f t="shared" si="5"/>
        <v>1620</v>
      </c>
      <c r="M71" s="21">
        <f t="shared" ref="M71:M134" si="7">L71-G71</f>
        <v>170</v>
      </c>
    </row>
    <row r="72" spans="1:13">
      <c r="A72" s="4">
        <v>214</v>
      </c>
      <c r="B72" s="5" t="s">
        <v>129</v>
      </c>
      <c r="C72" s="11">
        <v>4</v>
      </c>
      <c r="D72" s="6">
        <v>12394</v>
      </c>
      <c r="E72" s="15">
        <v>9.11</v>
      </c>
      <c r="F72" s="6">
        <v>19491010</v>
      </c>
      <c r="G72" s="6">
        <f t="shared" ref="G72:G135" si="8">ROUND(F72/D72,-1)</f>
        <v>1570</v>
      </c>
      <c r="H72" s="21">
        <f t="shared" si="6"/>
        <v>213951811.1964874</v>
      </c>
      <c r="J72" s="6">
        <f t="shared" ref="J72:J135" si="9">(E72+$J$6)*H72/100</f>
        <v>21630528.111964874</v>
      </c>
      <c r="K72" s="6">
        <f t="shared" ref="K72:K135" si="10">ROUND(J72-F72,-1)</f>
        <v>2139520</v>
      </c>
      <c r="L72" s="6">
        <f t="shared" ref="L72:L135" si="11">ROUND(J72/D72,-1)</f>
        <v>1750</v>
      </c>
      <c r="M72" s="21">
        <f t="shared" si="7"/>
        <v>180</v>
      </c>
    </row>
    <row r="73" spans="1:13">
      <c r="A73" s="4">
        <v>216</v>
      </c>
      <c r="B73" s="5" t="s">
        <v>130</v>
      </c>
      <c r="C73" s="11">
        <v>13</v>
      </c>
      <c r="D73" s="6">
        <v>1217</v>
      </c>
      <c r="E73" s="15">
        <v>8.86</v>
      </c>
      <c r="F73" s="6">
        <v>1639962</v>
      </c>
      <c r="G73" s="6">
        <f t="shared" si="8"/>
        <v>1350</v>
      </c>
      <c r="H73" s="21">
        <f t="shared" si="6"/>
        <v>18509729.119638827</v>
      </c>
      <c r="J73" s="6">
        <f t="shared" si="9"/>
        <v>1825059.2911963882</v>
      </c>
      <c r="K73" s="6">
        <f t="shared" si="10"/>
        <v>185100</v>
      </c>
      <c r="L73" s="6">
        <f t="shared" si="11"/>
        <v>1500</v>
      </c>
      <c r="M73" s="21">
        <f t="shared" si="7"/>
        <v>150</v>
      </c>
    </row>
    <row r="74" spans="1:13">
      <c r="A74" s="4">
        <v>217</v>
      </c>
      <c r="B74" s="5" t="s">
        <v>131</v>
      </c>
      <c r="C74" s="11">
        <v>16</v>
      </c>
      <c r="D74" s="6">
        <v>5246</v>
      </c>
      <c r="E74" s="15">
        <v>8.86</v>
      </c>
      <c r="F74" s="6">
        <v>8060704</v>
      </c>
      <c r="G74" s="6">
        <f t="shared" si="8"/>
        <v>1540</v>
      </c>
      <c r="H74" s="21">
        <f t="shared" si="6"/>
        <v>90978600.451467276</v>
      </c>
      <c r="J74" s="6">
        <f t="shared" si="9"/>
        <v>8970490.0045146719</v>
      </c>
      <c r="K74" s="6">
        <f t="shared" si="10"/>
        <v>909790</v>
      </c>
      <c r="L74" s="6">
        <f t="shared" si="11"/>
        <v>1710</v>
      </c>
      <c r="M74" s="21">
        <f t="shared" si="7"/>
        <v>170</v>
      </c>
    </row>
    <row r="75" spans="1:13">
      <c r="A75" s="24">
        <v>218</v>
      </c>
      <c r="B75" s="23" t="s">
        <v>132</v>
      </c>
      <c r="C75" s="11">
        <v>14</v>
      </c>
      <c r="D75" s="6">
        <v>1188</v>
      </c>
      <c r="E75" s="16">
        <v>9.86</v>
      </c>
      <c r="F75" s="6">
        <v>1836185</v>
      </c>
      <c r="G75" s="6">
        <f t="shared" si="8"/>
        <v>1550</v>
      </c>
      <c r="H75" s="21">
        <f t="shared" si="6"/>
        <v>18622565.922920894</v>
      </c>
      <c r="J75" s="6">
        <f t="shared" si="9"/>
        <v>2022410.6592292087</v>
      </c>
      <c r="K75" s="6">
        <f t="shared" si="10"/>
        <v>186230</v>
      </c>
      <c r="L75" s="6">
        <f t="shared" si="11"/>
        <v>1700</v>
      </c>
      <c r="M75" s="21">
        <f t="shared" si="7"/>
        <v>150</v>
      </c>
    </row>
    <row r="76" spans="1:13">
      <c r="A76" s="4">
        <v>224</v>
      </c>
      <c r="B76" s="5" t="s">
        <v>133</v>
      </c>
      <c r="C76" s="11">
        <v>1</v>
      </c>
      <c r="D76" s="6">
        <v>8581</v>
      </c>
      <c r="E76" s="15">
        <v>8.61</v>
      </c>
      <c r="F76" s="6">
        <v>14104379</v>
      </c>
      <c r="G76" s="6">
        <f t="shared" si="8"/>
        <v>1640</v>
      </c>
      <c r="H76" s="21">
        <f t="shared" si="6"/>
        <v>163813925.66782811</v>
      </c>
      <c r="J76" s="6">
        <f t="shared" si="9"/>
        <v>15742518.256678281</v>
      </c>
      <c r="K76" s="6">
        <f t="shared" si="10"/>
        <v>1638140</v>
      </c>
      <c r="L76" s="6">
        <f t="shared" si="11"/>
        <v>1830</v>
      </c>
      <c r="M76" s="21">
        <f t="shared" si="7"/>
        <v>190</v>
      </c>
    </row>
    <row r="77" spans="1:13">
      <c r="A77" s="4">
        <v>226</v>
      </c>
      <c r="B77" s="5" t="s">
        <v>134</v>
      </c>
      <c r="C77" s="11">
        <v>13</v>
      </c>
      <c r="D77" s="6">
        <v>3625</v>
      </c>
      <c r="E77" s="15">
        <v>8.86</v>
      </c>
      <c r="F77" s="6">
        <v>4987600</v>
      </c>
      <c r="G77" s="6">
        <f t="shared" si="8"/>
        <v>1380</v>
      </c>
      <c r="H77" s="21">
        <f t="shared" si="6"/>
        <v>56293453.724604972</v>
      </c>
      <c r="J77" s="6">
        <f t="shared" si="9"/>
        <v>5550534.5372460494</v>
      </c>
      <c r="K77" s="6">
        <f t="shared" si="10"/>
        <v>562930</v>
      </c>
      <c r="L77" s="6">
        <f t="shared" si="11"/>
        <v>1530</v>
      </c>
      <c r="M77" s="21">
        <f t="shared" si="7"/>
        <v>150</v>
      </c>
    </row>
    <row r="78" spans="1:13">
      <c r="A78" s="4">
        <v>230</v>
      </c>
      <c r="B78" s="5" t="s">
        <v>135</v>
      </c>
      <c r="C78" s="11">
        <v>4</v>
      </c>
      <c r="D78" s="6">
        <v>2216</v>
      </c>
      <c r="E78" s="15">
        <v>7.8599999999999994</v>
      </c>
      <c r="F78" s="6">
        <v>2657007</v>
      </c>
      <c r="G78" s="6">
        <f t="shared" si="8"/>
        <v>1200</v>
      </c>
      <c r="H78" s="21">
        <f t="shared" si="6"/>
        <v>33804160.305343516</v>
      </c>
      <c r="J78" s="6">
        <f t="shared" si="9"/>
        <v>2995048.6030534352</v>
      </c>
      <c r="K78" s="6">
        <f t="shared" si="10"/>
        <v>338040</v>
      </c>
      <c r="L78" s="6">
        <f t="shared" si="11"/>
        <v>1350</v>
      </c>
      <c r="M78" s="21">
        <f t="shared" si="7"/>
        <v>150</v>
      </c>
    </row>
    <row r="79" spans="1:13">
      <c r="A79" s="24">
        <v>231</v>
      </c>
      <c r="B79" s="23" t="s">
        <v>136</v>
      </c>
      <c r="C79" s="11">
        <v>15</v>
      </c>
      <c r="D79" s="6">
        <v>1208</v>
      </c>
      <c r="E79" s="16">
        <v>10.36</v>
      </c>
      <c r="F79" s="6">
        <v>2567296</v>
      </c>
      <c r="G79" s="6">
        <f t="shared" si="8"/>
        <v>2130</v>
      </c>
      <c r="H79" s="21">
        <f t="shared" si="6"/>
        <v>24780849.420849424</v>
      </c>
      <c r="J79" s="6">
        <f t="shared" si="9"/>
        <v>2815104.4942084942</v>
      </c>
      <c r="K79" s="6">
        <f t="shared" si="10"/>
        <v>247810</v>
      </c>
      <c r="L79" s="6">
        <f t="shared" si="11"/>
        <v>2330</v>
      </c>
      <c r="M79" s="21">
        <f t="shared" si="7"/>
        <v>200</v>
      </c>
    </row>
    <row r="80" spans="1:13">
      <c r="A80" s="4">
        <v>232</v>
      </c>
      <c r="B80" s="5" t="s">
        <v>137</v>
      </c>
      <c r="C80" s="11">
        <v>14</v>
      </c>
      <c r="D80" s="6">
        <v>12618</v>
      </c>
      <c r="E80" s="15">
        <v>9.36</v>
      </c>
      <c r="F80" s="6">
        <v>19849863</v>
      </c>
      <c r="G80" s="6">
        <f t="shared" si="8"/>
        <v>1570</v>
      </c>
      <c r="H80" s="21">
        <f t="shared" si="6"/>
        <v>212071185.8974359</v>
      </c>
      <c r="J80" s="6">
        <f t="shared" si="9"/>
        <v>21970574.858974356</v>
      </c>
      <c r="K80" s="6">
        <f t="shared" si="10"/>
        <v>2120710</v>
      </c>
      <c r="L80" s="6">
        <f t="shared" si="11"/>
        <v>1740</v>
      </c>
      <c r="M80" s="21">
        <f t="shared" si="7"/>
        <v>170</v>
      </c>
    </row>
    <row r="81" spans="1:13">
      <c r="A81" s="4">
        <v>233</v>
      </c>
      <c r="B81" s="5" t="s">
        <v>138</v>
      </c>
      <c r="C81" s="11">
        <v>14</v>
      </c>
      <c r="D81" s="6">
        <v>15165</v>
      </c>
      <c r="E81" s="15">
        <v>9.11</v>
      </c>
      <c r="F81" s="6">
        <v>23724825</v>
      </c>
      <c r="G81" s="6">
        <f t="shared" si="8"/>
        <v>1560</v>
      </c>
      <c r="H81" s="21">
        <f t="shared" si="6"/>
        <v>260426180.02195391</v>
      </c>
      <c r="J81" s="6">
        <f t="shared" si="9"/>
        <v>26329086.80021954</v>
      </c>
      <c r="K81" s="6">
        <f t="shared" si="10"/>
        <v>2604260</v>
      </c>
      <c r="L81" s="6">
        <f t="shared" si="11"/>
        <v>1740</v>
      </c>
      <c r="M81" s="21">
        <f t="shared" si="7"/>
        <v>180</v>
      </c>
    </row>
    <row r="82" spans="1:13">
      <c r="A82" s="4">
        <v>235</v>
      </c>
      <c r="B82" s="5" t="s">
        <v>139</v>
      </c>
      <c r="C82" s="11">
        <v>1</v>
      </c>
      <c r="D82" s="6">
        <v>10270</v>
      </c>
      <c r="E82" s="15">
        <v>4.3599999999999994</v>
      </c>
      <c r="F82" s="6">
        <v>19274342</v>
      </c>
      <c r="G82" s="6">
        <f t="shared" si="8"/>
        <v>1880</v>
      </c>
      <c r="H82" s="21">
        <f t="shared" si="6"/>
        <v>442072064.22018355</v>
      </c>
      <c r="J82" s="6">
        <f t="shared" si="9"/>
        <v>23695062.642201833</v>
      </c>
      <c r="K82" s="6">
        <f t="shared" si="10"/>
        <v>4420720</v>
      </c>
      <c r="L82" s="6">
        <f t="shared" si="11"/>
        <v>2310</v>
      </c>
      <c r="M82" s="21">
        <f t="shared" si="7"/>
        <v>430</v>
      </c>
    </row>
    <row r="83" spans="1:13">
      <c r="A83" s="4">
        <v>236</v>
      </c>
      <c r="B83" s="5" t="s">
        <v>140</v>
      </c>
      <c r="C83" s="11">
        <v>16</v>
      </c>
      <c r="D83" s="6">
        <v>4137</v>
      </c>
      <c r="E83" s="15">
        <v>9.36</v>
      </c>
      <c r="F83" s="6">
        <v>6609397</v>
      </c>
      <c r="G83" s="6">
        <f t="shared" si="8"/>
        <v>1600</v>
      </c>
      <c r="H83" s="21">
        <f t="shared" si="6"/>
        <v>70613215.811965823</v>
      </c>
      <c r="J83" s="6">
        <f t="shared" si="9"/>
        <v>7315529.1581196599</v>
      </c>
      <c r="K83" s="6">
        <f t="shared" si="10"/>
        <v>706130</v>
      </c>
      <c r="L83" s="6">
        <f t="shared" si="11"/>
        <v>1770</v>
      </c>
      <c r="M83" s="21">
        <f t="shared" si="7"/>
        <v>170</v>
      </c>
    </row>
    <row r="84" spans="1:13">
      <c r="A84" s="4">
        <v>239</v>
      </c>
      <c r="B84" s="5" t="s">
        <v>141</v>
      </c>
      <c r="C84" s="11">
        <v>11</v>
      </c>
      <c r="D84" s="6">
        <v>2035</v>
      </c>
      <c r="E84" s="15">
        <v>7.860000000000003</v>
      </c>
      <c r="F84" s="6">
        <v>2527320</v>
      </c>
      <c r="G84" s="6">
        <f t="shared" si="8"/>
        <v>1240</v>
      </c>
      <c r="H84" s="21">
        <f t="shared" si="6"/>
        <v>32154198.47328243</v>
      </c>
      <c r="J84" s="6">
        <f t="shared" si="9"/>
        <v>2848861.9847328244</v>
      </c>
      <c r="K84" s="6">
        <f t="shared" si="10"/>
        <v>321540</v>
      </c>
      <c r="L84" s="6">
        <f t="shared" si="11"/>
        <v>1400</v>
      </c>
      <c r="M84" s="21">
        <f t="shared" si="7"/>
        <v>160</v>
      </c>
    </row>
    <row r="85" spans="1:13">
      <c r="A85" s="4">
        <v>240</v>
      </c>
      <c r="B85" s="5" t="s">
        <v>142</v>
      </c>
      <c r="C85" s="11">
        <v>19</v>
      </c>
      <c r="D85" s="6">
        <v>19371</v>
      </c>
      <c r="E85" s="15">
        <v>9.110000000000003</v>
      </c>
      <c r="F85" s="6">
        <v>35888598</v>
      </c>
      <c r="G85" s="6">
        <f t="shared" si="8"/>
        <v>1850</v>
      </c>
      <c r="H85" s="21">
        <f t="shared" si="6"/>
        <v>393947288.69374299</v>
      </c>
      <c r="J85" s="6">
        <f t="shared" si="9"/>
        <v>39828070.886937425</v>
      </c>
      <c r="K85" s="6">
        <f t="shared" si="10"/>
        <v>3939470</v>
      </c>
      <c r="L85" s="6">
        <f t="shared" si="11"/>
        <v>2060</v>
      </c>
      <c r="M85" s="21">
        <f t="shared" si="7"/>
        <v>210</v>
      </c>
    </row>
    <row r="86" spans="1:13">
      <c r="A86" s="4">
        <v>320</v>
      </c>
      <c r="B86" s="5" t="s">
        <v>143</v>
      </c>
      <c r="C86" s="11">
        <v>19</v>
      </c>
      <c r="D86" s="6">
        <v>7030</v>
      </c>
      <c r="E86" s="15">
        <v>8.86</v>
      </c>
      <c r="F86" s="6">
        <v>11287506</v>
      </c>
      <c r="G86" s="6">
        <f t="shared" si="8"/>
        <v>1610</v>
      </c>
      <c r="H86" s="21">
        <f t="shared" si="6"/>
        <v>127398487.58465011</v>
      </c>
      <c r="J86" s="6">
        <f t="shared" si="9"/>
        <v>12561490.8758465</v>
      </c>
      <c r="K86" s="6">
        <f t="shared" si="10"/>
        <v>1273980</v>
      </c>
      <c r="L86" s="6">
        <f t="shared" si="11"/>
        <v>1790</v>
      </c>
      <c r="M86" s="21">
        <f t="shared" si="7"/>
        <v>180</v>
      </c>
    </row>
    <row r="87" spans="1:13">
      <c r="A87" s="4">
        <v>241</v>
      </c>
      <c r="B87" s="5" t="s">
        <v>144</v>
      </c>
      <c r="C87" s="11">
        <v>19</v>
      </c>
      <c r="D87" s="6">
        <v>7691</v>
      </c>
      <c r="E87" s="15">
        <v>8.61</v>
      </c>
      <c r="F87" s="6">
        <v>14667215</v>
      </c>
      <c r="G87" s="6">
        <f t="shared" si="8"/>
        <v>1910</v>
      </c>
      <c r="H87" s="21">
        <f t="shared" si="6"/>
        <v>170350929.15214866</v>
      </c>
      <c r="J87" s="6">
        <f t="shared" si="9"/>
        <v>16370724.291521484</v>
      </c>
      <c r="K87" s="6">
        <f t="shared" si="10"/>
        <v>1703510</v>
      </c>
      <c r="L87" s="6">
        <f t="shared" si="11"/>
        <v>2130</v>
      </c>
      <c r="M87" s="21">
        <f t="shared" si="7"/>
        <v>220</v>
      </c>
    </row>
    <row r="88" spans="1:13">
      <c r="A88" s="4">
        <v>322</v>
      </c>
      <c r="B88" s="9" t="s">
        <v>145</v>
      </c>
      <c r="C88" s="11">
        <v>2</v>
      </c>
      <c r="D88" s="6">
        <v>6462</v>
      </c>
      <c r="E88" s="15">
        <v>7.1099999999999959</v>
      </c>
      <c r="F88" s="6">
        <v>8406836</v>
      </c>
      <c r="G88" s="6">
        <f t="shared" si="8"/>
        <v>1300</v>
      </c>
      <c r="H88" s="21">
        <f t="shared" si="6"/>
        <v>118239606.18846701</v>
      </c>
      <c r="J88" s="6">
        <f t="shared" si="9"/>
        <v>9589232.0618846696</v>
      </c>
      <c r="K88" s="6">
        <f t="shared" si="10"/>
        <v>1182400</v>
      </c>
      <c r="L88" s="6">
        <f t="shared" si="11"/>
        <v>1480</v>
      </c>
      <c r="M88" s="21">
        <f t="shared" si="7"/>
        <v>180</v>
      </c>
    </row>
    <row r="89" spans="1:13">
      <c r="A89" s="4">
        <v>244</v>
      </c>
      <c r="B89" s="5" t="s">
        <v>146</v>
      </c>
      <c r="C89" s="11">
        <v>17</v>
      </c>
      <c r="D89" s="6">
        <v>19514</v>
      </c>
      <c r="E89" s="15">
        <v>7.8599999999999994</v>
      </c>
      <c r="F89" s="6">
        <v>32840131</v>
      </c>
      <c r="G89" s="6">
        <f t="shared" si="8"/>
        <v>1680</v>
      </c>
      <c r="H89" s="21">
        <f t="shared" si="6"/>
        <v>417813371.50127232</v>
      </c>
      <c r="J89" s="6">
        <f t="shared" si="9"/>
        <v>37018264.715012729</v>
      </c>
      <c r="K89" s="6">
        <f t="shared" si="10"/>
        <v>4178130</v>
      </c>
      <c r="L89" s="6">
        <f t="shared" si="11"/>
        <v>1900</v>
      </c>
      <c r="M89" s="21">
        <f t="shared" si="7"/>
        <v>220</v>
      </c>
    </row>
    <row r="90" spans="1:13">
      <c r="A90" s="4">
        <v>245</v>
      </c>
      <c r="B90" s="5" t="s">
        <v>147</v>
      </c>
      <c r="C90" s="11">
        <v>1</v>
      </c>
      <c r="D90" s="6">
        <v>38211</v>
      </c>
      <c r="E90" s="15">
        <v>6.6099999999999994</v>
      </c>
      <c r="F90" s="6">
        <v>59066150</v>
      </c>
      <c r="G90" s="6">
        <f t="shared" si="8"/>
        <v>1550</v>
      </c>
      <c r="H90" s="21">
        <f t="shared" si="6"/>
        <v>893587745.83963704</v>
      </c>
      <c r="J90" s="6">
        <f t="shared" si="9"/>
        <v>68002027.458396375</v>
      </c>
      <c r="K90" s="6">
        <f t="shared" si="10"/>
        <v>8935880</v>
      </c>
      <c r="L90" s="6">
        <f t="shared" si="11"/>
        <v>1780</v>
      </c>
      <c r="M90" s="21">
        <f t="shared" si="7"/>
        <v>230</v>
      </c>
    </row>
    <row r="91" spans="1:13">
      <c r="A91" s="4">
        <v>249</v>
      </c>
      <c r="B91" s="5" t="s">
        <v>148</v>
      </c>
      <c r="C91" s="11">
        <v>13</v>
      </c>
      <c r="D91" s="6">
        <v>9184</v>
      </c>
      <c r="E91" s="15">
        <v>9.11</v>
      </c>
      <c r="F91" s="6">
        <v>14842694</v>
      </c>
      <c r="G91" s="6">
        <f t="shared" si="8"/>
        <v>1620</v>
      </c>
      <c r="H91" s="21">
        <f t="shared" si="6"/>
        <v>162927486.27881449</v>
      </c>
      <c r="J91" s="6">
        <f t="shared" si="9"/>
        <v>16471968.862788146</v>
      </c>
      <c r="K91" s="6">
        <f t="shared" si="10"/>
        <v>1629270</v>
      </c>
      <c r="L91" s="6">
        <f t="shared" si="11"/>
        <v>1790</v>
      </c>
      <c r="M91" s="21">
        <f t="shared" si="7"/>
        <v>170</v>
      </c>
    </row>
    <row r="92" spans="1:13">
      <c r="A92" s="4">
        <v>250</v>
      </c>
      <c r="B92" s="5" t="s">
        <v>149</v>
      </c>
      <c r="C92" s="11">
        <v>6</v>
      </c>
      <c r="D92" s="6">
        <v>1749</v>
      </c>
      <c r="E92" s="15">
        <v>8.86</v>
      </c>
      <c r="F92" s="6">
        <v>2295505</v>
      </c>
      <c r="G92" s="6">
        <f t="shared" si="8"/>
        <v>1310</v>
      </c>
      <c r="H92" s="21">
        <f t="shared" si="6"/>
        <v>25908634.311512418</v>
      </c>
      <c r="J92" s="6">
        <f t="shared" si="9"/>
        <v>2554591.3431151244</v>
      </c>
      <c r="K92" s="6">
        <f t="shared" si="10"/>
        <v>259090</v>
      </c>
      <c r="L92" s="6">
        <f t="shared" si="11"/>
        <v>1460</v>
      </c>
      <c r="M92" s="21">
        <f t="shared" si="7"/>
        <v>150</v>
      </c>
    </row>
    <row r="93" spans="1:13">
      <c r="A93" s="4">
        <v>256</v>
      </c>
      <c r="B93" s="5" t="s">
        <v>150</v>
      </c>
      <c r="C93" s="11">
        <v>13</v>
      </c>
      <c r="D93" s="6">
        <v>1523</v>
      </c>
      <c r="E93" s="15">
        <v>8.86</v>
      </c>
      <c r="F93" s="6">
        <v>1892518</v>
      </c>
      <c r="G93" s="6">
        <f t="shared" si="8"/>
        <v>1240</v>
      </c>
      <c r="H93" s="21">
        <f t="shared" si="6"/>
        <v>21360248.306997743</v>
      </c>
      <c r="J93" s="6">
        <f t="shared" si="9"/>
        <v>2106120.4830699773</v>
      </c>
      <c r="K93" s="6">
        <f t="shared" si="10"/>
        <v>213600</v>
      </c>
      <c r="L93" s="6">
        <f t="shared" si="11"/>
        <v>1380</v>
      </c>
      <c r="M93" s="21">
        <f t="shared" si="7"/>
        <v>140</v>
      </c>
    </row>
    <row r="94" spans="1:13">
      <c r="A94" s="4">
        <v>257</v>
      </c>
      <c r="B94" s="9" t="s">
        <v>151</v>
      </c>
      <c r="C94" s="11">
        <v>1</v>
      </c>
      <c r="D94" s="6">
        <v>41154</v>
      </c>
      <c r="E94" s="15">
        <v>7.1099999999999994</v>
      </c>
      <c r="F94" s="6">
        <v>79818494</v>
      </c>
      <c r="G94" s="6">
        <f t="shared" si="8"/>
        <v>1940</v>
      </c>
      <c r="H94" s="21">
        <f t="shared" si="6"/>
        <v>1122622981.7158933</v>
      </c>
      <c r="J94" s="6">
        <f t="shared" si="9"/>
        <v>91044723.817158952</v>
      </c>
      <c r="K94" s="6">
        <f t="shared" si="10"/>
        <v>11226230</v>
      </c>
      <c r="L94" s="6">
        <f t="shared" si="11"/>
        <v>2210</v>
      </c>
      <c r="M94" s="21">
        <f t="shared" si="7"/>
        <v>270</v>
      </c>
    </row>
    <row r="95" spans="1:13">
      <c r="A95" s="4">
        <v>260</v>
      </c>
      <c r="B95" s="5" t="s">
        <v>152</v>
      </c>
      <c r="C95" s="11">
        <v>12</v>
      </c>
      <c r="D95" s="6">
        <v>9689</v>
      </c>
      <c r="E95" s="15">
        <v>8.11</v>
      </c>
      <c r="F95" s="6">
        <v>12086452</v>
      </c>
      <c r="G95" s="6">
        <f t="shared" si="8"/>
        <v>1250</v>
      </c>
      <c r="H95" s="21">
        <f t="shared" si="6"/>
        <v>149031467.32429102</v>
      </c>
      <c r="J95" s="6">
        <f t="shared" si="9"/>
        <v>13576766.673242912</v>
      </c>
      <c r="K95" s="6">
        <f t="shared" si="10"/>
        <v>1490310</v>
      </c>
      <c r="L95" s="6">
        <f t="shared" si="11"/>
        <v>1400</v>
      </c>
      <c r="M95" s="21">
        <f t="shared" si="7"/>
        <v>150</v>
      </c>
    </row>
    <row r="96" spans="1:13">
      <c r="A96" s="4">
        <v>261</v>
      </c>
      <c r="B96" s="5" t="s">
        <v>153</v>
      </c>
      <c r="C96" s="11">
        <v>19</v>
      </c>
      <c r="D96" s="6">
        <v>6822</v>
      </c>
      <c r="E96" s="15">
        <v>7.6099999999999994</v>
      </c>
      <c r="F96" s="6">
        <v>10443555</v>
      </c>
      <c r="G96" s="6">
        <f t="shared" si="8"/>
        <v>1530</v>
      </c>
      <c r="H96" s="21">
        <f t="shared" si="6"/>
        <v>137234625.49277267</v>
      </c>
      <c r="J96" s="6">
        <f t="shared" si="9"/>
        <v>11815901.254927726</v>
      </c>
      <c r="K96" s="6">
        <f t="shared" si="10"/>
        <v>1372350</v>
      </c>
      <c r="L96" s="6">
        <f t="shared" si="11"/>
        <v>1730</v>
      </c>
      <c r="M96" s="21">
        <f t="shared" si="7"/>
        <v>200</v>
      </c>
    </row>
    <row r="97" spans="1:13">
      <c r="A97" s="4">
        <v>263</v>
      </c>
      <c r="B97" s="5" t="s">
        <v>154</v>
      </c>
      <c r="C97" s="11">
        <v>11</v>
      </c>
      <c r="D97" s="6">
        <v>7475</v>
      </c>
      <c r="E97" s="15">
        <v>9.11</v>
      </c>
      <c r="F97" s="6">
        <v>10460700</v>
      </c>
      <c r="G97" s="6">
        <f t="shared" si="8"/>
        <v>1400</v>
      </c>
      <c r="H97" s="21">
        <f t="shared" si="6"/>
        <v>114826564.2151482</v>
      </c>
      <c r="J97" s="6">
        <f t="shared" si="9"/>
        <v>11608965.642151482</v>
      </c>
      <c r="K97" s="6">
        <f t="shared" si="10"/>
        <v>1148270</v>
      </c>
      <c r="L97" s="6">
        <f t="shared" si="11"/>
        <v>1550</v>
      </c>
      <c r="M97" s="21">
        <f t="shared" si="7"/>
        <v>150</v>
      </c>
    </row>
    <row r="98" spans="1:13">
      <c r="A98" s="4">
        <v>265</v>
      </c>
      <c r="B98" s="5" t="s">
        <v>155</v>
      </c>
      <c r="C98" s="11">
        <v>13</v>
      </c>
      <c r="D98" s="6">
        <v>1035</v>
      </c>
      <c r="E98" s="15">
        <v>9.11</v>
      </c>
      <c r="F98" s="6">
        <v>1310029</v>
      </c>
      <c r="G98" s="6">
        <f t="shared" si="8"/>
        <v>1270</v>
      </c>
      <c r="H98" s="21">
        <f t="shared" si="6"/>
        <v>14380120.746432493</v>
      </c>
      <c r="J98" s="6">
        <f t="shared" si="9"/>
        <v>1453830.2074643248</v>
      </c>
      <c r="K98" s="6">
        <f t="shared" si="10"/>
        <v>143800</v>
      </c>
      <c r="L98" s="6">
        <f t="shared" si="11"/>
        <v>1400</v>
      </c>
      <c r="M98" s="21">
        <f t="shared" si="7"/>
        <v>130</v>
      </c>
    </row>
    <row r="99" spans="1:13">
      <c r="A99" s="4">
        <v>271</v>
      </c>
      <c r="B99" s="5" t="s">
        <v>156</v>
      </c>
      <c r="C99" s="11">
        <v>4</v>
      </c>
      <c r="D99" s="6">
        <v>6766</v>
      </c>
      <c r="E99" s="15">
        <v>9.11</v>
      </c>
      <c r="F99" s="6">
        <v>11202235</v>
      </c>
      <c r="G99" s="6">
        <f t="shared" si="8"/>
        <v>1660</v>
      </c>
      <c r="H99" s="21">
        <f t="shared" si="6"/>
        <v>122966355.65312845</v>
      </c>
      <c r="J99" s="6">
        <f t="shared" si="9"/>
        <v>12431898.556531286</v>
      </c>
      <c r="K99" s="6">
        <f t="shared" si="10"/>
        <v>1229660</v>
      </c>
      <c r="L99" s="6">
        <f t="shared" si="11"/>
        <v>1840</v>
      </c>
      <c r="M99" s="21">
        <f t="shared" si="7"/>
        <v>180</v>
      </c>
    </row>
    <row r="100" spans="1:13">
      <c r="A100" s="4">
        <v>272</v>
      </c>
      <c r="B100" s="10" t="s">
        <v>157</v>
      </c>
      <c r="C100" s="11">
        <v>16</v>
      </c>
      <c r="D100" s="6">
        <v>48295</v>
      </c>
      <c r="E100" s="15">
        <v>8.86</v>
      </c>
      <c r="F100" s="6">
        <v>83348440</v>
      </c>
      <c r="G100" s="6">
        <f t="shared" si="8"/>
        <v>1730</v>
      </c>
      <c r="H100" s="21">
        <f t="shared" si="6"/>
        <v>940727313.76975179</v>
      </c>
      <c r="J100" s="6">
        <f t="shared" si="9"/>
        <v>92755713.137697518</v>
      </c>
      <c r="K100" s="6">
        <f t="shared" si="10"/>
        <v>9407270</v>
      </c>
      <c r="L100" s="6">
        <f t="shared" si="11"/>
        <v>1920</v>
      </c>
      <c r="M100" s="21">
        <f t="shared" si="7"/>
        <v>190</v>
      </c>
    </row>
    <row r="101" spans="1:13">
      <c r="A101" s="4">
        <v>273</v>
      </c>
      <c r="B101" s="5" t="s">
        <v>158</v>
      </c>
      <c r="C101" s="11">
        <v>19</v>
      </c>
      <c r="D101" s="6">
        <v>4011</v>
      </c>
      <c r="E101" s="15">
        <v>7.8599999999999994</v>
      </c>
      <c r="F101" s="6">
        <v>5672393</v>
      </c>
      <c r="G101" s="6">
        <f t="shared" si="8"/>
        <v>1410</v>
      </c>
      <c r="H101" s="21">
        <f t="shared" si="6"/>
        <v>72167849.872773543</v>
      </c>
      <c r="J101" s="6">
        <f t="shared" si="9"/>
        <v>6394071.4987277351</v>
      </c>
      <c r="K101" s="6">
        <f t="shared" si="10"/>
        <v>721680</v>
      </c>
      <c r="L101" s="6">
        <f t="shared" si="11"/>
        <v>1590</v>
      </c>
      <c r="M101" s="21">
        <f t="shared" si="7"/>
        <v>180</v>
      </c>
    </row>
    <row r="102" spans="1:13">
      <c r="A102" s="4">
        <v>275</v>
      </c>
      <c r="B102" s="5" t="s">
        <v>159</v>
      </c>
      <c r="C102" s="11">
        <v>13</v>
      </c>
      <c r="D102" s="6">
        <v>2499</v>
      </c>
      <c r="E102" s="15">
        <v>9.36</v>
      </c>
      <c r="F102" s="6">
        <v>3683224</v>
      </c>
      <c r="G102" s="6">
        <f t="shared" si="8"/>
        <v>1470</v>
      </c>
      <c r="H102" s="21">
        <f t="shared" si="6"/>
        <v>39350683.76068376</v>
      </c>
      <c r="J102" s="6">
        <f t="shared" si="9"/>
        <v>4076730.837606837</v>
      </c>
      <c r="K102" s="6">
        <f t="shared" si="10"/>
        <v>393510</v>
      </c>
      <c r="L102" s="6">
        <f t="shared" si="11"/>
        <v>1630</v>
      </c>
      <c r="M102" s="21">
        <f t="shared" si="7"/>
        <v>160</v>
      </c>
    </row>
    <row r="103" spans="1:13">
      <c r="A103" s="4">
        <v>276</v>
      </c>
      <c r="B103" s="5" t="s">
        <v>160</v>
      </c>
      <c r="C103" s="11">
        <v>12</v>
      </c>
      <c r="D103" s="6">
        <v>15136</v>
      </c>
      <c r="E103" s="15">
        <v>7.8599999999999994</v>
      </c>
      <c r="F103" s="6">
        <v>23473970</v>
      </c>
      <c r="G103" s="6">
        <f t="shared" si="8"/>
        <v>1550</v>
      </c>
      <c r="H103" s="21">
        <f t="shared" si="6"/>
        <v>298651017.81170487</v>
      </c>
      <c r="J103" s="6">
        <f t="shared" si="9"/>
        <v>26460480.178117052</v>
      </c>
      <c r="K103" s="6">
        <f t="shared" si="10"/>
        <v>2986510</v>
      </c>
      <c r="L103" s="6">
        <f t="shared" si="11"/>
        <v>1750</v>
      </c>
      <c r="M103" s="21">
        <f t="shared" si="7"/>
        <v>200</v>
      </c>
    </row>
    <row r="104" spans="1:13">
      <c r="A104" s="4">
        <v>280</v>
      </c>
      <c r="B104" s="5" t="s">
        <v>161</v>
      </c>
      <c r="C104" s="11">
        <v>15</v>
      </c>
      <c r="D104" s="6">
        <v>2015</v>
      </c>
      <c r="E104" s="15">
        <v>9.36</v>
      </c>
      <c r="F104" s="6">
        <v>3041597</v>
      </c>
      <c r="G104" s="6">
        <f t="shared" si="8"/>
        <v>1510</v>
      </c>
      <c r="H104" s="21">
        <f t="shared" si="6"/>
        <v>32495694.444444448</v>
      </c>
      <c r="J104" s="6">
        <f t="shared" si="9"/>
        <v>3366553.944444445</v>
      </c>
      <c r="K104" s="6">
        <f t="shared" si="10"/>
        <v>324960</v>
      </c>
      <c r="L104" s="6">
        <f t="shared" si="11"/>
        <v>1670</v>
      </c>
      <c r="M104" s="21">
        <f t="shared" si="7"/>
        <v>160</v>
      </c>
    </row>
    <row r="105" spans="1:13">
      <c r="A105" s="4">
        <v>284</v>
      </c>
      <c r="B105" s="5" t="s">
        <v>162</v>
      </c>
      <c r="C105" s="11">
        <v>2</v>
      </c>
      <c r="D105" s="6">
        <v>2207</v>
      </c>
      <c r="E105" s="15">
        <v>7.3599999999999994</v>
      </c>
      <c r="F105" s="6">
        <v>2787235</v>
      </c>
      <c r="G105" s="6">
        <f t="shared" si="8"/>
        <v>1260</v>
      </c>
      <c r="H105" s="21">
        <f t="shared" si="6"/>
        <v>37870040.76086957</v>
      </c>
      <c r="J105" s="6">
        <f t="shared" si="9"/>
        <v>3165935.4076086958</v>
      </c>
      <c r="K105" s="6">
        <f t="shared" si="10"/>
        <v>378700</v>
      </c>
      <c r="L105" s="6">
        <f t="shared" si="11"/>
        <v>1430</v>
      </c>
      <c r="M105" s="21">
        <f t="shared" si="7"/>
        <v>170</v>
      </c>
    </row>
    <row r="106" spans="1:13">
      <c r="A106" s="4">
        <v>285</v>
      </c>
      <c r="B106" s="5" t="s">
        <v>163</v>
      </c>
      <c r="C106" s="11">
        <v>8</v>
      </c>
      <c r="D106" s="6">
        <v>50500</v>
      </c>
      <c r="E106" s="15">
        <v>9.36</v>
      </c>
      <c r="F106" s="6">
        <v>99333332</v>
      </c>
      <c r="G106" s="6">
        <f t="shared" si="8"/>
        <v>1970</v>
      </c>
      <c r="H106" s="21">
        <f t="shared" si="6"/>
        <v>1061253547.0085471</v>
      </c>
      <c r="J106" s="6">
        <f t="shared" si="9"/>
        <v>109945867.47008547</v>
      </c>
      <c r="K106" s="6">
        <f t="shared" si="10"/>
        <v>10612540</v>
      </c>
      <c r="L106" s="6">
        <f t="shared" si="11"/>
        <v>2180</v>
      </c>
      <c r="M106" s="21">
        <f t="shared" si="7"/>
        <v>210</v>
      </c>
    </row>
    <row r="107" spans="1:13">
      <c r="A107" s="4">
        <v>286</v>
      </c>
      <c r="B107" s="5" t="s">
        <v>164</v>
      </c>
      <c r="C107" s="11">
        <v>8</v>
      </c>
      <c r="D107" s="6">
        <v>78880</v>
      </c>
      <c r="E107" s="15">
        <v>8.610000000000003</v>
      </c>
      <c r="F107" s="6">
        <v>140721194</v>
      </c>
      <c r="G107" s="6">
        <f t="shared" si="8"/>
        <v>1780</v>
      </c>
      <c r="H107" s="21">
        <f t="shared" si="6"/>
        <v>1634392497.0963991</v>
      </c>
      <c r="J107" s="6">
        <f t="shared" si="9"/>
        <v>157065118.97096398</v>
      </c>
      <c r="K107" s="6">
        <f t="shared" si="10"/>
        <v>16343920</v>
      </c>
      <c r="L107" s="6">
        <f t="shared" si="11"/>
        <v>1990</v>
      </c>
      <c r="M107" s="21">
        <f t="shared" si="7"/>
        <v>210</v>
      </c>
    </row>
    <row r="108" spans="1:13">
      <c r="A108" s="4">
        <v>287</v>
      </c>
      <c r="B108" s="10" t="s">
        <v>165</v>
      </c>
      <c r="C108" s="11">
        <v>15</v>
      </c>
      <c r="D108" s="6">
        <v>6199</v>
      </c>
      <c r="E108" s="15">
        <v>8.86</v>
      </c>
      <c r="F108" s="6">
        <v>10199534</v>
      </c>
      <c r="G108" s="6">
        <f t="shared" si="8"/>
        <v>1650</v>
      </c>
      <c r="H108" s="21">
        <f t="shared" si="6"/>
        <v>115118893.90519188</v>
      </c>
      <c r="J108" s="6">
        <f t="shared" si="9"/>
        <v>11350722.939051919</v>
      </c>
      <c r="K108" s="6">
        <f t="shared" si="10"/>
        <v>1151190</v>
      </c>
      <c r="L108" s="6">
        <f t="shared" si="11"/>
        <v>1830</v>
      </c>
      <c r="M108" s="21">
        <f t="shared" si="7"/>
        <v>180</v>
      </c>
    </row>
    <row r="109" spans="1:13">
      <c r="A109" s="4">
        <v>288</v>
      </c>
      <c r="B109" s="5" t="s">
        <v>166</v>
      </c>
      <c r="C109" s="11">
        <v>15</v>
      </c>
      <c r="D109" s="6">
        <v>6368</v>
      </c>
      <c r="E109" s="15">
        <v>9.3599999999999959</v>
      </c>
      <c r="F109" s="6">
        <v>10495242</v>
      </c>
      <c r="G109" s="6">
        <f t="shared" si="8"/>
        <v>1650</v>
      </c>
      <c r="H109" s="21">
        <f t="shared" si="6"/>
        <v>112128653.8461539</v>
      </c>
      <c r="J109" s="6">
        <f t="shared" si="9"/>
        <v>11616528.53846154</v>
      </c>
      <c r="K109" s="6">
        <f t="shared" si="10"/>
        <v>1121290</v>
      </c>
      <c r="L109" s="6">
        <f t="shared" si="11"/>
        <v>1820</v>
      </c>
      <c r="M109" s="21">
        <f t="shared" si="7"/>
        <v>170</v>
      </c>
    </row>
    <row r="110" spans="1:13">
      <c r="A110" s="4">
        <v>290</v>
      </c>
      <c r="B110" s="5" t="s">
        <v>167</v>
      </c>
      <c r="C110" s="11">
        <v>18</v>
      </c>
      <c r="D110" s="6">
        <v>7582</v>
      </c>
      <c r="E110" s="15">
        <v>9.36</v>
      </c>
      <c r="F110" s="6">
        <v>11797185</v>
      </c>
      <c r="G110" s="6">
        <f t="shared" si="8"/>
        <v>1560</v>
      </c>
      <c r="H110" s="21">
        <f t="shared" si="6"/>
        <v>126038301.2820513</v>
      </c>
      <c r="J110" s="6">
        <f t="shared" si="9"/>
        <v>13057568.012820514</v>
      </c>
      <c r="K110" s="6">
        <f t="shared" si="10"/>
        <v>1260380</v>
      </c>
      <c r="L110" s="6">
        <f t="shared" si="11"/>
        <v>1720</v>
      </c>
      <c r="M110" s="21">
        <f t="shared" si="7"/>
        <v>160</v>
      </c>
    </row>
    <row r="111" spans="1:13">
      <c r="A111" s="4">
        <v>291</v>
      </c>
      <c r="B111" s="5" t="s">
        <v>168</v>
      </c>
      <c r="C111" s="11">
        <v>13</v>
      </c>
      <c r="D111" s="6">
        <v>2092</v>
      </c>
      <c r="E111" s="15">
        <v>9.11</v>
      </c>
      <c r="F111" s="6">
        <v>3157006</v>
      </c>
      <c r="G111" s="6">
        <f t="shared" si="8"/>
        <v>1510</v>
      </c>
      <c r="H111" s="21">
        <f t="shared" si="6"/>
        <v>34654291.986827664</v>
      </c>
      <c r="J111" s="6">
        <f t="shared" si="9"/>
        <v>3503548.9198682769</v>
      </c>
      <c r="K111" s="6">
        <f t="shared" si="10"/>
        <v>346540</v>
      </c>
      <c r="L111" s="6">
        <f t="shared" si="11"/>
        <v>1670</v>
      </c>
      <c r="M111" s="21">
        <f t="shared" si="7"/>
        <v>160</v>
      </c>
    </row>
    <row r="112" spans="1:13">
      <c r="A112" s="4">
        <v>297</v>
      </c>
      <c r="B112" s="5" t="s">
        <v>169</v>
      </c>
      <c r="C112" s="11">
        <v>11</v>
      </c>
      <c r="D112" s="6">
        <v>124021</v>
      </c>
      <c r="E112" s="15">
        <v>8.11</v>
      </c>
      <c r="F112" s="6">
        <v>204864148</v>
      </c>
      <c r="G112" s="6">
        <f t="shared" si="8"/>
        <v>1650</v>
      </c>
      <c r="H112" s="21">
        <f t="shared" si="6"/>
        <v>2526068409.3711467</v>
      </c>
      <c r="J112" s="6">
        <f t="shared" si="9"/>
        <v>230124832.09371144</v>
      </c>
      <c r="K112" s="6">
        <f t="shared" si="10"/>
        <v>25260680</v>
      </c>
      <c r="L112" s="6">
        <f t="shared" si="11"/>
        <v>1860</v>
      </c>
      <c r="M112" s="21">
        <f t="shared" si="7"/>
        <v>210</v>
      </c>
    </row>
    <row r="113" spans="1:13">
      <c r="A113" s="4">
        <v>300</v>
      </c>
      <c r="B113" s="5" t="s">
        <v>170</v>
      </c>
      <c r="C113" s="11">
        <v>14</v>
      </c>
      <c r="D113" s="6">
        <v>3381</v>
      </c>
      <c r="E113" s="15">
        <v>8.360000000000003</v>
      </c>
      <c r="F113" s="6">
        <v>4704835</v>
      </c>
      <c r="G113" s="6">
        <f t="shared" si="8"/>
        <v>1390</v>
      </c>
      <c r="H113" s="21">
        <f t="shared" si="6"/>
        <v>56277930.622009546</v>
      </c>
      <c r="J113" s="6">
        <f t="shared" si="9"/>
        <v>5267614.3062200956</v>
      </c>
      <c r="K113" s="6">
        <f t="shared" si="10"/>
        <v>562780</v>
      </c>
      <c r="L113" s="6">
        <f t="shared" si="11"/>
        <v>1560</v>
      </c>
      <c r="M113" s="21">
        <f t="shared" si="7"/>
        <v>170</v>
      </c>
    </row>
    <row r="114" spans="1:13">
      <c r="A114" s="4">
        <v>301</v>
      </c>
      <c r="B114" s="5" t="s">
        <v>171</v>
      </c>
      <c r="C114" s="11">
        <v>14</v>
      </c>
      <c r="D114" s="6">
        <v>19759</v>
      </c>
      <c r="E114" s="15">
        <v>8.36</v>
      </c>
      <c r="F114" s="6">
        <v>28223868</v>
      </c>
      <c r="G114" s="6">
        <f t="shared" si="8"/>
        <v>1430</v>
      </c>
      <c r="H114" s="21">
        <f t="shared" si="6"/>
        <v>337606076.55502397</v>
      </c>
      <c r="J114" s="6">
        <f t="shared" si="9"/>
        <v>31599928.765550241</v>
      </c>
      <c r="K114" s="6">
        <f t="shared" si="10"/>
        <v>3376060</v>
      </c>
      <c r="L114" s="6">
        <f t="shared" si="11"/>
        <v>1600</v>
      </c>
      <c r="M114" s="21">
        <f t="shared" si="7"/>
        <v>170</v>
      </c>
    </row>
    <row r="115" spans="1:13">
      <c r="A115" s="4">
        <v>304</v>
      </c>
      <c r="B115" s="5" t="s">
        <v>172</v>
      </c>
      <c r="C115" s="11">
        <v>2</v>
      </c>
      <c r="D115" s="6">
        <v>949</v>
      </c>
      <c r="E115" s="15">
        <v>5.3599999999999994</v>
      </c>
      <c r="F115" s="6">
        <v>1153899</v>
      </c>
      <c r="G115" s="6">
        <f t="shared" si="8"/>
        <v>1220</v>
      </c>
      <c r="H115" s="21">
        <f t="shared" si="6"/>
        <v>21527966.417910449</v>
      </c>
      <c r="J115" s="6">
        <f t="shared" si="9"/>
        <v>1369178.6641791046</v>
      </c>
      <c r="K115" s="6">
        <f t="shared" si="10"/>
        <v>215280</v>
      </c>
      <c r="L115" s="6">
        <f t="shared" si="11"/>
        <v>1440</v>
      </c>
      <c r="M115" s="21">
        <f t="shared" si="7"/>
        <v>220</v>
      </c>
    </row>
    <row r="116" spans="1:13">
      <c r="A116" s="4">
        <v>305</v>
      </c>
      <c r="B116" s="5" t="s">
        <v>173</v>
      </c>
      <c r="C116" s="11">
        <v>17</v>
      </c>
      <c r="D116" s="6">
        <v>15019</v>
      </c>
      <c r="E116" s="15">
        <v>7.3599999999999994</v>
      </c>
      <c r="F116" s="6">
        <v>19245319</v>
      </c>
      <c r="G116" s="6">
        <f t="shared" si="8"/>
        <v>1280</v>
      </c>
      <c r="H116" s="21">
        <f t="shared" si="6"/>
        <v>261485312.50000003</v>
      </c>
      <c r="J116" s="6">
        <f t="shared" si="9"/>
        <v>21860172.125</v>
      </c>
      <c r="K116" s="6">
        <f t="shared" si="10"/>
        <v>2614850</v>
      </c>
      <c r="L116" s="6">
        <f t="shared" si="11"/>
        <v>1460</v>
      </c>
      <c r="M116" s="21">
        <f t="shared" si="7"/>
        <v>180</v>
      </c>
    </row>
    <row r="117" spans="1:13">
      <c r="A117" s="24">
        <v>312</v>
      </c>
      <c r="B117" s="23" t="s">
        <v>174</v>
      </c>
      <c r="C117" s="11">
        <v>13</v>
      </c>
      <c r="D117" s="6">
        <v>1174</v>
      </c>
      <c r="E117" s="16">
        <v>9.86</v>
      </c>
      <c r="F117" s="6">
        <v>1719780</v>
      </c>
      <c r="G117" s="6">
        <f t="shared" si="8"/>
        <v>1460</v>
      </c>
      <c r="H117" s="21">
        <f t="shared" si="6"/>
        <v>17441987.829614606</v>
      </c>
      <c r="J117" s="6">
        <f t="shared" si="9"/>
        <v>1894199.8782961462</v>
      </c>
      <c r="K117" s="6">
        <f t="shared" si="10"/>
        <v>174420</v>
      </c>
      <c r="L117" s="6">
        <f t="shared" si="11"/>
        <v>1610</v>
      </c>
      <c r="M117" s="21">
        <f t="shared" si="7"/>
        <v>150</v>
      </c>
    </row>
    <row r="118" spans="1:13">
      <c r="A118" s="4">
        <v>316</v>
      </c>
      <c r="B118" s="5" t="s">
        <v>175</v>
      </c>
      <c r="C118" s="11">
        <v>7</v>
      </c>
      <c r="D118" s="6">
        <v>4114</v>
      </c>
      <c r="E118" s="15">
        <v>9.36</v>
      </c>
      <c r="F118" s="6">
        <v>7289138</v>
      </c>
      <c r="G118" s="6">
        <f t="shared" si="8"/>
        <v>1770</v>
      </c>
      <c r="H118" s="21">
        <f t="shared" si="6"/>
        <v>77875405.982905984</v>
      </c>
      <c r="J118" s="6">
        <f t="shared" si="9"/>
        <v>8067892.05982906</v>
      </c>
      <c r="K118" s="6">
        <f t="shared" si="10"/>
        <v>778750</v>
      </c>
      <c r="L118" s="6">
        <f t="shared" si="11"/>
        <v>1960</v>
      </c>
      <c r="M118" s="21">
        <f t="shared" si="7"/>
        <v>190</v>
      </c>
    </row>
    <row r="119" spans="1:13">
      <c r="A119" s="4">
        <v>317</v>
      </c>
      <c r="B119" s="5" t="s">
        <v>176</v>
      </c>
      <c r="C119" s="12">
        <v>17</v>
      </c>
      <c r="D119" s="6">
        <v>2440</v>
      </c>
      <c r="E119" s="15">
        <v>8.86</v>
      </c>
      <c r="F119" s="6">
        <v>3031848</v>
      </c>
      <c r="G119" s="6">
        <f t="shared" si="8"/>
        <v>1240</v>
      </c>
      <c r="H119" s="21">
        <f t="shared" si="6"/>
        <v>34219503.386004515</v>
      </c>
      <c r="J119" s="6">
        <f t="shared" si="9"/>
        <v>3374043.033860045</v>
      </c>
      <c r="K119" s="6">
        <f t="shared" si="10"/>
        <v>342200</v>
      </c>
      <c r="L119" s="6">
        <f t="shared" si="11"/>
        <v>1380</v>
      </c>
      <c r="M119" s="21">
        <f t="shared" si="7"/>
        <v>140</v>
      </c>
    </row>
    <row r="120" spans="1:13">
      <c r="A120" s="4">
        <v>398</v>
      </c>
      <c r="B120" s="5" t="s">
        <v>177</v>
      </c>
      <c r="C120" s="11">
        <v>7</v>
      </c>
      <c r="D120" s="6">
        <v>120693</v>
      </c>
      <c r="E120" s="15">
        <v>8.11</v>
      </c>
      <c r="F120" s="6">
        <v>197928183</v>
      </c>
      <c r="G120" s="6">
        <f t="shared" si="8"/>
        <v>1640</v>
      </c>
      <c r="H120" s="21">
        <f t="shared" si="6"/>
        <v>2440544796.5474725</v>
      </c>
      <c r="J120" s="6">
        <f t="shared" si="9"/>
        <v>222333630.96547472</v>
      </c>
      <c r="K120" s="6">
        <f t="shared" si="10"/>
        <v>24405450</v>
      </c>
      <c r="L120" s="6">
        <f t="shared" si="11"/>
        <v>1840</v>
      </c>
      <c r="M120" s="21">
        <f t="shared" si="7"/>
        <v>200</v>
      </c>
    </row>
    <row r="121" spans="1:13">
      <c r="A121" s="4">
        <v>399</v>
      </c>
      <c r="B121" s="10" t="s">
        <v>178</v>
      </c>
      <c r="C121" s="11">
        <v>15</v>
      </c>
      <c r="D121" s="6">
        <v>7682</v>
      </c>
      <c r="E121" s="15">
        <v>9.11</v>
      </c>
      <c r="F121" s="6">
        <v>14593229</v>
      </c>
      <c r="G121" s="6">
        <f t="shared" si="8"/>
        <v>1900</v>
      </c>
      <c r="H121" s="21">
        <f t="shared" si="6"/>
        <v>160189121.84412736</v>
      </c>
      <c r="J121" s="6">
        <f t="shared" si="9"/>
        <v>16195120.218441274</v>
      </c>
      <c r="K121" s="6">
        <f t="shared" si="10"/>
        <v>1601890</v>
      </c>
      <c r="L121" s="6">
        <f t="shared" si="11"/>
        <v>2110</v>
      </c>
      <c r="M121" s="21">
        <f t="shared" si="7"/>
        <v>210</v>
      </c>
    </row>
    <row r="122" spans="1:13">
      <c r="A122" s="4">
        <v>400</v>
      </c>
      <c r="B122" s="5" t="s">
        <v>179</v>
      </c>
      <c r="C122" s="11">
        <v>2</v>
      </c>
      <c r="D122" s="6">
        <v>8441</v>
      </c>
      <c r="E122" s="15">
        <v>8.11</v>
      </c>
      <c r="F122" s="6">
        <v>12452788</v>
      </c>
      <c r="G122" s="6">
        <f t="shared" si="8"/>
        <v>1480</v>
      </c>
      <c r="H122" s="21">
        <f t="shared" si="6"/>
        <v>153548557.33662146</v>
      </c>
      <c r="J122" s="6">
        <f t="shared" si="9"/>
        <v>13988273.573366215</v>
      </c>
      <c r="K122" s="6">
        <f t="shared" si="10"/>
        <v>1535490</v>
      </c>
      <c r="L122" s="6">
        <f t="shared" si="11"/>
        <v>1660</v>
      </c>
      <c r="M122" s="21">
        <f t="shared" si="7"/>
        <v>180</v>
      </c>
    </row>
    <row r="123" spans="1:13">
      <c r="A123" s="4">
        <v>407</v>
      </c>
      <c r="B123" s="5" t="s">
        <v>180</v>
      </c>
      <c r="C123" s="11">
        <v>1</v>
      </c>
      <c r="D123" s="6">
        <v>2449</v>
      </c>
      <c r="E123" s="15">
        <v>8.86</v>
      </c>
      <c r="F123" s="6">
        <v>3910426</v>
      </c>
      <c r="G123" s="6">
        <f t="shared" si="8"/>
        <v>1600</v>
      </c>
      <c r="H123" s="21">
        <f t="shared" si="6"/>
        <v>44135733.634311512</v>
      </c>
      <c r="J123" s="6">
        <f t="shared" si="9"/>
        <v>4351783.3363431152</v>
      </c>
      <c r="K123" s="6">
        <f t="shared" si="10"/>
        <v>441360</v>
      </c>
      <c r="L123" s="6">
        <f t="shared" si="11"/>
        <v>1780</v>
      </c>
      <c r="M123" s="21">
        <f t="shared" si="7"/>
        <v>180</v>
      </c>
    </row>
    <row r="124" spans="1:13">
      <c r="A124" s="4">
        <v>402</v>
      </c>
      <c r="B124" s="5" t="s">
        <v>181</v>
      </c>
      <c r="C124" s="11">
        <v>11</v>
      </c>
      <c r="D124" s="6">
        <v>8975</v>
      </c>
      <c r="E124" s="15">
        <v>8.61</v>
      </c>
      <c r="F124" s="6">
        <v>12964303</v>
      </c>
      <c r="G124" s="6">
        <f t="shared" si="8"/>
        <v>1440</v>
      </c>
      <c r="H124" s="21">
        <f t="shared" si="6"/>
        <v>150572624.85481998</v>
      </c>
      <c r="J124" s="6">
        <f t="shared" si="9"/>
        <v>14470029.2485482</v>
      </c>
      <c r="K124" s="6">
        <f t="shared" si="10"/>
        <v>1505730</v>
      </c>
      <c r="L124" s="6">
        <f t="shared" si="11"/>
        <v>1610</v>
      </c>
      <c r="M124" s="21">
        <f t="shared" si="7"/>
        <v>170</v>
      </c>
    </row>
    <row r="125" spans="1:13">
      <c r="A125" s="4">
        <v>403</v>
      </c>
      <c r="B125" s="5" t="s">
        <v>182</v>
      </c>
      <c r="C125" s="11">
        <v>14</v>
      </c>
      <c r="D125" s="6">
        <v>2789</v>
      </c>
      <c r="E125" s="15">
        <v>9.36</v>
      </c>
      <c r="F125" s="6">
        <v>4037939</v>
      </c>
      <c r="G125" s="6">
        <f t="shared" si="8"/>
        <v>1450</v>
      </c>
      <c r="H125" s="21">
        <f t="shared" si="6"/>
        <v>43140373.931623936</v>
      </c>
      <c r="J125" s="6">
        <f t="shared" si="9"/>
        <v>4469342.739316239</v>
      </c>
      <c r="K125" s="6">
        <f t="shared" si="10"/>
        <v>431400</v>
      </c>
      <c r="L125" s="6">
        <f t="shared" si="11"/>
        <v>1600</v>
      </c>
      <c r="M125" s="21">
        <f t="shared" si="7"/>
        <v>150</v>
      </c>
    </row>
    <row r="126" spans="1:13">
      <c r="A126" s="4">
        <v>405</v>
      </c>
      <c r="B126" s="5" t="s">
        <v>183</v>
      </c>
      <c r="C126" s="11">
        <v>9</v>
      </c>
      <c r="D126" s="6">
        <v>72988</v>
      </c>
      <c r="E126" s="15">
        <v>8.36</v>
      </c>
      <c r="F126" s="6">
        <v>121758553</v>
      </c>
      <c r="G126" s="6">
        <f t="shared" si="8"/>
        <v>1670</v>
      </c>
      <c r="H126" s="21">
        <f t="shared" si="6"/>
        <v>1456442021.5311005</v>
      </c>
      <c r="J126" s="6">
        <f t="shared" si="9"/>
        <v>136322973.21531099</v>
      </c>
      <c r="K126" s="6">
        <f t="shared" si="10"/>
        <v>14564420</v>
      </c>
      <c r="L126" s="6">
        <f t="shared" si="11"/>
        <v>1870</v>
      </c>
      <c r="M126" s="21">
        <f t="shared" si="7"/>
        <v>200</v>
      </c>
    </row>
    <row r="127" spans="1:13">
      <c r="A127" s="4">
        <v>408</v>
      </c>
      <c r="B127" s="5" t="s">
        <v>184</v>
      </c>
      <c r="C127" s="12">
        <v>14</v>
      </c>
      <c r="D127" s="6">
        <v>14024</v>
      </c>
      <c r="E127" s="15">
        <v>8.86</v>
      </c>
      <c r="F127" s="6">
        <v>23017785</v>
      </c>
      <c r="G127" s="6">
        <f t="shared" si="8"/>
        <v>1640</v>
      </c>
      <c r="H127" s="21">
        <f t="shared" si="6"/>
        <v>259794413.09255081</v>
      </c>
      <c r="J127" s="6">
        <f t="shared" si="9"/>
        <v>25615729.130925506</v>
      </c>
      <c r="K127" s="6">
        <f t="shared" si="10"/>
        <v>2597940</v>
      </c>
      <c r="L127" s="6">
        <f t="shared" si="11"/>
        <v>1830</v>
      </c>
      <c r="M127" s="21">
        <f t="shared" si="7"/>
        <v>190</v>
      </c>
    </row>
    <row r="128" spans="1:13">
      <c r="A128" s="4">
        <v>410</v>
      </c>
      <c r="B128" s="5" t="s">
        <v>185</v>
      </c>
      <c r="C128" s="11">
        <v>13</v>
      </c>
      <c r="D128" s="6">
        <v>18762</v>
      </c>
      <c r="E128" s="15">
        <v>8.86</v>
      </c>
      <c r="F128" s="6">
        <v>31430768</v>
      </c>
      <c r="G128" s="6">
        <f t="shared" si="8"/>
        <v>1680</v>
      </c>
      <c r="H128" s="21">
        <f t="shared" si="6"/>
        <v>354749074.49209934</v>
      </c>
      <c r="J128" s="6">
        <f t="shared" si="9"/>
        <v>34978258.744920991</v>
      </c>
      <c r="K128" s="6">
        <f t="shared" si="10"/>
        <v>3547490</v>
      </c>
      <c r="L128" s="6">
        <f t="shared" si="11"/>
        <v>1860</v>
      </c>
      <c r="M128" s="21">
        <f t="shared" si="7"/>
        <v>180</v>
      </c>
    </row>
    <row r="129" spans="1:13">
      <c r="A129" s="4">
        <v>416</v>
      </c>
      <c r="B129" s="5" t="s">
        <v>186</v>
      </c>
      <c r="C129" s="11">
        <v>9</v>
      </c>
      <c r="D129" s="6">
        <v>2862</v>
      </c>
      <c r="E129" s="15">
        <v>9.3599999999999959</v>
      </c>
      <c r="F129" s="6">
        <v>4978092</v>
      </c>
      <c r="G129" s="6">
        <f t="shared" si="8"/>
        <v>1740</v>
      </c>
      <c r="H129" s="21">
        <f t="shared" si="6"/>
        <v>53184743.589743614</v>
      </c>
      <c r="J129" s="6">
        <f t="shared" si="9"/>
        <v>5509939.435897436</v>
      </c>
      <c r="K129" s="6">
        <f t="shared" si="10"/>
        <v>531850</v>
      </c>
      <c r="L129" s="6">
        <f t="shared" si="11"/>
        <v>1930</v>
      </c>
      <c r="M129" s="21">
        <f t="shared" si="7"/>
        <v>190</v>
      </c>
    </row>
    <row r="130" spans="1:13">
      <c r="A130" s="4">
        <v>418</v>
      </c>
      <c r="B130" s="5" t="s">
        <v>187</v>
      </c>
      <c r="C130" s="11">
        <v>6</v>
      </c>
      <c r="D130" s="6">
        <v>24711</v>
      </c>
      <c r="E130" s="15">
        <v>7.8599999999999994</v>
      </c>
      <c r="F130" s="6">
        <v>44752726</v>
      </c>
      <c r="G130" s="6">
        <f t="shared" si="8"/>
        <v>1810</v>
      </c>
      <c r="H130" s="21">
        <f t="shared" si="6"/>
        <v>569373104.32569981</v>
      </c>
      <c r="J130" s="6">
        <f t="shared" si="9"/>
        <v>50446457.043256998</v>
      </c>
      <c r="K130" s="6">
        <f t="shared" si="10"/>
        <v>5693730</v>
      </c>
      <c r="L130" s="6">
        <f t="shared" si="11"/>
        <v>2040</v>
      </c>
      <c r="M130" s="21">
        <f t="shared" si="7"/>
        <v>230</v>
      </c>
    </row>
    <row r="131" spans="1:13">
      <c r="A131" s="4">
        <v>420</v>
      </c>
      <c r="B131" s="5" t="s">
        <v>188</v>
      </c>
      <c r="C131" s="11">
        <v>11</v>
      </c>
      <c r="D131" s="6">
        <v>9049</v>
      </c>
      <c r="E131" s="15">
        <v>8.36</v>
      </c>
      <c r="F131" s="6">
        <v>14323068</v>
      </c>
      <c r="G131" s="6">
        <f t="shared" si="8"/>
        <v>1580</v>
      </c>
      <c r="H131" s="21">
        <f t="shared" si="6"/>
        <v>171328564.59330145</v>
      </c>
      <c r="J131" s="6">
        <f t="shared" si="9"/>
        <v>16036353.645933015</v>
      </c>
      <c r="K131" s="6">
        <f t="shared" si="10"/>
        <v>1713290</v>
      </c>
      <c r="L131" s="6">
        <f t="shared" si="11"/>
        <v>1770</v>
      </c>
      <c r="M131" s="21">
        <f t="shared" si="7"/>
        <v>190</v>
      </c>
    </row>
    <row r="132" spans="1:13">
      <c r="A132" s="4">
        <v>421</v>
      </c>
      <c r="B132" s="5" t="s">
        <v>189</v>
      </c>
      <c r="C132" s="11">
        <v>16</v>
      </c>
      <c r="D132" s="6">
        <v>682</v>
      </c>
      <c r="E132" s="15">
        <v>8.36</v>
      </c>
      <c r="F132" s="6">
        <v>865948</v>
      </c>
      <c r="G132" s="6">
        <f t="shared" si="8"/>
        <v>1270</v>
      </c>
      <c r="H132" s="21">
        <f t="shared" si="6"/>
        <v>10358229.665071771</v>
      </c>
      <c r="J132" s="6">
        <f t="shared" si="9"/>
        <v>969530.29665071773</v>
      </c>
      <c r="K132" s="6">
        <f t="shared" si="10"/>
        <v>103580</v>
      </c>
      <c r="L132" s="6">
        <f t="shared" si="11"/>
        <v>1420</v>
      </c>
      <c r="M132" s="21">
        <f t="shared" si="7"/>
        <v>150</v>
      </c>
    </row>
    <row r="133" spans="1:13">
      <c r="A133" s="4">
        <v>422</v>
      </c>
      <c r="B133" s="5" t="s">
        <v>190</v>
      </c>
      <c r="C133" s="11">
        <v>12</v>
      </c>
      <c r="D133" s="6">
        <v>10228</v>
      </c>
      <c r="E133" s="15">
        <v>8.36</v>
      </c>
      <c r="F133" s="6">
        <v>14295315</v>
      </c>
      <c r="G133" s="6">
        <f t="shared" si="8"/>
        <v>1400</v>
      </c>
      <c r="H133" s="21">
        <f t="shared" si="6"/>
        <v>170996590.90909091</v>
      </c>
      <c r="J133" s="6">
        <f t="shared" si="9"/>
        <v>16005280.909090908</v>
      </c>
      <c r="K133" s="6">
        <f t="shared" si="10"/>
        <v>1709970</v>
      </c>
      <c r="L133" s="6">
        <f t="shared" si="11"/>
        <v>1560</v>
      </c>
      <c r="M133" s="21">
        <f t="shared" si="7"/>
        <v>160</v>
      </c>
    </row>
    <row r="134" spans="1:13">
      <c r="A134" s="4">
        <v>423</v>
      </c>
      <c r="B134" s="5" t="s">
        <v>191</v>
      </c>
      <c r="C134" s="11">
        <v>2</v>
      </c>
      <c r="D134" s="6">
        <v>20637</v>
      </c>
      <c r="E134" s="15">
        <v>6.8599999999999994</v>
      </c>
      <c r="F134" s="6">
        <v>32550318</v>
      </c>
      <c r="G134" s="6">
        <f t="shared" si="8"/>
        <v>1580</v>
      </c>
      <c r="H134" s="21">
        <f t="shared" si="6"/>
        <v>474494431.48688048</v>
      </c>
      <c r="J134" s="6">
        <f t="shared" si="9"/>
        <v>37295262.3148688</v>
      </c>
      <c r="K134" s="6">
        <f t="shared" si="10"/>
        <v>4744940</v>
      </c>
      <c r="L134" s="6">
        <f t="shared" si="11"/>
        <v>1810</v>
      </c>
      <c r="M134" s="21">
        <f t="shared" si="7"/>
        <v>230</v>
      </c>
    </row>
    <row r="135" spans="1:13">
      <c r="A135" s="4">
        <v>425</v>
      </c>
      <c r="B135" s="5" t="s">
        <v>192</v>
      </c>
      <c r="C135" s="11">
        <v>17</v>
      </c>
      <c r="D135" s="6">
        <v>10256</v>
      </c>
      <c r="E135" s="15">
        <v>8.86</v>
      </c>
      <c r="F135" s="6">
        <v>16738254</v>
      </c>
      <c r="G135" s="6">
        <f t="shared" si="8"/>
        <v>1630</v>
      </c>
      <c r="H135" s="21">
        <f t="shared" ref="H135:H198" si="12">100*F135/E135</f>
        <v>188919345.37246051</v>
      </c>
      <c r="J135" s="6">
        <f t="shared" si="9"/>
        <v>18627447.453724608</v>
      </c>
      <c r="K135" s="6">
        <f t="shared" si="10"/>
        <v>1889190</v>
      </c>
      <c r="L135" s="6">
        <f t="shared" si="11"/>
        <v>1820</v>
      </c>
      <c r="M135" s="21">
        <f t="shared" ref="M135:M198" si="13">L135-G135</f>
        <v>190</v>
      </c>
    </row>
    <row r="136" spans="1:13">
      <c r="A136" s="4">
        <v>426</v>
      </c>
      <c r="B136" s="5" t="s">
        <v>193</v>
      </c>
      <c r="C136" s="11">
        <v>12</v>
      </c>
      <c r="D136" s="6">
        <v>11969</v>
      </c>
      <c r="E136" s="15">
        <v>8.8599999999999959</v>
      </c>
      <c r="F136" s="6">
        <v>19093410</v>
      </c>
      <c r="G136" s="6">
        <f t="shared" ref="G136:G199" si="14">ROUND(F136/D136,-1)</f>
        <v>1600</v>
      </c>
      <c r="H136" s="21">
        <f t="shared" si="12"/>
        <v>215501241.53498882</v>
      </c>
      <c r="J136" s="6">
        <f t="shared" ref="J136:J199" si="15">(E136+$J$6)*H136/100</f>
        <v>21248422.41534989</v>
      </c>
      <c r="K136" s="6">
        <f t="shared" ref="K136:K199" si="16">ROUND(J136-F136,-1)</f>
        <v>2155010</v>
      </c>
      <c r="L136" s="6">
        <f t="shared" ref="L136:L199" si="17">ROUND(J136/D136,-1)</f>
        <v>1780</v>
      </c>
      <c r="M136" s="21">
        <f t="shared" si="13"/>
        <v>180</v>
      </c>
    </row>
    <row r="137" spans="1:13">
      <c r="A137" s="4">
        <v>444</v>
      </c>
      <c r="B137" s="5" t="s">
        <v>194</v>
      </c>
      <c r="C137" s="11">
        <v>1</v>
      </c>
      <c r="D137" s="6">
        <v>45645</v>
      </c>
      <c r="E137" s="15">
        <v>7.8599999999999994</v>
      </c>
      <c r="F137" s="6">
        <v>79275535</v>
      </c>
      <c r="G137" s="6">
        <f t="shared" si="14"/>
        <v>1740</v>
      </c>
      <c r="H137" s="21">
        <f t="shared" si="12"/>
        <v>1008594592.8753182</v>
      </c>
      <c r="J137" s="6">
        <f t="shared" si="15"/>
        <v>89361480.928753182</v>
      </c>
      <c r="K137" s="6">
        <f t="shared" si="16"/>
        <v>10085950</v>
      </c>
      <c r="L137" s="6">
        <f t="shared" si="17"/>
        <v>1960</v>
      </c>
      <c r="M137" s="21">
        <f t="shared" si="13"/>
        <v>220</v>
      </c>
    </row>
    <row r="138" spans="1:13">
      <c r="A138" s="4">
        <v>430</v>
      </c>
      <c r="B138" s="5" t="s">
        <v>195</v>
      </c>
      <c r="C138" s="11">
        <v>2</v>
      </c>
      <c r="D138" s="6">
        <v>15420</v>
      </c>
      <c r="E138" s="15">
        <v>8.36</v>
      </c>
      <c r="F138" s="6">
        <v>22839738</v>
      </c>
      <c r="G138" s="6">
        <f t="shared" si="14"/>
        <v>1480</v>
      </c>
      <c r="H138" s="21">
        <f t="shared" si="12"/>
        <v>273202607.65550244</v>
      </c>
      <c r="J138" s="6">
        <f t="shared" si="15"/>
        <v>25571764.076555029</v>
      </c>
      <c r="K138" s="6">
        <f t="shared" si="16"/>
        <v>2732030</v>
      </c>
      <c r="L138" s="6">
        <f t="shared" si="17"/>
        <v>1660</v>
      </c>
      <c r="M138" s="21">
        <f t="shared" si="13"/>
        <v>180</v>
      </c>
    </row>
    <row r="139" spans="1:13">
      <c r="A139" s="4">
        <v>433</v>
      </c>
      <c r="B139" s="5" t="s">
        <v>196</v>
      </c>
      <c r="C139" s="12">
        <v>5</v>
      </c>
      <c r="D139" s="6">
        <v>7692</v>
      </c>
      <c r="E139" s="15">
        <v>8.86</v>
      </c>
      <c r="F139" s="6">
        <v>13214806</v>
      </c>
      <c r="G139" s="6">
        <f t="shared" si="14"/>
        <v>1720</v>
      </c>
      <c r="H139" s="21">
        <f t="shared" si="12"/>
        <v>149151309.25507903</v>
      </c>
      <c r="J139" s="6">
        <f t="shared" si="15"/>
        <v>14706319.092550792</v>
      </c>
      <c r="K139" s="6">
        <f t="shared" si="16"/>
        <v>1491510</v>
      </c>
      <c r="L139" s="6">
        <f t="shared" si="17"/>
        <v>1910</v>
      </c>
      <c r="M139" s="21">
        <f t="shared" si="13"/>
        <v>190</v>
      </c>
    </row>
    <row r="140" spans="1:13">
      <c r="A140" s="4">
        <v>434</v>
      </c>
      <c r="B140" s="5" t="s">
        <v>197</v>
      </c>
      <c r="C140" s="11">
        <v>1</v>
      </c>
      <c r="D140" s="6">
        <v>14458</v>
      </c>
      <c r="E140" s="15">
        <v>7.6099999999999994</v>
      </c>
      <c r="F140" s="6">
        <v>22361375</v>
      </c>
      <c r="G140" s="6">
        <f t="shared" si="14"/>
        <v>1550</v>
      </c>
      <c r="H140" s="21">
        <f t="shared" si="12"/>
        <v>293841984.23127466</v>
      </c>
      <c r="J140" s="6">
        <f t="shared" si="15"/>
        <v>25299794.842312746</v>
      </c>
      <c r="K140" s="6">
        <f t="shared" si="16"/>
        <v>2938420</v>
      </c>
      <c r="L140" s="6">
        <f t="shared" si="17"/>
        <v>1750</v>
      </c>
      <c r="M140" s="21">
        <f t="shared" si="13"/>
        <v>200</v>
      </c>
    </row>
    <row r="141" spans="1:13">
      <c r="A141" s="4">
        <v>435</v>
      </c>
      <c r="B141" s="5" t="s">
        <v>198</v>
      </c>
      <c r="C141" s="11">
        <v>13</v>
      </c>
      <c r="D141" s="6">
        <v>702</v>
      </c>
      <c r="E141" s="15">
        <v>5.8599999999999994</v>
      </c>
      <c r="F141" s="6">
        <v>777758</v>
      </c>
      <c r="G141" s="6">
        <f t="shared" si="14"/>
        <v>1110</v>
      </c>
      <c r="H141" s="21">
        <f t="shared" si="12"/>
        <v>13272320.819112629</v>
      </c>
      <c r="J141" s="6">
        <f t="shared" si="15"/>
        <v>910481.20819112624</v>
      </c>
      <c r="K141" s="6">
        <f t="shared" si="16"/>
        <v>132720</v>
      </c>
      <c r="L141" s="6">
        <f t="shared" si="17"/>
        <v>1300</v>
      </c>
      <c r="M141" s="21">
        <f t="shared" si="13"/>
        <v>190</v>
      </c>
    </row>
    <row r="142" spans="1:13">
      <c r="A142" s="4">
        <v>436</v>
      </c>
      <c r="B142" s="5" t="s">
        <v>199</v>
      </c>
      <c r="C142" s="11">
        <v>17</v>
      </c>
      <c r="D142" s="6">
        <v>2033</v>
      </c>
      <c r="E142" s="15">
        <v>8.36</v>
      </c>
      <c r="F142" s="6">
        <v>2742805</v>
      </c>
      <c r="G142" s="6">
        <f t="shared" si="14"/>
        <v>1350</v>
      </c>
      <c r="H142" s="21">
        <f t="shared" si="12"/>
        <v>32808672.248803832</v>
      </c>
      <c r="J142" s="6">
        <f t="shared" si="15"/>
        <v>3070891.7224880387</v>
      </c>
      <c r="K142" s="6">
        <f t="shared" si="16"/>
        <v>328090</v>
      </c>
      <c r="L142" s="6">
        <f t="shared" si="17"/>
        <v>1510</v>
      </c>
      <c r="M142" s="21">
        <f t="shared" si="13"/>
        <v>160</v>
      </c>
    </row>
    <row r="143" spans="1:13">
      <c r="A143" s="4">
        <v>440</v>
      </c>
      <c r="B143" s="5" t="s">
        <v>200</v>
      </c>
      <c r="C143" s="11">
        <v>15</v>
      </c>
      <c r="D143" s="6">
        <v>5843</v>
      </c>
      <c r="E143" s="15">
        <v>7.3599999999999994</v>
      </c>
      <c r="F143" s="6">
        <v>7401866</v>
      </c>
      <c r="G143" s="6">
        <f t="shared" si="14"/>
        <v>1270</v>
      </c>
      <c r="H143" s="21">
        <f t="shared" si="12"/>
        <v>100568831.52173914</v>
      </c>
      <c r="J143" s="6">
        <f t="shared" si="15"/>
        <v>8407554.3152173907</v>
      </c>
      <c r="K143" s="6">
        <f t="shared" si="16"/>
        <v>1005690</v>
      </c>
      <c r="L143" s="6">
        <f t="shared" si="17"/>
        <v>1440</v>
      </c>
      <c r="M143" s="21">
        <f t="shared" si="13"/>
        <v>170</v>
      </c>
    </row>
    <row r="144" spans="1:13">
      <c r="A144" s="4">
        <v>441</v>
      </c>
      <c r="B144" s="5" t="s">
        <v>201</v>
      </c>
      <c r="C144" s="11">
        <v>9</v>
      </c>
      <c r="D144" s="6">
        <v>4396</v>
      </c>
      <c r="E144" s="15">
        <v>8.36</v>
      </c>
      <c r="F144" s="6">
        <v>6518048</v>
      </c>
      <c r="G144" s="6">
        <f t="shared" si="14"/>
        <v>1480</v>
      </c>
      <c r="H144" s="21">
        <f t="shared" si="12"/>
        <v>77967081.339712918</v>
      </c>
      <c r="J144" s="6">
        <f t="shared" si="15"/>
        <v>7297718.8133971281</v>
      </c>
      <c r="K144" s="6">
        <f t="shared" si="16"/>
        <v>779670</v>
      </c>
      <c r="L144" s="6">
        <f t="shared" si="17"/>
        <v>1660</v>
      </c>
      <c r="M144" s="21">
        <f t="shared" si="13"/>
        <v>180</v>
      </c>
    </row>
    <row r="145" spans="1:13">
      <c r="A145" s="4">
        <v>475</v>
      </c>
      <c r="B145" s="5" t="s">
        <v>202</v>
      </c>
      <c r="C145" s="11">
        <v>15</v>
      </c>
      <c r="D145" s="6">
        <v>5456</v>
      </c>
      <c r="E145" s="15">
        <v>8.86</v>
      </c>
      <c r="F145" s="6">
        <v>9137006</v>
      </c>
      <c r="G145" s="6">
        <f t="shared" si="14"/>
        <v>1670</v>
      </c>
      <c r="H145" s="21">
        <f t="shared" si="12"/>
        <v>103126478.55530475</v>
      </c>
      <c r="J145" s="6">
        <f t="shared" si="15"/>
        <v>10168270.785553047</v>
      </c>
      <c r="K145" s="6">
        <f t="shared" si="16"/>
        <v>1031260</v>
      </c>
      <c r="L145" s="6">
        <f t="shared" si="17"/>
        <v>1860</v>
      </c>
      <c r="M145" s="21">
        <f t="shared" si="13"/>
        <v>190</v>
      </c>
    </row>
    <row r="146" spans="1:13">
      <c r="A146" s="4">
        <v>480</v>
      </c>
      <c r="B146" s="5" t="s">
        <v>203</v>
      </c>
      <c r="C146" s="11">
        <v>2</v>
      </c>
      <c r="D146" s="6">
        <v>1930</v>
      </c>
      <c r="E146" s="15">
        <v>8.11</v>
      </c>
      <c r="F146" s="6">
        <v>2795338</v>
      </c>
      <c r="G146" s="6">
        <f t="shared" si="14"/>
        <v>1450</v>
      </c>
      <c r="H146" s="21">
        <f t="shared" si="12"/>
        <v>34467792.848335393</v>
      </c>
      <c r="J146" s="6">
        <f t="shared" si="15"/>
        <v>3140015.9284833539</v>
      </c>
      <c r="K146" s="6">
        <f t="shared" si="16"/>
        <v>344680</v>
      </c>
      <c r="L146" s="6">
        <f t="shared" si="17"/>
        <v>1630</v>
      </c>
      <c r="M146" s="21">
        <f t="shared" si="13"/>
        <v>180</v>
      </c>
    </row>
    <row r="147" spans="1:13">
      <c r="A147" s="4">
        <v>481</v>
      </c>
      <c r="B147" s="5" t="s">
        <v>204</v>
      </c>
      <c r="C147" s="11">
        <v>2</v>
      </c>
      <c r="D147" s="6">
        <v>9619</v>
      </c>
      <c r="E147" s="15">
        <v>8.110000000000003</v>
      </c>
      <c r="F147" s="6">
        <v>18449985</v>
      </c>
      <c r="G147" s="6">
        <f t="shared" si="14"/>
        <v>1920</v>
      </c>
      <c r="H147" s="21">
        <f t="shared" si="12"/>
        <v>227496732.4290998</v>
      </c>
      <c r="J147" s="6">
        <f t="shared" si="15"/>
        <v>20724952.324290998</v>
      </c>
      <c r="K147" s="6">
        <f t="shared" si="16"/>
        <v>2274970</v>
      </c>
      <c r="L147" s="6">
        <f t="shared" si="17"/>
        <v>2150</v>
      </c>
      <c r="M147" s="21">
        <f t="shared" si="13"/>
        <v>230</v>
      </c>
    </row>
    <row r="148" spans="1:13">
      <c r="A148" s="24">
        <v>483</v>
      </c>
      <c r="B148" s="23" t="s">
        <v>205</v>
      </c>
      <c r="C148" s="11">
        <v>17</v>
      </c>
      <c r="D148" s="6">
        <v>1055</v>
      </c>
      <c r="E148" s="16">
        <v>9.86</v>
      </c>
      <c r="F148" s="6">
        <v>1321395</v>
      </c>
      <c r="G148" s="6">
        <f t="shared" si="14"/>
        <v>1250</v>
      </c>
      <c r="H148" s="21">
        <f t="shared" si="12"/>
        <v>13401572.008113591</v>
      </c>
      <c r="J148" s="6">
        <f t="shared" si="15"/>
        <v>1455410.7200811359</v>
      </c>
      <c r="K148" s="6">
        <f t="shared" si="16"/>
        <v>134020</v>
      </c>
      <c r="L148" s="6">
        <f t="shared" si="17"/>
        <v>1380</v>
      </c>
      <c r="M148" s="21">
        <f t="shared" si="13"/>
        <v>130</v>
      </c>
    </row>
    <row r="149" spans="1:13">
      <c r="A149" s="4">
        <v>484</v>
      </c>
      <c r="B149" s="5" t="s">
        <v>206</v>
      </c>
      <c r="C149" s="11">
        <v>4</v>
      </c>
      <c r="D149" s="6">
        <v>2966</v>
      </c>
      <c r="E149" s="15">
        <v>7.8599999999999994</v>
      </c>
      <c r="F149" s="6">
        <v>3932601</v>
      </c>
      <c r="G149" s="6">
        <f t="shared" si="14"/>
        <v>1330</v>
      </c>
      <c r="H149" s="21">
        <f t="shared" si="12"/>
        <v>50033091.603053436</v>
      </c>
      <c r="J149" s="6">
        <f t="shared" si="15"/>
        <v>4432931.9160305336</v>
      </c>
      <c r="K149" s="6">
        <f t="shared" si="16"/>
        <v>500330</v>
      </c>
      <c r="L149" s="6">
        <f t="shared" si="17"/>
        <v>1490</v>
      </c>
      <c r="M149" s="21">
        <f t="shared" si="13"/>
        <v>160</v>
      </c>
    </row>
    <row r="150" spans="1:13">
      <c r="A150" s="4">
        <v>489</v>
      </c>
      <c r="B150" s="5" t="s">
        <v>207</v>
      </c>
      <c r="C150" s="12">
        <v>8</v>
      </c>
      <c r="D150" s="6">
        <v>1752</v>
      </c>
      <c r="E150" s="15">
        <v>8.860000000000003</v>
      </c>
      <c r="F150" s="6">
        <v>2370080</v>
      </c>
      <c r="G150" s="6">
        <f t="shared" si="14"/>
        <v>1350</v>
      </c>
      <c r="H150" s="21">
        <f t="shared" si="12"/>
        <v>26750338.600451458</v>
      </c>
      <c r="J150" s="6">
        <f t="shared" si="15"/>
        <v>2637583.3860045145</v>
      </c>
      <c r="K150" s="6">
        <f t="shared" si="16"/>
        <v>267500</v>
      </c>
      <c r="L150" s="6">
        <f t="shared" si="17"/>
        <v>1510</v>
      </c>
      <c r="M150" s="21">
        <f t="shared" si="13"/>
        <v>160</v>
      </c>
    </row>
    <row r="151" spans="1:13">
      <c r="A151" s="4">
        <v>491</v>
      </c>
      <c r="B151" s="5" t="s">
        <v>208</v>
      </c>
      <c r="C151" s="11">
        <v>10</v>
      </c>
      <c r="D151" s="6">
        <v>51919</v>
      </c>
      <c r="E151" s="15">
        <v>9.36</v>
      </c>
      <c r="F151" s="6">
        <v>95557097</v>
      </c>
      <c r="G151" s="6">
        <f t="shared" si="14"/>
        <v>1840</v>
      </c>
      <c r="H151" s="21">
        <f t="shared" si="12"/>
        <v>1020909155.9829061</v>
      </c>
      <c r="J151" s="6">
        <f t="shared" si="15"/>
        <v>105766188.55982906</v>
      </c>
      <c r="K151" s="6">
        <f t="shared" si="16"/>
        <v>10209090</v>
      </c>
      <c r="L151" s="6">
        <f t="shared" si="17"/>
        <v>2040</v>
      </c>
      <c r="M151" s="21">
        <f t="shared" si="13"/>
        <v>200</v>
      </c>
    </row>
    <row r="152" spans="1:13">
      <c r="A152" s="4">
        <v>494</v>
      </c>
      <c r="B152" s="5" t="s">
        <v>209</v>
      </c>
      <c r="C152" s="11">
        <v>17</v>
      </c>
      <c r="D152" s="6">
        <v>8827</v>
      </c>
      <c r="E152" s="15">
        <v>9.36</v>
      </c>
      <c r="F152" s="6">
        <v>14386787</v>
      </c>
      <c r="G152" s="6">
        <f t="shared" si="14"/>
        <v>1630</v>
      </c>
      <c r="H152" s="21">
        <f t="shared" si="12"/>
        <v>153704989.31623933</v>
      </c>
      <c r="J152" s="6">
        <f t="shared" si="15"/>
        <v>15923836.893162394</v>
      </c>
      <c r="K152" s="6">
        <f t="shared" si="16"/>
        <v>1537050</v>
      </c>
      <c r="L152" s="6">
        <f t="shared" si="17"/>
        <v>1800</v>
      </c>
      <c r="M152" s="21">
        <f t="shared" si="13"/>
        <v>170</v>
      </c>
    </row>
    <row r="153" spans="1:13">
      <c r="A153" s="4">
        <v>495</v>
      </c>
      <c r="B153" s="5" t="s">
        <v>210</v>
      </c>
      <c r="C153" s="11">
        <v>13</v>
      </c>
      <c r="D153" s="6">
        <v>1430</v>
      </c>
      <c r="E153" s="15">
        <v>9.36</v>
      </c>
      <c r="F153" s="6">
        <v>2021909</v>
      </c>
      <c r="G153" s="6">
        <f t="shared" si="14"/>
        <v>1410</v>
      </c>
      <c r="H153" s="21">
        <f t="shared" si="12"/>
        <v>21601591.88034188</v>
      </c>
      <c r="J153" s="6">
        <f t="shared" si="15"/>
        <v>2237924.9188034185</v>
      </c>
      <c r="K153" s="6">
        <f t="shared" si="16"/>
        <v>216020</v>
      </c>
      <c r="L153" s="6">
        <f t="shared" si="17"/>
        <v>1560</v>
      </c>
      <c r="M153" s="21">
        <f t="shared" si="13"/>
        <v>150</v>
      </c>
    </row>
    <row r="154" spans="1:13">
      <c r="A154" s="4">
        <v>498</v>
      </c>
      <c r="B154" s="5" t="s">
        <v>211</v>
      </c>
      <c r="C154" s="11">
        <v>19</v>
      </c>
      <c r="D154" s="6">
        <v>2325</v>
      </c>
      <c r="E154" s="15">
        <v>8.86</v>
      </c>
      <c r="F154" s="6">
        <v>3835768</v>
      </c>
      <c r="G154" s="6">
        <f t="shared" si="14"/>
        <v>1650</v>
      </c>
      <c r="H154" s="21">
        <f t="shared" si="12"/>
        <v>43293092.550790071</v>
      </c>
      <c r="J154" s="6">
        <f t="shared" si="15"/>
        <v>4268698.9255079003</v>
      </c>
      <c r="K154" s="6">
        <f t="shared" si="16"/>
        <v>432930</v>
      </c>
      <c r="L154" s="6">
        <f t="shared" si="17"/>
        <v>1840</v>
      </c>
      <c r="M154" s="21">
        <f t="shared" si="13"/>
        <v>190</v>
      </c>
    </row>
    <row r="155" spans="1:13">
      <c r="A155" s="4">
        <v>499</v>
      </c>
      <c r="B155" s="5" t="s">
        <v>212</v>
      </c>
      <c r="C155" s="11">
        <v>15</v>
      </c>
      <c r="D155" s="6">
        <v>19763</v>
      </c>
      <c r="E155" s="15">
        <v>8.11</v>
      </c>
      <c r="F155" s="6">
        <v>34674910</v>
      </c>
      <c r="G155" s="6">
        <f t="shared" si="14"/>
        <v>1750</v>
      </c>
      <c r="H155" s="21">
        <f t="shared" si="12"/>
        <v>427557459.92601728</v>
      </c>
      <c r="J155" s="6">
        <f t="shared" si="15"/>
        <v>38950484.599260174</v>
      </c>
      <c r="K155" s="6">
        <f t="shared" si="16"/>
        <v>4275570</v>
      </c>
      <c r="L155" s="6">
        <f t="shared" si="17"/>
        <v>1970</v>
      </c>
      <c r="M155" s="21">
        <f t="shared" si="13"/>
        <v>220</v>
      </c>
    </row>
    <row r="156" spans="1:13">
      <c r="A156" s="4">
        <v>500</v>
      </c>
      <c r="B156" s="5" t="s">
        <v>213</v>
      </c>
      <c r="C156" s="12">
        <v>13</v>
      </c>
      <c r="D156" s="6">
        <v>10551</v>
      </c>
      <c r="E156" s="15">
        <v>6.8599999999999994</v>
      </c>
      <c r="F156" s="6">
        <v>16079263</v>
      </c>
      <c r="G156" s="6">
        <f t="shared" si="14"/>
        <v>1520</v>
      </c>
      <c r="H156" s="21">
        <f t="shared" si="12"/>
        <v>234391588.92128283</v>
      </c>
      <c r="J156" s="6">
        <f t="shared" si="15"/>
        <v>18423178.889212832</v>
      </c>
      <c r="K156" s="6">
        <f t="shared" si="16"/>
        <v>2343920</v>
      </c>
      <c r="L156" s="6">
        <f t="shared" si="17"/>
        <v>1750</v>
      </c>
      <c r="M156" s="21">
        <f t="shared" si="13"/>
        <v>230</v>
      </c>
    </row>
    <row r="157" spans="1:13">
      <c r="A157" s="4">
        <v>503</v>
      </c>
      <c r="B157" s="5" t="s">
        <v>214</v>
      </c>
      <c r="C157" s="11">
        <v>2</v>
      </c>
      <c r="D157" s="6">
        <v>7515</v>
      </c>
      <c r="E157" s="15">
        <v>8.61</v>
      </c>
      <c r="F157" s="6">
        <v>12543422</v>
      </c>
      <c r="G157" s="6">
        <f t="shared" si="14"/>
        <v>1670</v>
      </c>
      <c r="H157" s="21">
        <f t="shared" si="12"/>
        <v>145684343.78629503</v>
      </c>
      <c r="J157" s="6">
        <f t="shared" si="15"/>
        <v>14000265.437862951</v>
      </c>
      <c r="K157" s="6">
        <f t="shared" si="16"/>
        <v>1456840</v>
      </c>
      <c r="L157" s="6">
        <f t="shared" si="17"/>
        <v>1860</v>
      </c>
      <c r="M157" s="21">
        <f t="shared" si="13"/>
        <v>190</v>
      </c>
    </row>
    <row r="158" spans="1:13">
      <c r="A158" s="4">
        <v>504</v>
      </c>
      <c r="B158" s="5" t="s">
        <v>215</v>
      </c>
      <c r="C158" s="11">
        <v>1</v>
      </c>
      <c r="D158" s="6">
        <v>1715</v>
      </c>
      <c r="E158" s="15">
        <v>8.86</v>
      </c>
      <c r="F158" s="6">
        <v>2769093</v>
      </c>
      <c r="G158" s="6">
        <f t="shared" si="14"/>
        <v>1610</v>
      </c>
      <c r="H158" s="21">
        <f t="shared" si="12"/>
        <v>31253871.331828445</v>
      </c>
      <c r="J158" s="6">
        <f t="shared" si="15"/>
        <v>3081631.7133182846</v>
      </c>
      <c r="K158" s="6">
        <f t="shared" si="16"/>
        <v>312540</v>
      </c>
      <c r="L158" s="6">
        <f t="shared" si="17"/>
        <v>1800</v>
      </c>
      <c r="M158" s="21">
        <f t="shared" si="13"/>
        <v>190</v>
      </c>
    </row>
    <row r="159" spans="1:13">
      <c r="A159" s="4">
        <v>505</v>
      </c>
      <c r="B159" s="5" t="s">
        <v>216</v>
      </c>
      <c r="C159" s="11">
        <v>1</v>
      </c>
      <c r="D159" s="6">
        <v>20957</v>
      </c>
      <c r="E159" s="15">
        <v>8.3599999999999959</v>
      </c>
      <c r="F159" s="6">
        <v>37800966</v>
      </c>
      <c r="G159" s="6">
        <f t="shared" si="14"/>
        <v>1800</v>
      </c>
      <c r="H159" s="21">
        <f t="shared" si="12"/>
        <v>452164665.07177055</v>
      </c>
      <c r="J159" s="6">
        <f t="shared" si="15"/>
        <v>42322612.650717705</v>
      </c>
      <c r="K159" s="6">
        <f t="shared" si="16"/>
        <v>4521650</v>
      </c>
      <c r="L159" s="6">
        <f t="shared" si="17"/>
        <v>2020</v>
      </c>
      <c r="M159" s="21">
        <f t="shared" si="13"/>
        <v>220</v>
      </c>
    </row>
    <row r="160" spans="1:13">
      <c r="A160" s="24">
        <v>508</v>
      </c>
      <c r="B160" s="23" t="s">
        <v>217</v>
      </c>
      <c r="C160" s="11">
        <v>6</v>
      </c>
      <c r="D160" s="6">
        <v>9271</v>
      </c>
      <c r="E160" s="16">
        <v>9.860000000000003</v>
      </c>
      <c r="F160" s="6">
        <v>17390816</v>
      </c>
      <c r="G160" s="6">
        <f t="shared" si="14"/>
        <v>1880</v>
      </c>
      <c r="H160" s="21">
        <f t="shared" si="12"/>
        <v>176377444.21906689</v>
      </c>
      <c r="J160" s="6">
        <f t="shared" si="15"/>
        <v>19154590.442190669</v>
      </c>
      <c r="K160" s="6">
        <f t="shared" si="16"/>
        <v>1763770</v>
      </c>
      <c r="L160" s="6">
        <f t="shared" si="17"/>
        <v>2070</v>
      </c>
      <c r="M160" s="21">
        <f t="shared" si="13"/>
        <v>190</v>
      </c>
    </row>
    <row r="161" spans="1:13">
      <c r="A161" s="4">
        <v>507</v>
      </c>
      <c r="B161" s="5" t="s">
        <v>218</v>
      </c>
      <c r="C161" s="11">
        <v>10</v>
      </c>
      <c r="D161" s="6">
        <v>7099</v>
      </c>
      <c r="E161" s="15">
        <v>8.2721773972274963</v>
      </c>
      <c r="F161" s="6">
        <v>9998259</v>
      </c>
      <c r="G161" s="6">
        <f t="shared" si="14"/>
        <v>1410</v>
      </c>
      <c r="H161" s="21">
        <f t="shared" si="12"/>
        <v>120866109.60919452</v>
      </c>
      <c r="J161" s="6">
        <f t="shared" si="15"/>
        <v>11206920.096091945</v>
      </c>
      <c r="K161" s="6">
        <f t="shared" si="16"/>
        <v>1208660</v>
      </c>
      <c r="L161" s="6">
        <f t="shared" si="17"/>
        <v>1580</v>
      </c>
      <c r="M161" s="21">
        <f t="shared" si="13"/>
        <v>170</v>
      </c>
    </row>
    <row r="162" spans="1:13">
      <c r="A162" s="4">
        <v>529</v>
      </c>
      <c r="B162" s="5" t="s">
        <v>219</v>
      </c>
      <c r="C162" s="11">
        <v>2</v>
      </c>
      <c r="D162" s="6">
        <v>19999</v>
      </c>
      <c r="E162" s="15">
        <v>6.3599999999999994</v>
      </c>
      <c r="F162" s="6">
        <v>31799624</v>
      </c>
      <c r="G162" s="6">
        <f t="shared" si="14"/>
        <v>1590</v>
      </c>
      <c r="H162" s="21">
        <f t="shared" si="12"/>
        <v>499994088.05031449</v>
      </c>
      <c r="J162" s="6">
        <f t="shared" si="15"/>
        <v>36799564.880503148</v>
      </c>
      <c r="K162" s="6">
        <f t="shared" si="16"/>
        <v>4999940</v>
      </c>
      <c r="L162" s="6">
        <f t="shared" si="17"/>
        <v>1840</v>
      </c>
      <c r="M162" s="21">
        <f t="shared" si="13"/>
        <v>250</v>
      </c>
    </row>
    <row r="163" spans="1:13">
      <c r="A163" s="4">
        <v>531</v>
      </c>
      <c r="B163" s="5" t="s">
        <v>220</v>
      </c>
      <c r="C163" s="11">
        <v>4</v>
      </c>
      <c r="D163" s="6">
        <v>4966</v>
      </c>
      <c r="E163" s="15">
        <v>9.11</v>
      </c>
      <c r="F163" s="6">
        <v>8933546</v>
      </c>
      <c r="G163" s="6">
        <f t="shared" si="14"/>
        <v>1800</v>
      </c>
      <c r="H163" s="21">
        <f t="shared" si="12"/>
        <v>98063073.54555434</v>
      </c>
      <c r="J163" s="6">
        <f t="shared" si="15"/>
        <v>9914176.7354555428</v>
      </c>
      <c r="K163" s="6">
        <f t="shared" si="16"/>
        <v>980630</v>
      </c>
      <c r="L163" s="6">
        <f t="shared" si="17"/>
        <v>2000</v>
      </c>
      <c r="M163" s="21">
        <f t="shared" si="13"/>
        <v>200</v>
      </c>
    </row>
    <row r="164" spans="1:13">
      <c r="A164" s="4">
        <v>535</v>
      </c>
      <c r="B164" s="5" t="s">
        <v>221</v>
      </c>
      <c r="C164" s="11">
        <v>17</v>
      </c>
      <c r="D164" s="6">
        <v>10454</v>
      </c>
      <c r="E164" s="15">
        <v>9.36</v>
      </c>
      <c r="F164" s="6">
        <v>15430548</v>
      </c>
      <c r="G164" s="6">
        <f t="shared" si="14"/>
        <v>1480</v>
      </c>
      <c r="H164" s="21">
        <f t="shared" si="12"/>
        <v>164856282.05128205</v>
      </c>
      <c r="J164" s="6">
        <f t="shared" si="15"/>
        <v>17079110.82051282</v>
      </c>
      <c r="K164" s="6">
        <f t="shared" si="16"/>
        <v>1648560</v>
      </c>
      <c r="L164" s="6">
        <f t="shared" si="17"/>
        <v>1630</v>
      </c>
      <c r="M164" s="21">
        <f t="shared" si="13"/>
        <v>150</v>
      </c>
    </row>
    <row r="165" spans="1:13">
      <c r="A165" s="4">
        <v>536</v>
      </c>
      <c r="B165" s="5" t="s">
        <v>222</v>
      </c>
      <c r="C165" s="11">
        <v>6</v>
      </c>
      <c r="D165" s="6">
        <v>35647</v>
      </c>
      <c r="E165" s="15">
        <v>8.36</v>
      </c>
      <c r="F165" s="6">
        <v>65040138</v>
      </c>
      <c r="G165" s="6">
        <f t="shared" si="14"/>
        <v>1820</v>
      </c>
      <c r="H165" s="21">
        <f t="shared" si="12"/>
        <v>777992081.33971298</v>
      </c>
      <c r="J165" s="6">
        <f t="shared" si="15"/>
        <v>72820058.813397124</v>
      </c>
      <c r="K165" s="6">
        <f t="shared" si="16"/>
        <v>7779920</v>
      </c>
      <c r="L165" s="6">
        <f t="shared" si="17"/>
        <v>2040</v>
      </c>
      <c r="M165" s="21">
        <f t="shared" si="13"/>
        <v>220</v>
      </c>
    </row>
    <row r="166" spans="1:13">
      <c r="A166" s="4">
        <v>538</v>
      </c>
      <c r="B166" s="5" t="s">
        <v>223</v>
      </c>
      <c r="C166" s="11">
        <v>2</v>
      </c>
      <c r="D166" s="6">
        <v>4695</v>
      </c>
      <c r="E166" s="15">
        <v>8.86</v>
      </c>
      <c r="F166" s="6">
        <v>8544369</v>
      </c>
      <c r="G166" s="6">
        <f t="shared" si="14"/>
        <v>1820</v>
      </c>
      <c r="H166" s="21">
        <f t="shared" si="12"/>
        <v>96437573.363431156</v>
      </c>
      <c r="J166" s="6">
        <f t="shared" si="15"/>
        <v>9508744.7336343117</v>
      </c>
      <c r="K166" s="6">
        <f t="shared" si="16"/>
        <v>964380</v>
      </c>
      <c r="L166" s="6">
        <f t="shared" si="17"/>
        <v>2030</v>
      </c>
      <c r="M166" s="21">
        <f t="shared" si="13"/>
        <v>210</v>
      </c>
    </row>
    <row r="167" spans="1:13">
      <c r="A167" s="4">
        <v>541</v>
      </c>
      <c r="B167" s="5" t="s">
        <v>224</v>
      </c>
      <c r="C167" s="11">
        <v>12</v>
      </c>
      <c r="D167" s="6">
        <v>9130</v>
      </c>
      <c r="E167" s="15">
        <v>8.36</v>
      </c>
      <c r="F167" s="6">
        <v>12155563</v>
      </c>
      <c r="G167" s="6">
        <f t="shared" si="14"/>
        <v>1330</v>
      </c>
      <c r="H167" s="21">
        <f t="shared" si="12"/>
        <v>145401471.29186603</v>
      </c>
      <c r="J167" s="6">
        <f t="shared" si="15"/>
        <v>13609577.712918662</v>
      </c>
      <c r="K167" s="6">
        <f t="shared" si="16"/>
        <v>1454010</v>
      </c>
      <c r="L167" s="6">
        <f t="shared" si="17"/>
        <v>1490</v>
      </c>
      <c r="M167" s="21">
        <f t="shared" si="13"/>
        <v>160</v>
      </c>
    </row>
    <row r="168" spans="1:13">
      <c r="A168" s="4">
        <v>543</v>
      </c>
      <c r="B168" s="5" t="s">
        <v>225</v>
      </c>
      <c r="C168" s="11">
        <v>1</v>
      </c>
      <c r="D168" s="6">
        <v>44785</v>
      </c>
      <c r="E168" s="15">
        <v>7.1099999999999994</v>
      </c>
      <c r="F168" s="6">
        <v>78771794</v>
      </c>
      <c r="G168" s="6">
        <f t="shared" si="14"/>
        <v>1760</v>
      </c>
      <c r="H168" s="21">
        <f t="shared" si="12"/>
        <v>1107901462.7285514</v>
      </c>
      <c r="J168" s="6">
        <f t="shared" si="15"/>
        <v>89850808.627285525</v>
      </c>
      <c r="K168" s="6">
        <f t="shared" si="16"/>
        <v>11079010</v>
      </c>
      <c r="L168" s="6">
        <f t="shared" si="17"/>
        <v>2010</v>
      </c>
      <c r="M168" s="21">
        <f t="shared" si="13"/>
        <v>250</v>
      </c>
    </row>
    <row r="169" spans="1:13">
      <c r="A169" s="4">
        <v>545</v>
      </c>
      <c r="B169" s="5" t="s">
        <v>226</v>
      </c>
      <c r="C169" s="11">
        <v>15</v>
      </c>
      <c r="D169" s="6">
        <v>9621</v>
      </c>
      <c r="E169" s="15">
        <v>8.36</v>
      </c>
      <c r="F169" s="6">
        <v>13588727</v>
      </c>
      <c r="G169" s="6">
        <f t="shared" si="14"/>
        <v>1410</v>
      </c>
      <c r="H169" s="21">
        <f t="shared" si="12"/>
        <v>162544581.33971292</v>
      </c>
      <c r="J169" s="6">
        <f t="shared" si="15"/>
        <v>15214172.813397128</v>
      </c>
      <c r="K169" s="6">
        <f t="shared" si="16"/>
        <v>1625450</v>
      </c>
      <c r="L169" s="6">
        <f t="shared" si="17"/>
        <v>1580</v>
      </c>
      <c r="M169" s="21">
        <f t="shared" si="13"/>
        <v>170</v>
      </c>
    </row>
    <row r="170" spans="1:13">
      <c r="A170" s="4">
        <v>560</v>
      </c>
      <c r="B170" s="5" t="s">
        <v>227</v>
      </c>
      <c r="C170" s="11">
        <v>7</v>
      </c>
      <c r="D170" s="6">
        <v>15669</v>
      </c>
      <c r="E170" s="15">
        <v>8.61</v>
      </c>
      <c r="F170" s="6">
        <v>25121600</v>
      </c>
      <c r="G170" s="6">
        <f t="shared" si="14"/>
        <v>1600</v>
      </c>
      <c r="H170" s="21">
        <f t="shared" si="12"/>
        <v>291772357.72357726</v>
      </c>
      <c r="J170" s="6">
        <f t="shared" si="15"/>
        <v>28039323.577235773</v>
      </c>
      <c r="K170" s="6">
        <f t="shared" si="16"/>
        <v>2917720</v>
      </c>
      <c r="L170" s="6">
        <f t="shared" si="17"/>
        <v>1790</v>
      </c>
      <c r="M170" s="21">
        <f t="shared" si="13"/>
        <v>190</v>
      </c>
    </row>
    <row r="171" spans="1:13">
      <c r="A171" s="4">
        <v>561</v>
      </c>
      <c r="B171" s="5" t="s">
        <v>228</v>
      </c>
      <c r="C171" s="11">
        <v>2</v>
      </c>
      <c r="D171" s="6">
        <v>1315</v>
      </c>
      <c r="E171" s="15">
        <v>8.36</v>
      </c>
      <c r="F171" s="6">
        <v>1857282</v>
      </c>
      <c r="G171" s="6">
        <f t="shared" si="14"/>
        <v>1410</v>
      </c>
      <c r="H171" s="21">
        <f t="shared" si="12"/>
        <v>22216291.866028711</v>
      </c>
      <c r="J171" s="6">
        <f t="shared" si="15"/>
        <v>2079444.9186602873</v>
      </c>
      <c r="K171" s="6">
        <f t="shared" si="16"/>
        <v>222160</v>
      </c>
      <c r="L171" s="6">
        <f t="shared" si="17"/>
        <v>1580</v>
      </c>
      <c r="M171" s="21">
        <f t="shared" si="13"/>
        <v>170</v>
      </c>
    </row>
    <row r="172" spans="1:13">
      <c r="A172" s="4">
        <v>562</v>
      </c>
      <c r="B172" s="10" t="s">
        <v>229</v>
      </c>
      <c r="C172" s="11">
        <v>6</v>
      </c>
      <c r="D172" s="6">
        <v>8839</v>
      </c>
      <c r="E172" s="15">
        <v>9.36</v>
      </c>
      <c r="F172" s="6">
        <v>15473706</v>
      </c>
      <c r="G172" s="6">
        <f t="shared" si="14"/>
        <v>1750</v>
      </c>
      <c r="H172" s="21">
        <f t="shared" si="12"/>
        <v>165317371.79487181</v>
      </c>
      <c r="J172" s="6">
        <f t="shared" si="15"/>
        <v>17126879.71794872</v>
      </c>
      <c r="K172" s="6">
        <f t="shared" si="16"/>
        <v>1653170</v>
      </c>
      <c r="L172" s="6">
        <f t="shared" si="17"/>
        <v>1940</v>
      </c>
      <c r="M172" s="21">
        <f t="shared" si="13"/>
        <v>190</v>
      </c>
    </row>
    <row r="173" spans="1:13">
      <c r="A173" s="4">
        <v>563</v>
      </c>
      <c r="B173" s="5" t="s">
        <v>230</v>
      </c>
      <c r="C173" s="11">
        <v>17</v>
      </c>
      <c r="D173" s="6">
        <v>6978</v>
      </c>
      <c r="E173" s="15">
        <v>9.36</v>
      </c>
      <c r="F173" s="6">
        <v>11217496</v>
      </c>
      <c r="G173" s="6">
        <f t="shared" si="14"/>
        <v>1610</v>
      </c>
      <c r="H173" s="21">
        <f t="shared" si="12"/>
        <v>119845042.73504274</v>
      </c>
      <c r="J173" s="6">
        <f t="shared" si="15"/>
        <v>12415946.427350426</v>
      </c>
      <c r="K173" s="6">
        <f t="shared" si="16"/>
        <v>1198450</v>
      </c>
      <c r="L173" s="6">
        <f t="shared" si="17"/>
        <v>1780</v>
      </c>
      <c r="M173" s="21">
        <f t="shared" si="13"/>
        <v>170</v>
      </c>
    </row>
    <row r="174" spans="1:13">
      <c r="A174" s="4">
        <v>564</v>
      </c>
      <c r="B174" s="5" t="s">
        <v>231</v>
      </c>
      <c r="C174" s="11">
        <v>17</v>
      </c>
      <c r="D174" s="6">
        <v>214633</v>
      </c>
      <c r="E174" s="15">
        <v>7.8599999999999994</v>
      </c>
      <c r="F174" s="6">
        <v>354934394</v>
      </c>
      <c r="G174" s="6">
        <f t="shared" si="14"/>
        <v>1650</v>
      </c>
      <c r="H174" s="21">
        <f t="shared" si="12"/>
        <v>4515704758.2697201</v>
      </c>
      <c r="J174" s="6">
        <f t="shared" si="15"/>
        <v>400091441.58269715</v>
      </c>
      <c r="K174" s="6">
        <f t="shared" si="16"/>
        <v>45157050</v>
      </c>
      <c r="L174" s="6">
        <f t="shared" si="17"/>
        <v>1860</v>
      </c>
      <c r="M174" s="21">
        <f t="shared" si="13"/>
        <v>210</v>
      </c>
    </row>
    <row r="175" spans="1:13">
      <c r="A175" s="4">
        <v>309</v>
      </c>
      <c r="B175" s="9" t="s">
        <v>232</v>
      </c>
      <c r="C175" s="11">
        <v>12</v>
      </c>
      <c r="D175" s="6">
        <v>6409</v>
      </c>
      <c r="E175" s="15">
        <v>8.86</v>
      </c>
      <c r="F175" s="6">
        <v>9045173</v>
      </c>
      <c r="G175" s="6">
        <f t="shared" si="14"/>
        <v>1410</v>
      </c>
      <c r="H175" s="21">
        <f t="shared" si="12"/>
        <v>102089988.71331829</v>
      </c>
      <c r="J175" s="6">
        <f t="shared" si="15"/>
        <v>10066072.887133183</v>
      </c>
      <c r="K175" s="6">
        <f t="shared" si="16"/>
        <v>1020900</v>
      </c>
      <c r="L175" s="6">
        <f t="shared" si="17"/>
        <v>1570</v>
      </c>
      <c r="M175" s="21">
        <f t="shared" si="13"/>
        <v>160</v>
      </c>
    </row>
    <row r="176" spans="1:13">
      <c r="A176" s="4">
        <v>576</v>
      </c>
      <c r="B176" s="5" t="s">
        <v>233</v>
      </c>
      <c r="C176" s="11">
        <v>7</v>
      </c>
      <c r="D176" s="6">
        <v>2726</v>
      </c>
      <c r="E176" s="15">
        <v>8.36</v>
      </c>
      <c r="F176" s="6">
        <v>3691686</v>
      </c>
      <c r="G176" s="6">
        <f t="shared" si="14"/>
        <v>1350</v>
      </c>
      <c r="H176" s="21">
        <f t="shared" si="12"/>
        <v>44158923.444976076</v>
      </c>
      <c r="J176" s="6">
        <f t="shared" si="15"/>
        <v>4133275.2344497605</v>
      </c>
      <c r="K176" s="6">
        <f t="shared" si="16"/>
        <v>441590</v>
      </c>
      <c r="L176" s="6">
        <f t="shared" si="17"/>
        <v>1520</v>
      </c>
      <c r="M176" s="21">
        <f t="shared" si="13"/>
        <v>170</v>
      </c>
    </row>
    <row r="177" spans="1:13">
      <c r="A177" s="4">
        <v>577</v>
      </c>
      <c r="B177" s="5" t="s">
        <v>234</v>
      </c>
      <c r="C177" s="11">
        <v>2</v>
      </c>
      <c r="D177" s="6">
        <v>11236</v>
      </c>
      <c r="E177" s="15">
        <v>8.11</v>
      </c>
      <c r="F177" s="6">
        <v>19437581</v>
      </c>
      <c r="G177" s="6">
        <f t="shared" si="14"/>
        <v>1730</v>
      </c>
      <c r="H177" s="21">
        <f t="shared" si="12"/>
        <v>239674241.67694205</v>
      </c>
      <c r="J177" s="6">
        <f t="shared" si="15"/>
        <v>21834323.416769419</v>
      </c>
      <c r="K177" s="6">
        <f t="shared" si="16"/>
        <v>2396740</v>
      </c>
      <c r="L177" s="6">
        <f t="shared" si="17"/>
        <v>1940</v>
      </c>
      <c r="M177" s="21">
        <f t="shared" si="13"/>
        <v>210</v>
      </c>
    </row>
    <row r="178" spans="1:13">
      <c r="A178" s="4">
        <v>578</v>
      </c>
      <c r="B178" s="10" t="s">
        <v>235</v>
      </c>
      <c r="C178" s="11">
        <v>18</v>
      </c>
      <c r="D178" s="6">
        <v>3037</v>
      </c>
      <c r="E178" s="15">
        <v>9.36</v>
      </c>
      <c r="F178" s="6">
        <v>4697921</v>
      </c>
      <c r="G178" s="6">
        <f t="shared" si="14"/>
        <v>1550</v>
      </c>
      <c r="H178" s="21">
        <f t="shared" si="12"/>
        <v>50191463.67521368</v>
      </c>
      <c r="J178" s="6">
        <f t="shared" si="15"/>
        <v>5199835.636752137</v>
      </c>
      <c r="K178" s="6">
        <f t="shared" si="16"/>
        <v>501910</v>
      </c>
      <c r="L178" s="6">
        <f t="shared" si="17"/>
        <v>1710</v>
      </c>
      <c r="M178" s="21">
        <f t="shared" si="13"/>
        <v>160</v>
      </c>
    </row>
    <row r="179" spans="1:13">
      <c r="A179" s="4">
        <v>445</v>
      </c>
      <c r="B179" s="5" t="s">
        <v>236</v>
      </c>
      <c r="C179" s="11">
        <v>2</v>
      </c>
      <c r="D179" s="6">
        <v>14999</v>
      </c>
      <c r="E179" s="15">
        <v>7.8599999999999994</v>
      </c>
      <c r="F179" s="6">
        <v>26750656</v>
      </c>
      <c r="G179" s="6">
        <f t="shared" si="14"/>
        <v>1780</v>
      </c>
      <c r="H179" s="21">
        <f t="shared" si="12"/>
        <v>340339134.86005092</v>
      </c>
      <c r="J179" s="6">
        <f t="shared" si="15"/>
        <v>30154047.348600511</v>
      </c>
      <c r="K179" s="6">
        <f t="shared" si="16"/>
        <v>3403390</v>
      </c>
      <c r="L179" s="6">
        <f t="shared" si="17"/>
        <v>2010</v>
      </c>
      <c r="M179" s="21">
        <f t="shared" si="13"/>
        <v>230</v>
      </c>
    </row>
    <row r="180" spans="1:13">
      <c r="A180" s="4">
        <v>580</v>
      </c>
      <c r="B180" s="5" t="s">
        <v>237</v>
      </c>
      <c r="C180" s="11">
        <v>9</v>
      </c>
      <c r="D180" s="6">
        <v>4366</v>
      </c>
      <c r="E180" s="15">
        <v>8.86</v>
      </c>
      <c r="F180" s="6">
        <v>6412272</v>
      </c>
      <c r="G180" s="6">
        <f t="shared" si="14"/>
        <v>1470</v>
      </c>
      <c r="H180" s="21">
        <f t="shared" si="12"/>
        <v>72373273.137697518</v>
      </c>
      <c r="J180" s="6">
        <f t="shared" si="15"/>
        <v>7136004.7313769748</v>
      </c>
      <c r="K180" s="6">
        <f t="shared" si="16"/>
        <v>723730</v>
      </c>
      <c r="L180" s="6">
        <f t="shared" si="17"/>
        <v>1630</v>
      </c>
      <c r="M180" s="21">
        <f t="shared" si="13"/>
        <v>160</v>
      </c>
    </row>
    <row r="181" spans="1:13">
      <c r="A181" s="4">
        <v>581</v>
      </c>
      <c r="B181" s="5" t="s">
        <v>238</v>
      </c>
      <c r="C181" s="11">
        <v>6</v>
      </c>
      <c r="D181" s="6">
        <v>6123</v>
      </c>
      <c r="E181" s="15">
        <v>9.36</v>
      </c>
      <c r="F181" s="6">
        <v>9710087</v>
      </c>
      <c r="G181" s="6">
        <f t="shared" si="14"/>
        <v>1590</v>
      </c>
      <c r="H181" s="21">
        <f t="shared" si="12"/>
        <v>103740245.72649573</v>
      </c>
      <c r="J181" s="6">
        <f t="shared" si="15"/>
        <v>10747489.457264958</v>
      </c>
      <c r="K181" s="6">
        <f t="shared" si="16"/>
        <v>1037400</v>
      </c>
      <c r="L181" s="6">
        <f t="shared" si="17"/>
        <v>1760</v>
      </c>
      <c r="M181" s="21">
        <f t="shared" si="13"/>
        <v>170</v>
      </c>
    </row>
    <row r="182" spans="1:13">
      <c r="A182" s="4">
        <v>599</v>
      </c>
      <c r="B182" s="5" t="s">
        <v>239</v>
      </c>
      <c r="C182" s="11">
        <v>15</v>
      </c>
      <c r="D182" s="6">
        <v>11225</v>
      </c>
      <c r="E182" s="15">
        <v>8.36</v>
      </c>
      <c r="F182" s="6">
        <v>16288733</v>
      </c>
      <c r="G182" s="6">
        <f t="shared" si="14"/>
        <v>1450</v>
      </c>
      <c r="H182" s="21">
        <f t="shared" si="12"/>
        <v>194841303.82775122</v>
      </c>
      <c r="J182" s="6">
        <f t="shared" si="15"/>
        <v>18237146.038277514</v>
      </c>
      <c r="K182" s="6">
        <f t="shared" si="16"/>
        <v>1948410</v>
      </c>
      <c r="L182" s="6">
        <f t="shared" si="17"/>
        <v>1620</v>
      </c>
      <c r="M182" s="21">
        <f t="shared" si="13"/>
        <v>170</v>
      </c>
    </row>
    <row r="183" spans="1:13">
      <c r="A183" s="4">
        <v>583</v>
      </c>
      <c r="B183" s="5" t="s">
        <v>240</v>
      </c>
      <c r="C183" s="11">
        <v>19</v>
      </c>
      <c r="D183" s="6">
        <v>912</v>
      </c>
      <c r="E183" s="15">
        <v>9.36</v>
      </c>
      <c r="F183" s="6">
        <v>1555646</v>
      </c>
      <c r="G183" s="6">
        <f t="shared" si="14"/>
        <v>1710</v>
      </c>
      <c r="H183" s="21">
        <f t="shared" si="12"/>
        <v>16620149.572649574</v>
      </c>
      <c r="J183" s="6">
        <f t="shared" si="15"/>
        <v>1721847.4957264957</v>
      </c>
      <c r="K183" s="6">
        <f t="shared" si="16"/>
        <v>166200</v>
      </c>
      <c r="L183" s="6">
        <f t="shared" si="17"/>
        <v>1890</v>
      </c>
      <c r="M183" s="21">
        <f t="shared" si="13"/>
        <v>180</v>
      </c>
    </row>
    <row r="184" spans="1:13">
      <c r="A184" s="4">
        <v>854</v>
      </c>
      <c r="B184" s="5" t="s">
        <v>241</v>
      </c>
      <c r="C184" s="11">
        <v>19</v>
      </c>
      <c r="D184" s="6">
        <v>3253</v>
      </c>
      <c r="E184" s="15">
        <v>8.61</v>
      </c>
      <c r="F184" s="6">
        <v>4769890</v>
      </c>
      <c r="G184" s="6">
        <f t="shared" si="14"/>
        <v>1470</v>
      </c>
      <c r="H184" s="21">
        <f t="shared" si="12"/>
        <v>55399419.279907085</v>
      </c>
      <c r="J184" s="6">
        <f t="shared" si="15"/>
        <v>5323884.1927990709</v>
      </c>
      <c r="K184" s="6">
        <f t="shared" si="16"/>
        <v>553990</v>
      </c>
      <c r="L184" s="6">
        <f t="shared" si="17"/>
        <v>1640</v>
      </c>
      <c r="M184" s="21">
        <f t="shared" si="13"/>
        <v>170</v>
      </c>
    </row>
    <row r="185" spans="1:13">
      <c r="A185" s="4">
        <v>584</v>
      </c>
      <c r="B185" s="5" t="s">
        <v>242</v>
      </c>
      <c r="C185" s="11">
        <v>16</v>
      </c>
      <c r="D185" s="6">
        <v>2578</v>
      </c>
      <c r="E185" s="15">
        <v>8.86</v>
      </c>
      <c r="F185" s="6">
        <v>3224940</v>
      </c>
      <c r="G185" s="6">
        <f t="shared" si="14"/>
        <v>1250</v>
      </c>
      <c r="H185" s="21">
        <f t="shared" si="12"/>
        <v>36398871.331828445</v>
      </c>
      <c r="J185" s="6">
        <f t="shared" si="15"/>
        <v>3588928.7133182846</v>
      </c>
      <c r="K185" s="6">
        <f t="shared" si="16"/>
        <v>363990</v>
      </c>
      <c r="L185" s="6">
        <f t="shared" si="17"/>
        <v>1390</v>
      </c>
      <c r="M185" s="21">
        <f t="shared" si="13"/>
        <v>140</v>
      </c>
    </row>
    <row r="186" spans="1:13">
      <c r="A186" s="4">
        <v>592</v>
      </c>
      <c r="B186" s="5" t="s">
        <v>243</v>
      </c>
      <c r="C186" s="11">
        <v>13</v>
      </c>
      <c r="D186" s="6">
        <v>3596</v>
      </c>
      <c r="E186" s="15">
        <v>9.11</v>
      </c>
      <c r="F186" s="6">
        <v>5750686</v>
      </c>
      <c r="G186" s="6">
        <f t="shared" si="14"/>
        <v>1600</v>
      </c>
      <c r="H186" s="21">
        <f t="shared" si="12"/>
        <v>63124983.534577392</v>
      </c>
      <c r="J186" s="6">
        <f t="shared" si="15"/>
        <v>6381935.835345774</v>
      </c>
      <c r="K186" s="6">
        <f t="shared" si="16"/>
        <v>631250</v>
      </c>
      <c r="L186" s="6">
        <f t="shared" si="17"/>
        <v>1770</v>
      </c>
      <c r="M186" s="21">
        <f t="shared" si="13"/>
        <v>170</v>
      </c>
    </row>
    <row r="187" spans="1:13">
      <c r="A187" s="4">
        <v>593</v>
      </c>
      <c r="B187" s="5" t="s">
        <v>244</v>
      </c>
      <c r="C187" s="11">
        <v>10</v>
      </c>
      <c r="D187" s="6">
        <v>17050</v>
      </c>
      <c r="E187" s="15">
        <v>9.36</v>
      </c>
      <c r="F187" s="6">
        <v>29088283</v>
      </c>
      <c r="G187" s="6">
        <f t="shared" si="14"/>
        <v>1710</v>
      </c>
      <c r="H187" s="21">
        <f t="shared" si="12"/>
        <v>310772254.27350432</v>
      </c>
      <c r="J187" s="6">
        <f t="shared" si="15"/>
        <v>32196005.542735048</v>
      </c>
      <c r="K187" s="6">
        <f t="shared" si="16"/>
        <v>3107720</v>
      </c>
      <c r="L187" s="6">
        <f t="shared" si="17"/>
        <v>1890</v>
      </c>
      <c r="M187" s="21">
        <f t="shared" si="13"/>
        <v>180</v>
      </c>
    </row>
    <row r="188" spans="1:13">
      <c r="A188" s="4">
        <v>595</v>
      </c>
      <c r="B188" s="5" t="s">
        <v>245</v>
      </c>
      <c r="C188" s="11">
        <v>11</v>
      </c>
      <c r="D188" s="6">
        <v>4073</v>
      </c>
      <c r="E188" s="15">
        <v>9.110000000000003</v>
      </c>
      <c r="F188" s="6">
        <v>5256842</v>
      </c>
      <c r="G188" s="6">
        <f t="shared" si="14"/>
        <v>1290</v>
      </c>
      <c r="H188" s="21">
        <f t="shared" si="12"/>
        <v>57704083.424807884</v>
      </c>
      <c r="J188" s="6">
        <f t="shared" si="15"/>
        <v>5833882.834248079</v>
      </c>
      <c r="K188" s="6">
        <f t="shared" si="16"/>
        <v>577040</v>
      </c>
      <c r="L188" s="6">
        <f t="shared" si="17"/>
        <v>1430</v>
      </c>
      <c r="M188" s="21">
        <f t="shared" si="13"/>
        <v>140</v>
      </c>
    </row>
    <row r="189" spans="1:13">
      <c r="A189" s="4">
        <v>598</v>
      </c>
      <c r="B189" s="5" t="s">
        <v>246</v>
      </c>
      <c r="C189" s="11">
        <v>15</v>
      </c>
      <c r="D189" s="6">
        <v>19475</v>
      </c>
      <c r="E189" s="15">
        <v>8.61</v>
      </c>
      <c r="F189" s="6">
        <v>33561456</v>
      </c>
      <c r="G189" s="6">
        <f t="shared" si="14"/>
        <v>1720</v>
      </c>
      <c r="H189" s="21">
        <f t="shared" si="12"/>
        <v>389796236.93379796</v>
      </c>
      <c r="J189" s="6">
        <f t="shared" si="15"/>
        <v>37459418.369337983</v>
      </c>
      <c r="K189" s="6">
        <f t="shared" si="16"/>
        <v>3897960</v>
      </c>
      <c r="L189" s="6">
        <f t="shared" si="17"/>
        <v>1920</v>
      </c>
      <c r="M189" s="21">
        <f t="shared" si="13"/>
        <v>200</v>
      </c>
    </row>
    <row r="190" spans="1:13">
      <c r="A190" s="4">
        <v>601</v>
      </c>
      <c r="B190" s="5" t="s">
        <v>247</v>
      </c>
      <c r="C190" s="11">
        <v>13</v>
      </c>
      <c r="D190" s="6">
        <v>3739</v>
      </c>
      <c r="E190" s="15">
        <v>8.360000000000003</v>
      </c>
      <c r="F190" s="6">
        <v>4801246</v>
      </c>
      <c r="G190" s="6">
        <f t="shared" si="14"/>
        <v>1280</v>
      </c>
      <c r="H190" s="21">
        <f t="shared" si="12"/>
        <v>57431172.248803809</v>
      </c>
      <c r="J190" s="6">
        <f t="shared" si="15"/>
        <v>5375557.7224880382</v>
      </c>
      <c r="K190" s="6">
        <f t="shared" si="16"/>
        <v>574310</v>
      </c>
      <c r="L190" s="6">
        <f t="shared" si="17"/>
        <v>1440</v>
      </c>
      <c r="M190" s="21">
        <f t="shared" si="13"/>
        <v>160</v>
      </c>
    </row>
    <row r="191" spans="1:13">
      <c r="A191" s="4">
        <v>604</v>
      </c>
      <c r="B191" s="5" t="s">
        <v>248</v>
      </c>
      <c r="C191" s="11">
        <v>6</v>
      </c>
      <c r="D191" s="6">
        <v>20763</v>
      </c>
      <c r="E191" s="15">
        <v>7.8599999999999994</v>
      </c>
      <c r="F191" s="6">
        <v>41545083</v>
      </c>
      <c r="G191" s="6">
        <f t="shared" si="14"/>
        <v>2000</v>
      </c>
      <c r="H191" s="21">
        <f t="shared" si="12"/>
        <v>528563396.94656491</v>
      </c>
      <c r="J191" s="6">
        <f t="shared" si="15"/>
        <v>46830716.969465643</v>
      </c>
      <c r="K191" s="6">
        <f t="shared" si="16"/>
        <v>5285630</v>
      </c>
      <c r="L191" s="6">
        <f t="shared" si="17"/>
        <v>2260</v>
      </c>
      <c r="M191" s="21">
        <f t="shared" si="13"/>
        <v>260</v>
      </c>
    </row>
    <row r="192" spans="1:13">
      <c r="A192" s="4">
        <v>607</v>
      </c>
      <c r="B192" s="5" t="s">
        <v>249</v>
      </c>
      <c r="C192" s="11">
        <v>12</v>
      </c>
      <c r="D192" s="6">
        <v>4064</v>
      </c>
      <c r="E192" s="15">
        <v>7.6099999999999994</v>
      </c>
      <c r="F192" s="6">
        <v>4419296</v>
      </c>
      <c r="G192" s="6">
        <f t="shared" si="14"/>
        <v>1090</v>
      </c>
      <c r="H192" s="21">
        <f t="shared" si="12"/>
        <v>58072220.762155063</v>
      </c>
      <c r="J192" s="6">
        <f t="shared" si="15"/>
        <v>5000018.2076215502</v>
      </c>
      <c r="K192" s="6">
        <f t="shared" si="16"/>
        <v>580720</v>
      </c>
      <c r="L192" s="6">
        <f t="shared" si="17"/>
        <v>1230</v>
      </c>
      <c r="M192" s="21">
        <f t="shared" si="13"/>
        <v>140</v>
      </c>
    </row>
    <row r="193" spans="1:13">
      <c r="A193" s="4">
        <v>608</v>
      </c>
      <c r="B193" s="5" t="s">
        <v>250</v>
      </c>
      <c r="C193" s="11">
        <v>4</v>
      </c>
      <c r="D193" s="6">
        <v>1943</v>
      </c>
      <c r="E193" s="15">
        <v>8.86</v>
      </c>
      <c r="F193" s="6">
        <v>2824045</v>
      </c>
      <c r="G193" s="6">
        <f t="shared" si="14"/>
        <v>1450</v>
      </c>
      <c r="H193" s="21">
        <f t="shared" si="12"/>
        <v>31874097.065462757</v>
      </c>
      <c r="J193" s="6">
        <f t="shared" si="15"/>
        <v>3142785.9706546278</v>
      </c>
      <c r="K193" s="6">
        <f t="shared" si="16"/>
        <v>318740</v>
      </c>
      <c r="L193" s="6">
        <f t="shared" si="17"/>
        <v>1620</v>
      </c>
      <c r="M193" s="21">
        <f t="shared" si="13"/>
        <v>170</v>
      </c>
    </row>
    <row r="194" spans="1:13">
      <c r="A194" s="4">
        <v>609</v>
      </c>
      <c r="B194" s="5" t="s">
        <v>251</v>
      </c>
      <c r="C194" s="11">
        <v>4</v>
      </c>
      <c r="D194" s="6">
        <v>83106</v>
      </c>
      <c r="E194" s="15">
        <v>8.360000000000003</v>
      </c>
      <c r="F194" s="6">
        <v>138296176</v>
      </c>
      <c r="G194" s="6">
        <f t="shared" si="14"/>
        <v>1660</v>
      </c>
      <c r="H194" s="21">
        <f t="shared" si="12"/>
        <v>1654260478.468899</v>
      </c>
      <c r="J194" s="6">
        <f t="shared" si="15"/>
        <v>154838780.78468898</v>
      </c>
      <c r="K194" s="6">
        <f t="shared" si="16"/>
        <v>16542600</v>
      </c>
      <c r="L194" s="6">
        <f t="shared" si="17"/>
        <v>1860</v>
      </c>
      <c r="M194" s="21">
        <f t="shared" si="13"/>
        <v>200</v>
      </c>
    </row>
    <row r="195" spans="1:13">
      <c r="A195" s="4">
        <v>611</v>
      </c>
      <c r="B195" s="5" t="s">
        <v>252</v>
      </c>
      <c r="C195" s="11">
        <v>1</v>
      </c>
      <c r="D195" s="6">
        <v>4973</v>
      </c>
      <c r="E195" s="15">
        <v>7.860000000000003</v>
      </c>
      <c r="F195" s="6">
        <v>8851670</v>
      </c>
      <c r="G195" s="6">
        <f t="shared" si="14"/>
        <v>1780</v>
      </c>
      <c r="H195" s="21">
        <f t="shared" si="12"/>
        <v>112616666.66666663</v>
      </c>
      <c r="J195" s="6">
        <f t="shared" si="15"/>
        <v>9977836.666666666</v>
      </c>
      <c r="K195" s="6">
        <f t="shared" si="16"/>
        <v>1126170</v>
      </c>
      <c r="L195" s="6">
        <f t="shared" si="17"/>
        <v>2010</v>
      </c>
      <c r="M195" s="21">
        <f t="shared" si="13"/>
        <v>230</v>
      </c>
    </row>
    <row r="196" spans="1:13">
      <c r="A196" s="4">
        <v>638</v>
      </c>
      <c r="B196" s="5" t="s">
        <v>253</v>
      </c>
      <c r="C196" s="11">
        <v>1</v>
      </c>
      <c r="D196" s="6">
        <v>51289</v>
      </c>
      <c r="E196" s="15">
        <v>7.1099999999999994</v>
      </c>
      <c r="F196" s="6">
        <v>88633232</v>
      </c>
      <c r="G196" s="6">
        <f t="shared" si="14"/>
        <v>1730</v>
      </c>
      <c r="H196" s="21">
        <f t="shared" si="12"/>
        <v>1246599606.188467</v>
      </c>
      <c r="J196" s="6">
        <f t="shared" si="15"/>
        <v>101099228.06188467</v>
      </c>
      <c r="K196" s="6">
        <f t="shared" si="16"/>
        <v>12466000</v>
      </c>
      <c r="L196" s="6">
        <f t="shared" si="17"/>
        <v>1970</v>
      </c>
      <c r="M196" s="21">
        <f t="shared" si="13"/>
        <v>240</v>
      </c>
    </row>
    <row r="197" spans="1:13">
      <c r="A197" s="4">
        <v>614</v>
      </c>
      <c r="B197" s="5" t="s">
        <v>254</v>
      </c>
      <c r="C197" s="11">
        <v>19</v>
      </c>
      <c r="D197" s="6">
        <v>2923</v>
      </c>
      <c r="E197" s="15">
        <v>9.11</v>
      </c>
      <c r="F197" s="6">
        <v>4153890.9999999995</v>
      </c>
      <c r="G197" s="6">
        <f t="shared" si="14"/>
        <v>1420</v>
      </c>
      <c r="H197" s="21">
        <f t="shared" si="12"/>
        <v>45597047.200878151</v>
      </c>
      <c r="J197" s="6">
        <f t="shared" si="15"/>
        <v>4609861.4720087806</v>
      </c>
      <c r="K197" s="6">
        <f t="shared" si="16"/>
        <v>455970</v>
      </c>
      <c r="L197" s="6">
        <f t="shared" si="17"/>
        <v>1580</v>
      </c>
      <c r="M197" s="21">
        <f t="shared" si="13"/>
        <v>160</v>
      </c>
    </row>
    <row r="198" spans="1:13">
      <c r="A198" s="4">
        <v>615</v>
      </c>
      <c r="B198" s="5" t="s">
        <v>255</v>
      </c>
      <c r="C198" s="11">
        <v>17</v>
      </c>
      <c r="D198" s="6">
        <v>7479</v>
      </c>
      <c r="E198" s="15">
        <v>8.36</v>
      </c>
      <c r="F198" s="6">
        <v>9027538</v>
      </c>
      <c r="G198" s="6">
        <f t="shared" si="14"/>
        <v>1210</v>
      </c>
      <c r="H198" s="21">
        <f t="shared" si="12"/>
        <v>107984904.3062201</v>
      </c>
      <c r="J198" s="6">
        <f t="shared" si="15"/>
        <v>10107387.043062201</v>
      </c>
      <c r="K198" s="6">
        <f t="shared" si="16"/>
        <v>1079850</v>
      </c>
      <c r="L198" s="6">
        <f t="shared" si="17"/>
        <v>1350</v>
      </c>
      <c r="M198" s="21">
        <f t="shared" si="13"/>
        <v>140</v>
      </c>
    </row>
    <row r="199" spans="1:13">
      <c r="A199" s="4">
        <v>616</v>
      </c>
      <c r="B199" s="5" t="s">
        <v>256</v>
      </c>
      <c r="C199" s="11">
        <v>1</v>
      </c>
      <c r="D199" s="6">
        <v>1781</v>
      </c>
      <c r="E199" s="15">
        <v>8.86</v>
      </c>
      <c r="F199" s="6">
        <v>3020788</v>
      </c>
      <c r="G199" s="6">
        <f t="shared" si="14"/>
        <v>1700</v>
      </c>
      <c r="H199" s="21">
        <f t="shared" ref="H199:H262" si="18">100*F199/E199</f>
        <v>34094672.68623025</v>
      </c>
      <c r="J199" s="6">
        <f t="shared" si="15"/>
        <v>3361734.7268623025</v>
      </c>
      <c r="K199" s="6">
        <f t="shared" si="16"/>
        <v>340950</v>
      </c>
      <c r="L199" s="6">
        <f t="shared" si="17"/>
        <v>1890</v>
      </c>
      <c r="M199" s="21">
        <f t="shared" ref="M199:M262" si="19">L199-G199</f>
        <v>190</v>
      </c>
    </row>
    <row r="200" spans="1:13">
      <c r="A200" s="4">
        <v>619</v>
      </c>
      <c r="B200" s="5" t="s">
        <v>257</v>
      </c>
      <c r="C200" s="11">
        <v>6</v>
      </c>
      <c r="D200" s="6">
        <v>2650</v>
      </c>
      <c r="E200" s="15">
        <v>9.36</v>
      </c>
      <c r="F200" s="6">
        <v>3813118</v>
      </c>
      <c r="G200" s="6">
        <f t="shared" ref="G200:G263" si="20">ROUND(F200/D200,-1)</f>
        <v>1440</v>
      </c>
      <c r="H200" s="21">
        <f t="shared" si="18"/>
        <v>40738440.170940176</v>
      </c>
      <c r="J200" s="6">
        <f t="shared" ref="J200:J263" si="21">(E200+$J$6)*H200/100</f>
        <v>4220502.401709402</v>
      </c>
      <c r="K200" s="6">
        <f t="shared" ref="K200:K263" si="22">ROUND(J200-F200,-1)</f>
        <v>407380</v>
      </c>
      <c r="L200" s="6">
        <f t="shared" ref="L200:L263" si="23">ROUND(J200/D200,-1)</f>
        <v>1590</v>
      </c>
      <c r="M200" s="21">
        <f t="shared" si="19"/>
        <v>150</v>
      </c>
    </row>
    <row r="201" spans="1:13">
      <c r="A201" s="4">
        <v>620</v>
      </c>
      <c r="B201" s="5" t="s">
        <v>258</v>
      </c>
      <c r="C201" s="11">
        <v>18</v>
      </c>
      <c r="D201" s="6">
        <v>2359</v>
      </c>
      <c r="E201" s="15">
        <v>8.86</v>
      </c>
      <c r="F201" s="6">
        <v>3103233</v>
      </c>
      <c r="G201" s="6">
        <f t="shared" si="20"/>
        <v>1320</v>
      </c>
      <c r="H201" s="21">
        <f t="shared" si="18"/>
        <v>35025203.160270885</v>
      </c>
      <c r="J201" s="6">
        <f t="shared" si="21"/>
        <v>3453485.0316027091</v>
      </c>
      <c r="K201" s="6">
        <f t="shared" si="22"/>
        <v>350250</v>
      </c>
      <c r="L201" s="6">
        <f t="shared" si="23"/>
        <v>1460</v>
      </c>
      <c r="M201" s="21">
        <f t="shared" si="19"/>
        <v>140</v>
      </c>
    </row>
    <row r="202" spans="1:13">
      <c r="A202" s="4">
        <v>623</v>
      </c>
      <c r="B202" s="5" t="s">
        <v>259</v>
      </c>
      <c r="C202" s="11">
        <v>10</v>
      </c>
      <c r="D202" s="6">
        <v>2108</v>
      </c>
      <c r="E202" s="15">
        <v>6.8599999999999994</v>
      </c>
      <c r="F202" s="6">
        <v>2684484</v>
      </c>
      <c r="G202" s="6">
        <f t="shared" si="20"/>
        <v>1270</v>
      </c>
      <c r="H202" s="21">
        <f t="shared" si="18"/>
        <v>39132419.825072892</v>
      </c>
      <c r="J202" s="6">
        <f t="shared" si="21"/>
        <v>3075808.1982507287</v>
      </c>
      <c r="K202" s="6">
        <f t="shared" si="22"/>
        <v>391320</v>
      </c>
      <c r="L202" s="6">
        <f t="shared" si="23"/>
        <v>1460</v>
      </c>
      <c r="M202" s="21">
        <f t="shared" si="19"/>
        <v>190</v>
      </c>
    </row>
    <row r="203" spans="1:13">
      <c r="A203" s="4">
        <v>624</v>
      </c>
      <c r="B203" s="5" t="s">
        <v>260</v>
      </c>
      <c r="C203" s="11">
        <v>8</v>
      </c>
      <c r="D203" s="6">
        <v>5065</v>
      </c>
      <c r="E203" s="15">
        <v>8.11</v>
      </c>
      <c r="F203" s="6">
        <v>8924362</v>
      </c>
      <c r="G203" s="6">
        <f t="shared" si="20"/>
        <v>1760</v>
      </c>
      <c r="H203" s="21">
        <f t="shared" si="18"/>
        <v>110041454.99383478</v>
      </c>
      <c r="J203" s="6">
        <f t="shared" si="21"/>
        <v>10024776.549938347</v>
      </c>
      <c r="K203" s="6">
        <f t="shared" si="22"/>
        <v>1100410</v>
      </c>
      <c r="L203" s="6">
        <f t="shared" si="23"/>
        <v>1980</v>
      </c>
      <c r="M203" s="21">
        <f t="shared" si="19"/>
        <v>220</v>
      </c>
    </row>
    <row r="204" spans="1:13">
      <c r="A204" s="4">
        <v>625</v>
      </c>
      <c r="B204" s="5" t="s">
        <v>261</v>
      </c>
      <c r="C204" s="11">
        <v>17</v>
      </c>
      <c r="D204" s="6">
        <v>2980</v>
      </c>
      <c r="E204" s="15">
        <v>8.11</v>
      </c>
      <c r="F204" s="6">
        <v>4570768</v>
      </c>
      <c r="G204" s="6">
        <f t="shared" si="20"/>
        <v>1530</v>
      </c>
      <c r="H204" s="21">
        <f t="shared" si="18"/>
        <v>56359654.74722565</v>
      </c>
      <c r="J204" s="6">
        <f t="shared" si="21"/>
        <v>5134364.5474722562</v>
      </c>
      <c r="K204" s="6">
        <f t="shared" si="22"/>
        <v>563600</v>
      </c>
      <c r="L204" s="6">
        <f t="shared" si="23"/>
        <v>1720</v>
      </c>
      <c r="M204" s="21">
        <f t="shared" si="19"/>
        <v>190</v>
      </c>
    </row>
    <row r="205" spans="1:13">
      <c r="A205" s="4">
        <v>626</v>
      </c>
      <c r="B205" s="5" t="s">
        <v>262</v>
      </c>
      <c r="C205" s="11">
        <v>17</v>
      </c>
      <c r="D205" s="6">
        <v>4756</v>
      </c>
      <c r="E205" s="15">
        <v>9.11</v>
      </c>
      <c r="F205" s="6">
        <v>7146546</v>
      </c>
      <c r="G205" s="6">
        <f t="shared" si="20"/>
        <v>1500</v>
      </c>
      <c r="H205" s="21">
        <f t="shared" si="18"/>
        <v>78447266.739846334</v>
      </c>
      <c r="J205" s="6">
        <f t="shared" si="21"/>
        <v>7931018.6673984639</v>
      </c>
      <c r="K205" s="6">
        <f t="shared" si="22"/>
        <v>784470</v>
      </c>
      <c r="L205" s="6">
        <f t="shared" si="23"/>
        <v>1670</v>
      </c>
      <c r="M205" s="21">
        <f t="shared" si="19"/>
        <v>170</v>
      </c>
    </row>
    <row r="206" spans="1:13">
      <c r="A206" s="4">
        <v>630</v>
      </c>
      <c r="B206" s="5" t="s">
        <v>263</v>
      </c>
      <c r="C206" s="11">
        <v>17</v>
      </c>
      <c r="D206" s="6">
        <v>1646</v>
      </c>
      <c r="E206" s="15">
        <v>7.1099999999999994</v>
      </c>
      <c r="F206" s="6">
        <v>1716661</v>
      </c>
      <c r="G206" s="6">
        <f t="shared" si="20"/>
        <v>1040</v>
      </c>
      <c r="H206" s="21">
        <f t="shared" si="18"/>
        <v>24144317.862165965</v>
      </c>
      <c r="J206" s="6">
        <f t="shared" si="21"/>
        <v>1958104.1786216595</v>
      </c>
      <c r="K206" s="6">
        <f t="shared" si="22"/>
        <v>241440</v>
      </c>
      <c r="L206" s="6">
        <f t="shared" si="23"/>
        <v>1190</v>
      </c>
      <c r="M206" s="21">
        <f t="shared" si="19"/>
        <v>150</v>
      </c>
    </row>
    <row r="207" spans="1:13">
      <c r="A207" s="4">
        <v>631</v>
      </c>
      <c r="B207" s="5" t="s">
        <v>264</v>
      </c>
      <c r="C207" s="11">
        <v>2</v>
      </c>
      <c r="D207" s="6">
        <v>1930</v>
      </c>
      <c r="E207" s="15">
        <v>9.11</v>
      </c>
      <c r="F207" s="6">
        <v>3537978</v>
      </c>
      <c r="G207" s="6">
        <f t="shared" si="20"/>
        <v>1830</v>
      </c>
      <c r="H207" s="21">
        <f t="shared" si="18"/>
        <v>38836201.975850716</v>
      </c>
      <c r="J207" s="6">
        <f t="shared" si="21"/>
        <v>3926340.0197585071</v>
      </c>
      <c r="K207" s="6">
        <f t="shared" si="22"/>
        <v>388360</v>
      </c>
      <c r="L207" s="6">
        <f t="shared" si="23"/>
        <v>2030</v>
      </c>
      <c r="M207" s="21">
        <f t="shared" si="19"/>
        <v>200</v>
      </c>
    </row>
    <row r="208" spans="1:13">
      <c r="A208" s="4">
        <v>635</v>
      </c>
      <c r="B208" s="5" t="s">
        <v>265</v>
      </c>
      <c r="C208" s="11">
        <v>6</v>
      </c>
      <c r="D208" s="6">
        <v>6337</v>
      </c>
      <c r="E208" s="15">
        <v>8.86</v>
      </c>
      <c r="F208" s="6">
        <v>10313588</v>
      </c>
      <c r="G208" s="6">
        <f t="shared" si="20"/>
        <v>1630</v>
      </c>
      <c r="H208" s="21">
        <f t="shared" si="18"/>
        <v>116406185.10158014</v>
      </c>
      <c r="J208" s="6">
        <f t="shared" si="21"/>
        <v>11477649.851015801</v>
      </c>
      <c r="K208" s="6">
        <f t="shared" si="22"/>
        <v>1164060</v>
      </c>
      <c r="L208" s="6">
        <f t="shared" si="23"/>
        <v>1810</v>
      </c>
      <c r="M208" s="21">
        <f t="shared" si="19"/>
        <v>180</v>
      </c>
    </row>
    <row r="209" spans="1:13">
      <c r="A209" s="4">
        <v>636</v>
      </c>
      <c r="B209" s="5" t="s">
        <v>266</v>
      </c>
      <c r="C209" s="11">
        <v>2</v>
      </c>
      <c r="D209" s="6">
        <v>8130</v>
      </c>
      <c r="E209" s="15">
        <v>8.61</v>
      </c>
      <c r="F209" s="6">
        <v>11830298</v>
      </c>
      <c r="G209" s="6">
        <f t="shared" si="20"/>
        <v>1460</v>
      </c>
      <c r="H209" s="21">
        <f t="shared" si="18"/>
        <v>137401835.07549363</v>
      </c>
      <c r="J209" s="6">
        <f t="shared" si="21"/>
        <v>13204316.350754939</v>
      </c>
      <c r="K209" s="6">
        <f t="shared" si="22"/>
        <v>1374020</v>
      </c>
      <c r="L209" s="6">
        <f t="shared" si="23"/>
        <v>1620</v>
      </c>
      <c r="M209" s="21">
        <f t="shared" si="19"/>
        <v>160</v>
      </c>
    </row>
    <row r="210" spans="1:13">
      <c r="A210" s="4">
        <v>678</v>
      </c>
      <c r="B210" s="5" t="s">
        <v>267</v>
      </c>
      <c r="C210" s="11">
        <v>17</v>
      </c>
      <c r="D210" s="6">
        <v>23797</v>
      </c>
      <c r="E210" s="15">
        <v>8.61</v>
      </c>
      <c r="F210" s="6">
        <v>40583725</v>
      </c>
      <c r="G210" s="6">
        <f t="shared" si="20"/>
        <v>1710</v>
      </c>
      <c r="H210" s="21">
        <f t="shared" si="18"/>
        <v>471355691.05691057</v>
      </c>
      <c r="J210" s="6">
        <f t="shared" si="21"/>
        <v>45297281.910569102</v>
      </c>
      <c r="K210" s="6">
        <f t="shared" si="22"/>
        <v>4713560</v>
      </c>
      <c r="L210" s="6">
        <f t="shared" si="23"/>
        <v>1900</v>
      </c>
      <c r="M210" s="21">
        <f t="shared" si="19"/>
        <v>190</v>
      </c>
    </row>
    <row r="211" spans="1:13">
      <c r="A211" s="4">
        <v>710</v>
      </c>
      <c r="B211" s="5" t="s">
        <v>268</v>
      </c>
      <c r="C211" s="11">
        <v>1</v>
      </c>
      <c r="D211" s="6">
        <v>27209</v>
      </c>
      <c r="E211" s="15">
        <v>9.36</v>
      </c>
      <c r="F211" s="6">
        <v>51778071</v>
      </c>
      <c r="G211" s="6">
        <f t="shared" si="20"/>
        <v>1900</v>
      </c>
      <c r="H211" s="21">
        <f t="shared" si="18"/>
        <v>553184519.23076928</v>
      </c>
      <c r="J211" s="6">
        <f t="shared" si="21"/>
        <v>57309916.192307688</v>
      </c>
      <c r="K211" s="6">
        <f t="shared" si="22"/>
        <v>5531850</v>
      </c>
      <c r="L211" s="6">
        <f t="shared" si="23"/>
        <v>2110</v>
      </c>
      <c r="M211" s="21">
        <f t="shared" si="19"/>
        <v>210</v>
      </c>
    </row>
    <row r="212" spans="1:13">
      <c r="A212" s="4">
        <v>680</v>
      </c>
      <c r="B212" s="5" t="s">
        <v>269</v>
      </c>
      <c r="C212" s="11">
        <v>2</v>
      </c>
      <c r="D212" s="6">
        <v>25331</v>
      </c>
      <c r="E212" s="15">
        <v>7.6099999999999994</v>
      </c>
      <c r="F212" s="6">
        <v>42880025</v>
      </c>
      <c r="G212" s="6">
        <f t="shared" si="20"/>
        <v>1690</v>
      </c>
      <c r="H212" s="21">
        <f t="shared" si="18"/>
        <v>563469448.09461236</v>
      </c>
      <c r="J212" s="6">
        <f t="shared" si="21"/>
        <v>48514719.480946124</v>
      </c>
      <c r="K212" s="6">
        <f t="shared" si="22"/>
        <v>5634690</v>
      </c>
      <c r="L212" s="6">
        <f t="shared" si="23"/>
        <v>1920</v>
      </c>
      <c r="M212" s="21">
        <f t="shared" si="19"/>
        <v>230</v>
      </c>
    </row>
    <row r="213" spans="1:13">
      <c r="A213" s="4">
        <v>681</v>
      </c>
      <c r="B213" s="5" t="s">
        <v>270</v>
      </c>
      <c r="C213" s="11">
        <v>10</v>
      </c>
      <c r="D213" s="6">
        <v>3297</v>
      </c>
      <c r="E213" s="15">
        <v>9.3599999999999959</v>
      </c>
      <c r="F213" s="6">
        <v>4882155</v>
      </c>
      <c r="G213" s="6">
        <f t="shared" si="20"/>
        <v>1480</v>
      </c>
      <c r="H213" s="21">
        <f t="shared" si="18"/>
        <v>52159775.641025662</v>
      </c>
      <c r="J213" s="6">
        <f t="shared" si="21"/>
        <v>5403752.756410257</v>
      </c>
      <c r="K213" s="6">
        <f t="shared" si="22"/>
        <v>521600</v>
      </c>
      <c r="L213" s="6">
        <f t="shared" si="23"/>
        <v>1640</v>
      </c>
      <c r="M213" s="21">
        <f t="shared" si="19"/>
        <v>160</v>
      </c>
    </row>
    <row r="214" spans="1:13">
      <c r="A214" s="4">
        <v>683</v>
      </c>
      <c r="B214" s="5" t="s">
        <v>271</v>
      </c>
      <c r="C214" s="11">
        <v>19</v>
      </c>
      <c r="D214" s="6">
        <v>3599</v>
      </c>
      <c r="E214" s="15">
        <v>7.1099999999999994</v>
      </c>
      <c r="F214" s="6">
        <v>3609531</v>
      </c>
      <c r="G214" s="6">
        <f t="shared" si="20"/>
        <v>1000</v>
      </c>
      <c r="H214" s="21">
        <f t="shared" si="18"/>
        <v>50766962.025316462</v>
      </c>
      <c r="J214" s="6">
        <f t="shared" si="21"/>
        <v>4117200.6202531648</v>
      </c>
      <c r="K214" s="6">
        <f t="shared" si="22"/>
        <v>507670</v>
      </c>
      <c r="L214" s="6">
        <f t="shared" si="23"/>
        <v>1140</v>
      </c>
      <c r="M214" s="21">
        <f t="shared" si="19"/>
        <v>140</v>
      </c>
    </row>
    <row r="215" spans="1:13">
      <c r="A215" s="4">
        <v>684</v>
      </c>
      <c r="B215" s="5" t="s">
        <v>272</v>
      </c>
      <c r="C215" s="11">
        <v>4</v>
      </c>
      <c r="D215" s="6">
        <v>38832</v>
      </c>
      <c r="E215" s="15">
        <v>7.8599999999999994</v>
      </c>
      <c r="F215" s="6">
        <v>67861690</v>
      </c>
      <c r="G215" s="6">
        <f t="shared" si="20"/>
        <v>1750</v>
      </c>
      <c r="H215" s="21">
        <f t="shared" si="18"/>
        <v>863380279.89821887</v>
      </c>
      <c r="J215" s="6">
        <f t="shared" si="21"/>
        <v>76495492.798982188</v>
      </c>
      <c r="K215" s="6">
        <f t="shared" si="22"/>
        <v>8633800</v>
      </c>
      <c r="L215" s="6">
        <f t="shared" si="23"/>
        <v>1970</v>
      </c>
      <c r="M215" s="21">
        <f t="shared" si="19"/>
        <v>220</v>
      </c>
    </row>
    <row r="216" spans="1:13">
      <c r="A216" s="24">
        <v>686</v>
      </c>
      <c r="B216" s="23" t="s">
        <v>273</v>
      </c>
      <c r="C216" s="11">
        <v>11</v>
      </c>
      <c r="D216" s="6">
        <v>2933</v>
      </c>
      <c r="E216" s="16">
        <v>9.8599999999999959</v>
      </c>
      <c r="F216" s="6">
        <v>4608481</v>
      </c>
      <c r="G216" s="6">
        <f t="shared" si="20"/>
        <v>1570</v>
      </c>
      <c r="H216" s="21">
        <f t="shared" si="18"/>
        <v>46739158.215010159</v>
      </c>
      <c r="J216" s="6">
        <f t="shared" si="21"/>
        <v>5075872.5821501007</v>
      </c>
      <c r="K216" s="6">
        <f t="shared" si="22"/>
        <v>467390</v>
      </c>
      <c r="L216" s="6">
        <f t="shared" si="23"/>
        <v>1730</v>
      </c>
      <c r="M216" s="21">
        <f t="shared" si="19"/>
        <v>160</v>
      </c>
    </row>
    <row r="217" spans="1:13">
      <c r="A217" s="4">
        <v>687</v>
      </c>
      <c r="B217" s="5" t="s">
        <v>274</v>
      </c>
      <c r="C217" s="11">
        <v>11</v>
      </c>
      <c r="D217" s="6">
        <v>1424</v>
      </c>
      <c r="E217" s="15">
        <v>9.36</v>
      </c>
      <c r="F217" s="6">
        <v>1851481</v>
      </c>
      <c r="G217" s="6">
        <f t="shared" si="20"/>
        <v>1300</v>
      </c>
      <c r="H217" s="21">
        <f t="shared" si="18"/>
        <v>19780779.914529916</v>
      </c>
      <c r="J217" s="6">
        <f t="shared" si="21"/>
        <v>2049288.7991452992</v>
      </c>
      <c r="K217" s="6">
        <f t="shared" si="22"/>
        <v>197810</v>
      </c>
      <c r="L217" s="6">
        <f t="shared" si="23"/>
        <v>1440</v>
      </c>
      <c r="M217" s="21">
        <f t="shared" si="19"/>
        <v>140</v>
      </c>
    </row>
    <row r="218" spans="1:13">
      <c r="A218" s="4">
        <v>689</v>
      </c>
      <c r="B218" s="5" t="s">
        <v>275</v>
      </c>
      <c r="C218" s="11">
        <v>9</v>
      </c>
      <c r="D218" s="6">
        <v>3032</v>
      </c>
      <c r="E218" s="15">
        <v>8.36</v>
      </c>
      <c r="F218" s="6">
        <v>4784237</v>
      </c>
      <c r="G218" s="6">
        <f t="shared" si="20"/>
        <v>1580</v>
      </c>
      <c r="H218" s="21">
        <f t="shared" si="18"/>
        <v>57227715.311004788</v>
      </c>
      <c r="J218" s="6">
        <f t="shared" si="21"/>
        <v>5356514.1531100478</v>
      </c>
      <c r="K218" s="6">
        <f t="shared" si="22"/>
        <v>572280</v>
      </c>
      <c r="L218" s="6">
        <f t="shared" si="23"/>
        <v>1770</v>
      </c>
      <c r="M218" s="21">
        <f t="shared" si="19"/>
        <v>190</v>
      </c>
    </row>
    <row r="219" spans="1:13">
      <c r="A219" s="24">
        <v>691</v>
      </c>
      <c r="B219" s="23" t="s">
        <v>276</v>
      </c>
      <c r="C219" s="11">
        <v>17</v>
      </c>
      <c r="D219" s="6">
        <v>2598</v>
      </c>
      <c r="E219" s="16">
        <v>9.86</v>
      </c>
      <c r="F219" s="6">
        <v>4003257</v>
      </c>
      <c r="G219" s="6">
        <f t="shared" si="20"/>
        <v>1540</v>
      </c>
      <c r="H219" s="21">
        <f t="shared" si="18"/>
        <v>40600983.772819474</v>
      </c>
      <c r="J219" s="6">
        <f t="shared" si="21"/>
        <v>4409266.8377281949</v>
      </c>
      <c r="K219" s="6">
        <f t="shared" si="22"/>
        <v>406010</v>
      </c>
      <c r="L219" s="6">
        <f t="shared" si="23"/>
        <v>1700</v>
      </c>
      <c r="M219" s="21">
        <f t="shared" si="19"/>
        <v>160</v>
      </c>
    </row>
    <row r="220" spans="1:13">
      <c r="A220" s="4">
        <v>694</v>
      </c>
      <c r="B220" s="5" t="s">
        <v>277</v>
      </c>
      <c r="C220" s="11">
        <v>5</v>
      </c>
      <c r="D220" s="6">
        <v>28483</v>
      </c>
      <c r="E220" s="15">
        <v>7.8599999999999994</v>
      </c>
      <c r="F220" s="6">
        <v>48769304</v>
      </c>
      <c r="G220" s="6">
        <f t="shared" si="20"/>
        <v>1710</v>
      </c>
      <c r="H220" s="21">
        <f t="shared" si="18"/>
        <v>620474605.59796441</v>
      </c>
      <c r="J220" s="6">
        <f t="shared" si="21"/>
        <v>54974050.055979639</v>
      </c>
      <c r="K220" s="6">
        <f t="shared" si="22"/>
        <v>6204750</v>
      </c>
      <c r="L220" s="6">
        <f t="shared" si="23"/>
        <v>1930</v>
      </c>
      <c r="M220" s="21">
        <f t="shared" si="19"/>
        <v>220</v>
      </c>
    </row>
    <row r="221" spans="1:13">
      <c r="A221" s="4">
        <v>697</v>
      </c>
      <c r="B221" s="5" t="s">
        <v>278</v>
      </c>
      <c r="C221" s="11">
        <v>18</v>
      </c>
      <c r="D221" s="6">
        <v>1164</v>
      </c>
      <c r="E221" s="15">
        <v>9.36</v>
      </c>
      <c r="F221" s="6">
        <v>1821882</v>
      </c>
      <c r="G221" s="6">
        <f t="shared" si="20"/>
        <v>1570</v>
      </c>
      <c r="H221" s="21">
        <f t="shared" si="18"/>
        <v>19464551.282051284</v>
      </c>
      <c r="J221" s="6">
        <f t="shared" si="21"/>
        <v>2016527.512820513</v>
      </c>
      <c r="K221" s="6">
        <f t="shared" si="22"/>
        <v>194650</v>
      </c>
      <c r="L221" s="6">
        <f t="shared" si="23"/>
        <v>1730</v>
      </c>
      <c r="M221" s="21">
        <f t="shared" si="19"/>
        <v>160</v>
      </c>
    </row>
    <row r="222" spans="1:13">
      <c r="A222" s="4">
        <v>698</v>
      </c>
      <c r="B222" s="4" t="s">
        <v>279</v>
      </c>
      <c r="C222" s="11">
        <v>19</v>
      </c>
      <c r="D222" s="6">
        <v>65286</v>
      </c>
      <c r="E222" s="15">
        <v>8.86</v>
      </c>
      <c r="F222" s="6">
        <v>116714566</v>
      </c>
      <c r="G222" s="6">
        <f t="shared" si="20"/>
        <v>1790</v>
      </c>
      <c r="H222" s="21">
        <f t="shared" si="18"/>
        <v>1317320158.0135441</v>
      </c>
      <c r="J222" s="6">
        <f t="shared" si="21"/>
        <v>129887767.58013543</v>
      </c>
      <c r="K222" s="6">
        <f t="shared" si="22"/>
        <v>13173200</v>
      </c>
      <c r="L222" s="6">
        <f t="shared" si="23"/>
        <v>1990</v>
      </c>
      <c r="M222" s="21">
        <f t="shared" si="19"/>
        <v>200</v>
      </c>
    </row>
    <row r="223" spans="1:13">
      <c r="A223" s="4">
        <v>700</v>
      </c>
      <c r="B223" s="4" t="s">
        <v>280</v>
      </c>
      <c r="C223" s="11">
        <v>9</v>
      </c>
      <c r="D223" s="6">
        <v>4758</v>
      </c>
      <c r="E223" s="15">
        <v>7.8599999999999994</v>
      </c>
      <c r="F223" s="6">
        <v>7636724</v>
      </c>
      <c r="G223" s="6">
        <f t="shared" si="20"/>
        <v>1610</v>
      </c>
      <c r="H223" s="21">
        <f t="shared" si="18"/>
        <v>97159338.422391862</v>
      </c>
      <c r="J223" s="6">
        <f t="shared" si="21"/>
        <v>8608317.3842239194</v>
      </c>
      <c r="K223" s="6">
        <f t="shared" si="22"/>
        <v>971590</v>
      </c>
      <c r="L223" s="6">
        <f t="shared" si="23"/>
        <v>1810</v>
      </c>
      <c r="M223" s="21">
        <f t="shared" si="19"/>
        <v>200</v>
      </c>
    </row>
    <row r="224" spans="1:13">
      <c r="A224" s="4">
        <v>702</v>
      </c>
      <c r="B224" s="7" t="s">
        <v>281</v>
      </c>
      <c r="C224" s="11">
        <v>6</v>
      </c>
      <c r="D224" s="6">
        <v>4124</v>
      </c>
      <c r="E224" s="15">
        <v>9.36</v>
      </c>
      <c r="F224" s="6">
        <v>6460921</v>
      </c>
      <c r="G224" s="6">
        <f t="shared" si="20"/>
        <v>1570</v>
      </c>
      <c r="H224" s="21">
        <f t="shared" si="18"/>
        <v>69026933.76068376</v>
      </c>
      <c r="J224" s="6">
        <f t="shared" si="21"/>
        <v>7151190.3376068361</v>
      </c>
      <c r="K224" s="6">
        <f t="shared" si="22"/>
        <v>690270</v>
      </c>
      <c r="L224" s="6">
        <f t="shared" si="23"/>
        <v>1730</v>
      </c>
      <c r="M224" s="21">
        <f t="shared" si="19"/>
        <v>160</v>
      </c>
    </row>
    <row r="225" spans="1:13">
      <c r="A225" s="4">
        <v>704</v>
      </c>
      <c r="B225" s="5" t="s">
        <v>282</v>
      </c>
      <c r="C225" s="11">
        <v>2</v>
      </c>
      <c r="D225" s="6">
        <v>6436</v>
      </c>
      <c r="E225" s="15">
        <v>7.1099999999999994</v>
      </c>
      <c r="F225" s="6">
        <v>10392495</v>
      </c>
      <c r="G225" s="6">
        <f t="shared" si="20"/>
        <v>1610</v>
      </c>
      <c r="H225" s="21">
        <f t="shared" si="18"/>
        <v>146167299.57805908</v>
      </c>
      <c r="J225" s="6">
        <f t="shared" si="21"/>
        <v>11854167.995780589</v>
      </c>
      <c r="K225" s="6">
        <f t="shared" si="22"/>
        <v>1461670</v>
      </c>
      <c r="L225" s="6">
        <f t="shared" si="23"/>
        <v>1840</v>
      </c>
      <c r="M225" s="21">
        <f t="shared" si="19"/>
        <v>230</v>
      </c>
    </row>
    <row r="226" spans="1:13">
      <c r="A226" s="4">
        <v>707</v>
      </c>
      <c r="B226" s="5" t="s">
        <v>283</v>
      </c>
      <c r="C226" s="11">
        <v>12</v>
      </c>
      <c r="D226" s="6">
        <v>1902</v>
      </c>
      <c r="E226" s="15">
        <v>8.860000000000003</v>
      </c>
      <c r="F226" s="6">
        <v>2353909</v>
      </c>
      <c r="G226" s="6">
        <f t="shared" si="20"/>
        <v>1240</v>
      </c>
      <c r="H226" s="21">
        <f t="shared" si="18"/>
        <v>26567821.670428883</v>
      </c>
      <c r="J226" s="6">
        <f t="shared" si="21"/>
        <v>2619587.2167042885</v>
      </c>
      <c r="K226" s="6">
        <f t="shared" si="22"/>
        <v>265680</v>
      </c>
      <c r="L226" s="6">
        <f t="shared" si="23"/>
        <v>1380</v>
      </c>
      <c r="M226" s="21">
        <f t="shared" si="19"/>
        <v>140</v>
      </c>
    </row>
    <row r="227" spans="1:13">
      <c r="A227" s="4">
        <v>729</v>
      </c>
      <c r="B227" s="5" t="s">
        <v>284</v>
      </c>
      <c r="C227" s="11">
        <v>13</v>
      </c>
      <c r="D227" s="6">
        <v>8847</v>
      </c>
      <c r="E227" s="15">
        <v>9.36</v>
      </c>
      <c r="F227" s="6">
        <v>13203524</v>
      </c>
      <c r="G227" s="6">
        <f t="shared" si="20"/>
        <v>1490</v>
      </c>
      <c r="H227" s="21">
        <f t="shared" si="18"/>
        <v>141063290.59829059</v>
      </c>
      <c r="J227" s="6">
        <f t="shared" si="21"/>
        <v>14614156.905982904</v>
      </c>
      <c r="K227" s="6">
        <f t="shared" si="22"/>
        <v>1410630</v>
      </c>
      <c r="L227" s="6">
        <f t="shared" si="23"/>
        <v>1650</v>
      </c>
      <c r="M227" s="21">
        <f t="shared" si="19"/>
        <v>160</v>
      </c>
    </row>
    <row r="228" spans="1:13">
      <c r="A228" s="4">
        <v>732</v>
      </c>
      <c r="B228" s="5" t="s">
        <v>285</v>
      </c>
      <c r="C228" s="11">
        <v>19</v>
      </c>
      <c r="D228" s="6">
        <v>3344</v>
      </c>
      <c r="E228" s="15">
        <v>7.6099999999999994</v>
      </c>
      <c r="F228" s="6">
        <v>4165616</v>
      </c>
      <c r="G228" s="6">
        <f t="shared" si="20"/>
        <v>1250</v>
      </c>
      <c r="H228" s="21">
        <f t="shared" si="18"/>
        <v>54738712.220762156</v>
      </c>
      <c r="J228" s="6">
        <f t="shared" si="21"/>
        <v>4713003.1222076211</v>
      </c>
      <c r="K228" s="6">
        <f t="shared" si="22"/>
        <v>547390</v>
      </c>
      <c r="L228" s="6">
        <f t="shared" si="23"/>
        <v>1410</v>
      </c>
      <c r="M228" s="21">
        <f t="shared" si="19"/>
        <v>160</v>
      </c>
    </row>
    <row r="229" spans="1:13">
      <c r="A229" s="4">
        <v>734</v>
      </c>
      <c r="B229" s="5" t="s">
        <v>286</v>
      </c>
      <c r="C229" s="11">
        <v>2</v>
      </c>
      <c r="D229" s="6">
        <v>51100</v>
      </c>
      <c r="E229" s="15">
        <v>8.11</v>
      </c>
      <c r="F229" s="6">
        <v>80416276</v>
      </c>
      <c r="G229" s="6">
        <f t="shared" si="20"/>
        <v>1570</v>
      </c>
      <c r="H229" s="21">
        <f t="shared" si="18"/>
        <v>991569371.14673245</v>
      </c>
      <c r="J229" s="6">
        <f t="shared" si="21"/>
        <v>90331969.711467326</v>
      </c>
      <c r="K229" s="6">
        <f t="shared" si="22"/>
        <v>9915690</v>
      </c>
      <c r="L229" s="6">
        <f t="shared" si="23"/>
        <v>1770</v>
      </c>
      <c r="M229" s="21">
        <f t="shared" si="19"/>
        <v>200</v>
      </c>
    </row>
    <row r="230" spans="1:13">
      <c r="A230" s="4">
        <v>790</v>
      </c>
      <c r="B230" s="5" t="s">
        <v>287</v>
      </c>
      <c r="C230" s="11">
        <v>6</v>
      </c>
      <c r="D230" s="6">
        <v>23515</v>
      </c>
      <c r="E230" s="15">
        <v>8.86</v>
      </c>
      <c r="F230" s="6">
        <v>37602299</v>
      </c>
      <c r="G230" s="6">
        <f t="shared" si="20"/>
        <v>1600</v>
      </c>
      <c r="H230" s="21">
        <f t="shared" si="18"/>
        <v>424405180.58690751</v>
      </c>
      <c r="J230" s="6">
        <f t="shared" si="21"/>
        <v>41846350.80586908</v>
      </c>
      <c r="K230" s="6">
        <f t="shared" si="22"/>
        <v>4244050</v>
      </c>
      <c r="L230" s="6">
        <f t="shared" si="23"/>
        <v>1780</v>
      </c>
      <c r="M230" s="21">
        <f t="shared" si="19"/>
        <v>180</v>
      </c>
    </row>
    <row r="231" spans="1:13">
      <c r="A231" s="4">
        <v>738</v>
      </c>
      <c r="B231" s="10" t="s">
        <v>288</v>
      </c>
      <c r="C231" s="11">
        <v>2</v>
      </c>
      <c r="D231" s="6">
        <v>2974</v>
      </c>
      <c r="E231" s="15">
        <v>8.86</v>
      </c>
      <c r="F231" s="6">
        <v>5196921</v>
      </c>
      <c r="G231" s="6">
        <f t="shared" si="20"/>
        <v>1750</v>
      </c>
      <c r="H231" s="21">
        <f t="shared" si="18"/>
        <v>58655993.227990977</v>
      </c>
      <c r="J231" s="6">
        <f t="shared" si="21"/>
        <v>5783480.93227991</v>
      </c>
      <c r="K231" s="6">
        <f t="shared" si="22"/>
        <v>586560</v>
      </c>
      <c r="L231" s="6">
        <f t="shared" si="23"/>
        <v>1940</v>
      </c>
      <c r="M231" s="21">
        <f t="shared" si="19"/>
        <v>190</v>
      </c>
    </row>
    <row r="232" spans="1:13">
      <c r="A232" s="4">
        <v>739</v>
      </c>
      <c r="B232" s="5" t="s">
        <v>289</v>
      </c>
      <c r="C232" s="11">
        <v>9</v>
      </c>
      <c r="D232" s="6">
        <v>3216</v>
      </c>
      <c r="E232" s="15">
        <v>8.86</v>
      </c>
      <c r="F232" s="6">
        <v>4867473</v>
      </c>
      <c r="G232" s="6">
        <f t="shared" si="20"/>
        <v>1510</v>
      </c>
      <c r="H232" s="21">
        <f t="shared" si="18"/>
        <v>54937618.510158017</v>
      </c>
      <c r="J232" s="6">
        <f t="shared" si="21"/>
        <v>5416849.1851015808</v>
      </c>
      <c r="K232" s="6">
        <f t="shared" si="22"/>
        <v>549380</v>
      </c>
      <c r="L232" s="6">
        <f t="shared" si="23"/>
        <v>1680</v>
      </c>
      <c r="M232" s="21">
        <f t="shared" si="19"/>
        <v>170</v>
      </c>
    </row>
    <row r="233" spans="1:13">
      <c r="A233" s="4">
        <v>740</v>
      </c>
      <c r="B233" s="5" t="s">
        <v>290</v>
      </c>
      <c r="C233" s="11">
        <v>10</v>
      </c>
      <c r="D233" s="6">
        <v>31843</v>
      </c>
      <c r="E233" s="15">
        <v>9.36</v>
      </c>
      <c r="F233" s="6">
        <v>55795843</v>
      </c>
      <c r="G233" s="6">
        <f t="shared" si="20"/>
        <v>1750</v>
      </c>
      <c r="H233" s="21">
        <f t="shared" si="18"/>
        <v>596109433.76068377</v>
      </c>
      <c r="J233" s="6">
        <f t="shared" si="21"/>
        <v>61756937.33760684</v>
      </c>
      <c r="K233" s="6">
        <f t="shared" si="22"/>
        <v>5961090</v>
      </c>
      <c r="L233" s="6">
        <f t="shared" si="23"/>
        <v>1940</v>
      </c>
      <c r="M233" s="21">
        <f t="shared" si="19"/>
        <v>190</v>
      </c>
    </row>
    <row r="234" spans="1:13">
      <c r="A234" s="4">
        <v>742</v>
      </c>
      <c r="B234" s="5" t="s">
        <v>291</v>
      </c>
      <c r="C234" s="11">
        <v>19</v>
      </c>
      <c r="D234" s="6">
        <v>978</v>
      </c>
      <c r="E234" s="15">
        <v>9.11</v>
      </c>
      <c r="F234" s="6">
        <v>1465030</v>
      </c>
      <c r="G234" s="6">
        <f t="shared" si="20"/>
        <v>1500</v>
      </c>
      <c r="H234" s="21">
        <f t="shared" si="18"/>
        <v>16081558.726673985</v>
      </c>
      <c r="J234" s="6">
        <f t="shared" si="21"/>
        <v>1625845.5872667399</v>
      </c>
      <c r="K234" s="6">
        <f t="shared" si="22"/>
        <v>160820</v>
      </c>
      <c r="L234" s="6">
        <f t="shared" si="23"/>
        <v>1660</v>
      </c>
      <c r="M234" s="21">
        <f t="shared" si="19"/>
        <v>160</v>
      </c>
    </row>
    <row r="235" spans="1:13">
      <c r="A235" s="4">
        <v>743</v>
      </c>
      <c r="B235" s="5" t="s">
        <v>292</v>
      </c>
      <c r="C235" s="11">
        <v>14</v>
      </c>
      <c r="D235" s="6">
        <v>66160</v>
      </c>
      <c r="E235" s="15">
        <v>8.36</v>
      </c>
      <c r="F235" s="6">
        <v>111140348</v>
      </c>
      <c r="G235" s="6">
        <f t="shared" si="20"/>
        <v>1680</v>
      </c>
      <c r="H235" s="21">
        <f t="shared" si="18"/>
        <v>1329430000</v>
      </c>
      <c r="J235" s="6">
        <f t="shared" si="21"/>
        <v>124434648</v>
      </c>
      <c r="K235" s="6">
        <f t="shared" si="22"/>
        <v>13294300</v>
      </c>
      <c r="L235" s="6">
        <f t="shared" si="23"/>
        <v>1880</v>
      </c>
      <c r="M235" s="21">
        <f t="shared" si="19"/>
        <v>200</v>
      </c>
    </row>
    <row r="236" spans="1:13">
      <c r="A236" s="4">
        <v>746</v>
      </c>
      <c r="B236" s="5" t="s">
        <v>293</v>
      </c>
      <c r="C236" s="11">
        <v>17</v>
      </c>
      <c r="D236" s="6">
        <v>4713</v>
      </c>
      <c r="E236" s="15">
        <v>9.11</v>
      </c>
      <c r="F236" s="6">
        <v>6353658</v>
      </c>
      <c r="G236" s="6">
        <f t="shared" si="20"/>
        <v>1350</v>
      </c>
      <c r="H236" s="21">
        <f t="shared" si="18"/>
        <v>69743776.070252478</v>
      </c>
      <c r="J236" s="6">
        <f t="shared" si="21"/>
        <v>7051095.7607025253</v>
      </c>
      <c r="K236" s="6">
        <f t="shared" si="22"/>
        <v>697440</v>
      </c>
      <c r="L236" s="6">
        <f t="shared" si="23"/>
        <v>1500</v>
      </c>
      <c r="M236" s="21">
        <f t="shared" si="19"/>
        <v>150</v>
      </c>
    </row>
    <row r="237" spans="1:13">
      <c r="A237" s="4">
        <v>747</v>
      </c>
      <c r="B237" s="5" t="s">
        <v>294</v>
      </c>
      <c r="C237" s="11">
        <v>4</v>
      </c>
      <c r="D237" s="6">
        <v>1283</v>
      </c>
      <c r="E237" s="15">
        <v>9.36</v>
      </c>
      <c r="F237" s="6">
        <v>1727405</v>
      </c>
      <c r="G237" s="6">
        <f t="shared" si="20"/>
        <v>1350</v>
      </c>
      <c r="H237" s="21">
        <f t="shared" si="18"/>
        <v>18455181.623931624</v>
      </c>
      <c r="J237" s="6">
        <f t="shared" si="21"/>
        <v>1911956.8162393162</v>
      </c>
      <c r="K237" s="6">
        <f t="shared" si="22"/>
        <v>184550</v>
      </c>
      <c r="L237" s="6">
        <f t="shared" si="23"/>
        <v>1490</v>
      </c>
      <c r="M237" s="21">
        <f t="shared" si="19"/>
        <v>140</v>
      </c>
    </row>
    <row r="238" spans="1:13">
      <c r="A238" s="4">
        <v>748</v>
      </c>
      <c r="B238" s="5" t="s">
        <v>295</v>
      </c>
      <c r="C238" s="11">
        <v>17</v>
      </c>
      <c r="D238" s="6">
        <v>4837</v>
      </c>
      <c r="E238" s="15">
        <v>9.36</v>
      </c>
      <c r="F238" s="6">
        <v>7442581</v>
      </c>
      <c r="G238" s="6">
        <f t="shared" si="20"/>
        <v>1540</v>
      </c>
      <c r="H238" s="21">
        <f t="shared" si="18"/>
        <v>79514754.273504272</v>
      </c>
      <c r="J238" s="6">
        <f t="shared" si="21"/>
        <v>8237728.542735043</v>
      </c>
      <c r="K238" s="6">
        <f t="shared" si="22"/>
        <v>795150</v>
      </c>
      <c r="L238" s="6">
        <f t="shared" si="23"/>
        <v>1700</v>
      </c>
      <c r="M238" s="21">
        <f t="shared" si="19"/>
        <v>160</v>
      </c>
    </row>
    <row r="239" spans="1:13">
      <c r="A239" s="4">
        <v>791</v>
      </c>
      <c r="B239" s="5" t="s">
        <v>296</v>
      </c>
      <c r="C239" s="11">
        <v>17</v>
      </c>
      <c r="D239" s="6">
        <v>4931</v>
      </c>
      <c r="E239" s="15">
        <v>9.11</v>
      </c>
      <c r="F239" s="6">
        <v>6749073</v>
      </c>
      <c r="G239" s="6">
        <f t="shared" si="20"/>
        <v>1370</v>
      </c>
      <c r="H239" s="21">
        <f t="shared" si="18"/>
        <v>74084226.12513721</v>
      </c>
      <c r="J239" s="6">
        <f t="shared" si="21"/>
        <v>7489915.2612513714</v>
      </c>
      <c r="K239" s="6">
        <f t="shared" si="22"/>
        <v>740840</v>
      </c>
      <c r="L239" s="6">
        <f t="shared" si="23"/>
        <v>1520</v>
      </c>
      <c r="M239" s="21">
        <f t="shared" si="19"/>
        <v>150</v>
      </c>
    </row>
    <row r="240" spans="1:13">
      <c r="A240" s="4">
        <v>749</v>
      </c>
      <c r="B240" s="5" t="s">
        <v>297</v>
      </c>
      <c r="C240" s="11">
        <v>11</v>
      </c>
      <c r="D240" s="6">
        <v>21290</v>
      </c>
      <c r="E240" s="15">
        <v>9.360000000000003</v>
      </c>
      <c r="F240" s="6">
        <v>41510289</v>
      </c>
      <c r="G240" s="6">
        <f t="shared" si="20"/>
        <v>1950</v>
      </c>
      <c r="H240" s="21">
        <f t="shared" si="18"/>
        <v>443485993.58974344</v>
      </c>
      <c r="J240" s="6">
        <f t="shared" si="21"/>
        <v>45945148.93589744</v>
      </c>
      <c r="K240" s="6">
        <f t="shared" si="22"/>
        <v>4434860</v>
      </c>
      <c r="L240" s="6">
        <f t="shared" si="23"/>
        <v>2160</v>
      </c>
      <c r="M240" s="21">
        <f t="shared" si="19"/>
        <v>210</v>
      </c>
    </row>
    <row r="241" spans="1:13">
      <c r="A241" s="4">
        <v>751</v>
      </c>
      <c r="B241" s="5" t="s">
        <v>298</v>
      </c>
      <c r="C241" s="11">
        <v>19</v>
      </c>
      <c r="D241" s="6">
        <v>2828</v>
      </c>
      <c r="E241" s="15">
        <v>9.360000000000003</v>
      </c>
      <c r="F241" s="6">
        <v>5256774</v>
      </c>
      <c r="G241" s="6">
        <f t="shared" si="20"/>
        <v>1860</v>
      </c>
      <c r="H241" s="21">
        <f t="shared" si="18"/>
        <v>56162115.384615369</v>
      </c>
      <c r="J241" s="6">
        <f t="shared" si="21"/>
        <v>5818395.153846154</v>
      </c>
      <c r="K241" s="6">
        <f t="shared" si="22"/>
        <v>561620</v>
      </c>
      <c r="L241" s="6">
        <f t="shared" si="23"/>
        <v>2060</v>
      </c>
      <c r="M241" s="21">
        <f t="shared" si="19"/>
        <v>200</v>
      </c>
    </row>
    <row r="242" spans="1:13">
      <c r="A242" s="4">
        <v>753</v>
      </c>
      <c r="B242" s="5" t="s">
        <v>299</v>
      </c>
      <c r="C242" s="11">
        <v>1</v>
      </c>
      <c r="D242" s="6">
        <v>22595</v>
      </c>
      <c r="E242" s="15">
        <v>6.6099999999999994</v>
      </c>
      <c r="F242" s="6">
        <v>39284720</v>
      </c>
      <c r="G242" s="6">
        <f t="shared" si="20"/>
        <v>1740</v>
      </c>
      <c r="H242" s="21">
        <f t="shared" si="18"/>
        <v>594322541.6036309</v>
      </c>
      <c r="J242" s="6">
        <f t="shared" si="21"/>
        <v>45227945.416036308</v>
      </c>
      <c r="K242" s="6">
        <f t="shared" si="22"/>
        <v>5943230</v>
      </c>
      <c r="L242" s="6">
        <f t="shared" si="23"/>
        <v>2000</v>
      </c>
      <c r="M242" s="21">
        <f t="shared" si="19"/>
        <v>260</v>
      </c>
    </row>
    <row r="243" spans="1:13">
      <c r="A243" s="4">
        <v>755</v>
      </c>
      <c r="B243" s="7" t="s">
        <v>300</v>
      </c>
      <c r="C243" s="11">
        <v>1</v>
      </c>
      <c r="D243" s="6">
        <v>6158</v>
      </c>
      <c r="E243" s="15">
        <v>8.61</v>
      </c>
      <c r="F243" s="6">
        <v>13480011</v>
      </c>
      <c r="G243" s="6">
        <f t="shared" si="20"/>
        <v>2190</v>
      </c>
      <c r="H243" s="21">
        <f t="shared" si="18"/>
        <v>156562264.80836236</v>
      </c>
      <c r="J243" s="6">
        <f t="shared" si="21"/>
        <v>15045633.648083622</v>
      </c>
      <c r="K243" s="6">
        <f t="shared" si="22"/>
        <v>1565620</v>
      </c>
      <c r="L243" s="6">
        <f t="shared" si="23"/>
        <v>2440</v>
      </c>
      <c r="M243" s="21">
        <f t="shared" si="19"/>
        <v>250</v>
      </c>
    </row>
    <row r="244" spans="1:13">
      <c r="A244" s="4">
        <v>758</v>
      </c>
      <c r="B244" s="5" t="s">
        <v>301</v>
      </c>
      <c r="C244" s="11">
        <v>19</v>
      </c>
      <c r="D244" s="6">
        <v>8126</v>
      </c>
      <c r="E244" s="15">
        <v>8.36</v>
      </c>
      <c r="F244" s="6">
        <v>13715621</v>
      </c>
      <c r="G244" s="6">
        <f t="shared" si="20"/>
        <v>1690</v>
      </c>
      <c r="H244" s="21">
        <f t="shared" si="18"/>
        <v>164062452.15311006</v>
      </c>
      <c r="J244" s="6">
        <f t="shared" si="21"/>
        <v>15356245.521531099</v>
      </c>
      <c r="K244" s="6">
        <f t="shared" si="22"/>
        <v>1640620</v>
      </c>
      <c r="L244" s="6">
        <f t="shared" si="23"/>
        <v>1890</v>
      </c>
      <c r="M244" s="21">
        <f t="shared" si="19"/>
        <v>200</v>
      </c>
    </row>
    <row r="245" spans="1:13">
      <c r="A245" s="4">
        <v>759</v>
      </c>
      <c r="B245" s="5" t="s">
        <v>302</v>
      </c>
      <c r="C245" s="11">
        <v>14</v>
      </c>
      <c r="D245" s="6">
        <v>1873</v>
      </c>
      <c r="E245" s="15">
        <v>9.110000000000003</v>
      </c>
      <c r="F245" s="6">
        <v>2397652</v>
      </c>
      <c r="G245" s="6">
        <f t="shared" si="20"/>
        <v>1280</v>
      </c>
      <c r="H245" s="21">
        <f t="shared" si="18"/>
        <v>26318902.305159155</v>
      </c>
      <c r="J245" s="6">
        <f t="shared" si="21"/>
        <v>2660841.0230515916</v>
      </c>
      <c r="K245" s="6">
        <f t="shared" si="22"/>
        <v>263190</v>
      </c>
      <c r="L245" s="6">
        <f t="shared" si="23"/>
        <v>1420</v>
      </c>
      <c r="M245" s="21">
        <f t="shared" si="19"/>
        <v>140</v>
      </c>
    </row>
    <row r="246" spans="1:13">
      <c r="A246" s="4">
        <v>761</v>
      </c>
      <c r="B246" s="5" t="s">
        <v>303</v>
      </c>
      <c r="C246" s="12">
        <v>2</v>
      </c>
      <c r="D246" s="6">
        <v>8410</v>
      </c>
      <c r="E246" s="15">
        <v>7.8599999999999994</v>
      </c>
      <c r="F246" s="6">
        <v>11756446</v>
      </c>
      <c r="G246" s="6">
        <f t="shared" si="20"/>
        <v>1400</v>
      </c>
      <c r="H246" s="21">
        <f t="shared" si="18"/>
        <v>149573104.32569975</v>
      </c>
      <c r="J246" s="6">
        <f t="shared" si="21"/>
        <v>13252177.043256996</v>
      </c>
      <c r="K246" s="6">
        <f t="shared" si="22"/>
        <v>1495730</v>
      </c>
      <c r="L246" s="6">
        <f t="shared" si="23"/>
        <v>1580</v>
      </c>
      <c r="M246" s="21">
        <f t="shared" si="19"/>
        <v>180</v>
      </c>
    </row>
    <row r="247" spans="1:13">
      <c r="A247" s="4">
        <v>762</v>
      </c>
      <c r="B247" s="5" t="s">
        <v>304</v>
      </c>
      <c r="C247" s="11">
        <v>11</v>
      </c>
      <c r="D247" s="6">
        <v>3637</v>
      </c>
      <c r="E247" s="15">
        <v>8.61</v>
      </c>
      <c r="F247" s="6">
        <v>4869098</v>
      </c>
      <c r="G247" s="6">
        <f t="shared" si="20"/>
        <v>1340</v>
      </c>
      <c r="H247" s="21">
        <f t="shared" si="18"/>
        <v>56551660.859465741</v>
      </c>
      <c r="J247" s="6">
        <f t="shared" si="21"/>
        <v>5434614.6085946569</v>
      </c>
      <c r="K247" s="6">
        <f t="shared" si="22"/>
        <v>565520</v>
      </c>
      <c r="L247" s="6">
        <f t="shared" si="23"/>
        <v>1490</v>
      </c>
      <c r="M247" s="21">
        <f t="shared" si="19"/>
        <v>150</v>
      </c>
    </row>
    <row r="248" spans="1:13">
      <c r="A248" s="4">
        <v>765</v>
      </c>
      <c r="B248" s="5" t="s">
        <v>305</v>
      </c>
      <c r="C248" s="11">
        <v>18</v>
      </c>
      <c r="D248" s="6">
        <v>10274</v>
      </c>
      <c r="E248" s="15">
        <v>7.1099999999999994</v>
      </c>
      <c r="F248" s="6">
        <v>14495670</v>
      </c>
      <c r="G248" s="6">
        <f t="shared" si="20"/>
        <v>1410</v>
      </c>
      <c r="H248" s="21">
        <f t="shared" si="18"/>
        <v>203877215.18987343</v>
      </c>
      <c r="J248" s="6">
        <f t="shared" si="21"/>
        <v>16534442.151898734</v>
      </c>
      <c r="K248" s="6">
        <f t="shared" si="22"/>
        <v>2038770</v>
      </c>
      <c r="L248" s="6">
        <f t="shared" si="23"/>
        <v>1610</v>
      </c>
      <c r="M248" s="21">
        <f t="shared" si="19"/>
        <v>200</v>
      </c>
    </row>
    <row r="249" spans="1:13">
      <c r="A249" s="4">
        <v>768</v>
      </c>
      <c r="B249" s="5" t="s">
        <v>306</v>
      </c>
      <c r="C249" s="11">
        <v>10</v>
      </c>
      <c r="D249" s="6">
        <v>2368</v>
      </c>
      <c r="E249" s="15">
        <v>8.36</v>
      </c>
      <c r="F249" s="6">
        <v>2989243</v>
      </c>
      <c r="G249" s="6">
        <f t="shared" si="20"/>
        <v>1260</v>
      </c>
      <c r="H249" s="21">
        <f t="shared" si="18"/>
        <v>35756495.215311006</v>
      </c>
      <c r="J249" s="6">
        <f t="shared" si="21"/>
        <v>3346807.9521531099</v>
      </c>
      <c r="K249" s="6">
        <f t="shared" si="22"/>
        <v>357560</v>
      </c>
      <c r="L249" s="6">
        <f t="shared" si="23"/>
        <v>1410</v>
      </c>
      <c r="M249" s="21">
        <f t="shared" si="19"/>
        <v>150</v>
      </c>
    </row>
    <row r="250" spans="1:13">
      <c r="A250" s="4">
        <v>777</v>
      </c>
      <c r="B250" s="5" t="s">
        <v>307</v>
      </c>
      <c r="C250" s="11">
        <v>18</v>
      </c>
      <c r="D250" s="6">
        <v>7172</v>
      </c>
      <c r="E250" s="15">
        <v>8.86</v>
      </c>
      <c r="F250" s="6">
        <v>10498072</v>
      </c>
      <c r="G250" s="6">
        <f t="shared" si="20"/>
        <v>1460</v>
      </c>
      <c r="H250" s="21">
        <f t="shared" si="18"/>
        <v>118488397.29119639</v>
      </c>
      <c r="J250" s="6">
        <f t="shared" si="21"/>
        <v>11682955.972911963</v>
      </c>
      <c r="K250" s="6">
        <f t="shared" si="22"/>
        <v>1184880</v>
      </c>
      <c r="L250" s="6">
        <f t="shared" si="23"/>
        <v>1630</v>
      </c>
      <c r="M250" s="21">
        <f t="shared" si="19"/>
        <v>170</v>
      </c>
    </row>
    <row r="251" spans="1:13">
      <c r="A251" s="4">
        <v>778</v>
      </c>
      <c r="B251" s="5" t="s">
        <v>308</v>
      </c>
      <c r="C251" s="11">
        <v>11</v>
      </c>
      <c r="D251" s="6">
        <v>6708</v>
      </c>
      <c r="E251" s="15">
        <v>9.11</v>
      </c>
      <c r="F251" s="6">
        <v>10332398</v>
      </c>
      <c r="G251" s="6">
        <f t="shared" si="20"/>
        <v>1540</v>
      </c>
      <c r="H251" s="21">
        <f t="shared" si="18"/>
        <v>113418199.78046104</v>
      </c>
      <c r="J251" s="6">
        <f t="shared" si="21"/>
        <v>11466579.99780461</v>
      </c>
      <c r="K251" s="6">
        <f t="shared" si="22"/>
        <v>1134180</v>
      </c>
      <c r="L251" s="6">
        <f t="shared" si="23"/>
        <v>1710</v>
      </c>
      <c r="M251" s="21">
        <f t="shared" si="19"/>
        <v>170</v>
      </c>
    </row>
    <row r="252" spans="1:13">
      <c r="A252" s="4">
        <v>781</v>
      </c>
      <c r="B252" s="5" t="s">
        <v>309</v>
      </c>
      <c r="C252" s="11">
        <v>7</v>
      </c>
      <c r="D252" s="6">
        <v>3496</v>
      </c>
      <c r="E252" s="15">
        <v>6.3599999999999994</v>
      </c>
      <c r="F252" s="6">
        <v>3550809</v>
      </c>
      <c r="G252" s="6">
        <f t="shared" si="20"/>
        <v>1020</v>
      </c>
      <c r="H252" s="21">
        <f t="shared" si="18"/>
        <v>55830330.188679248</v>
      </c>
      <c r="J252" s="6">
        <f t="shared" si="21"/>
        <v>4109112.3018867923</v>
      </c>
      <c r="K252" s="6">
        <f t="shared" si="22"/>
        <v>558300</v>
      </c>
      <c r="L252" s="6">
        <f t="shared" si="23"/>
        <v>1180</v>
      </c>
      <c r="M252" s="21">
        <f t="shared" si="19"/>
        <v>160</v>
      </c>
    </row>
    <row r="253" spans="1:13">
      <c r="A253" s="4">
        <v>783</v>
      </c>
      <c r="B253" s="5" t="s">
        <v>310</v>
      </c>
      <c r="C253" s="11">
        <v>4</v>
      </c>
      <c r="D253" s="6">
        <v>6377</v>
      </c>
      <c r="E253" s="15">
        <v>8.86</v>
      </c>
      <c r="F253" s="6">
        <v>11450608</v>
      </c>
      <c r="G253" s="6">
        <f t="shared" si="20"/>
        <v>1800</v>
      </c>
      <c r="H253" s="21">
        <f t="shared" si="18"/>
        <v>129239367.94582394</v>
      </c>
      <c r="J253" s="6">
        <f t="shared" si="21"/>
        <v>12743001.679458238</v>
      </c>
      <c r="K253" s="6">
        <f t="shared" si="22"/>
        <v>1292390</v>
      </c>
      <c r="L253" s="6">
        <f t="shared" si="23"/>
        <v>2000</v>
      </c>
      <c r="M253" s="21">
        <f t="shared" si="19"/>
        <v>200</v>
      </c>
    </row>
    <row r="254" spans="1:13">
      <c r="A254" s="4">
        <v>831</v>
      </c>
      <c r="B254" s="5" t="s">
        <v>311</v>
      </c>
      <c r="C254" s="11">
        <v>9</v>
      </c>
      <c r="D254" s="6">
        <v>4625</v>
      </c>
      <c r="E254" s="15">
        <v>8.36</v>
      </c>
      <c r="F254" s="6">
        <v>8269968.9999999991</v>
      </c>
      <c r="G254" s="6">
        <f t="shared" si="20"/>
        <v>1790</v>
      </c>
      <c r="H254" s="21">
        <f t="shared" si="18"/>
        <v>98923074.162679419</v>
      </c>
      <c r="J254" s="6">
        <f t="shared" si="21"/>
        <v>9259199.7416267935</v>
      </c>
      <c r="K254" s="6">
        <f t="shared" si="22"/>
        <v>989230</v>
      </c>
      <c r="L254" s="6">
        <f t="shared" si="23"/>
        <v>2000</v>
      </c>
      <c r="M254" s="21">
        <f t="shared" si="19"/>
        <v>210</v>
      </c>
    </row>
    <row r="255" spans="1:13">
      <c r="A255" s="4">
        <v>832</v>
      </c>
      <c r="B255" s="5" t="s">
        <v>312</v>
      </c>
      <c r="C255" s="11">
        <v>17</v>
      </c>
      <c r="D255" s="6">
        <v>3731</v>
      </c>
      <c r="E255" s="15">
        <v>7.8599999999999994</v>
      </c>
      <c r="F255" s="6">
        <v>4591696</v>
      </c>
      <c r="G255" s="6">
        <f t="shared" si="20"/>
        <v>1230</v>
      </c>
      <c r="H255" s="21">
        <f t="shared" si="18"/>
        <v>58418524.173027992</v>
      </c>
      <c r="J255" s="6">
        <f t="shared" si="21"/>
        <v>5175881.2417302802</v>
      </c>
      <c r="K255" s="6">
        <f t="shared" si="22"/>
        <v>584190</v>
      </c>
      <c r="L255" s="6">
        <f t="shared" si="23"/>
        <v>1390</v>
      </c>
      <c r="M255" s="21">
        <f t="shared" si="19"/>
        <v>160</v>
      </c>
    </row>
    <row r="256" spans="1:13">
      <c r="A256" s="4">
        <v>833</v>
      </c>
      <c r="B256" s="5" t="s">
        <v>313</v>
      </c>
      <c r="C256" s="11">
        <v>2</v>
      </c>
      <c r="D256" s="6">
        <v>1705</v>
      </c>
      <c r="E256" s="15">
        <v>6.8599999999999994</v>
      </c>
      <c r="F256" s="6">
        <v>2152201</v>
      </c>
      <c r="G256" s="6">
        <f t="shared" si="20"/>
        <v>1260</v>
      </c>
      <c r="H256" s="21">
        <f t="shared" si="18"/>
        <v>31373192.419825077</v>
      </c>
      <c r="J256" s="6">
        <f t="shared" si="21"/>
        <v>2465932.9241982508</v>
      </c>
      <c r="K256" s="6">
        <f t="shared" si="22"/>
        <v>313730</v>
      </c>
      <c r="L256" s="6">
        <f t="shared" si="23"/>
        <v>1450</v>
      </c>
      <c r="M256" s="21">
        <f t="shared" si="19"/>
        <v>190</v>
      </c>
    </row>
    <row r="257" spans="1:13">
      <c r="A257" s="4">
        <v>834</v>
      </c>
      <c r="B257" s="8" t="s">
        <v>314</v>
      </c>
      <c r="C257" s="11">
        <v>5</v>
      </c>
      <c r="D257" s="6">
        <v>5844</v>
      </c>
      <c r="E257" s="15">
        <v>8.610000000000003</v>
      </c>
      <c r="F257" s="6">
        <v>9941545</v>
      </c>
      <c r="G257" s="6">
        <f t="shared" si="20"/>
        <v>1700</v>
      </c>
      <c r="H257" s="21">
        <f t="shared" si="18"/>
        <v>115465098.72241576</v>
      </c>
      <c r="J257" s="6">
        <f t="shared" si="21"/>
        <v>11096195.987224156</v>
      </c>
      <c r="K257" s="6">
        <f t="shared" si="22"/>
        <v>1154650</v>
      </c>
      <c r="L257" s="6">
        <f t="shared" si="23"/>
        <v>1900</v>
      </c>
      <c r="M257" s="21">
        <f t="shared" si="19"/>
        <v>200</v>
      </c>
    </row>
    <row r="258" spans="1:13">
      <c r="A258" s="4">
        <v>837</v>
      </c>
      <c r="B258" s="5" t="s">
        <v>315</v>
      </c>
      <c r="C258" s="11">
        <v>6</v>
      </c>
      <c r="D258" s="6">
        <v>255050</v>
      </c>
      <c r="E258" s="15">
        <v>7.6099999999999994</v>
      </c>
      <c r="F258" s="6">
        <v>413531924</v>
      </c>
      <c r="G258" s="6">
        <f t="shared" si="20"/>
        <v>1620</v>
      </c>
      <c r="H258" s="21">
        <f t="shared" si="18"/>
        <v>5434059448.0946131</v>
      </c>
      <c r="J258" s="6">
        <f t="shared" si="21"/>
        <v>467872518.48094612</v>
      </c>
      <c r="K258" s="6">
        <f t="shared" si="22"/>
        <v>54340590</v>
      </c>
      <c r="L258" s="6">
        <f t="shared" si="23"/>
        <v>1830</v>
      </c>
      <c r="M258" s="21">
        <f t="shared" si="19"/>
        <v>210</v>
      </c>
    </row>
    <row r="259" spans="1:13">
      <c r="A259" s="4">
        <v>844</v>
      </c>
      <c r="B259" s="5" t="s">
        <v>316</v>
      </c>
      <c r="C259" s="11">
        <v>11</v>
      </c>
      <c r="D259" s="6">
        <v>1412</v>
      </c>
      <c r="E259" s="15">
        <v>8.86</v>
      </c>
      <c r="F259" s="6">
        <v>1888398</v>
      </c>
      <c r="G259" s="6">
        <f t="shared" si="20"/>
        <v>1340</v>
      </c>
      <c r="H259" s="21">
        <f t="shared" si="18"/>
        <v>21313747.178329572</v>
      </c>
      <c r="J259" s="6">
        <f t="shared" si="21"/>
        <v>2101535.4717832957</v>
      </c>
      <c r="K259" s="6">
        <f t="shared" si="22"/>
        <v>213140</v>
      </c>
      <c r="L259" s="6">
        <f t="shared" si="23"/>
        <v>1490</v>
      </c>
      <c r="M259" s="21">
        <f t="shared" si="19"/>
        <v>150</v>
      </c>
    </row>
    <row r="260" spans="1:13">
      <c r="A260" s="4">
        <v>845</v>
      </c>
      <c r="B260" s="5" t="s">
        <v>317</v>
      </c>
      <c r="C260" s="11">
        <v>19</v>
      </c>
      <c r="D260" s="6">
        <v>2831</v>
      </c>
      <c r="E260" s="15">
        <v>7.3599999999999994</v>
      </c>
      <c r="F260" s="6">
        <v>3678500</v>
      </c>
      <c r="G260" s="6">
        <f t="shared" si="20"/>
        <v>1300</v>
      </c>
      <c r="H260" s="21">
        <f t="shared" si="18"/>
        <v>49979619.565217398</v>
      </c>
      <c r="J260" s="6">
        <f t="shared" si="21"/>
        <v>4178296.1956521743</v>
      </c>
      <c r="K260" s="6">
        <f t="shared" si="22"/>
        <v>499800</v>
      </c>
      <c r="L260" s="6">
        <f t="shared" si="23"/>
        <v>1480</v>
      </c>
      <c r="M260" s="21">
        <f t="shared" si="19"/>
        <v>180</v>
      </c>
    </row>
    <row r="261" spans="1:13">
      <c r="A261" s="24">
        <v>846</v>
      </c>
      <c r="B261" s="23" t="s">
        <v>318</v>
      </c>
      <c r="C261" s="11">
        <v>14</v>
      </c>
      <c r="D261" s="6">
        <v>4758</v>
      </c>
      <c r="E261" s="16">
        <v>9.86</v>
      </c>
      <c r="F261" s="6">
        <v>7706762</v>
      </c>
      <c r="G261" s="6">
        <f t="shared" si="20"/>
        <v>1620</v>
      </c>
      <c r="H261" s="21">
        <f t="shared" si="18"/>
        <v>78161886.409736305</v>
      </c>
      <c r="J261" s="6">
        <f t="shared" si="21"/>
        <v>8488380.8640973624</v>
      </c>
      <c r="K261" s="6">
        <f t="shared" si="22"/>
        <v>781620</v>
      </c>
      <c r="L261" s="6">
        <f t="shared" si="23"/>
        <v>1780</v>
      </c>
      <c r="M261" s="21">
        <f t="shared" si="19"/>
        <v>160</v>
      </c>
    </row>
    <row r="262" spans="1:13">
      <c r="A262" s="4">
        <v>848</v>
      </c>
      <c r="B262" s="5" t="s">
        <v>319</v>
      </c>
      <c r="C262" s="11">
        <v>12</v>
      </c>
      <c r="D262" s="6">
        <v>4066</v>
      </c>
      <c r="E262" s="15">
        <v>9.11</v>
      </c>
      <c r="F262" s="6">
        <v>5752828</v>
      </c>
      <c r="G262" s="6">
        <f t="shared" si="20"/>
        <v>1410</v>
      </c>
      <c r="H262" s="21">
        <f t="shared" si="18"/>
        <v>63148496.158068061</v>
      </c>
      <c r="J262" s="6">
        <f t="shared" si="21"/>
        <v>6384312.9615806807</v>
      </c>
      <c r="K262" s="6">
        <f t="shared" si="22"/>
        <v>631480</v>
      </c>
      <c r="L262" s="6">
        <f t="shared" si="23"/>
        <v>1570</v>
      </c>
      <c r="M262" s="21">
        <f t="shared" si="19"/>
        <v>160</v>
      </c>
    </row>
    <row r="263" spans="1:13">
      <c r="A263" s="4">
        <v>849</v>
      </c>
      <c r="B263" s="10" t="s">
        <v>320</v>
      </c>
      <c r="C263" s="11">
        <v>16</v>
      </c>
      <c r="D263" s="6">
        <v>2849</v>
      </c>
      <c r="E263" s="15">
        <v>9.11</v>
      </c>
      <c r="F263" s="6">
        <v>4001853</v>
      </c>
      <c r="G263" s="6">
        <f t="shared" si="20"/>
        <v>1400</v>
      </c>
      <c r="H263" s="21">
        <f t="shared" ref="H263:H298" si="24">100*F263/E263</f>
        <v>43928133.918770581</v>
      </c>
      <c r="J263" s="6">
        <f t="shared" si="21"/>
        <v>4441134.3391877059</v>
      </c>
      <c r="K263" s="6">
        <f t="shared" si="22"/>
        <v>439280</v>
      </c>
      <c r="L263" s="6">
        <f t="shared" si="23"/>
        <v>1560</v>
      </c>
      <c r="M263" s="21">
        <f t="shared" ref="M263:M298" si="25">L263-G263</f>
        <v>160</v>
      </c>
    </row>
    <row r="264" spans="1:13">
      <c r="A264" s="4">
        <v>850</v>
      </c>
      <c r="B264" s="5" t="s">
        <v>321</v>
      </c>
      <c r="C264" s="12">
        <v>13</v>
      </c>
      <c r="D264" s="6">
        <v>2368</v>
      </c>
      <c r="E264" s="15">
        <v>8.36</v>
      </c>
      <c r="F264" s="6">
        <v>3437052</v>
      </c>
      <c r="G264" s="6">
        <f t="shared" ref="G264:G298" si="26">ROUND(F264/D264,-1)</f>
        <v>1450</v>
      </c>
      <c r="H264" s="21">
        <f t="shared" si="24"/>
        <v>41113062.200956941</v>
      </c>
      <c r="J264" s="6">
        <f t="shared" ref="J264:J298" si="27">(E264+$J$6)*H264/100</f>
        <v>3848182.6220095693</v>
      </c>
      <c r="K264" s="6">
        <f t="shared" ref="K264:K298" si="28">ROUND(J264-F264,-1)</f>
        <v>411130</v>
      </c>
      <c r="L264" s="6">
        <f t="shared" ref="L264:L298" si="29">ROUND(J264/D264,-1)</f>
        <v>1630</v>
      </c>
      <c r="M264" s="21">
        <f t="shared" si="25"/>
        <v>180</v>
      </c>
    </row>
    <row r="265" spans="1:13">
      <c r="A265" s="4">
        <v>851</v>
      </c>
      <c r="B265" s="5" t="s">
        <v>322</v>
      </c>
      <c r="C265" s="11">
        <v>19</v>
      </c>
      <c r="D265" s="6">
        <v>21018</v>
      </c>
      <c r="E265" s="15">
        <v>8.36</v>
      </c>
      <c r="F265" s="6">
        <v>36117285</v>
      </c>
      <c r="G265" s="6">
        <f t="shared" si="26"/>
        <v>1720</v>
      </c>
      <c r="H265" s="21">
        <f t="shared" si="24"/>
        <v>432024940.19138759</v>
      </c>
      <c r="J265" s="6">
        <f t="shared" si="27"/>
        <v>40437534.401913874</v>
      </c>
      <c r="K265" s="6">
        <f t="shared" si="28"/>
        <v>4320250</v>
      </c>
      <c r="L265" s="6">
        <f t="shared" si="29"/>
        <v>1920</v>
      </c>
      <c r="M265" s="21">
        <f t="shared" si="25"/>
        <v>200</v>
      </c>
    </row>
    <row r="266" spans="1:13">
      <c r="A266" s="4">
        <v>853</v>
      </c>
      <c r="B266" s="5" t="s">
        <v>323</v>
      </c>
      <c r="C266" s="12">
        <v>2</v>
      </c>
      <c r="D266" s="6">
        <v>201863</v>
      </c>
      <c r="E266" s="15">
        <v>6.8599999999999994</v>
      </c>
      <c r="F266" s="6">
        <v>283321344</v>
      </c>
      <c r="G266" s="6">
        <f t="shared" si="26"/>
        <v>1400</v>
      </c>
      <c r="H266" s="21">
        <f t="shared" si="24"/>
        <v>4130048746.3556857</v>
      </c>
      <c r="J266" s="6">
        <f t="shared" si="27"/>
        <v>324621831.46355689</v>
      </c>
      <c r="K266" s="6">
        <f t="shared" si="28"/>
        <v>41300490</v>
      </c>
      <c r="L266" s="6">
        <f t="shared" si="29"/>
        <v>1610</v>
      </c>
      <c r="M266" s="21">
        <f t="shared" si="25"/>
        <v>210</v>
      </c>
    </row>
    <row r="267" spans="1:13">
      <c r="A267" s="4">
        <v>857</v>
      </c>
      <c r="B267" s="5" t="s">
        <v>324</v>
      </c>
      <c r="C267" s="11">
        <v>11</v>
      </c>
      <c r="D267" s="6">
        <v>2313</v>
      </c>
      <c r="E267" s="15">
        <v>9.36</v>
      </c>
      <c r="F267" s="6">
        <v>3308974</v>
      </c>
      <c r="G267" s="6">
        <f t="shared" si="26"/>
        <v>1430</v>
      </c>
      <c r="H267" s="21">
        <f t="shared" si="24"/>
        <v>35352286.324786328</v>
      </c>
      <c r="J267" s="6">
        <f t="shared" si="27"/>
        <v>3662496.8632478635</v>
      </c>
      <c r="K267" s="6">
        <f t="shared" si="28"/>
        <v>353520</v>
      </c>
      <c r="L267" s="6">
        <f t="shared" si="29"/>
        <v>1580</v>
      </c>
      <c r="M267" s="21">
        <f t="shared" si="25"/>
        <v>150</v>
      </c>
    </row>
    <row r="268" spans="1:13">
      <c r="A268" s="4">
        <v>858</v>
      </c>
      <c r="B268" s="5" t="s">
        <v>325</v>
      </c>
      <c r="C268" s="11">
        <v>1</v>
      </c>
      <c r="D268" s="6">
        <v>41338</v>
      </c>
      <c r="E268" s="15">
        <v>7.1099999999999994</v>
      </c>
      <c r="F268" s="6">
        <v>76485756</v>
      </c>
      <c r="G268" s="6">
        <f t="shared" si="26"/>
        <v>1850</v>
      </c>
      <c r="H268" s="21">
        <f t="shared" si="24"/>
        <v>1075749029.5358651</v>
      </c>
      <c r="J268" s="6">
        <f t="shared" si="27"/>
        <v>87243246.295358658</v>
      </c>
      <c r="K268" s="6">
        <f t="shared" si="28"/>
        <v>10757490</v>
      </c>
      <c r="L268" s="6">
        <f t="shared" si="29"/>
        <v>2110</v>
      </c>
      <c r="M268" s="21">
        <f t="shared" si="25"/>
        <v>260</v>
      </c>
    </row>
    <row r="269" spans="1:13">
      <c r="A269" s="4">
        <v>859</v>
      </c>
      <c r="B269" s="5" t="s">
        <v>326</v>
      </c>
      <c r="C269" s="11">
        <v>17</v>
      </c>
      <c r="D269" s="6">
        <v>6525</v>
      </c>
      <c r="E269" s="15">
        <v>9.360000000000003</v>
      </c>
      <c r="F269" s="6">
        <v>9721982</v>
      </c>
      <c r="G269" s="6">
        <f t="shared" si="26"/>
        <v>1490</v>
      </c>
      <c r="H269" s="21">
        <f t="shared" si="24"/>
        <v>103867329.05982903</v>
      </c>
      <c r="J269" s="6">
        <f t="shared" si="27"/>
        <v>10760655.29059829</v>
      </c>
      <c r="K269" s="6">
        <f t="shared" si="28"/>
        <v>1038670</v>
      </c>
      <c r="L269" s="6">
        <f t="shared" si="29"/>
        <v>1650</v>
      </c>
      <c r="M269" s="21">
        <f t="shared" si="25"/>
        <v>160</v>
      </c>
    </row>
    <row r="270" spans="1:13">
      <c r="A270" s="4">
        <v>886</v>
      </c>
      <c r="B270" s="5" t="s">
        <v>327</v>
      </c>
      <c r="C270" s="11">
        <v>4</v>
      </c>
      <c r="D270" s="6">
        <v>12533</v>
      </c>
      <c r="E270" s="15">
        <v>8.86</v>
      </c>
      <c r="F270" s="6">
        <v>22768615</v>
      </c>
      <c r="G270" s="6">
        <f t="shared" si="26"/>
        <v>1820</v>
      </c>
      <c r="H270" s="21">
        <f t="shared" si="24"/>
        <v>256982110.60948083</v>
      </c>
      <c r="J270" s="6">
        <f t="shared" si="27"/>
        <v>25338436.106094807</v>
      </c>
      <c r="K270" s="6">
        <f t="shared" si="28"/>
        <v>2569820</v>
      </c>
      <c r="L270" s="6">
        <f t="shared" si="29"/>
        <v>2020</v>
      </c>
      <c r="M270" s="21">
        <f t="shared" si="25"/>
        <v>200</v>
      </c>
    </row>
    <row r="271" spans="1:13">
      <c r="A271" s="4">
        <v>887</v>
      </c>
      <c r="B271" s="5" t="s">
        <v>328</v>
      </c>
      <c r="C271" s="11">
        <v>6</v>
      </c>
      <c r="D271" s="6">
        <v>4568</v>
      </c>
      <c r="E271" s="15">
        <v>9.36</v>
      </c>
      <c r="F271" s="6">
        <v>6912423</v>
      </c>
      <c r="G271" s="6">
        <f t="shared" si="26"/>
        <v>1510</v>
      </c>
      <c r="H271" s="21">
        <f t="shared" si="24"/>
        <v>73850673.076923087</v>
      </c>
      <c r="J271" s="6">
        <f t="shared" si="27"/>
        <v>7650929.730769231</v>
      </c>
      <c r="K271" s="6">
        <f t="shared" si="28"/>
        <v>738510</v>
      </c>
      <c r="L271" s="6">
        <f t="shared" si="29"/>
        <v>1670</v>
      </c>
      <c r="M271" s="21">
        <f t="shared" si="25"/>
        <v>160</v>
      </c>
    </row>
    <row r="272" spans="1:13">
      <c r="A272" s="4">
        <v>889</v>
      </c>
      <c r="B272" s="5" t="s">
        <v>329</v>
      </c>
      <c r="C272" s="11">
        <v>17</v>
      </c>
      <c r="D272" s="6">
        <v>2491</v>
      </c>
      <c r="E272" s="15">
        <v>7.8599999999999994</v>
      </c>
      <c r="F272" s="6">
        <v>3046640</v>
      </c>
      <c r="G272" s="6">
        <f t="shared" si="26"/>
        <v>1220</v>
      </c>
      <c r="H272" s="21">
        <f t="shared" si="24"/>
        <v>38761323.155216284</v>
      </c>
      <c r="J272" s="6">
        <f t="shared" si="27"/>
        <v>3434253.2315521627</v>
      </c>
      <c r="K272" s="6">
        <f t="shared" si="28"/>
        <v>387610</v>
      </c>
      <c r="L272" s="6">
        <f t="shared" si="29"/>
        <v>1380</v>
      </c>
      <c r="M272" s="21">
        <f t="shared" si="25"/>
        <v>160</v>
      </c>
    </row>
    <row r="273" spans="1:13">
      <c r="A273" s="4">
        <v>890</v>
      </c>
      <c r="B273" s="5" t="s">
        <v>330</v>
      </c>
      <c r="C273" s="11">
        <v>19</v>
      </c>
      <c r="D273" s="6">
        <v>1139</v>
      </c>
      <c r="E273" s="15">
        <v>8.36</v>
      </c>
      <c r="F273" s="6">
        <v>1850489</v>
      </c>
      <c r="G273" s="6">
        <f t="shared" si="26"/>
        <v>1620</v>
      </c>
      <c r="H273" s="21">
        <f t="shared" si="24"/>
        <v>22135035.885167465</v>
      </c>
      <c r="J273" s="6">
        <f t="shared" si="27"/>
        <v>2071839.3588516745</v>
      </c>
      <c r="K273" s="6">
        <f t="shared" si="28"/>
        <v>221350</v>
      </c>
      <c r="L273" s="6">
        <f t="shared" si="29"/>
        <v>1820</v>
      </c>
      <c r="M273" s="21">
        <f t="shared" si="25"/>
        <v>200</v>
      </c>
    </row>
    <row r="274" spans="1:13">
      <c r="A274" s="4">
        <v>892</v>
      </c>
      <c r="B274" s="5" t="s">
        <v>331</v>
      </c>
      <c r="C274" s="11">
        <v>13</v>
      </c>
      <c r="D274" s="6">
        <v>3615</v>
      </c>
      <c r="E274" s="15">
        <v>8.8599999999999959</v>
      </c>
      <c r="F274" s="6">
        <v>5180977</v>
      </c>
      <c r="G274" s="6">
        <f t="shared" si="26"/>
        <v>1430</v>
      </c>
      <c r="H274" s="21">
        <f t="shared" si="24"/>
        <v>58476038.374717861</v>
      </c>
      <c r="J274" s="6">
        <f t="shared" si="27"/>
        <v>5765737.3837471781</v>
      </c>
      <c r="K274" s="6">
        <f t="shared" si="28"/>
        <v>584760</v>
      </c>
      <c r="L274" s="6">
        <f t="shared" si="29"/>
        <v>1590</v>
      </c>
      <c r="M274" s="21">
        <f t="shared" si="25"/>
        <v>160</v>
      </c>
    </row>
    <row r="275" spans="1:13">
      <c r="A275" s="4">
        <v>893</v>
      </c>
      <c r="B275" s="5" t="s">
        <v>332</v>
      </c>
      <c r="C275" s="11">
        <v>15</v>
      </c>
      <c r="D275" s="6">
        <v>7500</v>
      </c>
      <c r="E275" s="15">
        <v>8.61</v>
      </c>
      <c r="F275" s="6">
        <v>11120712</v>
      </c>
      <c r="G275" s="6">
        <f t="shared" si="26"/>
        <v>1480</v>
      </c>
      <c r="H275" s="21">
        <f t="shared" si="24"/>
        <v>129160418.11846691</v>
      </c>
      <c r="J275" s="6">
        <f t="shared" si="27"/>
        <v>12412316.181184668</v>
      </c>
      <c r="K275" s="6">
        <f t="shared" si="28"/>
        <v>1291600</v>
      </c>
      <c r="L275" s="6">
        <f t="shared" si="29"/>
        <v>1650</v>
      </c>
      <c r="M275" s="21">
        <f t="shared" si="25"/>
        <v>170</v>
      </c>
    </row>
    <row r="276" spans="1:13">
      <c r="A276" s="4">
        <v>895</v>
      </c>
      <c r="B276" s="5" t="s">
        <v>333</v>
      </c>
      <c r="C276" s="11">
        <v>2</v>
      </c>
      <c r="D276" s="6">
        <v>14938</v>
      </c>
      <c r="E276" s="15">
        <v>8.11</v>
      </c>
      <c r="F276" s="6">
        <v>25043640</v>
      </c>
      <c r="G276" s="6">
        <f t="shared" si="26"/>
        <v>1680</v>
      </c>
      <c r="H276" s="21">
        <f t="shared" si="24"/>
        <v>308799506.78175092</v>
      </c>
      <c r="J276" s="6">
        <f t="shared" si="27"/>
        <v>28131635.067817505</v>
      </c>
      <c r="K276" s="6">
        <f t="shared" si="28"/>
        <v>3088000</v>
      </c>
      <c r="L276" s="6">
        <f t="shared" si="29"/>
        <v>1880</v>
      </c>
      <c r="M276" s="21">
        <f t="shared" si="25"/>
        <v>200</v>
      </c>
    </row>
    <row r="277" spans="1:13">
      <c r="A277" s="4">
        <v>785</v>
      </c>
      <c r="B277" s="5" t="s">
        <v>334</v>
      </c>
      <c r="C277" s="11">
        <v>18</v>
      </c>
      <c r="D277" s="6">
        <v>2589</v>
      </c>
      <c r="E277" s="15">
        <v>8.36</v>
      </c>
      <c r="F277" s="6">
        <v>3376333</v>
      </c>
      <c r="G277" s="6">
        <f t="shared" si="26"/>
        <v>1300</v>
      </c>
      <c r="H277" s="21">
        <f t="shared" si="24"/>
        <v>40386758.373205744</v>
      </c>
      <c r="J277" s="6">
        <f t="shared" si="27"/>
        <v>3780200.5837320574</v>
      </c>
      <c r="K277" s="6">
        <f t="shared" si="28"/>
        <v>403870</v>
      </c>
      <c r="L277" s="6">
        <f t="shared" si="29"/>
        <v>1460</v>
      </c>
      <c r="M277" s="21">
        <f t="shared" si="25"/>
        <v>160</v>
      </c>
    </row>
    <row r="278" spans="1:13">
      <c r="A278" s="4">
        <v>905</v>
      </c>
      <c r="B278" s="5" t="s">
        <v>335</v>
      </c>
      <c r="C278" s="11">
        <v>15</v>
      </c>
      <c r="D278" s="6">
        <v>68956</v>
      </c>
      <c r="E278" s="15">
        <v>8.36</v>
      </c>
      <c r="F278" s="6">
        <v>120812255</v>
      </c>
      <c r="G278" s="6">
        <f t="shared" si="26"/>
        <v>1750</v>
      </c>
      <c r="H278" s="21">
        <f t="shared" si="24"/>
        <v>1445122667.4641149</v>
      </c>
      <c r="J278" s="6">
        <f t="shared" si="27"/>
        <v>135263481.67464116</v>
      </c>
      <c r="K278" s="6">
        <f t="shared" si="28"/>
        <v>14451230</v>
      </c>
      <c r="L278" s="6">
        <f t="shared" si="29"/>
        <v>1960</v>
      </c>
      <c r="M278" s="21">
        <f t="shared" si="25"/>
        <v>210</v>
      </c>
    </row>
    <row r="279" spans="1:13">
      <c r="A279" s="4">
        <v>908</v>
      </c>
      <c r="B279" s="5" t="s">
        <v>336</v>
      </c>
      <c r="C279" s="11">
        <v>6</v>
      </c>
      <c r="D279" s="6">
        <v>20694</v>
      </c>
      <c r="E279" s="15">
        <v>7.6099999999999994</v>
      </c>
      <c r="F279" s="6">
        <v>33035559</v>
      </c>
      <c r="G279" s="6">
        <f t="shared" si="26"/>
        <v>1600</v>
      </c>
      <c r="H279" s="21">
        <f t="shared" si="24"/>
        <v>434107214.19185287</v>
      </c>
      <c r="J279" s="6">
        <f t="shared" si="27"/>
        <v>37376631.141918533</v>
      </c>
      <c r="K279" s="6">
        <f t="shared" si="28"/>
        <v>4341070</v>
      </c>
      <c r="L279" s="6">
        <f t="shared" si="29"/>
        <v>1810</v>
      </c>
      <c r="M279" s="21">
        <f t="shared" si="25"/>
        <v>210</v>
      </c>
    </row>
    <row r="280" spans="1:13">
      <c r="A280" s="4">
        <v>92</v>
      </c>
      <c r="B280" s="5" t="s">
        <v>337</v>
      </c>
      <c r="C280" s="11">
        <v>1</v>
      </c>
      <c r="D280" s="6">
        <v>247443</v>
      </c>
      <c r="E280" s="15">
        <v>6.3599999999999994</v>
      </c>
      <c r="F280" s="6">
        <v>363809823</v>
      </c>
      <c r="G280" s="6">
        <f t="shared" si="26"/>
        <v>1470</v>
      </c>
      <c r="H280" s="21">
        <f t="shared" si="24"/>
        <v>5720280235.8490572</v>
      </c>
      <c r="J280" s="6">
        <f t="shared" si="27"/>
        <v>421012625.35849059</v>
      </c>
      <c r="K280" s="6">
        <f t="shared" si="28"/>
        <v>57202800</v>
      </c>
      <c r="L280" s="6">
        <f t="shared" si="29"/>
        <v>1700</v>
      </c>
      <c r="M280" s="21">
        <f t="shared" si="25"/>
        <v>230</v>
      </c>
    </row>
    <row r="281" spans="1:13">
      <c r="A281" s="4">
        <v>915</v>
      </c>
      <c r="B281" s="5" t="s">
        <v>338</v>
      </c>
      <c r="C281" s="11">
        <v>11</v>
      </c>
      <c r="D281" s="6">
        <v>19727</v>
      </c>
      <c r="E281" s="15">
        <v>8.36</v>
      </c>
      <c r="F281" s="6">
        <v>32668556</v>
      </c>
      <c r="G281" s="6">
        <f t="shared" si="26"/>
        <v>1660</v>
      </c>
      <c r="H281" s="21">
        <f t="shared" si="24"/>
        <v>390772200.95693785</v>
      </c>
      <c r="J281" s="6">
        <f t="shared" si="27"/>
        <v>36576278.009569384</v>
      </c>
      <c r="K281" s="6">
        <f t="shared" si="28"/>
        <v>3907720</v>
      </c>
      <c r="L281" s="6">
        <f t="shared" si="29"/>
        <v>1850</v>
      </c>
      <c r="M281" s="21">
        <f t="shared" si="25"/>
        <v>190</v>
      </c>
    </row>
    <row r="282" spans="1:13">
      <c r="A282" s="24">
        <v>918</v>
      </c>
      <c r="B282" s="23" t="s">
        <v>339</v>
      </c>
      <c r="C282" s="11">
        <v>2</v>
      </c>
      <c r="D282" s="6">
        <v>2245</v>
      </c>
      <c r="E282" s="16">
        <v>9.61</v>
      </c>
      <c r="F282" s="6">
        <v>3676934</v>
      </c>
      <c r="G282" s="6">
        <f t="shared" si="26"/>
        <v>1640</v>
      </c>
      <c r="H282" s="21">
        <f t="shared" si="24"/>
        <v>38261540.062434964</v>
      </c>
      <c r="J282" s="6">
        <f t="shared" si="27"/>
        <v>4059549.4006243497</v>
      </c>
      <c r="K282" s="6">
        <f t="shared" si="28"/>
        <v>382620</v>
      </c>
      <c r="L282" s="6">
        <f t="shared" si="29"/>
        <v>1810</v>
      </c>
      <c r="M282" s="21">
        <f t="shared" si="25"/>
        <v>170</v>
      </c>
    </row>
    <row r="283" spans="1:13">
      <c r="A283" s="4">
        <v>921</v>
      </c>
      <c r="B283" s="5" t="s">
        <v>340</v>
      </c>
      <c r="C283" s="11">
        <v>11</v>
      </c>
      <c r="D283" s="6">
        <v>1895</v>
      </c>
      <c r="E283" s="15">
        <v>9.11</v>
      </c>
      <c r="F283" s="6">
        <v>2507874</v>
      </c>
      <c r="G283" s="6">
        <f t="shared" si="26"/>
        <v>1320</v>
      </c>
      <c r="H283" s="21">
        <f t="shared" si="24"/>
        <v>27528803.512623493</v>
      </c>
      <c r="J283" s="6">
        <f t="shared" si="27"/>
        <v>2783162.0351262349</v>
      </c>
      <c r="K283" s="6">
        <f t="shared" si="28"/>
        <v>275290</v>
      </c>
      <c r="L283" s="6">
        <f t="shared" si="29"/>
        <v>1470</v>
      </c>
      <c r="M283" s="21">
        <f t="shared" si="25"/>
        <v>150</v>
      </c>
    </row>
    <row r="284" spans="1:13">
      <c r="A284" s="4">
        <v>922</v>
      </c>
      <c r="B284" s="5" t="s">
        <v>341</v>
      </c>
      <c r="C284" s="11">
        <v>6</v>
      </c>
      <c r="D284" s="6">
        <v>4469</v>
      </c>
      <c r="E284" s="15">
        <v>9.36</v>
      </c>
      <c r="F284" s="6">
        <v>9046423</v>
      </c>
      <c r="G284" s="6">
        <f t="shared" si="26"/>
        <v>2020</v>
      </c>
      <c r="H284" s="21">
        <f t="shared" si="24"/>
        <v>96649818.376068383</v>
      </c>
      <c r="J284" s="6">
        <f t="shared" si="27"/>
        <v>10012921.183760684</v>
      </c>
      <c r="K284" s="6">
        <f t="shared" si="28"/>
        <v>966500</v>
      </c>
      <c r="L284" s="6">
        <f t="shared" si="29"/>
        <v>2240</v>
      </c>
      <c r="M284" s="21">
        <f t="shared" si="25"/>
        <v>220</v>
      </c>
    </row>
    <row r="285" spans="1:13">
      <c r="A285" s="24">
        <v>924</v>
      </c>
      <c r="B285" s="23" t="s">
        <v>342</v>
      </c>
      <c r="C285" s="11">
        <v>16</v>
      </c>
      <c r="D285" s="6">
        <v>2936</v>
      </c>
      <c r="E285" s="16">
        <v>9.86</v>
      </c>
      <c r="F285" s="6">
        <v>4632012</v>
      </c>
      <c r="G285" s="6">
        <f t="shared" si="26"/>
        <v>1580</v>
      </c>
      <c r="H285" s="21">
        <f t="shared" si="24"/>
        <v>46977809.330628805</v>
      </c>
      <c r="J285" s="6">
        <f t="shared" si="27"/>
        <v>5101790.0933062881</v>
      </c>
      <c r="K285" s="6">
        <f t="shared" si="28"/>
        <v>469780</v>
      </c>
      <c r="L285" s="6">
        <f t="shared" si="29"/>
        <v>1740</v>
      </c>
      <c r="M285" s="21">
        <f t="shared" si="25"/>
        <v>160</v>
      </c>
    </row>
    <row r="286" spans="1:13">
      <c r="A286" s="4">
        <v>925</v>
      </c>
      <c r="B286" s="5" t="s">
        <v>343</v>
      </c>
      <c r="C286" s="11">
        <v>11</v>
      </c>
      <c r="D286" s="6">
        <v>3387</v>
      </c>
      <c r="E286" s="15">
        <v>8.36</v>
      </c>
      <c r="F286" s="6">
        <v>4850559</v>
      </c>
      <c r="G286" s="6">
        <f t="shared" si="26"/>
        <v>1430</v>
      </c>
      <c r="H286" s="21">
        <f t="shared" si="24"/>
        <v>58021040.669856466</v>
      </c>
      <c r="J286" s="6">
        <f t="shared" si="27"/>
        <v>5430769.4066985659</v>
      </c>
      <c r="K286" s="6">
        <f t="shared" si="28"/>
        <v>580210</v>
      </c>
      <c r="L286" s="6">
        <f t="shared" si="29"/>
        <v>1600</v>
      </c>
      <c r="M286" s="21">
        <f t="shared" si="25"/>
        <v>170</v>
      </c>
    </row>
    <row r="287" spans="1:13">
      <c r="A287" s="4">
        <v>927</v>
      </c>
      <c r="B287" s="5" t="s">
        <v>344</v>
      </c>
      <c r="C287" s="11">
        <v>1</v>
      </c>
      <c r="D287" s="6">
        <v>28811</v>
      </c>
      <c r="E287" s="15">
        <v>7.8599999999999994</v>
      </c>
      <c r="F287" s="6">
        <v>54202856</v>
      </c>
      <c r="G287" s="6">
        <f t="shared" si="26"/>
        <v>1880</v>
      </c>
      <c r="H287" s="21">
        <f t="shared" si="24"/>
        <v>689603765.90330791</v>
      </c>
      <c r="J287" s="6">
        <f t="shared" si="27"/>
        <v>61098893.659033082</v>
      </c>
      <c r="K287" s="6">
        <f t="shared" si="28"/>
        <v>6896040</v>
      </c>
      <c r="L287" s="6">
        <f t="shared" si="29"/>
        <v>2120</v>
      </c>
      <c r="M287" s="21">
        <f t="shared" si="25"/>
        <v>240</v>
      </c>
    </row>
    <row r="288" spans="1:13">
      <c r="A288" s="4">
        <v>931</v>
      </c>
      <c r="B288" s="5" t="s">
        <v>345</v>
      </c>
      <c r="C288" s="11">
        <v>13</v>
      </c>
      <c r="D288" s="6">
        <v>5877</v>
      </c>
      <c r="E288" s="15">
        <v>8.36</v>
      </c>
      <c r="F288" s="6">
        <v>8032228</v>
      </c>
      <c r="G288" s="6">
        <f t="shared" si="26"/>
        <v>1370</v>
      </c>
      <c r="H288" s="21">
        <f t="shared" si="24"/>
        <v>96079282.296650723</v>
      </c>
      <c r="J288" s="6">
        <f t="shared" si="27"/>
        <v>8993020.8229665086</v>
      </c>
      <c r="K288" s="6">
        <f t="shared" si="28"/>
        <v>960790</v>
      </c>
      <c r="L288" s="6">
        <f t="shared" si="29"/>
        <v>1530</v>
      </c>
      <c r="M288" s="21">
        <f t="shared" si="25"/>
        <v>160</v>
      </c>
    </row>
    <row r="289" spans="1:13">
      <c r="A289" s="24">
        <v>934</v>
      </c>
      <c r="B289" s="23" t="s">
        <v>346</v>
      </c>
      <c r="C289" s="11">
        <v>14</v>
      </c>
      <c r="D289" s="6">
        <v>2656</v>
      </c>
      <c r="E289" s="16">
        <v>9.6099999999999959</v>
      </c>
      <c r="F289" s="6">
        <v>4393483</v>
      </c>
      <c r="G289" s="6">
        <f t="shared" si="26"/>
        <v>1650</v>
      </c>
      <c r="H289" s="21">
        <f t="shared" si="24"/>
        <v>45717825.182101995</v>
      </c>
      <c r="J289" s="6">
        <f t="shared" si="27"/>
        <v>4850661.2518210197</v>
      </c>
      <c r="K289" s="6">
        <f t="shared" si="28"/>
        <v>457180</v>
      </c>
      <c r="L289" s="6">
        <f t="shared" si="29"/>
        <v>1830</v>
      </c>
      <c r="M289" s="21">
        <f t="shared" si="25"/>
        <v>180</v>
      </c>
    </row>
    <row r="290" spans="1:13">
      <c r="A290" s="4">
        <v>935</v>
      </c>
      <c r="B290" s="5" t="s">
        <v>347</v>
      </c>
      <c r="C290" s="11">
        <v>8</v>
      </c>
      <c r="D290" s="6">
        <v>2927</v>
      </c>
      <c r="E290" s="15">
        <v>8.86</v>
      </c>
      <c r="F290" s="6">
        <v>4450729</v>
      </c>
      <c r="G290" s="6">
        <f t="shared" si="26"/>
        <v>1520</v>
      </c>
      <c r="H290" s="21">
        <f t="shared" si="24"/>
        <v>50233961.625282168</v>
      </c>
      <c r="J290" s="6">
        <f t="shared" si="27"/>
        <v>4953068.6162528219</v>
      </c>
      <c r="K290" s="6">
        <f t="shared" si="28"/>
        <v>502340</v>
      </c>
      <c r="L290" s="6">
        <f t="shared" si="29"/>
        <v>1690</v>
      </c>
      <c r="M290" s="21">
        <f t="shared" si="25"/>
        <v>170</v>
      </c>
    </row>
    <row r="291" spans="1:13">
      <c r="A291" s="4">
        <v>936</v>
      </c>
      <c r="B291" s="5" t="s">
        <v>348</v>
      </c>
      <c r="C291" s="11">
        <v>6</v>
      </c>
      <c r="D291" s="6">
        <v>6275</v>
      </c>
      <c r="E291" s="15">
        <v>8.61</v>
      </c>
      <c r="F291" s="6">
        <v>8973066</v>
      </c>
      <c r="G291" s="6">
        <f t="shared" si="26"/>
        <v>1430</v>
      </c>
      <c r="H291" s="21">
        <f t="shared" si="24"/>
        <v>104216794.42508711</v>
      </c>
      <c r="J291" s="6">
        <f t="shared" si="27"/>
        <v>10015233.94425087</v>
      </c>
      <c r="K291" s="6">
        <f t="shared" si="28"/>
        <v>1042170</v>
      </c>
      <c r="L291" s="6">
        <f t="shared" si="29"/>
        <v>1600</v>
      </c>
      <c r="M291" s="21">
        <f t="shared" si="25"/>
        <v>170</v>
      </c>
    </row>
    <row r="292" spans="1:13">
      <c r="A292" s="4">
        <v>946</v>
      </c>
      <c r="B292" s="5" t="s">
        <v>349</v>
      </c>
      <c r="C292" s="11">
        <v>15</v>
      </c>
      <c r="D292" s="6">
        <v>6291</v>
      </c>
      <c r="E292" s="15">
        <v>8.860000000000003</v>
      </c>
      <c r="F292" s="6">
        <v>9915492</v>
      </c>
      <c r="G292" s="6">
        <f t="shared" si="26"/>
        <v>1580</v>
      </c>
      <c r="H292" s="21">
        <f t="shared" si="24"/>
        <v>111913002.2573363</v>
      </c>
      <c r="J292" s="6">
        <f t="shared" si="27"/>
        <v>11034622.022573363</v>
      </c>
      <c r="K292" s="6">
        <f t="shared" si="28"/>
        <v>1119130</v>
      </c>
      <c r="L292" s="6">
        <f t="shared" si="29"/>
        <v>1750</v>
      </c>
      <c r="M292" s="21">
        <f t="shared" si="25"/>
        <v>170</v>
      </c>
    </row>
    <row r="293" spans="1:13">
      <c r="A293" s="4">
        <v>976</v>
      </c>
      <c r="B293" s="5" t="s">
        <v>350</v>
      </c>
      <c r="C293" s="11">
        <v>19</v>
      </c>
      <c r="D293" s="6">
        <v>3765</v>
      </c>
      <c r="E293" s="15">
        <v>7.3599999999999994</v>
      </c>
      <c r="F293" s="6">
        <v>4748760</v>
      </c>
      <c r="G293" s="6">
        <f t="shared" si="26"/>
        <v>1260</v>
      </c>
      <c r="H293" s="21">
        <f t="shared" si="24"/>
        <v>64521195.652173921</v>
      </c>
      <c r="J293" s="6">
        <f t="shared" si="27"/>
        <v>5393971.9565217402</v>
      </c>
      <c r="K293" s="6">
        <f t="shared" si="28"/>
        <v>645210</v>
      </c>
      <c r="L293" s="6">
        <f t="shared" si="29"/>
        <v>1430</v>
      </c>
      <c r="M293" s="21">
        <f t="shared" si="25"/>
        <v>170</v>
      </c>
    </row>
    <row r="294" spans="1:13">
      <c r="A294" s="24">
        <v>977</v>
      </c>
      <c r="B294" s="23" t="s">
        <v>351</v>
      </c>
      <c r="C294" s="11">
        <v>17</v>
      </c>
      <c r="D294" s="6">
        <v>15369</v>
      </c>
      <c r="E294" s="16">
        <v>10.36</v>
      </c>
      <c r="F294" s="6">
        <v>28616573</v>
      </c>
      <c r="G294" s="6">
        <f t="shared" si="26"/>
        <v>1860</v>
      </c>
      <c r="H294" s="21">
        <f t="shared" si="24"/>
        <v>276221747.10424709</v>
      </c>
      <c r="J294" s="6">
        <f t="shared" si="27"/>
        <v>31378790.471042465</v>
      </c>
      <c r="K294" s="6">
        <f t="shared" si="28"/>
        <v>2762220</v>
      </c>
      <c r="L294" s="6">
        <f t="shared" si="29"/>
        <v>2040</v>
      </c>
      <c r="M294" s="21">
        <f t="shared" si="25"/>
        <v>180</v>
      </c>
    </row>
    <row r="295" spans="1:13">
      <c r="A295" s="4">
        <v>980</v>
      </c>
      <c r="B295" s="5" t="s">
        <v>352</v>
      </c>
      <c r="C295" s="11">
        <v>6</v>
      </c>
      <c r="D295" s="6">
        <v>33677</v>
      </c>
      <c r="E295" s="15">
        <v>7.8599999999999994</v>
      </c>
      <c r="F295" s="6">
        <v>57165373</v>
      </c>
      <c r="G295" s="6">
        <f t="shared" si="26"/>
        <v>1700</v>
      </c>
      <c r="H295" s="21">
        <f t="shared" si="24"/>
        <v>727294821.88295174</v>
      </c>
      <c r="J295" s="6">
        <f t="shared" si="27"/>
        <v>64438321.21882952</v>
      </c>
      <c r="K295" s="6">
        <f t="shared" si="28"/>
        <v>7272950</v>
      </c>
      <c r="L295" s="6">
        <f t="shared" si="29"/>
        <v>1910</v>
      </c>
      <c r="M295" s="21">
        <f t="shared" si="25"/>
        <v>210</v>
      </c>
    </row>
    <row r="296" spans="1:13">
      <c r="A296" s="4">
        <v>981</v>
      </c>
      <c r="B296" s="10" t="s">
        <v>353</v>
      </c>
      <c r="C296" s="11">
        <v>5</v>
      </c>
      <c r="D296" s="6">
        <v>2207</v>
      </c>
      <c r="E296" s="15">
        <v>9.36</v>
      </c>
      <c r="F296" s="6">
        <v>3752565</v>
      </c>
      <c r="G296" s="6">
        <f t="shared" si="26"/>
        <v>1700</v>
      </c>
      <c r="H296" s="21">
        <f t="shared" si="24"/>
        <v>40091506.410256416</v>
      </c>
      <c r="J296" s="6">
        <f t="shared" si="27"/>
        <v>4153480.0641025645</v>
      </c>
      <c r="K296" s="6">
        <f t="shared" si="28"/>
        <v>400920</v>
      </c>
      <c r="L296" s="6">
        <f t="shared" si="29"/>
        <v>1880</v>
      </c>
      <c r="M296" s="21">
        <f t="shared" si="25"/>
        <v>180</v>
      </c>
    </row>
    <row r="297" spans="1:13">
      <c r="A297" s="24">
        <v>989</v>
      </c>
      <c r="B297" s="23" t="s">
        <v>354</v>
      </c>
      <c r="C297" s="11">
        <v>14</v>
      </c>
      <c r="D297" s="6">
        <v>5316</v>
      </c>
      <c r="E297" s="16">
        <v>9.86</v>
      </c>
      <c r="F297" s="6">
        <v>8872709</v>
      </c>
      <c r="G297" s="6">
        <f t="shared" si="26"/>
        <v>1670</v>
      </c>
      <c r="H297" s="21">
        <f t="shared" si="24"/>
        <v>89986906.693711966</v>
      </c>
      <c r="J297" s="6">
        <f t="shared" si="27"/>
        <v>9772578.0669371188</v>
      </c>
      <c r="K297" s="6">
        <f t="shared" si="28"/>
        <v>899870</v>
      </c>
      <c r="L297" s="6">
        <f t="shared" si="29"/>
        <v>1840</v>
      </c>
      <c r="M297" s="21">
        <f t="shared" si="25"/>
        <v>170</v>
      </c>
    </row>
    <row r="298" spans="1:13">
      <c r="A298" s="4">
        <v>992</v>
      </c>
      <c r="B298" s="10" t="s">
        <v>355</v>
      </c>
      <c r="C298" s="11">
        <v>13</v>
      </c>
      <c r="D298" s="6">
        <v>17971</v>
      </c>
      <c r="E298" s="15">
        <v>8.86</v>
      </c>
      <c r="F298" s="6">
        <v>29771142</v>
      </c>
      <c r="G298" s="6">
        <f t="shared" si="26"/>
        <v>1660</v>
      </c>
      <c r="H298" s="21">
        <f t="shared" si="24"/>
        <v>336017404.06320542</v>
      </c>
      <c r="J298" s="6">
        <f t="shared" si="27"/>
        <v>33131316.040632054</v>
      </c>
      <c r="K298" s="6">
        <f t="shared" si="28"/>
        <v>3360170</v>
      </c>
      <c r="L298" s="6">
        <f t="shared" si="29"/>
        <v>1840</v>
      </c>
      <c r="M298" s="21">
        <f t="shared" si="25"/>
        <v>180</v>
      </c>
    </row>
    <row r="299" spans="1:13">
      <c r="H299" s="18"/>
    </row>
  </sheetData>
  <sortState xmlns:xlrd2="http://schemas.microsoft.com/office/spreadsheetml/2017/richdata2" ref="A7:I298">
    <sortCondition ref="B7:B298"/>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F074-7D7E-4A6B-98B6-4AF15BC3AD1C}">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109375" defaultRowHeight="12"/>
  <cols>
    <col min="1" max="5" width="15.42578125" style="1" customWidth="1"/>
    <col min="6" max="7" width="23.140625" style="1" bestFit="1" customWidth="1"/>
    <col min="8" max="8" width="15.42578125" style="1" customWidth="1"/>
    <col min="9" max="9" width="2.7109375" style="1" customWidth="1"/>
    <col min="10" max="10" width="24" style="1" bestFit="1" customWidth="1"/>
    <col min="11" max="11" width="15.140625" style="1" bestFit="1" customWidth="1"/>
    <col min="12" max="12" width="12.5703125" style="1" bestFit="1" customWidth="1"/>
    <col min="13" max="13" width="13" style="1" bestFit="1" customWidth="1"/>
    <col min="14" max="14" width="8.5703125" style="1" customWidth="1"/>
    <col min="15" max="16384" width="8.7109375" style="1"/>
  </cols>
  <sheetData>
    <row r="1" spans="1:13" ht="30" customHeight="1">
      <c r="A1" s="17" t="s">
        <v>403</v>
      </c>
    </row>
    <row r="2" spans="1:13" ht="30" customHeight="1">
      <c r="A2" s="14" t="s">
        <v>397</v>
      </c>
    </row>
    <row r="3" spans="1:13" ht="12" customHeight="1">
      <c r="H3" s="18"/>
    </row>
    <row r="4" spans="1:13" ht="14.25">
      <c r="A4" s="2"/>
      <c r="B4" s="2"/>
      <c r="C4" s="2"/>
      <c r="D4" s="2"/>
      <c r="E4" s="2"/>
      <c r="F4" s="2"/>
      <c r="G4" s="2"/>
      <c r="H4" s="19"/>
      <c r="J4" s="13" t="s">
        <v>376</v>
      </c>
      <c r="K4" s="13" t="s">
        <v>377</v>
      </c>
      <c r="L4" s="13" t="s">
        <v>378</v>
      </c>
      <c r="M4" s="13"/>
    </row>
    <row r="5" spans="1:13" ht="14.25">
      <c r="A5" s="2" t="s">
        <v>379</v>
      </c>
      <c r="B5" s="2" t="s">
        <v>379</v>
      </c>
      <c r="C5" s="3" t="s">
        <v>380</v>
      </c>
      <c r="D5" s="13" t="s">
        <v>398</v>
      </c>
      <c r="E5" s="13" t="s">
        <v>382</v>
      </c>
      <c r="F5" s="13" t="s">
        <v>32</v>
      </c>
      <c r="G5" s="13" t="s">
        <v>32</v>
      </c>
      <c r="H5" s="20" t="s">
        <v>28</v>
      </c>
      <c r="J5" s="13" t="s">
        <v>383</v>
      </c>
      <c r="K5" s="13" t="s">
        <v>384</v>
      </c>
      <c r="L5" s="13" t="s">
        <v>385</v>
      </c>
      <c r="M5" s="13" t="s">
        <v>386</v>
      </c>
    </row>
    <row r="6" spans="1:13" ht="14.25">
      <c r="A6" s="2" t="s">
        <v>387</v>
      </c>
      <c r="B6" s="2" t="s">
        <v>388</v>
      </c>
      <c r="C6" s="3" t="s">
        <v>387</v>
      </c>
      <c r="D6" s="13" t="s">
        <v>404</v>
      </c>
      <c r="E6" s="13" t="s">
        <v>405</v>
      </c>
      <c r="F6" s="13" t="s">
        <v>406</v>
      </c>
      <c r="G6" s="13" t="s">
        <v>407</v>
      </c>
      <c r="H6" s="20" t="s">
        <v>406</v>
      </c>
      <c r="J6" s="145">
        <f>'Kunnallisveron veroasteet'!Q16</f>
        <v>1</v>
      </c>
      <c r="K6" s="13" t="s">
        <v>394</v>
      </c>
      <c r="L6" s="13" t="s">
        <v>395</v>
      </c>
      <c r="M6" s="13" t="s">
        <v>395</v>
      </c>
    </row>
    <row r="7" spans="1:13">
      <c r="A7" s="4">
        <v>20</v>
      </c>
      <c r="B7" s="5" t="s">
        <v>3</v>
      </c>
      <c r="C7" s="11">
        <v>6</v>
      </c>
      <c r="D7" s="6">
        <v>16473</v>
      </c>
      <c r="E7" s="15">
        <v>22</v>
      </c>
      <c r="F7" s="6">
        <v>63057886</v>
      </c>
      <c r="G7" s="6">
        <f>ROUND(F7/D7,-1)</f>
        <v>3830</v>
      </c>
      <c r="H7" s="21">
        <f t="shared" ref="H7:H70" si="0">100*F7/E7</f>
        <v>286626754.54545456</v>
      </c>
      <c r="J7" s="6">
        <f t="shared" ref="J7:J71" si="1">(E7+$J$6)*H7/100</f>
        <v>65924153.545454547</v>
      </c>
      <c r="K7" s="6">
        <f>ROUND(J7-F7,-1)</f>
        <v>2866270</v>
      </c>
      <c r="L7" s="6">
        <f>ROUND(J7/D7,-1)</f>
        <v>4000</v>
      </c>
      <c r="M7" s="21">
        <f t="shared" ref="M7:M70" si="2">L7-G7</f>
        <v>170</v>
      </c>
    </row>
    <row r="8" spans="1:13">
      <c r="A8" s="4">
        <v>5</v>
      </c>
      <c r="B8" s="5" t="s">
        <v>65</v>
      </c>
      <c r="C8" s="11">
        <v>14</v>
      </c>
      <c r="D8" s="6">
        <v>9183</v>
      </c>
      <c r="E8" s="15">
        <v>21.75</v>
      </c>
      <c r="F8" s="6">
        <v>26920048</v>
      </c>
      <c r="G8" s="6">
        <f t="shared" ref="G8:G71" si="3">ROUND(F8/D8,-1)</f>
        <v>2930</v>
      </c>
      <c r="H8" s="21">
        <f t="shared" si="0"/>
        <v>123770335.63218391</v>
      </c>
      <c r="J8" s="6">
        <f t="shared" si="1"/>
        <v>28157751.356321841</v>
      </c>
      <c r="K8" s="6">
        <f t="shared" ref="K8:K71" si="4">ROUND(J8-F8,-1)</f>
        <v>1237700</v>
      </c>
      <c r="L8" s="6">
        <f t="shared" ref="L8:L71" si="5">ROUND(J8/D8,-1)</f>
        <v>3070</v>
      </c>
      <c r="M8" s="21">
        <f t="shared" si="2"/>
        <v>140</v>
      </c>
    </row>
    <row r="9" spans="1:13">
      <c r="A9" s="4">
        <v>9</v>
      </c>
      <c r="B9" s="5" t="s">
        <v>66</v>
      </c>
      <c r="C9" s="11">
        <v>17</v>
      </c>
      <c r="D9" s="6">
        <v>2447</v>
      </c>
      <c r="E9" s="15">
        <v>22</v>
      </c>
      <c r="F9" s="6">
        <v>7562006</v>
      </c>
      <c r="G9" s="6">
        <f t="shared" si="3"/>
        <v>3090</v>
      </c>
      <c r="H9" s="21">
        <f t="shared" si="0"/>
        <v>34372754.545454547</v>
      </c>
      <c r="J9" s="6">
        <f t="shared" si="1"/>
        <v>7905733.5454545459</v>
      </c>
      <c r="K9" s="6">
        <f t="shared" si="4"/>
        <v>343730</v>
      </c>
      <c r="L9" s="6">
        <f t="shared" si="5"/>
        <v>3230</v>
      </c>
      <c r="M9" s="21">
        <f t="shared" si="2"/>
        <v>140</v>
      </c>
    </row>
    <row r="10" spans="1:13">
      <c r="A10" s="4">
        <v>10</v>
      </c>
      <c r="B10" s="5" t="s">
        <v>67</v>
      </c>
      <c r="C10" s="11">
        <v>14</v>
      </c>
      <c r="D10" s="6">
        <v>11102</v>
      </c>
      <c r="E10" s="15">
        <v>21.25</v>
      </c>
      <c r="F10" s="6">
        <v>30758720</v>
      </c>
      <c r="G10" s="6">
        <f t="shared" si="3"/>
        <v>2770</v>
      </c>
      <c r="H10" s="21">
        <f t="shared" si="0"/>
        <v>144746917.64705881</v>
      </c>
      <c r="J10" s="6">
        <f t="shared" si="1"/>
        <v>32206189.176470585</v>
      </c>
      <c r="K10" s="6">
        <f t="shared" si="4"/>
        <v>1447470</v>
      </c>
      <c r="L10" s="6">
        <f t="shared" si="5"/>
        <v>2900</v>
      </c>
      <c r="M10" s="21">
        <f t="shared" si="2"/>
        <v>130</v>
      </c>
    </row>
    <row r="11" spans="1:13">
      <c r="A11" s="4">
        <v>16</v>
      </c>
      <c r="B11" s="5" t="s">
        <v>68</v>
      </c>
      <c r="C11" s="11">
        <v>7</v>
      </c>
      <c r="D11" s="6">
        <v>8014</v>
      </c>
      <c r="E11" s="15">
        <v>20.75</v>
      </c>
      <c r="F11" s="6">
        <v>27874465</v>
      </c>
      <c r="G11" s="6">
        <f t="shared" si="3"/>
        <v>3480</v>
      </c>
      <c r="H11" s="21">
        <f t="shared" si="0"/>
        <v>134334771.08433735</v>
      </c>
      <c r="J11" s="6">
        <f t="shared" si="1"/>
        <v>29217812.710843373</v>
      </c>
      <c r="K11" s="6">
        <f t="shared" si="4"/>
        <v>1343350</v>
      </c>
      <c r="L11" s="6">
        <f t="shared" si="5"/>
        <v>3650</v>
      </c>
      <c r="M11" s="21">
        <f t="shared" si="2"/>
        <v>170</v>
      </c>
    </row>
    <row r="12" spans="1:13">
      <c r="A12" s="4">
        <v>18</v>
      </c>
      <c r="B12" s="5" t="s">
        <v>69</v>
      </c>
      <c r="C12" s="11">
        <v>1</v>
      </c>
      <c r="D12" s="6">
        <v>4763</v>
      </c>
      <c r="E12" s="15">
        <v>21.499999999999996</v>
      </c>
      <c r="F12" s="6">
        <v>19341668</v>
      </c>
      <c r="G12" s="6">
        <f t="shared" si="3"/>
        <v>4060</v>
      </c>
      <c r="H12" s="21">
        <f t="shared" si="0"/>
        <v>89961246.511627927</v>
      </c>
      <c r="J12" s="6">
        <f t="shared" si="1"/>
        <v>20241280.465116281</v>
      </c>
      <c r="K12" s="6">
        <f t="shared" si="4"/>
        <v>899610</v>
      </c>
      <c r="L12" s="6">
        <f t="shared" si="5"/>
        <v>4250</v>
      </c>
      <c r="M12" s="21">
        <f t="shared" si="2"/>
        <v>190</v>
      </c>
    </row>
    <row r="13" spans="1:13">
      <c r="A13" s="4">
        <v>19</v>
      </c>
      <c r="B13" s="5" t="s">
        <v>70</v>
      </c>
      <c r="C13" s="11">
        <v>2</v>
      </c>
      <c r="D13" s="6">
        <v>3965</v>
      </c>
      <c r="E13" s="15">
        <v>21.5</v>
      </c>
      <c r="F13" s="6">
        <v>14765010</v>
      </c>
      <c r="G13" s="6">
        <f t="shared" si="3"/>
        <v>3720</v>
      </c>
      <c r="H13" s="21">
        <f t="shared" si="0"/>
        <v>68674465.116279066</v>
      </c>
      <c r="J13" s="6">
        <f t="shared" si="1"/>
        <v>15451754.651162788</v>
      </c>
      <c r="K13" s="6">
        <f t="shared" si="4"/>
        <v>686740</v>
      </c>
      <c r="L13" s="6">
        <f t="shared" si="5"/>
        <v>3900</v>
      </c>
      <c r="M13" s="21">
        <f t="shared" si="2"/>
        <v>180</v>
      </c>
    </row>
    <row r="14" spans="1:13">
      <c r="A14" s="4">
        <v>46</v>
      </c>
      <c r="B14" s="5" t="s">
        <v>71</v>
      </c>
      <c r="C14" s="11">
        <v>10</v>
      </c>
      <c r="D14" s="6">
        <v>1341</v>
      </c>
      <c r="E14" s="15">
        <v>21</v>
      </c>
      <c r="F14" s="6">
        <v>3658812</v>
      </c>
      <c r="G14" s="6">
        <f t="shared" si="3"/>
        <v>2730</v>
      </c>
      <c r="H14" s="21">
        <f t="shared" si="0"/>
        <v>17422914.285714287</v>
      </c>
      <c r="J14" s="6">
        <f t="shared" si="1"/>
        <v>3833041.1428571432</v>
      </c>
      <c r="K14" s="6">
        <f t="shared" si="4"/>
        <v>174230</v>
      </c>
      <c r="L14" s="6">
        <f t="shared" si="5"/>
        <v>2860</v>
      </c>
      <c r="M14" s="21">
        <f t="shared" si="2"/>
        <v>130</v>
      </c>
    </row>
    <row r="15" spans="1:13">
      <c r="A15" s="4">
        <v>47</v>
      </c>
      <c r="B15" s="5" t="s">
        <v>72</v>
      </c>
      <c r="C15" s="11">
        <v>19</v>
      </c>
      <c r="D15" s="6">
        <v>1811</v>
      </c>
      <c r="E15" s="15">
        <v>21.25</v>
      </c>
      <c r="F15" s="6">
        <v>5611294</v>
      </c>
      <c r="G15" s="6">
        <f t="shared" si="3"/>
        <v>3100</v>
      </c>
      <c r="H15" s="21">
        <f t="shared" si="0"/>
        <v>26406089.411764707</v>
      </c>
      <c r="J15" s="6">
        <f t="shared" si="1"/>
        <v>5875354.8941176478</v>
      </c>
      <c r="K15" s="6">
        <f>ROUND(J15-F15,-1)</f>
        <v>264060</v>
      </c>
      <c r="L15" s="6">
        <f t="shared" si="5"/>
        <v>3240</v>
      </c>
      <c r="M15" s="21">
        <f t="shared" si="2"/>
        <v>140</v>
      </c>
    </row>
    <row r="16" spans="1:13">
      <c r="A16" s="4">
        <v>49</v>
      </c>
      <c r="B16" s="5" t="s">
        <v>73</v>
      </c>
      <c r="C16" s="11">
        <v>1</v>
      </c>
      <c r="D16" s="6">
        <v>305274</v>
      </c>
      <c r="E16" s="15">
        <v>18</v>
      </c>
      <c r="F16" s="6">
        <v>1494774889</v>
      </c>
      <c r="G16" s="6">
        <f t="shared" si="3"/>
        <v>4900</v>
      </c>
      <c r="H16" s="21">
        <f t="shared" si="0"/>
        <v>8304304938.8888893</v>
      </c>
      <c r="J16" s="6">
        <f t="shared" si="1"/>
        <v>1577817938.3888888</v>
      </c>
      <c r="K16" s="6">
        <f t="shared" si="4"/>
        <v>83043050</v>
      </c>
      <c r="L16" s="6">
        <f t="shared" si="5"/>
        <v>5170</v>
      </c>
      <c r="M16" s="21">
        <f t="shared" si="2"/>
        <v>270</v>
      </c>
    </row>
    <row r="17" spans="1:13">
      <c r="A17" s="4">
        <v>50</v>
      </c>
      <c r="B17" s="5" t="s">
        <v>74</v>
      </c>
      <c r="C17" s="11">
        <v>4</v>
      </c>
      <c r="D17" s="6">
        <v>11276</v>
      </c>
      <c r="E17" s="15">
        <v>21</v>
      </c>
      <c r="F17" s="6">
        <v>41685614</v>
      </c>
      <c r="G17" s="6">
        <f t="shared" si="3"/>
        <v>3700</v>
      </c>
      <c r="H17" s="21">
        <f t="shared" si="0"/>
        <v>198502923.80952382</v>
      </c>
      <c r="J17" s="6">
        <f t="shared" si="1"/>
        <v>43670643.238095246</v>
      </c>
      <c r="K17" s="6">
        <f t="shared" si="4"/>
        <v>1985030</v>
      </c>
      <c r="L17" s="6">
        <f t="shared" si="5"/>
        <v>3870</v>
      </c>
      <c r="M17" s="21">
        <f t="shared" si="2"/>
        <v>170</v>
      </c>
    </row>
    <row r="18" spans="1:13">
      <c r="A18" s="4">
        <v>51</v>
      </c>
      <c r="B18" s="5" t="s">
        <v>75</v>
      </c>
      <c r="C18" s="11">
        <v>4</v>
      </c>
      <c r="D18" s="6">
        <v>9211</v>
      </c>
      <c r="E18" s="15">
        <v>18</v>
      </c>
      <c r="F18" s="6">
        <v>31518720</v>
      </c>
      <c r="G18" s="6">
        <f t="shared" si="3"/>
        <v>3420</v>
      </c>
      <c r="H18" s="21">
        <f t="shared" si="0"/>
        <v>175104000</v>
      </c>
      <c r="J18" s="6">
        <f t="shared" si="1"/>
        <v>33269760</v>
      </c>
      <c r="K18" s="6">
        <f t="shared" si="4"/>
        <v>1751040</v>
      </c>
      <c r="L18" s="6">
        <f t="shared" si="5"/>
        <v>3610</v>
      </c>
      <c r="M18" s="21">
        <f t="shared" si="2"/>
        <v>190</v>
      </c>
    </row>
    <row r="19" spans="1:13">
      <c r="A19" s="24">
        <v>52</v>
      </c>
      <c r="B19" s="23" t="s">
        <v>76</v>
      </c>
      <c r="C19" s="11">
        <v>14</v>
      </c>
      <c r="D19" s="6">
        <v>2346</v>
      </c>
      <c r="E19" s="16">
        <v>22.499999999999996</v>
      </c>
      <c r="F19" s="6">
        <v>7261195</v>
      </c>
      <c r="G19" s="6">
        <f t="shared" si="3"/>
        <v>3100</v>
      </c>
      <c r="H19" s="21">
        <f t="shared" si="0"/>
        <v>32271977.777777784</v>
      </c>
      <c r="J19" s="6">
        <f t="shared" si="1"/>
        <v>7583914.777777778</v>
      </c>
      <c r="K19" s="6">
        <f t="shared" si="4"/>
        <v>322720</v>
      </c>
      <c r="L19" s="6">
        <f t="shared" si="5"/>
        <v>3230</v>
      </c>
      <c r="M19" s="21">
        <f t="shared" si="2"/>
        <v>130</v>
      </c>
    </row>
    <row r="20" spans="1:13">
      <c r="A20" s="4">
        <v>61</v>
      </c>
      <c r="B20" s="5" t="s">
        <v>77</v>
      </c>
      <c r="C20" s="11">
        <v>5</v>
      </c>
      <c r="D20" s="6">
        <v>16459</v>
      </c>
      <c r="E20" s="15">
        <v>20.5</v>
      </c>
      <c r="F20" s="6">
        <v>54942698</v>
      </c>
      <c r="G20" s="6">
        <f t="shared" si="3"/>
        <v>3340</v>
      </c>
      <c r="H20" s="21">
        <f t="shared" si="0"/>
        <v>268013160.97560975</v>
      </c>
      <c r="J20" s="6">
        <f t="shared" si="1"/>
        <v>57622829.609756097</v>
      </c>
      <c r="K20" s="6">
        <f t="shared" si="4"/>
        <v>2680130</v>
      </c>
      <c r="L20" s="6">
        <f t="shared" si="5"/>
        <v>3500</v>
      </c>
      <c r="M20" s="21">
        <f t="shared" si="2"/>
        <v>160</v>
      </c>
    </row>
    <row r="21" spans="1:13">
      <c r="A21" s="24">
        <v>69</v>
      </c>
      <c r="B21" s="23" t="s">
        <v>78</v>
      </c>
      <c r="C21" s="11">
        <v>17</v>
      </c>
      <c r="D21" s="6">
        <v>6687</v>
      </c>
      <c r="E21" s="16">
        <v>22.5</v>
      </c>
      <c r="F21" s="6">
        <v>21800512</v>
      </c>
      <c r="G21" s="6">
        <f t="shared" si="3"/>
        <v>3260</v>
      </c>
      <c r="H21" s="21">
        <f t="shared" si="0"/>
        <v>96891164.444444448</v>
      </c>
      <c r="J21" s="6">
        <f t="shared" si="1"/>
        <v>22769423.644444447</v>
      </c>
      <c r="K21" s="6">
        <f t="shared" si="4"/>
        <v>968910</v>
      </c>
      <c r="L21" s="6">
        <f t="shared" si="5"/>
        <v>3410</v>
      </c>
      <c r="M21" s="21">
        <f t="shared" si="2"/>
        <v>150</v>
      </c>
    </row>
    <row r="22" spans="1:13">
      <c r="A22" s="4">
        <v>71</v>
      </c>
      <c r="B22" s="5" t="s">
        <v>79</v>
      </c>
      <c r="C22" s="11">
        <v>17</v>
      </c>
      <c r="D22" s="6">
        <v>6591</v>
      </c>
      <c r="E22" s="15">
        <v>22</v>
      </c>
      <c r="F22" s="6">
        <v>19776496</v>
      </c>
      <c r="G22" s="6">
        <f t="shared" si="3"/>
        <v>3000</v>
      </c>
      <c r="H22" s="21">
        <f t="shared" si="0"/>
        <v>89893163.63636364</v>
      </c>
      <c r="J22" s="6">
        <f t="shared" si="1"/>
        <v>20675427.636363637</v>
      </c>
      <c r="K22" s="6">
        <f t="shared" si="4"/>
        <v>898930</v>
      </c>
      <c r="L22" s="6">
        <f t="shared" si="5"/>
        <v>3140</v>
      </c>
      <c r="M22" s="21">
        <f t="shared" si="2"/>
        <v>140</v>
      </c>
    </row>
    <row r="23" spans="1:13">
      <c r="A23" s="4">
        <v>72</v>
      </c>
      <c r="B23" s="5" t="s">
        <v>80</v>
      </c>
      <c r="C23" s="11">
        <v>17</v>
      </c>
      <c r="D23" s="6">
        <v>960</v>
      </c>
      <c r="E23" s="15">
        <v>20.5</v>
      </c>
      <c r="F23" s="6">
        <v>3485425</v>
      </c>
      <c r="G23" s="6">
        <f t="shared" si="3"/>
        <v>3630</v>
      </c>
      <c r="H23" s="21">
        <f t="shared" si="0"/>
        <v>17002073.170731708</v>
      </c>
      <c r="J23" s="6">
        <f t="shared" si="1"/>
        <v>3655445.7317073173</v>
      </c>
      <c r="K23" s="6">
        <f t="shared" si="4"/>
        <v>170020</v>
      </c>
      <c r="L23" s="6">
        <f t="shared" si="5"/>
        <v>3810</v>
      </c>
      <c r="M23" s="21">
        <f t="shared" si="2"/>
        <v>180</v>
      </c>
    </row>
    <row r="24" spans="1:13">
      <c r="A24" s="24">
        <v>74</v>
      </c>
      <c r="B24" s="23" t="s">
        <v>81</v>
      </c>
      <c r="C24" s="11">
        <v>16</v>
      </c>
      <c r="D24" s="6">
        <v>1052</v>
      </c>
      <c r="E24" s="16">
        <v>23.5</v>
      </c>
      <c r="F24" s="6">
        <v>3295052</v>
      </c>
      <c r="G24" s="6">
        <f t="shared" si="3"/>
        <v>3130</v>
      </c>
      <c r="H24" s="21">
        <f t="shared" si="0"/>
        <v>14021497.872340426</v>
      </c>
      <c r="J24" s="6">
        <f t="shared" si="1"/>
        <v>3435266.9787234045</v>
      </c>
      <c r="K24" s="6">
        <f t="shared" si="4"/>
        <v>140210</v>
      </c>
      <c r="L24" s="6">
        <f t="shared" si="5"/>
        <v>3270</v>
      </c>
      <c r="M24" s="21">
        <f t="shared" si="2"/>
        <v>140</v>
      </c>
    </row>
    <row r="25" spans="1:13">
      <c r="A25" s="4">
        <v>75</v>
      </c>
      <c r="B25" s="5" t="s">
        <v>82</v>
      </c>
      <c r="C25" s="11">
        <v>8</v>
      </c>
      <c r="D25" s="6">
        <v>19549</v>
      </c>
      <c r="E25" s="15">
        <v>21</v>
      </c>
      <c r="F25" s="6">
        <v>76208541</v>
      </c>
      <c r="G25" s="6">
        <f t="shared" si="3"/>
        <v>3900</v>
      </c>
      <c r="H25" s="21">
        <f t="shared" si="0"/>
        <v>362897814.28571427</v>
      </c>
      <c r="J25" s="6">
        <f t="shared" si="1"/>
        <v>79837519.142857134</v>
      </c>
      <c r="K25" s="6">
        <f t="shared" si="4"/>
        <v>3628980</v>
      </c>
      <c r="L25" s="6">
        <f t="shared" si="5"/>
        <v>4080</v>
      </c>
      <c r="M25" s="21">
        <f t="shared" si="2"/>
        <v>180</v>
      </c>
    </row>
    <row r="26" spans="1:13">
      <c r="A26" s="4">
        <v>77</v>
      </c>
      <c r="B26" s="5" t="s">
        <v>83</v>
      </c>
      <c r="C26" s="11">
        <v>13</v>
      </c>
      <c r="D26" s="6">
        <v>4601</v>
      </c>
      <c r="E26" s="15">
        <v>22</v>
      </c>
      <c r="F26" s="6">
        <v>13932578</v>
      </c>
      <c r="G26" s="6">
        <f t="shared" si="3"/>
        <v>3030</v>
      </c>
      <c r="H26" s="21">
        <f t="shared" si="0"/>
        <v>63329900</v>
      </c>
      <c r="J26" s="6">
        <f t="shared" si="1"/>
        <v>14565877</v>
      </c>
      <c r="K26" s="6">
        <f t="shared" si="4"/>
        <v>633300</v>
      </c>
      <c r="L26" s="6">
        <f t="shared" si="5"/>
        <v>3170</v>
      </c>
      <c r="M26" s="21">
        <f t="shared" si="2"/>
        <v>140</v>
      </c>
    </row>
    <row r="27" spans="1:13">
      <c r="A27" s="4">
        <v>78</v>
      </c>
      <c r="B27" s="5" t="s">
        <v>84</v>
      </c>
      <c r="C27" s="11">
        <v>1</v>
      </c>
      <c r="D27" s="6">
        <v>7832</v>
      </c>
      <c r="E27" s="15">
        <v>21.75</v>
      </c>
      <c r="F27" s="6">
        <v>35177988</v>
      </c>
      <c r="G27" s="6">
        <f t="shared" si="3"/>
        <v>4490</v>
      </c>
      <c r="H27" s="21">
        <f t="shared" si="0"/>
        <v>161737875.86206895</v>
      </c>
      <c r="J27" s="6">
        <f t="shared" si="1"/>
        <v>36795366.758620687</v>
      </c>
      <c r="K27" s="6">
        <f t="shared" si="4"/>
        <v>1617380</v>
      </c>
      <c r="L27" s="6">
        <f t="shared" si="5"/>
        <v>4700</v>
      </c>
      <c r="M27" s="21">
        <f t="shared" si="2"/>
        <v>210</v>
      </c>
    </row>
    <row r="28" spans="1:13">
      <c r="A28" s="4">
        <v>79</v>
      </c>
      <c r="B28" s="5" t="s">
        <v>85</v>
      </c>
      <c r="C28" s="11">
        <v>4</v>
      </c>
      <c r="D28" s="6">
        <v>6753</v>
      </c>
      <c r="E28" s="15">
        <v>21.5</v>
      </c>
      <c r="F28" s="6">
        <v>26320124</v>
      </c>
      <c r="G28" s="6">
        <f t="shared" si="3"/>
        <v>3900</v>
      </c>
      <c r="H28" s="21">
        <f t="shared" si="0"/>
        <v>122419181.39534883</v>
      </c>
      <c r="J28" s="6">
        <f t="shared" si="1"/>
        <v>27544315.813953485</v>
      </c>
      <c r="K28" s="6">
        <f t="shared" si="4"/>
        <v>1224190</v>
      </c>
      <c r="L28" s="6">
        <f t="shared" si="5"/>
        <v>4080</v>
      </c>
      <c r="M28" s="21">
        <f t="shared" si="2"/>
        <v>180</v>
      </c>
    </row>
    <row r="29" spans="1:13">
      <c r="A29" s="4">
        <v>81</v>
      </c>
      <c r="B29" s="5" t="s">
        <v>86</v>
      </c>
      <c r="C29" s="11">
        <v>7</v>
      </c>
      <c r="D29" s="6">
        <v>2574</v>
      </c>
      <c r="E29" s="15">
        <v>21.5</v>
      </c>
      <c r="F29" s="6">
        <v>7652222</v>
      </c>
      <c r="G29" s="6">
        <f t="shared" si="3"/>
        <v>2970</v>
      </c>
      <c r="H29" s="21">
        <f t="shared" si="0"/>
        <v>35591730.232558139</v>
      </c>
      <c r="J29" s="6">
        <f t="shared" si="1"/>
        <v>8008139.3023255812</v>
      </c>
      <c r="K29" s="6">
        <f t="shared" si="4"/>
        <v>355920</v>
      </c>
      <c r="L29" s="6">
        <f t="shared" si="5"/>
        <v>3110</v>
      </c>
      <c r="M29" s="21">
        <f t="shared" si="2"/>
        <v>140</v>
      </c>
    </row>
    <row r="30" spans="1:13">
      <c r="A30" s="4">
        <v>82</v>
      </c>
      <c r="B30" s="5" t="s">
        <v>87</v>
      </c>
      <c r="C30" s="11">
        <v>5</v>
      </c>
      <c r="D30" s="6">
        <v>9359</v>
      </c>
      <c r="E30" s="15">
        <v>20.75</v>
      </c>
      <c r="F30" s="6">
        <v>38246273</v>
      </c>
      <c r="G30" s="6">
        <f t="shared" si="3"/>
        <v>4090</v>
      </c>
      <c r="H30" s="21">
        <f t="shared" si="0"/>
        <v>184319387.95180723</v>
      </c>
      <c r="J30" s="6">
        <f t="shared" si="1"/>
        <v>40089466.879518077</v>
      </c>
      <c r="K30" s="6">
        <f t="shared" si="4"/>
        <v>1843190</v>
      </c>
      <c r="L30" s="6">
        <f t="shared" si="5"/>
        <v>4280</v>
      </c>
      <c r="M30" s="21">
        <f t="shared" si="2"/>
        <v>190</v>
      </c>
    </row>
    <row r="31" spans="1:13">
      <c r="A31" s="4">
        <v>86</v>
      </c>
      <c r="B31" s="5" t="s">
        <v>88</v>
      </c>
      <c r="C31" s="11">
        <v>5</v>
      </c>
      <c r="D31" s="6">
        <v>8031</v>
      </c>
      <c r="E31" s="15">
        <v>21.5</v>
      </c>
      <c r="F31" s="6">
        <v>32106864</v>
      </c>
      <c r="G31" s="6">
        <f t="shared" si="3"/>
        <v>4000</v>
      </c>
      <c r="H31" s="21">
        <f t="shared" si="0"/>
        <v>149334251.16279069</v>
      </c>
      <c r="J31" s="6">
        <f t="shared" si="1"/>
        <v>33600206.511627905</v>
      </c>
      <c r="K31" s="6">
        <f t="shared" si="4"/>
        <v>1493340</v>
      </c>
      <c r="L31" s="6">
        <f t="shared" si="5"/>
        <v>4180</v>
      </c>
      <c r="M31" s="21">
        <f t="shared" si="2"/>
        <v>180</v>
      </c>
    </row>
    <row r="32" spans="1:13">
      <c r="A32" s="4">
        <v>111</v>
      </c>
      <c r="B32" s="5" t="s">
        <v>89</v>
      </c>
      <c r="C32" s="11">
        <v>7</v>
      </c>
      <c r="D32" s="6">
        <v>18131</v>
      </c>
      <c r="E32" s="15">
        <v>20.5</v>
      </c>
      <c r="F32" s="6">
        <v>64678145</v>
      </c>
      <c r="G32" s="6">
        <f t="shared" si="3"/>
        <v>3570</v>
      </c>
      <c r="H32" s="21">
        <f t="shared" si="0"/>
        <v>315503146.34146339</v>
      </c>
      <c r="J32" s="6">
        <f t="shared" si="1"/>
        <v>67833176.463414624</v>
      </c>
      <c r="K32" s="6">
        <f t="shared" si="4"/>
        <v>3155030</v>
      </c>
      <c r="L32" s="6">
        <f t="shared" si="5"/>
        <v>3740</v>
      </c>
      <c r="M32" s="21">
        <f t="shared" si="2"/>
        <v>170</v>
      </c>
    </row>
    <row r="33" spans="1:13">
      <c r="A33" s="4">
        <v>90</v>
      </c>
      <c r="B33" s="5" t="s">
        <v>90</v>
      </c>
      <c r="C33" s="11">
        <v>10</v>
      </c>
      <c r="D33" s="6">
        <v>3061</v>
      </c>
      <c r="E33" s="15">
        <v>21.5</v>
      </c>
      <c r="F33" s="6">
        <v>9141600</v>
      </c>
      <c r="G33" s="6">
        <f t="shared" si="3"/>
        <v>2990</v>
      </c>
      <c r="H33" s="21">
        <f t="shared" si="0"/>
        <v>42519069.767441861</v>
      </c>
      <c r="J33" s="6">
        <f t="shared" si="1"/>
        <v>9566790.6976744179</v>
      </c>
      <c r="K33" s="6">
        <f t="shared" si="4"/>
        <v>425190</v>
      </c>
      <c r="L33" s="6">
        <f t="shared" si="5"/>
        <v>3130</v>
      </c>
      <c r="M33" s="21">
        <f t="shared" si="2"/>
        <v>140</v>
      </c>
    </row>
    <row r="34" spans="1:13">
      <c r="A34" s="4">
        <v>91</v>
      </c>
      <c r="B34" s="5" t="s">
        <v>91</v>
      </c>
      <c r="C34" s="11">
        <v>1</v>
      </c>
      <c r="D34" s="6">
        <v>664028</v>
      </c>
      <c r="E34" s="15">
        <v>18</v>
      </c>
      <c r="F34" s="6">
        <v>3012429583</v>
      </c>
      <c r="G34" s="6">
        <f t="shared" si="3"/>
        <v>4540</v>
      </c>
      <c r="H34" s="21">
        <f t="shared" si="0"/>
        <v>16735719905.555555</v>
      </c>
      <c r="J34" s="6">
        <f t="shared" si="1"/>
        <v>3179786782.0555553</v>
      </c>
      <c r="K34" s="6">
        <f t="shared" si="4"/>
        <v>167357200</v>
      </c>
      <c r="L34" s="6">
        <f t="shared" si="5"/>
        <v>4790</v>
      </c>
      <c r="M34" s="21">
        <f t="shared" si="2"/>
        <v>250</v>
      </c>
    </row>
    <row r="35" spans="1:13">
      <c r="A35" s="4">
        <v>97</v>
      </c>
      <c r="B35" s="7" t="s">
        <v>92</v>
      </c>
      <c r="C35" s="11">
        <v>10</v>
      </c>
      <c r="D35" s="6">
        <v>2091</v>
      </c>
      <c r="E35" s="15">
        <v>20</v>
      </c>
      <c r="F35" s="6">
        <v>6283807</v>
      </c>
      <c r="G35" s="6">
        <f t="shared" si="3"/>
        <v>3010</v>
      </c>
      <c r="H35" s="21">
        <f t="shared" si="0"/>
        <v>31419035</v>
      </c>
      <c r="J35" s="6">
        <f t="shared" si="1"/>
        <v>6597997.3499999996</v>
      </c>
      <c r="K35" s="6">
        <f t="shared" si="4"/>
        <v>314190</v>
      </c>
      <c r="L35" s="6">
        <f t="shared" si="5"/>
        <v>3160</v>
      </c>
      <c r="M35" s="21">
        <f t="shared" si="2"/>
        <v>150</v>
      </c>
    </row>
    <row r="36" spans="1:13">
      <c r="A36" s="4">
        <v>98</v>
      </c>
      <c r="B36" s="5" t="s">
        <v>93</v>
      </c>
      <c r="C36" s="11">
        <v>7</v>
      </c>
      <c r="D36" s="6">
        <v>22943</v>
      </c>
      <c r="E36" s="15">
        <v>21</v>
      </c>
      <c r="F36" s="6">
        <v>92718577</v>
      </c>
      <c r="G36" s="6">
        <f t="shared" si="3"/>
        <v>4040</v>
      </c>
      <c r="H36" s="21">
        <f t="shared" si="0"/>
        <v>441517033.33333331</v>
      </c>
      <c r="J36" s="6">
        <f t="shared" si="1"/>
        <v>97133747.333333313</v>
      </c>
      <c r="K36" s="6">
        <f t="shared" si="4"/>
        <v>4415170</v>
      </c>
      <c r="L36" s="6">
        <f t="shared" si="5"/>
        <v>4230</v>
      </c>
      <c r="M36" s="21">
        <f t="shared" si="2"/>
        <v>190</v>
      </c>
    </row>
    <row r="37" spans="1:13">
      <c r="A37" s="4">
        <v>102</v>
      </c>
      <c r="B37" s="5" t="s">
        <v>94</v>
      </c>
      <c r="C37" s="11">
        <v>4</v>
      </c>
      <c r="D37" s="6">
        <v>9745</v>
      </c>
      <c r="E37" s="15">
        <v>21</v>
      </c>
      <c r="F37" s="6">
        <v>32093402</v>
      </c>
      <c r="G37" s="6">
        <f t="shared" si="3"/>
        <v>3290</v>
      </c>
      <c r="H37" s="21">
        <f t="shared" si="0"/>
        <v>152825723.80952382</v>
      </c>
      <c r="J37" s="6">
        <f t="shared" si="1"/>
        <v>33621659.238095239</v>
      </c>
      <c r="K37" s="6">
        <f t="shared" si="4"/>
        <v>1528260</v>
      </c>
      <c r="L37" s="6">
        <f t="shared" si="5"/>
        <v>3450</v>
      </c>
      <c r="M37" s="21">
        <f t="shared" si="2"/>
        <v>160</v>
      </c>
    </row>
    <row r="38" spans="1:13">
      <c r="A38" s="4">
        <v>103</v>
      </c>
      <c r="B38" s="5" t="s">
        <v>95</v>
      </c>
      <c r="C38" s="11">
        <v>5</v>
      </c>
      <c r="D38" s="6">
        <v>2161</v>
      </c>
      <c r="E38" s="15">
        <v>22</v>
      </c>
      <c r="F38" s="6">
        <v>6988097</v>
      </c>
      <c r="G38" s="6">
        <f t="shared" si="3"/>
        <v>3230</v>
      </c>
      <c r="H38" s="21">
        <f t="shared" si="0"/>
        <v>31764077.272727273</v>
      </c>
      <c r="J38" s="6">
        <f t="shared" si="1"/>
        <v>7305737.7727272725</v>
      </c>
      <c r="K38" s="6">
        <f t="shared" si="4"/>
        <v>317640</v>
      </c>
      <c r="L38" s="6">
        <f t="shared" si="5"/>
        <v>3380</v>
      </c>
      <c r="M38" s="21">
        <f t="shared" si="2"/>
        <v>150</v>
      </c>
    </row>
    <row r="39" spans="1:13">
      <c r="A39" s="4">
        <v>105</v>
      </c>
      <c r="B39" s="5" t="s">
        <v>96</v>
      </c>
      <c r="C39" s="11">
        <v>18</v>
      </c>
      <c r="D39" s="6">
        <v>2094</v>
      </c>
      <c r="E39" s="15">
        <v>21.75</v>
      </c>
      <c r="F39" s="6">
        <v>6196637</v>
      </c>
      <c r="G39" s="6">
        <f t="shared" si="3"/>
        <v>2960</v>
      </c>
      <c r="H39" s="21">
        <f t="shared" si="0"/>
        <v>28490285.057471264</v>
      </c>
      <c r="J39" s="6">
        <f t="shared" si="1"/>
        <v>6481539.8505747132</v>
      </c>
      <c r="K39" s="6">
        <f t="shared" si="4"/>
        <v>284900</v>
      </c>
      <c r="L39" s="6">
        <f t="shared" si="5"/>
        <v>3100</v>
      </c>
      <c r="M39" s="21">
        <f t="shared" si="2"/>
        <v>140</v>
      </c>
    </row>
    <row r="40" spans="1:13">
      <c r="A40" s="4">
        <v>106</v>
      </c>
      <c r="B40" s="5" t="s">
        <v>97</v>
      </c>
      <c r="C40" s="11">
        <v>1</v>
      </c>
      <c r="D40" s="6">
        <v>46797</v>
      </c>
      <c r="E40" s="15">
        <v>20.25</v>
      </c>
      <c r="F40" s="6">
        <v>202302834</v>
      </c>
      <c r="G40" s="6">
        <f t="shared" si="3"/>
        <v>4320</v>
      </c>
      <c r="H40" s="21">
        <f t="shared" si="0"/>
        <v>999026340.74074078</v>
      </c>
      <c r="J40" s="6">
        <f t="shared" si="1"/>
        <v>212293097.4074074</v>
      </c>
      <c r="K40" s="6">
        <f t="shared" si="4"/>
        <v>9990260</v>
      </c>
      <c r="L40" s="6">
        <f t="shared" si="5"/>
        <v>4540</v>
      </c>
      <c r="M40" s="21">
        <f t="shared" si="2"/>
        <v>220</v>
      </c>
    </row>
    <row r="41" spans="1:13">
      <c r="A41" s="4">
        <v>108</v>
      </c>
      <c r="B41" s="5" t="s">
        <v>98</v>
      </c>
      <c r="C41" s="11">
        <v>6</v>
      </c>
      <c r="D41" s="6">
        <v>10257</v>
      </c>
      <c r="E41" s="15">
        <v>22.000000000000004</v>
      </c>
      <c r="F41" s="6">
        <v>37669938</v>
      </c>
      <c r="G41" s="6">
        <f t="shared" si="3"/>
        <v>3670</v>
      </c>
      <c r="H41" s="21">
        <f t="shared" si="0"/>
        <v>171226990.90909088</v>
      </c>
      <c r="J41" s="6">
        <f t="shared" si="1"/>
        <v>39382207.909090906</v>
      </c>
      <c r="K41" s="6">
        <f t="shared" si="4"/>
        <v>1712270</v>
      </c>
      <c r="L41" s="6">
        <f t="shared" si="5"/>
        <v>3840</v>
      </c>
      <c r="M41" s="21">
        <f t="shared" si="2"/>
        <v>170</v>
      </c>
    </row>
    <row r="42" spans="1:13">
      <c r="A42" s="4">
        <v>109</v>
      </c>
      <c r="B42" s="5" t="s">
        <v>99</v>
      </c>
      <c r="C42" s="11">
        <v>5</v>
      </c>
      <c r="D42" s="6">
        <v>68043</v>
      </c>
      <c r="E42" s="15">
        <v>21</v>
      </c>
      <c r="F42" s="6">
        <v>274899170</v>
      </c>
      <c r="G42" s="6">
        <f t="shared" si="3"/>
        <v>4040</v>
      </c>
      <c r="H42" s="21">
        <f t="shared" si="0"/>
        <v>1309043666.6666667</v>
      </c>
      <c r="J42" s="6">
        <f t="shared" si="1"/>
        <v>287989606.66666669</v>
      </c>
      <c r="K42" s="6">
        <f t="shared" si="4"/>
        <v>13090440</v>
      </c>
      <c r="L42" s="6">
        <f t="shared" si="5"/>
        <v>4230</v>
      </c>
      <c r="M42" s="21">
        <f t="shared" si="2"/>
        <v>190</v>
      </c>
    </row>
    <row r="43" spans="1:13">
      <c r="A43" s="4">
        <v>139</v>
      </c>
      <c r="B43" s="5" t="s">
        <v>100</v>
      </c>
      <c r="C43" s="11">
        <v>17</v>
      </c>
      <c r="D43" s="6">
        <v>9853</v>
      </c>
      <c r="E43" s="15">
        <v>21.5</v>
      </c>
      <c r="F43" s="6">
        <v>32267644</v>
      </c>
      <c r="G43" s="6">
        <f t="shared" si="3"/>
        <v>3270</v>
      </c>
      <c r="H43" s="21">
        <f t="shared" si="0"/>
        <v>150082065.11627907</v>
      </c>
      <c r="J43" s="6">
        <f t="shared" si="1"/>
        <v>33768464.651162788</v>
      </c>
      <c r="K43" s="6">
        <f t="shared" si="4"/>
        <v>1500820</v>
      </c>
      <c r="L43" s="6">
        <f t="shared" si="5"/>
        <v>3430</v>
      </c>
      <c r="M43" s="21">
        <f t="shared" si="2"/>
        <v>160</v>
      </c>
    </row>
    <row r="44" spans="1:13">
      <c r="A44" s="4">
        <v>140</v>
      </c>
      <c r="B44" s="5" t="s">
        <v>101</v>
      </c>
      <c r="C44" s="11">
        <v>11</v>
      </c>
      <c r="D44" s="6">
        <v>20801</v>
      </c>
      <c r="E44" s="15">
        <v>20.5</v>
      </c>
      <c r="F44" s="6">
        <v>69789089</v>
      </c>
      <c r="G44" s="6">
        <f t="shared" si="3"/>
        <v>3360</v>
      </c>
      <c r="H44" s="21">
        <f t="shared" si="0"/>
        <v>340434580.48780489</v>
      </c>
      <c r="J44" s="6">
        <f t="shared" si="1"/>
        <v>73193434.804878056</v>
      </c>
      <c r="K44" s="6">
        <f t="shared" si="4"/>
        <v>3404350</v>
      </c>
      <c r="L44" s="6">
        <f t="shared" si="5"/>
        <v>3520</v>
      </c>
      <c r="M44" s="21">
        <f t="shared" si="2"/>
        <v>160</v>
      </c>
    </row>
    <row r="45" spans="1:13">
      <c r="A45" s="4">
        <v>142</v>
      </c>
      <c r="B45" s="5" t="s">
        <v>102</v>
      </c>
      <c r="C45" s="11">
        <v>8</v>
      </c>
      <c r="D45" s="6">
        <v>6504</v>
      </c>
      <c r="E45" s="15">
        <v>21.249999999999996</v>
      </c>
      <c r="F45" s="6">
        <v>22060871</v>
      </c>
      <c r="G45" s="6">
        <f t="shared" si="3"/>
        <v>3390</v>
      </c>
      <c r="H45" s="21">
        <f t="shared" si="0"/>
        <v>103815863.52941178</v>
      </c>
      <c r="J45" s="6">
        <f t="shared" si="1"/>
        <v>23099029.635294117</v>
      </c>
      <c r="K45" s="6">
        <f t="shared" si="4"/>
        <v>1038160</v>
      </c>
      <c r="L45" s="6">
        <f t="shared" si="5"/>
        <v>3550</v>
      </c>
      <c r="M45" s="21">
        <f t="shared" si="2"/>
        <v>160</v>
      </c>
    </row>
    <row r="46" spans="1:13">
      <c r="A46" s="4">
        <v>143</v>
      </c>
      <c r="B46" s="5" t="s">
        <v>103</v>
      </c>
      <c r="C46" s="11">
        <v>6</v>
      </c>
      <c r="D46" s="6">
        <v>6804</v>
      </c>
      <c r="E46" s="15">
        <v>22</v>
      </c>
      <c r="F46" s="6">
        <v>22334701</v>
      </c>
      <c r="G46" s="6">
        <f t="shared" si="3"/>
        <v>3280</v>
      </c>
      <c r="H46" s="21">
        <f t="shared" si="0"/>
        <v>101521368.18181819</v>
      </c>
      <c r="J46" s="6">
        <f t="shared" si="1"/>
        <v>23349914.681818184</v>
      </c>
      <c r="K46" s="6">
        <f t="shared" si="4"/>
        <v>1015210</v>
      </c>
      <c r="L46" s="6">
        <f t="shared" si="5"/>
        <v>3430</v>
      </c>
      <c r="M46" s="21">
        <f t="shared" si="2"/>
        <v>150</v>
      </c>
    </row>
    <row r="47" spans="1:13">
      <c r="A47" s="4">
        <v>145</v>
      </c>
      <c r="B47" s="5" t="s">
        <v>104</v>
      </c>
      <c r="C47" s="11">
        <v>14</v>
      </c>
      <c r="D47" s="6">
        <v>12369</v>
      </c>
      <c r="E47" s="15">
        <v>21</v>
      </c>
      <c r="F47" s="6">
        <v>42106446</v>
      </c>
      <c r="G47" s="6">
        <f t="shared" si="3"/>
        <v>3400</v>
      </c>
      <c r="H47" s="21">
        <f t="shared" si="0"/>
        <v>200506885.7142857</v>
      </c>
      <c r="J47" s="6">
        <f t="shared" si="1"/>
        <v>44111514.857142858</v>
      </c>
      <c r="K47" s="6">
        <f t="shared" si="4"/>
        <v>2005070</v>
      </c>
      <c r="L47" s="6">
        <f t="shared" si="5"/>
        <v>3570</v>
      </c>
      <c r="M47" s="21">
        <f t="shared" si="2"/>
        <v>170</v>
      </c>
    </row>
    <row r="48" spans="1:13">
      <c r="A48" s="4">
        <v>146</v>
      </c>
      <c r="B48" s="5" t="s">
        <v>105</v>
      </c>
      <c r="C48" s="11">
        <v>12</v>
      </c>
      <c r="D48" s="6">
        <v>4492</v>
      </c>
      <c r="E48" s="15">
        <v>21</v>
      </c>
      <c r="F48" s="6">
        <v>13160043</v>
      </c>
      <c r="G48" s="6">
        <f t="shared" si="3"/>
        <v>2930</v>
      </c>
      <c r="H48" s="21">
        <f t="shared" si="0"/>
        <v>62666871.428571425</v>
      </c>
      <c r="J48" s="6">
        <f t="shared" si="1"/>
        <v>13786711.714285715</v>
      </c>
      <c r="K48" s="6">
        <f t="shared" si="4"/>
        <v>626670</v>
      </c>
      <c r="L48" s="6">
        <f t="shared" si="5"/>
        <v>3070</v>
      </c>
      <c r="M48" s="21">
        <f t="shared" si="2"/>
        <v>140</v>
      </c>
    </row>
    <row r="49" spans="1:13">
      <c r="A49" s="4">
        <v>153</v>
      </c>
      <c r="B49" s="5" t="s">
        <v>106</v>
      </c>
      <c r="C49" s="11">
        <v>9</v>
      </c>
      <c r="D49" s="6">
        <v>25208</v>
      </c>
      <c r="E49" s="15">
        <v>20</v>
      </c>
      <c r="F49" s="6">
        <v>93584228</v>
      </c>
      <c r="G49" s="6">
        <f t="shared" si="3"/>
        <v>3710</v>
      </c>
      <c r="H49" s="21">
        <f t="shared" si="0"/>
        <v>467921140</v>
      </c>
      <c r="J49" s="6">
        <f t="shared" si="1"/>
        <v>98263439.400000006</v>
      </c>
      <c r="K49" s="6">
        <f t="shared" si="4"/>
        <v>4679210</v>
      </c>
      <c r="L49" s="6">
        <f t="shared" si="5"/>
        <v>3900</v>
      </c>
      <c r="M49" s="21">
        <f t="shared" si="2"/>
        <v>190</v>
      </c>
    </row>
    <row r="50" spans="1:13">
      <c r="A50" s="4">
        <v>148</v>
      </c>
      <c r="B50" s="5" t="s">
        <v>107</v>
      </c>
      <c r="C50" s="11">
        <v>19</v>
      </c>
      <c r="D50" s="6">
        <v>7047</v>
      </c>
      <c r="E50" s="15">
        <v>19</v>
      </c>
      <c r="F50" s="6">
        <v>23724470</v>
      </c>
      <c r="G50" s="6">
        <f t="shared" si="3"/>
        <v>3370</v>
      </c>
      <c r="H50" s="21">
        <f t="shared" si="0"/>
        <v>124865631.57894737</v>
      </c>
      <c r="J50" s="6">
        <f t="shared" si="1"/>
        <v>24973126.315789472</v>
      </c>
      <c r="K50" s="6">
        <f t="shared" si="4"/>
        <v>1248660</v>
      </c>
      <c r="L50" s="6">
        <f t="shared" si="5"/>
        <v>3540</v>
      </c>
      <c r="M50" s="21">
        <f t="shared" si="2"/>
        <v>170</v>
      </c>
    </row>
    <row r="51" spans="1:13">
      <c r="A51" s="4">
        <v>149</v>
      </c>
      <c r="B51" s="5" t="s">
        <v>108</v>
      </c>
      <c r="C51" s="11">
        <v>1</v>
      </c>
      <c r="D51" s="6">
        <v>5384</v>
      </c>
      <c r="E51" s="15">
        <v>20.75</v>
      </c>
      <c r="F51" s="6">
        <v>24292579</v>
      </c>
      <c r="G51" s="6">
        <f t="shared" si="3"/>
        <v>4510</v>
      </c>
      <c r="H51" s="21">
        <f t="shared" si="0"/>
        <v>117072669.87951808</v>
      </c>
      <c r="J51" s="6">
        <f t="shared" si="1"/>
        <v>25463305.698795181</v>
      </c>
      <c r="K51" s="6">
        <f t="shared" si="4"/>
        <v>1170730</v>
      </c>
      <c r="L51" s="6">
        <f t="shared" si="5"/>
        <v>4730</v>
      </c>
      <c r="M51" s="21">
        <f t="shared" si="2"/>
        <v>220</v>
      </c>
    </row>
    <row r="52" spans="1:13">
      <c r="A52" s="24">
        <v>151</v>
      </c>
      <c r="B52" s="23" t="s">
        <v>109</v>
      </c>
      <c r="C52" s="11">
        <v>14</v>
      </c>
      <c r="D52" s="6">
        <v>1852</v>
      </c>
      <c r="E52" s="16">
        <v>22.5</v>
      </c>
      <c r="F52" s="6">
        <v>5790970</v>
      </c>
      <c r="G52" s="6">
        <f t="shared" si="3"/>
        <v>3130</v>
      </c>
      <c r="H52" s="21">
        <f t="shared" si="0"/>
        <v>25737644.444444444</v>
      </c>
      <c r="J52" s="6">
        <f t="shared" si="1"/>
        <v>6048346.444444444</v>
      </c>
      <c r="K52" s="6">
        <f t="shared" si="4"/>
        <v>257380</v>
      </c>
      <c r="L52" s="6">
        <f t="shared" si="5"/>
        <v>3270</v>
      </c>
      <c r="M52" s="21">
        <f t="shared" si="2"/>
        <v>140</v>
      </c>
    </row>
    <row r="53" spans="1:13">
      <c r="A53" s="4">
        <v>152</v>
      </c>
      <c r="B53" s="8" t="s">
        <v>110</v>
      </c>
      <c r="C53" s="11">
        <v>15</v>
      </c>
      <c r="D53" s="6">
        <v>4406</v>
      </c>
      <c r="E53" s="15">
        <v>21.5</v>
      </c>
      <c r="F53" s="6">
        <v>14974909</v>
      </c>
      <c r="G53" s="6">
        <f t="shared" si="3"/>
        <v>3400</v>
      </c>
      <c r="H53" s="21">
        <f t="shared" si="0"/>
        <v>69650739.534883723</v>
      </c>
      <c r="J53" s="6">
        <f t="shared" si="1"/>
        <v>15671416.395348838</v>
      </c>
      <c r="K53" s="6">
        <f t="shared" si="4"/>
        <v>696510</v>
      </c>
      <c r="L53" s="6">
        <f t="shared" si="5"/>
        <v>3560</v>
      </c>
      <c r="M53" s="21">
        <f t="shared" si="2"/>
        <v>160</v>
      </c>
    </row>
    <row r="54" spans="1:13">
      <c r="A54" s="4">
        <v>165</v>
      </c>
      <c r="B54" s="5" t="s">
        <v>111</v>
      </c>
      <c r="C54" s="11">
        <v>5</v>
      </c>
      <c r="D54" s="6">
        <v>16280</v>
      </c>
      <c r="E54" s="15">
        <v>21</v>
      </c>
      <c r="F54" s="6">
        <v>63849202</v>
      </c>
      <c r="G54" s="6">
        <f t="shared" si="3"/>
        <v>3920</v>
      </c>
      <c r="H54" s="21">
        <f t="shared" si="0"/>
        <v>304043819.04761904</v>
      </c>
      <c r="J54" s="6">
        <f t="shared" si="1"/>
        <v>66889640.190476187</v>
      </c>
      <c r="K54" s="6">
        <f t="shared" si="4"/>
        <v>3040440</v>
      </c>
      <c r="L54" s="6">
        <f t="shared" si="5"/>
        <v>4110</v>
      </c>
      <c r="M54" s="21">
        <f t="shared" si="2"/>
        <v>190</v>
      </c>
    </row>
    <row r="55" spans="1:13">
      <c r="A55" s="4">
        <v>167</v>
      </c>
      <c r="B55" s="5" t="s">
        <v>112</v>
      </c>
      <c r="C55" s="11">
        <v>12</v>
      </c>
      <c r="D55" s="6">
        <v>77513</v>
      </c>
      <c r="E55" s="15">
        <v>20.5</v>
      </c>
      <c r="F55" s="6">
        <v>250960776</v>
      </c>
      <c r="G55" s="6">
        <f t="shared" si="3"/>
        <v>3240</v>
      </c>
      <c r="H55" s="21">
        <f t="shared" si="0"/>
        <v>1224198907.3170731</v>
      </c>
      <c r="J55" s="6">
        <f t="shared" si="1"/>
        <v>263202765.07317069</v>
      </c>
      <c r="K55" s="6">
        <f t="shared" si="4"/>
        <v>12241990</v>
      </c>
      <c r="L55" s="6">
        <f t="shared" si="5"/>
        <v>3400</v>
      </c>
      <c r="M55" s="21">
        <f t="shared" si="2"/>
        <v>160</v>
      </c>
    </row>
    <row r="56" spans="1:13">
      <c r="A56" s="4">
        <v>169</v>
      </c>
      <c r="B56" s="5" t="s">
        <v>113</v>
      </c>
      <c r="C56" s="11">
        <v>5</v>
      </c>
      <c r="D56" s="6">
        <v>4990</v>
      </c>
      <c r="E56" s="15">
        <v>21.250000000000004</v>
      </c>
      <c r="F56" s="6">
        <v>18742549</v>
      </c>
      <c r="G56" s="6">
        <f t="shared" si="3"/>
        <v>3760</v>
      </c>
      <c r="H56" s="21">
        <f t="shared" si="0"/>
        <v>88200230.588235274</v>
      </c>
      <c r="J56" s="6">
        <f t="shared" si="1"/>
        <v>19624551.30588235</v>
      </c>
      <c r="K56" s="6">
        <f t="shared" si="4"/>
        <v>882000</v>
      </c>
      <c r="L56" s="6">
        <f t="shared" si="5"/>
        <v>3930</v>
      </c>
      <c r="M56" s="21">
        <f t="shared" si="2"/>
        <v>170</v>
      </c>
    </row>
    <row r="57" spans="1:13">
      <c r="A57" s="4">
        <v>171</v>
      </c>
      <c r="B57" s="5" t="s">
        <v>114</v>
      </c>
      <c r="C57" s="11">
        <v>10</v>
      </c>
      <c r="D57" s="6">
        <v>4540</v>
      </c>
      <c r="E57" s="15">
        <v>21.25</v>
      </c>
      <c r="F57" s="6">
        <v>15938494</v>
      </c>
      <c r="G57" s="6">
        <f t="shared" si="3"/>
        <v>3510</v>
      </c>
      <c r="H57" s="21">
        <f t="shared" si="0"/>
        <v>75004677.64705883</v>
      </c>
      <c r="J57" s="6">
        <f t="shared" si="1"/>
        <v>16688540.77647059</v>
      </c>
      <c r="K57" s="6">
        <f t="shared" si="4"/>
        <v>750050</v>
      </c>
      <c r="L57" s="6">
        <f t="shared" si="5"/>
        <v>3680</v>
      </c>
      <c r="M57" s="21">
        <f t="shared" si="2"/>
        <v>170</v>
      </c>
    </row>
    <row r="58" spans="1:13">
      <c r="A58" s="4">
        <v>172</v>
      </c>
      <c r="B58" s="7" t="s">
        <v>115</v>
      </c>
      <c r="C58" s="11">
        <v>13</v>
      </c>
      <c r="D58" s="6">
        <v>4171</v>
      </c>
      <c r="E58" s="15">
        <v>21</v>
      </c>
      <c r="F58" s="6">
        <v>12299769</v>
      </c>
      <c r="G58" s="6">
        <f t="shared" si="3"/>
        <v>2950</v>
      </c>
      <c r="H58" s="21">
        <f t="shared" si="0"/>
        <v>58570328.571428575</v>
      </c>
      <c r="J58" s="6">
        <f t="shared" si="1"/>
        <v>12885472.285714285</v>
      </c>
      <c r="K58" s="6">
        <f t="shared" si="4"/>
        <v>585700</v>
      </c>
      <c r="L58" s="6">
        <f t="shared" si="5"/>
        <v>3090</v>
      </c>
      <c r="M58" s="21">
        <f t="shared" si="2"/>
        <v>140</v>
      </c>
    </row>
    <row r="59" spans="1:13">
      <c r="A59" s="4">
        <v>176</v>
      </c>
      <c r="B59" s="5" t="s">
        <v>116</v>
      </c>
      <c r="C59" s="11">
        <v>12</v>
      </c>
      <c r="D59" s="6">
        <v>4352</v>
      </c>
      <c r="E59" s="15">
        <v>20.75</v>
      </c>
      <c r="F59" s="6">
        <v>11524810</v>
      </c>
      <c r="G59" s="6">
        <f t="shared" si="3"/>
        <v>2650</v>
      </c>
      <c r="H59" s="21">
        <f t="shared" si="0"/>
        <v>55541253.012048192</v>
      </c>
      <c r="J59" s="6">
        <f t="shared" si="1"/>
        <v>12080222.530120483</v>
      </c>
      <c r="K59" s="6">
        <f t="shared" si="4"/>
        <v>555410</v>
      </c>
      <c r="L59" s="6">
        <f t="shared" si="5"/>
        <v>2780</v>
      </c>
      <c r="M59" s="21">
        <f t="shared" si="2"/>
        <v>130</v>
      </c>
    </row>
    <row r="60" spans="1:13">
      <c r="A60" s="4">
        <v>177</v>
      </c>
      <c r="B60" s="5" t="s">
        <v>117</v>
      </c>
      <c r="C60" s="11">
        <v>6</v>
      </c>
      <c r="D60" s="6">
        <v>1768</v>
      </c>
      <c r="E60" s="15">
        <v>21</v>
      </c>
      <c r="F60" s="6">
        <v>5787829</v>
      </c>
      <c r="G60" s="6">
        <f t="shared" si="3"/>
        <v>3270</v>
      </c>
      <c r="H60" s="21">
        <f t="shared" si="0"/>
        <v>27561090.476190478</v>
      </c>
      <c r="J60" s="6">
        <f t="shared" si="1"/>
        <v>6063439.9047619058</v>
      </c>
      <c r="K60" s="6">
        <f t="shared" si="4"/>
        <v>275610</v>
      </c>
      <c r="L60" s="6">
        <f t="shared" si="5"/>
        <v>3430</v>
      </c>
      <c r="M60" s="21">
        <f t="shared" si="2"/>
        <v>160</v>
      </c>
    </row>
    <row r="61" spans="1:13">
      <c r="A61" s="4">
        <v>178</v>
      </c>
      <c r="B61" s="5" t="s">
        <v>118</v>
      </c>
      <c r="C61" s="11">
        <v>10</v>
      </c>
      <c r="D61" s="6">
        <v>5769</v>
      </c>
      <c r="E61" s="15">
        <v>20.75</v>
      </c>
      <c r="F61" s="6">
        <v>16962038</v>
      </c>
      <c r="G61" s="6">
        <f t="shared" si="3"/>
        <v>2940</v>
      </c>
      <c r="H61" s="21">
        <f t="shared" si="0"/>
        <v>81744761.445783138</v>
      </c>
      <c r="J61" s="6">
        <f t="shared" si="1"/>
        <v>17779485.614457831</v>
      </c>
      <c r="K61" s="6">
        <f t="shared" si="4"/>
        <v>817450</v>
      </c>
      <c r="L61" s="6">
        <f t="shared" si="5"/>
        <v>3080</v>
      </c>
      <c r="M61" s="21">
        <f t="shared" si="2"/>
        <v>140</v>
      </c>
    </row>
    <row r="62" spans="1:13">
      <c r="A62" s="4">
        <v>179</v>
      </c>
      <c r="B62" s="5" t="s">
        <v>119</v>
      </c>
      <c r="C62" s="11">
        <v>13</v>
      </c>
      <c r="D62" s="6">
        <v>145887</v>
      </c>
      <c r="E62" s="15">
        <v>20</v>
      </c>
      <c r="F62" s="6">
        <v>510428347</v>
      </c>
      <c r="G62" s="6">
        <f t="shared" si="3"/>
        <v>3500</v>
      </c>
      <c r="H62" s="21">
        <f t="shared" si="0"/>
        <v>2552141735</v>
      </c>
      <c r="J62" s="6">
        <f t="shared" si="1"/>
        <v>535949764.35000002</v>
      </c>
      <c r="K62" s="6">
        <f t="shared" si="4"/>
        <v>25521420</v>
      </c>
      <c r="L62" s="6">
        <f t="shared" si="5"/>
        <v>3670</v>
      </c>
      <c r="M62" s="21">
        <f t="shared" si="2"/>
        <v>170</v>
      </c>
    </row>
    <row r="63" spans="1:13">
      <c r="A63" s="24">
        <v>181</v>
      </c>
      <c r="B63" s="23" t="s">
        <v>120</v>
      </c>
      <c r="C63" s="11">
        <v>4</v>
      </c>
      <c r="D63" s="6">
        <v>1683</v>
      </c>
      <c r="E63" s="16">
        <v>22.5</v>
      </c>
      <c r="F63" s="6">
        <v>5316276</v>
      </c>
      <c r="G63" s="6">
        <f t="shared" si="3"/>
        <v>3160</v>
      </c>
      <c r="H63" s="21">
        <f t="shared" si="0"/>
        <v>23627893.333333332</v>
      </c>
      <c r="J63" s="6">
        <f t="shared" si="1"/>
        <v>5552554.9333333327</v>
      </c>
      <c r="K63" s="6">
        <f t="shared" si="4"/>
        <v>236280</v>
      </c>
      <c r="L63" s="6">
        <f t="shared" si="5"/>
        <v>3300</v>
      </c>
      <c r="M63" s="21">
        <f t="shared" si="2"/>
        <v>140</v>
      </c>
    </row>
    <row r="64" spans="1:13">
      <c r="A64" s="4">
        <v>182</v>
      </c>
      <c r="B64" s="5" t="s">
        <v>121</v>
      </c>
      <c r="C64" s="11">
        <v>13</v>
      </c>
      <c r="D64" s="6">
        <v>19347</v>
      </c>
      <c r="E64" s="15">
        <v>21</v>
      </c>
      <c r="F64" s="6">
        <v>70754955</v>
      </c>
      <c r="G64" s="6">
        <f t="shared" si="3"/>
        <v>3660</v>
      </c>
      <c r="H64" s="21">
        <f t="shared" si="0"/>
        <v>336928357.14285713</v>
      </c>
      <c r="J64" s="6">
        <f t="shared" si="1"/>
        <v>74124238.571428567</v>
      </c>
      <c r="K64" s="6">
        <f t="shared" si="4"/>
        <v>3369280</v>
      </c>
      <c r="L64" s="6">
        <f t="shared" si="5"/>
        <v>3830</v>
      </c>
      <c r="M64" s="21">
        <f t="shared" si="2"/>
        <v>170</v>
      </c>
    </row>
    <row r="65" spans="1:13">
      <c r="A65" s="4">
        <v>186</v>
      </c>
      <c r="B65" s="5" t="s">
        <v>122</v>
      </c>
      <c r="C65" s="11">
        <v>1</v>
      </c>
      <c r="D65" s="6">
        <v>45630</v>
      </c>
      <c r="E65" s="15">
        <v>20.25</v>
      </c>
      <c r="F65" s="6">
        <v>206444977</v>
      </c>
      <c r="G65" s="6">
        <f t="shared" si="3"/>
        <v>4520</v>
      </c>
      <c r="H65" s="21">
        <f t="shared" si="0"/>
        <v>1019481367.9012346</v>
      </c>
      <c r="J65" s="6">
        <f t="shared" si="1"/>
        <v>216639790.67901239</v>
      </c>
      <c r="K65" s="6">
        <f t="shared" si="4"/>
        <v>10194810</v>
      </c>
      <c r="L65" s="6">
        <f t="shared" si="5"/>
        <v>4750</v>
      </c>
      <c r="M65" s="21">
        <f t="shared" si="2"/>
        <v>230</v>
      </c>
    </row>
    <row r="66" spans="1:13">
      <c r="A66" s="4">
        <v>202</v>
      </c>
      <c r="B66" s="5" t="s">
        <v>123</v>
      </c>
      <c r="C66" s="11">
        <v>2</v>
      </c>
      <c r="D66" s="6">
        <v>35848</v>
      </c>
      <c r="E66" s="15">
        <v>20.25</v>
      </c>
      <c r="F66" s="6">
        <v>158169580</v>
      </c>
      <c r="G66" s="6">
        <f t="shared" si="3"/>
        <v>4410</v>
      </c>
      <c r="H66" s="21">
        <f t="shared" si="0"/>
        <v>781084345.6790123</v>
      </c>
      <c r="J66" s="6">
        <f t="shared" si="1"/>
        <v>165980423.45679012</v>
      </c>
      <c r="K66" s="6">
        <f t="shared" si="4"/>
        <v>7810840</v>
      </c>
      <c r="L66" s="6">
        <f t="shared" si="5"/>
        <v>4630</v>
      </c>
      <c r="M66" s="21">
        <f t="shared" si="2"/>
        <v>220</v>
      </c>
    </row>
    <row r="67" spans="1:13">
      <c r="A67" s="4">
        <v>204</v>
      </c>
      <c r="B67" s="5" t="s">
        <v>124</v>
      </c>
      <c r="C67" s="11">
        <v>11</v>
      </c>
      <c r="D67" s="6">
        <v>2689</v>
      </c>
      <c r="E67" s="15">
        <v>22</v>
      </c>
      <c r="F67" s="6">
        <v>7710575</v>
      </c>
      <c r="G67" s="6">
        <f t="shared" si="3"/>
        <v>2870</v>
      </c>
      <c r="H67" s="21">
        <f t="shared" si="0"/>
        <v>35048068.18181818</v>
      </c>
      <c r="J67" s="6">
        <f t="shared" si="1"/>
        <v>8061055.6818181816</v>
      </c>
      <c r="K67" s="6">
        <f t="shared" si="4"/>
        <v>350480</v>
      </c>
      <c r="L67" s="6">
        <f t="shared" si="5"/>
        <v>3000</v>
      </c>
      <c r="M67" s="21">
        <f t="shared" si="2"/>
        <v>130</v>
      </c>
    </row>
    <row r="68" spans="1:13">
      <c r="A68" s="4">
        <v>205</v>
      </c>
      <c r="B68" s="5" t="s">
        <v>125</v>
      </c>
      <c r="C68" s="11">
        <v>18</v>
      </c>
      <c r="D68" s="6">
        <v>36297</v>
      </c>
      <c r="E68" s="15">
        <v>21</v>
      </c>
      <c r="F68" s="6">
        <v>132838824</v>
      </c>
      <c r="G68" s="6">
        <f t="shared" si="3"/>
        <v>3660</v>
      </c>
      <c r="H68" s="21">
        <f t="shared" si="0"/>
        <v>632565828.57142854</v>
      </c>
      <c r="J68" s="6">
        <f t="shared" si="1"/>
        <v>139164482.28571427</v>
      </c>
      <c r="K68" s="6">
        <f t="shared" si="4"/>
        <v>6325660</v>
      </c>
      <c r="L68" s="6">
        <f t="shared" si="5"/>
        <v>3830</v>
      </c>
      <c r="M68" s="21">
        <f t="shared" si="2"/>
        <v>170</v>
      </c>
    </row>
    <row r="69" spans="1:13">
      <c r="A69" s="4">
        <v>208</v>
      </c>
      <c r="B69" s="5" t="s">
        <v>126</v>
      </c>
      <c r="C69" s="11">
        <v>17</v>
      </c>
      <c r="D69" s="6">
        <v>12335</v>
      </c>
      <c r="E69" s="15">
        <v>21</v>
      </c>
      <c r="F69" s="6">
        <v>38969932</v>
      </c>
      <c r="G69" s="6">
        <f t="shared" si="3"/>
        <v>3160</v>
      </c>
      <c r="H69" s="21">
        <f t="shared" si="0"/>
        <v>185571104.76190478</v>
      </c>
      <c r="J69" s="6">
        <f t="shared" si="1"/>
        <v>40825643.047619052</v>
      </c>
      <c r="K69" s="6">
        <f t="shared" si="4"/>
        <v>1855710</v>
      </c>
      <c r="L69" s="6">
        <f t="shared" si="5"/>
        <v>3310</v>
      </c>
      <c r="M69" s="21">
        <f t="shared" si="2"/>
        <v>150</v>
      </c>
    </row>
    <row r="70" spans="1:13">
      <c r="A70" s="4">
        <v>211</v>
      </c>
      <c r="B70" s="5" t="s">
        <v>127</v>
      </c>
      <c r="C70" s="11">
        <v>6</v>
      </c>
      <c r="D70" s="6">
        <v>32959</v>
      </c>
      <c r="E70" s="15">
        <v>21</v>
      </c>
      <c r="F70" s="6">
        <v>137664280</v>
      </c>
      <c r="G70" s="6">
        <f t="shared" si="3"/>
        <v>4180</v>
      </c>
      <c r="H70" s="21">
        <f t="shared" si="0"/>
        <v>655544190.47619045</v>
      </c>
      <c r="J70" s="6">
        <f t="shared" si="1"/>
        <v>144219721.90476191</v>
      </c>
      <c r="K70" s="6">
        <f t="shared" si="4"/>
        <v>6555440</v>
      </c>
      <c r="L70" s="6">
        <f t="shared" si="5"/>
        <v>4380</v>
      </c>
      <c r="M70" s="21">
        <f t="shared" si="2"/>
        <v>200</v>
      </c>
    </row>
    <row r="71" spans="1:13">
      <c r="A71" s="4">
        <v>213</v>
      </c>
      <c r="B71" s="5" t="s">
        <v>128</v>
      </c>
      <c r="C71" s="11">
        <v>10</v>
      </c>
      <c r="D71" s="6">
        <v>5154</v>
      </c>
      <c r="E71" s="15">
        <v>21.5</v>
      </c>
      <c r="F71" s="6">
        <v>15929309</v>
      </c>
      <c r="G71" s="6">
        <f t="shared" si="3"/>
        <v>3090</v>
      </c>
      <c r="H71" s="21">
        <f t="shared" ref="H71:H134" si="6">100*F71/E71</f>
        <v>74089809.302325577</v>
      </c>
      <c r="J71" s="6">
        <f t="shared" si="1"/>
        <v>16670207.093023255</v>
      </c>
      <c r="K71" s="6">
        <f t="shared" si="4"/>
        <v>740900</v>
      </c>
      <c r="L71" s="6">
        <f t="shared" si="5"/>
        <v>3230</v>
      </c>
      <c r="M71" s="21">
        <f t="shared" ref="M71:M134" si="7">L71-G71</f>
        <v>140</v>
      </c>
    </row>
    <row r="72" spans="1:13">
      <c r="A72" s="4">
        <v>214</v>
      </c>
      <c r="B72" s="5" t="s">
        <v>129</v>
      </c>
      <c r="C72" s="11">
        <v>4</v>
      </c>
      <c r="D72" s="6">
        <v>12528</v>
      </c>
      <c r="E72" s="15">
        <v>21.75</v>
      </c>
      <c r="F72" s="6">
        <v>40977124</v>
      </c>
      <c r="G72" s="6">
        <f t="shared" ref="G72:G135" si="8">ROUND(F72/D72,-1)</f>
        <v>3270</v>
      </c>
      <c r="H72" s="21">
        <f t="shared" si="6"/>
        <v>188400570.11494252</v>
      </c>
      <c r="J72" s="6">
        <f t="shared" ref="J72:J135" si="9">(E72+$J$6)*H72/100</f>
        <v>42861129.701149426</v>
      </c>
      <c r="K72" s="6">
        <f t="shared" ref="K72:K135" si="10">ROUND(J72-F72,-1)</f>
        <v>1884010</v>
      </c>
      <c r="L72" s="6">
        <f t="shared" ref="L72:L135" si="11">ROUND(J72/D72,-1)</f>
        <v>3420</v>
      </c>
      <c r="M72" s="21">
        <f t="shared" si="7"/>
        <v>150</v>
      </c>
    </row>
    <row r="73" spans="1:13">
      <c r="A73" s="4">
        <v>216</v>
      </c>
      <c r="B73" s="5" t="s">
        <v>130</v>
      </c>
      <c r="C73" s="11">
        <v>13</v>
      </c>
      <c r="D73" s="6">
        <v>1269</v>
      </c>
      <c r="E73" s="15">
        <v>21.5</v>
      </c>
      <c r="F73" s="6">
        <v>3518451</v>
      </c>
      <c r="G73" s="6">
        <f t="shared" si="8"/>
        <v>2770</v>
      </c>
      <c r="H73" s="21">
        <f t="shared" si="6"/>
        <v>16364888.372093024</v>
      </c>
      <c r="J73" s="6">
        <f t="shared" si="9"/>
        <v>3682099.8837209302</v>
      </c>
      <c r="K73" s="6">
        <f t="shared" si="10"/>
        <v>163650</v>
      </c>
      <c r="L73" s="6">
        <f t="shared" si="11"/>
        <v>2900</v>
      </c>
      <c r="M73" s="21">
        <f t="shared" si="7"/>
        <v>130</v>
      </c>
    </row>
    <row r="74" spans="1:13">
      <c r="A74" s="4">
        <v>217</v>
      </c>
      <c r="B74" s="5" t="s">
        <v>131</v>
      </c>
      <c r="C74" s="11">
        <v>16</v>
      </c>
      <c r="D74" s="6">
        <v>5352</v>
      </c>
      <c r="E74" s="15">
        <v>21.5</v>
      </c>
      <c r="F74" s="6">
        <v>17265263</v>
      </c>
      <c r="G74" s="6">
        <f t="shared" si="8"/>
        <v>3230</v>
      </c>
      <c r="H74" s="21">
        <f t="shared" si="6"/>
        <v>80303548.837209299</v>
      </c>
      <c r="J74" s="6">
        <f t="shared" si="9"/>
        <v>18068298.488372091</v>
      </c>
      <c r="K74" s="6">
        <f t="shared" si="10"/>
        <v>803040</v>
      </c>
      <c r="L74" s="6">
        <f t="shared" si="11"/>
        <v>3380</v>
      </c>
      <c r="M74" s="21">
        <f t="shared" si="7"/>
        <v>150</v>
      </c>
    </row>
    <row r="75" spans="1:13">
      <c r="A75" s="24">
        <v>218</v>
      </c>
      <c r="B75" s="23" t="s">
        <v>132</v>
      </c>
      <c r="C75" s="11">
        <v>14</v>
      </c>
      <c r="D75" s="6">
        <v>1200</v>
      </c>
      <c r="E75" s="16">
        <v>22.5</v>
      </c>
      <c r="F75" s="6">
        <v>3585387</v>
      </c>
      <c r="G75" s="6">
        <f t="shared" si="8"/>
        <v>2990</v>
      </c>
      <c r="H75" s="21">
        <f t="shared" si="6"/>
        <v>15935053.333333334</v>
      </c>
      <c r="J75" s="6">
        <f t="shared" si="9"/>
        <v>3744737.5333333337</v>
      </c>
      <c r="K75" s="6">
        <f t="shared" si="10"/>
        <v>159350</v>
      </c>
      <c r="L75" s="6">
        <f t="shared" si="11"/>
        <v>3120</v>
      </c>
      <c r="M75" s="21">
        <f t="shared" si="7"/>
        <v>130</v>
      </c>
    </row>
    <row r="76" spans="1:13">
      <c r="A76" s="4">
        <v>224</v>
      </c>
      <c r="B76" s="5" t="s">
        <v>133</v>
      </c>
      <c r="C76" s="11">
        <v>1</v>
      </c>
      <c r="D76" s="6">
        <v>8603</v>
      </c>
      <c r="E76" s="15">
        <v>21.25</v>
      </c>
      <c r="F76" s="6">
        <v>30882566</v>
      </c>
      <c r="G76" s="6">
        <f t="shared" si="8"/>
        <v>3590</v>
      </c>
      <c r="H76" s="21">
        <f t="shared" si="6"/>
        <v>145329722.35294119</v>
      </c>
      <c r="J76" s="6">
        <f t="shared" si="9"/>
        <v>32335863.223529413</v>
      </c>
      <c r="K76" s="6">
        <f t="shared" si="10"/>
        <v>1453300</v>
      </c>
      <c r="L76" s="6">
        <f t="shared" si="11"/>
        <v>3760</v>
      </c>
      <c r="M76" s="21">
        <f t="shared" si="7"/>
        <v>170</v>
      </c>
    </row>
    <row r="77" spans="1:13">
      <c r="A77" s="4">
        <v>226</v>
      </c>
      <c r="B77" s="5" t="s">
        <v>134</v>
      </c>
      <c r="C77" s="11">
        <v>13</v>
      </c>
      <c r="D77" s="6">
        <v>3665</v>
      </c>
      <c r="E77" s="15">
        <v>21.5</v>
      </c>
      <c r="F77" s="6">
        <v>10626144</v>
      </c>
      <c r="G77" s="6">
        <f t="shared" si="8"/>
        <v>2900</v>
      </c>
      <c r="H77" s="21">
        <f t="shared" si="6"/>
        <v>49423925.58139535</v>
      </c>
      <c r="J77" s="6">
        <f t="shared" si="9"/>
        <v>11120383.255813954</v>
      </c>
      <c r="K77" s="6">
        <f t="shared" si="10"/>
        <v>494240</v>
      </c>
      <c r="L77" s="6">
        <f t="shared" si="11"/>
        <v>3030</v>
      </c>
      <c r="M77" s="21">
        <f t="shared" si="7"/>
        <v>130</v>
      </c>
    </row>
    <row r="78" spans="1:13">
      <c r="A78" s="4">
        <v>230</v>
      </c>
      <c r="B78" s="5" t="s">
        <v>135</v>
      </c>
      <c r="C78" s="11">
        <v>4</v>
      </c>
      <c r="D78" s="6">
        <v>2240</v>
      </c>
      <c r="E78" s="15">
        <v>20.5</v>
      </c>
      <c r="F78" s="6">
        <v>5891384</v>
      </c>
      <c r="G78" s="6">
        <f t="shared" si="8"/>
        <v>2630</v>
      </c>
      <c r="H78" s="21">
        <f t="shared" si="6"/>
        <v>28738458.536585364</v>
      </c>
      <c r="J78" s="6">
        <f t="shared" si="9"/>
        <v>6178768.5853658533</v>
      </c>
      <c r="K78" s="6">
        <f t="shared" si="10"/>
        <v>287380</v>
      </c>
      <c r="L78" s="6">
        <f t="shared" si="11"/>
        <v>2760</v>
      </c>
      <c r="M78" s="21">
        <f t="shared" si="7"/>
        <v>130</v>
      </c>
    </row>
    <row r="79" spans="1:13">
      <c r="A79" s="24">
        <v>231</v>
      </c>
      <c r="B79" s="23" t="s">
        <v>136</v>
      </c>
      <c r="C79" s="11">
        <v>15</v>
      </c>
      <c r="D79" s="6">
        <v>1256</v>
      </c>
      <c r="E79" s="16">
        <v>23</v>
      </c>
      <c r="F79" s="6">
        <v>5184014</v>
      </c>
      <c r="G79" s="6">
        <f t="shared" si="8"/>
        <v>4130</v>
      </c>
      <c r="H79" s="21">
        <f t="shared" si="6"/>
        <v>22539191.304347824</v>
      </c>
      <c r="J79" s="6">
        <f t="shared" si="9"/>
        <v>5409405.9130434776</v>
      </c>
      <c r="K79" s="6">
        <f t="shared" si="10"/>
        <v>225390</v>
      </c>
      <c r="L79" s="6">
        <f t="shared" si="11"/>
        <v>4310</v>
      </c>
      <c r="M79" s="21">
        <f t="shared" si="7"/>
        <v>180</v>
      </c>
    </row>
    <row r="80" spans="1:13">
      <c r="A80" s="4">
        <v>232</v>
      </c>
      <c r="B80" s="5" t="s">
        <v>137</v>
      </c>
      <c r="C80" s="11">
        <v>14</v>
      </c>
      <c r="D80" s="6">
        <v>12750</v>
      </c>
      <c r="E80" s="15">
        <v>22</v>
      </c>
      <c r="F80" s="6">
        <v>40452236</v>
      </c>
      <c r="G80" s="6">
        <f t="shared" si="8"/>
        <v>3170</v>
      </c>
      <c r="H80" s="21">
        <f t="shared" si="6"/>
        <v>183873800</v>
      </c>
      <c r="J80" s="6">
        <f t="shared" si="9"/>
        <v>42290974</v>
      </c>
      <c r="K80" s="6">
        <f t="shared" si="10"/>
        <v>1838740</v>
      </c>
      <c r="L80" s="6">
        <f t="shared" si="11"/>
        <v>3320</v>
      </c>
      <c r="M80" s="21">
        <f t="shared" si="7"/>
        <v>150</v>
      </c>
    </row>
    <row r="81" spans="1:13">
      <c r="A81" s="4">
        <v>233</v>
      </c>
      <c r="B81" s="5" t="s">
        <v>138</v>
      </c>
      <c r="C81" s="11">
        <v>14</v>
      </c>
      <c r="D81" s="6">
        <v>15116</v>
      </c>
      <c r="E81" s="15">
        <v>21.75</v>
      </c>
      <c r="F81" s="6">
        <v>49722444</v>
      </c>
      <c r="G81" s="6">
        <f t="shared" si="8"/>
        <v>3290</v>
      </c>
      <c r="H81" s="21">
        <f t="shared" si="6"/>
        <v>228608937.93103448</v>
      </c>
      <c r="J81" s="6">
        <f t="shared" si="9"/>
        <v>52008533.37931034</v>
      </c>
      <c r="K81" s="6">
        <f t="shared" si="10"/>
        <v>2286090</v>
      </c>
      <c r="L81" s="6">
        <f t="shared" si="11"/>
        <v>3440</v>
      </c>
      <c r="M81" s="21">
        <f t="shared" si="7"/>
        <v>150</v>
      </c>
    </row>
    <row r="82" spans="1:13">
      <c r="A82" s="4">
        <v>235</v>
      </c>
      <c r="B82" s="5" t="s">
        <v>139</v>
      </c>
      <c r="C82" s="11">
        <v>1</v>
      </c>
      <c r="D82" s="6">
        <v>10284</v>
      </c>
      <c r="E82" s="15">
        <v>17</v>
      </c>
      <c r="F82" s="6">
        <v>75416021</v>
      </c>
      <c r="G82" s="6">
        <f t="shared" si="8"/>
        <v>7330</v>
      </c>
      <c r="H82" s="21">
        <f t="shared" si="6"/>
        <v>443623652.94117647</v>
      </c>
      <c r="J82" s="6">
        <f t="shared" si="9"/>
        <v>79852257.529411763</v>
      </c>
      <c r="K82" s="6">
        <f t="shared" si="10"/>
        <v>4436240</v>
      </c>
      <c r="L82" s="6">
        <f t="shared" si="11"/>
        <v>7760</v>
      </c>
      <c r="M82" s="21">
        <f t="shared" si="7"/>
        <v>430</v>
      </c>
    </row>
    <row r="83" spans="1:13">
      <c r="A83" s="4">
        <v>236</v>
      </c>
      <c r="B83" s="5" t="s">
        <v>140</v>
      </c>
      <c r="C83" s="11">
        <v>16</v>
      </c>
      <c r="D83" s="6">
        <v>4198</v>
      </c>
      <c r="E83" s="15">
        <v>22</v>
      </c>
      <c r="F83" s="6">
        <v>13393197</v>
      </c>
      <c r="G83" s="6">
        <f t="shared" si="8"/>
        <v>3190</v>
      </c>
      <c r="H83" s="21">
        <f t="shared" si="6"/>
        <v>60878168.18181818</v>
      </c>
      <c r="J83" s="6">
        <f t="shared" si="9"/>
        <v>14001978.681818182</v>
      </c>
      <c r="K83" s="6">
        <f t="shared" si="10"/>
        <v>608780</v>
      </c>
      <c r="L83" s="6">
        <f t="shared" si="11"/>
        <v>3340</v>
      </c>
      <c r="M83" s="21">
        <f t="shared" si="7"/>
        <v>150</v>
      </c>
    </row>
    <row r="84" spans="1:13">
      <c r="A84" s="4">
        <v>239</v>
      </c>
      <c r="B84" s="5" t="s">
        <v>141</v>
      </c>
      <c r="C84" s="11">
        <v>11</v>
      </c>
      <c r="D84" s="6">
        <v>2029</v>
      </c>
      <c r="E84" s="15">
        <v>20.500000000000004</v>
      </c>
      <c r="F84" s="6">
        <v>5983185</v>
      </c>
      <c r="G84" s="6">
        <f t="shared" si="8"/>
        <v>2950</v>
      </c>
      <c r="H84" s="21">
        <f t="shared" si="6"/>
        <v>29186268.292682923</v>
      </c>
      <c r="J84" s="6">
        <f t="shared" si="9"/>
        <v>6275047.6829268299</v>
      </c>
      <c r="K84" s="6">
        <f t="shared" si="10"/>
        <v>291860</v>
      </c>
      <c r="L84" s="6">
        <f t="shared" si="11"/>
        <v>3090</v>
      </c>
      <c r="M84" s="21">
        <f t="shared" si="7"/>
        <v>140</v>
      </c>
    </row>
    <row r="85" spans="1:13">
      <c r="A85" s="4">
        <v>240</v>
      </c>
      <c r="B85" s="5" t="s">
        <v>142</v>
      </c>
      <c r="C85" s="11">
        <v>19</v>
      </c>
      <c r="D85" s="6">
        <v>19499</v>
      </c>
      <c r="E85" s="15">
        <v>21.750000000000004</v>
      </c>
      <c r="F85" s="6">
        <v>78241878</v>
      </c>
      <c r="G85" s="6">
        <f t="shared" si="8"/>
        <v>4010</v>
      </c>
      <c r="H85" s="21">
        <f t="shared" si="6"/>
        <v>359732772.41379303</v>
      </c>
      <c r="J85" s="6">
        <f t="shared" si="9"/>
        <v>81839205.724137932</v>
      </c>
      <c r="K85" s="6">
        <f t="shared" si="10"/>
        <v>3597330</v>
      </c>
      <c r="L85" s="6">
        <f t="shared" si="11"/>
        <v>4200</v>
      </c>
      <c r="M85" s="21">
        <f t="shared" si="7"/>
        <v>190</v>
      </c>
    </row>
    <row r="86" spans="1:13">
      <c r="A86" s="4">
        <v>320</v>
      </c>
      <c r="B86" s="5" t="s">
        <v>143</v>
      </c>
      <c r="C86" s="11">
        <v>19</v>
      </c>
      <c r="D86" s="6">
        <v>6996</v>
      </c>
      <c r="E86" s="15">
        <v>21.5</v>
      </c>
      <c r="F86" s="6">
        <v>24737241</v>
      </c>
      <c r="G86" s="6">
        <f t="shared" si="8"/>
        <v>3540</v>
      </c>
      <c r="H86" s="21">
        <f t="shared" si="6"/>
        <v>115056934.88372093</v>
      </c>
      <c r="J86" s="6">
        <f t="shared" si="9"/>
        <v>25887810.348837208</v>
      </c>
      <c r="K86" s="6">
        <f t="shared" si="10"/>
        <v>1150570</v>
      </c>
      <c r="L86" s="6">
        <f t="shared" si="11"/>
        <v>3700</v>
      </c>
      <c r="M86" s="21">
        <f t="shared" si="7"/>
        <v>160</v>
      </c>
    </row>
    <row r="87" spans="1:13">
      <c r="A87" s="4">
        <v>241</v>
      </c>
      <c r="B87" s="5" t="s">
        <v>144</v>
      </c>
      <c r="C87" s="11">
        <v>19</v>
      </c>
      <c r="D87" s="6">
        <v>7771</v>
      </c>
      <c r="E87" s="15">
        <v>21.25</v>
      </c>
      <c r="F87" s="6">
        <v>32967864.999999996</v>
      </c>
      <c r="G87" s="6">
        <f t="shared" si="8"/>
        <v>4240</v>
      </c>
      <c r="H87" s="21">
        <f t="shared" si="6"/>
        <v>155142894.11764702</v>
      </c>
      <c r="J87" s="6">
        <f t="shared" si="9"/>
        <v>34519293.941176459</v>
      </c>
      <c r="K87" s="6">
        <f t="shared" si="10"/>
        <v>1551430</v>
      </c>
      <c r="L87" s="6">
        <f t="shared" si="11"/>
        <v>4440</v>
      </c>
      <c r="M87" s="21">
        <f t="shared" si="7"/>
        <v>200</v>
      </c>
    </row>
    <row r="88" spans="1:13">
      <c r="A88" s="4">
        <v>322</v>
      </c>
      <c r="B88" s="9" t="s">
        <v>145</v>
      </c>
      <c r="C88" s="11">
        <v>2</v>
      </c>
      <c r="D88" s="6">
        <v>6549</v>
      </c>
      <c r="E88" s="15">
        <v>19.749999999999996</v>
      </c>
      <c r="F88" s="6">
        <v>20615163</v>
      </c>
      <c r="G88" s="6">
        <f t="shared" si="8"/>
        <v>3150</v>
      </c>
      <c r="H88" s="21">
        <f t="shared" si="6"/>
        <v>104380572.15189876</v>
      </c>
      <c r="J88" s="6">
        <f t="shared" si="9"/>
        <v>21658968.72151899</v>
      </c>
      <c r="K88" s="6">
        <f t="shared" si="10"/>
        <v>1043810</v>
      </c>
      <c r="L88" s="6">
        <f t="shared" si="11"/>
        <v>3310</v>
      </c>
      <c r="M88" s="21">
        <f t="shared" si="7"/>
        <v>160</v>
      </c>
    </row>
    <row r="89" spans="1:13">
      <c r="A89" s="4">
        <v>244</v>
      </c>
      <c r="B89" s="5" t="s">
        <v>146</v>
      </c>
      <c r="C89" s="11">
        <v>17</v>
      </c>
      <c r="D89" s="6">
        <v>19300</v>
      </c>
      <c r="E89" s="15">
        <v>20.5</v>
      </c>
      <c r="F89" s="6">
        <v>76053241</v>
      </c>
      <c r="G89" s="6">
        <f t="shared" si="8"/>
        <v>3940</v>
      </c>
      <c r="H89" s="21">
        <f t="shared" si="6"/>
        <v>370991419.51219511</v>
      </c>
      <c r="J89" s="6">
        <f t="shared" si="9"/>
        <v>79763155.195121944</v>
      </c>
      <c r="K89" s="6">
        <f t="shared" si="10"/>
        <v>3709910</v>
      </c>
      <c r="L89" s="6">
        <f t="shared" si="11"/>
        <v>4130</v>
      </c>
      <c r="M89" s="21">
        <f t="shared" si="7"/>
        <v>190</v>
      </c>
    </row>
    <row r="90" spans="1:13">
      <c r="A90" s="4">
        <v>245</v>
      </c>
      <c r="B90" s="5" t="s">
        <v>147</v>
      </c>
      <c r="C90" s="11">
        <v>1</v>
      </c>
      <c r="D90" s="6">
        <v>37676</v>
      </c>
      <c r="E90" s="15">
        <v>19.25</v>
      </c>
      <c r="F90" s="6">
        <v>154266660</v>
      </c>
      <c r="G90" s="6">
        <f t="shared" si="8"/>
        <v>4090</v>
      </c>
      <c r="H90" s="21">
        <f t="shared" si="6"/>
        <v>801385246.75324678</v>
      </c>
      <c r="J90" s="6">
        <f t="shared" si="9"/>
        <v>162280512.46753249</v>
      </c>
      <c r="K90" s="6">
        <f t="shared" si="10"/>
        <v>8013850</v>
      </c>
      <c r="L90" s="6">
        <f t="shared" si="11"/>
        <v>4310</v>
      </c>
      <c r="M90" s="21">
        <f t="shared" si="7"/>
        <v>220</v>
      </c>
    </row>
    <row r="91" spans="1:13">
      <c r="A91" s="4">
        <v>249</v>
      </c>
      <c r="B91" s="5" t="s">
        <v>148</v>
      </c>
      <c r="C91" s="11">
        <v>13</v>
      </c>
      <c r="D91" s="6">
        <v>9250</v>
      </c>
      <c r="E91" s="15">
        <v>21.75</v>
      </c>
      <c r="F91" s="6">
        <v>31882324</v>
      </c>
      <c r="G91" s="6">
        <f t="shared" si="8"/>
        <v>3450</v>
      </c>
      <c r="H91" s="21">
        <f t="shared" si="6"/>
        <v>146585397.70114943</v>
      </c>
      <c r="J91" s="6">
        <f t="shared" si="9"/>
        <v>33348177.977011494</v>
      </c>
      <c r="K91" s="6">
        <f t="shared" si="10"/>
        <v>1465850</v>
      </c>
      <c r="L91" s="6">
        <f t="shared" si="11"/>
        <v>3610</v>
      </c>
      <c r="M91" s="21">
        <f t="shared" si="7"/>
        <v>160</v>
      </c>
    </row>
    <row r="92" spans="1:13">
      <c r="A92" s="4">
        <v>250</v>
      </c>
      <c r="B92" s="5" t="s">
        <v>149</v>
      </c>
      <c r="C92" s="11">
        <v>6</v>
      </c>
      <c r="D92" s="6">
        <v>1771</v>
      </c>
      <c r="E92" s="15">
        <v>21.5</v>
      </c>
      <c r="F92" s="6">
        <v>4964252</v>
      </c>
      <c r="G92" s="6">
        <f t="shared" si="8"/>
        <v>2800</v>
      </c>
      <c r="H92" s="21">
        <f t="shared" si="6"/>
        <v>23089544.186046511</v>
      </c>
      <c r="J92" s="6">
        <f t="shared" si="9"/>
        <v>5195147.4418604644</v>
      </c>
      <c r="K92" s="6">
        <f t="shared" si="10"/>
        <v>230900</v>
      </c>
      <c r="L92" s="6">
        <f t="shared" si="11"/>
        <v>2930</v>
      </c>
      <c r="M92" s="21">
        <f t="shared" si="7"/>
        <v>130</v>
      </c>
    </row>
    <row r="93" spans="1:13">
      <c r="A93" s="4">
        <v>256</v>
      </c>
      <c r="B93" s="5" t="s">
        <v>150</v>
      </c>
      <c r="C93" s="11">
        <v>13</v>
      </c>
      <c r="D93" s="6">
        <v>1554</v>
      </c>
      <c r="E93" s="15">
        <v>21.5</v>
      </c>
      <c r="F93" s="6">
        <v>3981994</v>
      </c>
      <c r="G93" s="6">
        <f t="shared" si="8"/>
        <v>2560</v>
      </c>
      <c r="H93" s="21">
        <f t="shared" si="6"/>
        <v>18520902.325581394</v>
      </c>
      <c r="J93" s="6">
        <f t="shared" si="9"/>
        <v>4167203.0232558139</v>
      </c>
      <c r="K93" s="6">
        <f t="shared" si="10"/>
        <v>185210</v>
      </c>
      <c r="L93" s="6">
        <f t="shared" si="11"/>
        <v>2680</v>
      </c>
      <c r="M93" s="21">
        <f t="shared" si="7"/>
        <v>120</v>
      </c>
    </row>
    <row r="94" spans="1:13">
      <c r="A94" s="4">
        <v>257</v>
      </c>
      <c r="B94" s="9" t="s">
        <v>151</v>
      </c>
      <c r="C94" s="11">
        <v>1</v>
      </c>
      <c r="D94" s="6">
        <v>40722</v>
      </c>
      <c r="E94" s="15">
        <v>19.75</v>
      </c>
      <c r="F94" s="6">
        <v>202898760</v>
      </c>
      <c r="G94" s="6">
        <f t="shared" si="8"/>
        <v>4980</v>
      </c>
      <c r="H94" s="21">
        <f t="shared" si="6"/>
        <v>1027335493.670886</v>
      </c>
      <c r="J94" s="6">
        <f t="shared" si="9"/>
        <v>213172114.93670887</v>
      </c>
      <c r="K94" s="6">
        <f t="shared" si="10"/>
        <v>10273350</v>
      </c>
      <c r="L94" s="6">
        <f t="shared" si="11"/>
        <v>5230</v>
      </c>
      <c r="M94" s="21">
        <f t="shared" si="7"/>
        <v>250</v>
      </c>
    </row>
    <row r="95" spans="1:13">
      <c r="A95" s="4">
        <v>260</v>
      </c>
      <c r="B95" s="5" t="s">
        <v>152</v>
      </c>
      <c r="C95" s="11">
        <v>12</v>
      </c>
      <c r="D95" s="6">
        <v>9727</v>
      </c>
      <c r="E95" s="15">
        <v>20.75</v>
      </c>
      <c r="F95" s="6">
        <v>27416818</v>
      </c>
      <c r="G95" s="6">
        <f t="shared" si="8"/>
        <v>2820</v>
      </c>
      <c r="H95" s="21">
        <f t="shared" si="6"/>
        <v>132129243.37349397</v>
      </c>
      <c r="J95" s="6">
        <f t="shared" si="9"/>
        <v>28738110.433734939</v>
      </c>
      <c r="K95" s="6">
        <f t="shared" si="10"/>
        <v>1321290</v>
      </c>
      <c r="L95" s="6">
        <f t="shared" si="11"/>
        <v>2950</v>
      </c>
      <c r="M95" s="21">
        <f t="shared" si="7"/>
        <v>130</v>
      </c>
    </row>
    <row r="96" spans="1:13">
      <c r="A96" s="4">
        <v>261</v>
      </c>
      <c r="B96" s="5" t="s">
        <v>153</v>
      </c>
      <c r="C96" s="11">
        <v>19</v>
      </c>
      <c r="D96" s="6">
        <v>6637</v>
      </c>
      <c r="E96" s="15">
        <v>20.25</v>
      </c>
      <c r="F96" s="6">
        <v>23592774</v>
      </c>
      <c r="G96" s="6">
        <f t="shared" si="8"/>
        <v>3550</v>
      </c>
      <c r="H96" s="21">
        <f t="shared" si="6"/>
        <v>116507525.92592593</v>
      </c>
      <c r="J96" s="6">
        <f t="shared" si="9"/>
        <v>24757849.259259257</v>
      </c>
      <c r="K96" s="6">
        <f t="shared" si="10"/>
        <v>1165080</v>
      </c>
      <c r="L96" s="6">
        <f t="shared" si="11"/>
        <v>3730</v>
      </c>
      <c r="M96" s="21">
        <f t="shared" si="7"/>
        <v>180</v>
      </c>
    </row>
    <row r="97" spans="1:13">
      <c r="A97" s="4">
        <v>263</v>
      </c>
      <c r="B97" s="5" t="s">
        <v>154</v>
      </c>
      <c r="C97" s="11">
        <v>11</v>
      </c>
      <c r="D97" s="6">
        <v>7597</v>
      </c>
      <c r="E97" s="15">
        <v>21.75</v>
      </c>
      <c r="F97" s="6">
        <v>21895236</v>
      </c>
      <c r="G97" s="6">
        <f t="shared" si="8"/>
        <v>2880</v>
      </c>
      <c r="H97" s="21">
        <f t="shared" si="6"/>
        <v>100667751.72413793</v>
      </c>
      <c r="J97" s="6">
        <f t="shared" si="9"/>
        <v>22901913.517241377</v>
      </c>
      <c r="K97" s="6">
        <f t="shared" si="10"/>
        <v>1006680</v>
      </c>
      <c r="L97" s="6">
        <f t="shared" si="11"/>
        <v>3010</v>
      </c>
      <c r="M97" s="21">
        <f t="shared" si="7"/>
        <v>130</v>
      </c>
    </row>
    <row r="98" spans="1:13">
      <c r="A98" s="4">
        <v>265</v>
      </c>
      <c r="B98" s="5" t="s">
        <v>155</v>
      </c>
      <c r="C98" s="11">
        <v>13</v>
      </c>
      <c r="D98" s="6">
        <v>1064</v>
      </c>
      <c r="E98" s="15">
        <v>21.75</v>
      </c>
      <c r="F98" s="6">
        <v>2740220</v>
      </c>
      <c r="G98" s="6">
        <f t="shared" si="8"/>
        <v>2580</v>
      </c>
      <c r="H98" s="21">
        <f t="shared" si="6"/>
        <v>12598712.64367816</v>
      </c>
      <c r="J98" s="6">
        <f t="shared" si="9"/>
        <v>2866207.1264367811</v>
      </c>
      <c r="K98" s="6">
        <f t="shared" si="10"/>
        <v>125990</v>
      </c>
      <c r="L98" s="6">
        <f t="shared" si="11"/>
        <v>2690</v>
      </c>
      <c r="M98" s="21">
        <f t="shared" si="7"/>
        <v>110</v>
      </c>
    </row>
    <row r="99" spans="1:13">
      <c r="A99" s="4">
        <v>271</v>
      </c>
      <c r="B99" s="5" t="s">
        <v>156</v>
      </c>
      <c r="C99" s="11">
        <v>4</v>
      </c>
      <c r="D99" s="6">
        <v>6903</v>
      </c>
      <c r="E99" s="15">
        <v>21.75</v>
      </c>
      <c r="F99" s="6">
        <v>23656345</v>
      </c>
      <c r="G99" s="6">
        <f t="shared" si="8"/>
        <v>3430</v>
      </c>
      <c r="H99" s="21">
        <f t="shared" si="6"/>
        <v>108764804.59770115</v>
      </c>
      <c r="J99" s="6">
        <f t="shared" si="9"/>
        <v>24743993.045977011</v>
      </c>
      <c r="K99" s="6">
        <f t="shared" si="10"/>
        <v>1087650</v>
      </c>
      <c r="L99" s="6">
        <f t="shared" si="11"/>
        <v>3580</v>
      </c>
      <c r="M99" s="21">
        <f t="shared" si="7"/>
        <v>150</v>
      </c>
    </row>
    <row r="100" spans="1:13">
      <c r="A100" s="4">
        <v>272</v>
      </c>
      <c r="B100" s="10" t="s">
        <v>157</v>
      </c>
      <c r="C100" s="11">
        <v>16</v>
      </c>
      <c r="D100" s="6">
        <v>48006</v>
      </c>
      <c r="E100" s="15">
        <v>21.5</v>
      </c>
      <c r="F100" s="6">
        <v>178853750</v>
      </c>
      <c r="G100" s="6">
        <f t="shared" si="8"/>
        <v>3730</v>
      </c>
      <c r="H100" s="21">
        <f t="shared" si="6"/>
        <v>831877906.97674417</v>
      </c>
      <c r="J100" s="6">
        <f t="shared" si="9"/>
        <v>187172529.06976745</v>
      </c>
      <c r="K100" s="6">
        <f t="shared" si="10"/>
        <v>8318780</v>
      </c>
      <c r="L100" s="6">
        <f t="shared" si="11"/>
        <v>3900</v>
      </c>
      <c r="M100" s="21">
        <f t="shared" si="7"/>
        <v>170</v>
      </c>
    </row>
    <row r="101" spans="1:13">
      <c r="A101" s="4">
        <v>273</v>
      </c>
      <c r="B101" s="5" t="s">
        <v>158</v>
      </c>
      <c r="C101" s="11">
        <v>19</v>
      </c>
      <c r="D101" s="6">
        <v>3999</v>
      </c>
      <c r="E101" s="15">
        <v>20.5</v>
      </c>
      <c r="F101" s="6">
        <v>12867615</v>
      </c>
      <c r="G101" s="6">
        <f t="shared" si="8"/>
        <v>3220</v>
      </c>
      <c r="H101" s="21">
        <f t="shared" si="6"/>
        <v>62768853.658536583</v>
      </c>
      <c r="J101" s="6">
        <f t="shared" si="9"/>
        <v>13495303.536585364</v>
      </c>
      <c r="K101" s="6">
        <f t="shared" si="10"/>
        <v>627690</v>
      </c>
      <c r="L101" s="6">
        <f t="shared" si="11"/>
        <v>3370</v>
      </c>
      <c r="M101" s="21">
        <f t="shared" si="7"/>
        <v>150</v>
      </c>
    </row>
    <row r="102" spans="1:13">
      <c r="A102" s="4">
        <v>275</v>
      </c>
      <c r="B102" s="5" t="s">
        <v>159</v>
      </c>
      <c r="C102" s="11">
        <v>13</v>
      </c>
      <c r="D102" s="6">
        <v>2521</v>
      </c>
      <c r="E102" s="15">
        <v>22</v>
      </c>
      <c r="F102" s="6">
        <v>7599643</v>
      </c>
      <c r="G102" s="6">
        <f t="shared" si="8"/>
        <v>3010</v>
      </c>
      <c r="H102" s="21">
        <f t="shared" si="6"/>
        <v>34543831.81818182</v>
      </c>
      <c r="J102" s="6">
        <f t="shared" si="9"/>
        <v>7945081.3181818184</v>
      </c>
      <c r="K102" s="6">
        <f t="shared" si="10"/>
        <v>345440</v>
      </c>
      <c r="L102" s="6">
        <f t="shared" si="11"/>
        <v>3150</v>
      </c>
      <c r="M102" s="21">
        <f t="shared" si="7"/>
        <v>140</v>
      </c>
    </row>
    <row r="103" spans="1:13">
      <c r="A103" s="4">
        <v>276</v>
      </c>
      <c r="B103" s="5" t="s">
        <v>160</v>
      </c>
      <c r="C103" s="11">
        <v>12</v>
      </c>
      <c r="D103" s="6">
        <v>15157</v>
      </c>
      <c r="E103" s="15">
        <v>20.5</v>
      </c>
      <c r="F103" s="6">
        <v>53853893</v>
      </c>
      <c r="G103" s="6">
        <f t="shared" si="8"/>
        <v>3550</v>
      </c>
      <c r="H103" s="21">
        <f t="shared" si="6"/>
        <v>262701917.07317072</v>
      </c>
      <c r="J103" s="6">
        <f t="shared" si="9"/>
        <v>56480912.170731708</v>
      </c>
      <c r="K103" s="6">
        <f t="shared" si="10"/>
        <v>2627020</v>
      </c>
      <c r="L103" s="6">
        <f t="shared" si="11"/>
        <v>3730</v>
      </c>
      <c r="M103" s="21">
        <f t="shared" si="7"/>
        <v>180</v>
      </c>
    </row>
    <row r="104" spans="1:13">
      <c r="A104" s="4">
        <v>280</v>
      </c>
      <c r="B104" s="5" t="s">
        <v>161</v>
      </c>
      <c r="C104" s="11">
        <v>15</v>
      </c>
      <c r="D104" s="6">
        <v>2024</v>
      </c>
      <c r="E104" s="15">
        <v>22</v>
      </c>
      <c r="F104" s="6">
        <v>6167894</v>
      </c>
      <c r="G104" s="6">
        <f t="shared" si="8"/>
        <v>3050</v>
      </c>
      <c r="H104" s="21">
        <f t="shared" si="6"/>
        <v>28035881.818181816</v>
      </c>
      <c r="J104" s="6">
        <f t="shared" si="9"/>
        <v>6448252.8181818174</v>
      </c>
      <c r="K104" s="6">
        <f t="shared" si="10"/>
        <v>280360</v>
      </c>
      <c r="L104" s="6">
        <f t="shared" si="11"/>
        <v>3190</v>
      </c>
      <c r="M104" s="21">
        <f t="shared" si="7"/>
        <v>140</v>
      </c>
    </row>
    <row r="105" spans="1:13">
      <c r="A105" s="4">
        <v>284</v>
      </c>
      <c r="B105" s="5" t="s">
        <v>162</v>
      </c>
      <c r="C105" s="11">
        <v>2</v>
      </c>
      <c r="D105" s="6">
        <v>2227</v>
      </c>
      <c r="E105" s="15">
        <v>20</v>
      </c>
      <c r="F105" s="6">
        <v>6714392</v>
      </c>
      <c r="G105" s="6">
        <f t="shared" si="8"/>
        <v>3010</v>
      </c>
      <c r="H105" s="21">
        <f t="shared" si="6"/>
        <v>33571960</v>
      </c>
      <c r="J105" s="6">
        <f t="shared" si="9"/>
        <v>7050111.5999999996</v>
      </c>
      <c r="K105" s="6">
        <f t="shared" si="10"/>
        <v>335720</v>
      </c>
      <c r="L105" s="6">
        <f t="shared" si="11"/>
        <v>3170</v>
      </c>
      <c r="M105" s="21">
        <f t="shared" si="7"/>
        <v>160</v>
      </c>
    </row>
    <row r="106" spans="1:13">
      <c r="A106" s="4">
        <v>285</v>
      </c>
      <c r="B106" s="5" t="s">
        <v>163</v>
      </c>
      <c r="C106" s="11">
        <v>8</v>
      </c>
      <c r="D106" s="6">
        <v>50617</v>
      </c>
      <c r="E106" s="15">
        <v>22</v>
      </c>
      <c r="F106" s="6">
        <v>213515782</v>
      </c>
      <c r="G106" s="6">
        <f t="shared" si="8"/>
        <v>4220</v>
      </c>
      <c r="H106" s="21">
        <f t="shared" si="6"/>
        <v>970526281.81818187</v>
      </c>
      <c r="J106" s="6">
        <f t="shared" si="9"/>
        <v>223221044.81818184</v>
      </c>
      <c r="K106" s="6">
        <f t="shared" si="10"/>
        <v>9705260</v>
      </c>
      <c r="L106" s="6">
        <f t="shared" si="11"/>
        <v>4410</v>
      </c>
      <c r="M106" s="21">
        <f t="shared" si="7"/>
        <v>190</v>
      </c>
    </row>
    <row r="107" spans="1:13">
      <c r="A107" s="4">
        <v>286</v>
      </c>
      <c r="B107" s="5" t="s">
        <v>164</v>
      </c>
      <c r="C107" s="11">
        <v>8</v>
      </c>
      <c r="D107" s="6">
        <v>79429</v>
      </c>
      <c r="E107" s="15">
        <v>21.250000000000004</v>
      </c>
      <c r="F107" s="6">
        <v>315286474</v>
      </c>
      <c r="G107" s="6">
        <f t="shared" si="8"/>
        <v>3970</v>
      </c>
      <c r="H107" s="21">
        <f t="shared" si="6"/>
        <v>1483701054.1176467</v>
      </c>
      <c r="J107" s="6">
        <f t="shared" si="9"/>
        <v>330123484.54117644</v>
      </c>
      <c r="K107" s="6">
        <f t="shared" si="10"/>
        <v>14837010</v>
      </c>
      <c r="L107" s="6">
        <f t="shared" si="11"/>
        <v>4160</v>
      </c>
      <c r="M107" s="21">
        <f t="shared" si="7"/>
        <v>190</v>
      </c>
    </row>
    <row r="108" spans="1:13">
      <c r="A108" s="4">
        <v>287</v>
      </c>
      <c r="B108" s="10" t="s">
        <v>165</v>
      </c>
      <c r="C108" s="11">
        <v>15</v>
      </c>
      <c r="D108" s="6">
        <v>6242</v>
      </c>
      <c r="E108" s="15">
        <v>21.5</v>
      </c>
      <c r="F108" s="6">
        <v>22166614</v>
      </c>
      <c r="G108" s="6">
        <f t="shared" si="8"/>
        <v>3550</v>
      </c>
      <c r="H108" s="21">
        <f t="shared" si="6"/>
        <v>103100530.23255815</v>
      </c>
      <c r="J108" s="6">
        <f t="shared" si="9"/>
        <v>23197619.302325584</v>
      </c>
      <c r="K108" s="6">
        <f t="shared" si="10"/>
        <v>1031010</v>
      </c>
      <c r="L108" s="6">
        <f t="shared" si="11"/>
        <v>3720</v>
      </c>
      <c r="M108" s="21">
        <f t="shared" si="7"/>
        <v>170</v>
      </c>
    </row>
    <row r="109" spans="1:13">
      <c r="A109" s="4">
        <v>288</v>
      </c>
      <c r="B109" s="5" t="s">
        <v>166</v>
      </c>
      <c r="C109" s="11">
        <v>15</v>
      </c>
      <c r="D109" s="6">
        <v>6405</v>
      </c>
      <c r="E109" s="15">
        <v>21.999999999999996</v>
      </c>
      <c r="F109" s="6">
        <v>22110126</v>
      </c>
      <c r="G109" s="6">
        <f t="shared" si="8"/>
        <v>3450</v>
      </c>
      <c r="H109" s="21">
        <f t="shared" si="6"/>
        <v>100500572.72727275</v>
      </c>
      <c r="J109" s="6">
        <f t="shared" si="9"/>
        <v>23115131.72727273</v>
      </c>
      <c r="K109" s="6">
        <f t="shared" si="10"/>
        <v>1005010</v>
      </c>
      <c r="L109" s="6">
        <f t="shared" si="11"/>
        <v>3610</v>
      </c>
      <c r="M109" s="21">
        <f t="shared" si="7"/>
        <v>160</v>
      </c>
    </row>
    <row r="110" spans="1:13">
      <c r="A110" s="4">
        <v>290</v>
      </c>
      <c r="B110" s="5" t="s">
        <v>167</v>
      </c>
      <c r="C110" s="11">
        <v>18</v>
      </c>
      <c r="D110" s="6">
        <v>7755</v>
      </c>
      <c r="E110" s="15">
        <v>22</v>
      </c>
      <c r="F110" s="6">
        <v>24716604</v>
      </c>
      <c r="G110" s="6">
        <f t="shared" si="8"/>
        <v>3190</v>
      </c>
      <c r="H110" s="21">
        <f t="shared" si="6"/>
        <v>112348200</v>
      </c>
      <c r="J110" s="6">
        <f t="shared" si="9"/>
        <v>25840086</v>
      </c>
      <c r="K110" s="6">
        <f t="shared" si="10"/>
        <v>1123480</v>
      </c>
      <c r="L110" s="6">
        <f t="shared" si="11"/>
        <v>3330</v>
      </c>
      <c r="M110" s="21">
        <f t="shared" si="7"/>
        <v>140</v>
      </c>
    </row>
    <row r="111" spans="1:13">
      <c r="A111" s="4">
        <v>291</v>
      </c>
      <c r="B111" s="5" t="s">
        <v>168</v>
      </c>
      <c r="C111" s="11">
        <v>13</v>
      </c>
      <c r="D111" s="6">
        <v>2119</v>
      </c>
      <c r="E111" s="15">
        <v>21.75</v>
      </c>
      <c r="F111" s="6">
        <v>6643899</v>
      </c>
      <c r="G111" s="6">
        <f t="shared" si="8"/>
        <v>3140</v>
      </c>
      <c r="H111" s="21">
        <f t="shared" si="6"/>
        <v>30546662.068965517</v>
      </c>
      <c r="J111" s="6">
        <f t="shared" si="9"/>
        <v>6949365.6206896557</v>
      </c>
      <c r="K111" s="6">
        <f t="shared" si="10"/>
        <v>305470</v>
      </c>
      <c r="L111" s="6">
        <f t="shared" si="11"/>
        <v>3280</v>
      </c>
      <c r="M111" s="21">
        <f t="shared" si="7"/>
        <v>140</v>
      </c>
    </row>
    <row r="112" spans="1:13">
      <c r="A112" s="4">
        <v>297</v>
      </c>
      <c r="B112" s="5" t="s">
        <v>169</v>
      </c>
      <c r="C112" s="11">
        <v>11</v>
      </c>
      <c r="D112" s="6">
        <v>122594</v>
      </c>
      <c r="E112" s="15">
        <v>20.75</v>
      </c>
      <c r="F112" s="6">
        <v>460265689</v>
      </c>
      <c r="G112" s="6">
        <f t="shared" si="8"/>
        <v>3750</v>
      </c>
      <c r="H112" s="21">
        <f t="shared" si="6"/>
        <v>2218147898.7951808</v>
      </c>
      <c r="J112" s="6">
        <f t="shared" si="9"/>
        <v>482447167.98795182</v>
      </c>
      <c r="K112" s="6">
        <f t="shared" si="10"/>
        <v>22181480</v>
      </c>
      <c r="L112" s="6">
        <f t="shared" si="11"/>
        <v>3940</v>
      </c>
      <c r="M112" s="21">
        <f t="shared" si="7"/>
        <v>190</v>
      </c>
    </row>
    <row r="113" spans="1:13">
      <c r="A113" s="4">
        <v>300</v>
      </c>
      <c r="B113" s="5" t="s">
        <v>170</v>
      </c>
      <c r="C113" s="11">
        <v>14</v>
      </c>
      <c r="D113" s="6">
        <v>3437</v>
      </c>
      <c r="E113" s="15">
        <v>21.000000000000004</v>
      </c>
      <c r="F113" s="6">
        <v>10407203</v>
      </c>
      <c r="G113" s="6">
        <f t="shared" si="8"/>
        <v>3030</v>
      </c>
      <c r="H113" s="21">
        <f t="shared" si="6"/>
        <v>49558109.523809515</v>
      </c>
      <c r="J113" s="6">
        <f t="shared" si="9"/>
        <v>10902784.095238095</v>
      </c>
      <c r="K113" s="6">
        <f t="shared" si="10"/>
        <v>495580</v>
      </c>
      <c r="L113" s="6">
        <f t="shared" si="11"/>
        <v>3170</v>
      </c>
      <c r="M113" s="21">
        <f t="shared" si="7"/>
        <v>140</v>
      </c>
    </row>
    <row r="114" spans="1:13">
      <c r="A114" s="4">
        <v>301</v>
      </c>
      <c r="B114" s="5" t="s">
        <v>171</v>
      </c>
      <c r="C114" s="11">
        <v>14</v>
      </c>
      <c r="D114" s="6">
        <v>19890</v>
      </c>
      <c r="E114" s="15">
        <v>21</v>
      </c>
      <c r="F114" s="6">
        <v>61819112</v>
      </c>
      <c r="G114" s="6">
        <f t="shared" si="8"/>
        <v>3110</v>
      </c>
      <c r="H114" s="21">
        <f t="shared" si="6"/>
        <v>294376723.80952382</v>
      </c>
      <c r="J114" s="6">
        <f t="shared" si="9"/>
        <v>64762879.238095246</v>
      </c>
      <c r="K114" s="6">
        <f t="shared" si="10"/>
        <v>2943770</v>
      </c>
      <c r="L114" s="6">
        <f t="shared" si="11"/>
        <v>3260</v>
      </c>
      <c r="M114" s="21">
        <f t="shared" si="7"/>
        <v>150</v>
      </c>
    </row>
    <row r="115" spans="1:13">
      <c r="A115" s="4">
        <v>304</v>
      </c>
      <c r="B115" s="5" t="s">
        <v>172</v>
      </c>
      <c r="C115" s="11">
        <v>2</v>
      </c>
      <c r="D115" s="6">
        <v>950</v>
      </c>
      <c r="E115" s="15">
        <v>18</v>
      </c>
      <c r="F115" s="6">
        <v>3649579</v>
      </c>
      <c r="G115" s="6">
        <f t="shared" si="8"/>
        <v>3840</v>
      </c>
      <c r="H115" s="21">
        <f t="shared" si="6"/>
        <v>20275438.888888888</v>
      </c>
      <c r="J115" s="6">
        <f t="shared" si="9"/>
        <v>3852333.388888889</v>
      </c>
      <c r="K115" s="6">
        <f t="shared" si="10"/>
        <v>202750</v>
      </c>
      <c r="L115" s="6">
        <f t="shared" si="11"/>
        <v>4060</v>
      </c>
      <c r="M115" s="21">
        <f t="shared" si="7"/>
        <v>220</v>
      </c>
    </row>
    <row r="116" spans="1:13">
      <c r="A116" s="4">
        <v>305</v>
      </c>
      <c r="B116" s="5" t="s">
        <v>173</v>
      </c>
      <c r="C116" s="11">
        <v>17</v>
      </c>
      <c r="D116" s="6">
        <v>15146</v>
      </c>
      <c r="E116" s="15">
        <v>20</v>
      </c>
      <c r="F116" s="6">
        <v>45212037</v>
      </c>
      <c r="G116" s="6">
        <f t="shared" si="8"/>
        <v>2990</v>
      </c>
      <c r="H116" s="21">
        <f t="shared" si="6"/>
        <v>226060185</v>
      </c>
      <c r="J116" s="6">
        <f t="shared" si="9"/>
        <v>47472638.850000001</v>
      </c>
      <c r="K116" s="6">
        <f t="shared" si="10"/>
        <v>2260600</v>
      </c>
      <c r="L116" s="6">
        <f t="shared" si="11"/>
        <v>3130</v>
      </c>
      <c r="M116" s="21">
        <f t="shared" si="7"/>
        <v>140</v>
      </c>
    </row>
    <row r="117" spans="1:13">
      <c r="A117" s="24">
        <v>312</v>
      </c>
      <c r="B117" s="23" t="s">
        <v>174</v>
      </c>
      <c r="C117" s="11">
        <v>13</v>
      </c>
      <c r="D117" s="6">
        <v>1196</v>
      </c>
      <c r="E117" s="16">
        <v>22.5</v>
      </c>
      <c r="F117" s="6">
        <v>3571630</v>
      </c>
      <c r="G117" s="6">
        <f t="shared" si="8"/>
        <v>2990</v>
      </c>
      <c r="H117" s="21">
        <f t="shared" si="6"/>
        <v>15873911.111111112</v>
      </c>
      <c r="J117" s="6">
        <f t="shared" si="9"/>
        <v>3730369.111111111</v>
      </c>
      <c r="K117" s="6">
        <f t="shared" si="10"/>
        <v>158740</v>
      </c>
      <c r="L117" s="6">
        <f t="shared" si="11"/>
        <v>3120</v>
      </c>
      <c r="M117" s="21">
        <f t="shared" si="7"/>
        <v>130</v>
      </c>
    </row>
    <row r="118" spans="1:13">
      <c r="A118" s="4">
        <v>316</v>
      </c>
      <c r="B118" s="5" t="s">
        <v>175</v>
      </c>
      <c r="C118" s="11">
        <v>7</v>
      </c>
      <c r="D118" s="6">
        <v>4198</v>
      </c>
      <c r="E118" s="15">
        <v>22</v>
      </c>
      <c r="F118" s="6">
        <v>15580054</v>
      </c>
      <c r="G118" s="6">
        <f t="shared" si="8"/>
        <v>3710</v>
      </c>
      <c r="H118" s="21">
        <f t="shared" si="6"/>
        <v>70818427.272727266</v>
      </c>
      <c r="J118" s="6">
        <f t="shared" si="9"/>
        <v>16288238.27272727</v>
      </c>
      <c r="K118" s="6">
        <f t="shared" si="10"/>
        <v>708180</v>
      </c>
      <c r="L118" s="6">
        <f t="shared" si="11"/>
        <v>3880</v>
      </c>
      <c r="M118" s="21">
        <f t="shared" si="7"/>
        <v>170</v>
      </c>
    </row>
    <row r="119" spans="1:13">
      <c r="A119" s="4">
        <v>317</v>
      </c>
      <c r="B119" s="5" t="s">
        <v>176</v>
      </c>
      <c r="C119" s="12">
        <v>17</v>
      </c>
      <c r="D119" s="6">
        <v>2474</v>
      </c>
      <c r="E119" s="15">
        <v>21.5</v>
      </c>
      <c r="F119" s="6">
        <v>6446047</v>
      </c>
      <c r="G119" s="6">
        <f t="shared" si="8"/>
        <v>2610</v>
      </c>
      <c r="H119" s="21">
        <f t="shared" si="6"/>
        <v>29981613.953488372</v>
      </c>
      <c r="J119" s="6">
        <f t="shared" si="9"/>
        <v>6745863.1395348832</v>
      </c>
      <c r="K119" s="6">
        <f t="shared" si="10"/>
        <v>299820</v>
      </c>
      <c r="L119" s="6">
        <f t="shared" si="11"/>
        <v>2730</v>
      </c>
      <c r="M119" s="21">
        <f t="shared" si="7"/>
        <v>120</v>
      </c>
    </row>
    <row r="120" spans="1:13">
      <c r="A120" s="4">
        <v>398</v>
      </c>
      <c r="B120" s="5" t="s">
        <v>177</v>
      </c>
      <c r="C120" s="11">
        <v>7</v>
      </c>
      <c r="D120" s="6">
        <v>120175</v>
      </c>
      <c r="E120" s="15">
        <v>20.75</v>
      </c>
      <c r="F120" s="6">
        <v>455816385</v>
      </c>
      <c r="G120" s="6">
        <f t="shared" si="8"/>
        <v>3790</v>
      </c>
      <c r="H120" s="21">
        <f t="shared" si="6"/>
        <v>2196705469.879518</v>
      </c>
      <c r="J120" s="6">
        <f t="shared" si="9"/>
        <v>477783439.69879514</v>
      </c>
      <c r="K120" s="6">
        <f t="shared" si="10"/>
        <v>21967050</v>
      </c>
      <c r="L120" s="6">
        <f t="shared" si="11"/>
        <v>3980</v>
      </c>
      <c r="M120" s="21">
        <f t="shared" si="7"/>
        <v>190</v>
      </c>
    </row>
    <row r="121" spans="1:13">
      <c r="A121" s="4">
        <v>399</v>
      </c>
      <c r="B121" s="10" t="s">
        <v>178</v>
      </c>
      <c r="C121" s="11">
        <v>15</v>
      </c>
      <c r="D121" s="6">
        <v>7817</v>
      </c>
      <c r="E121" s="15">
        <v>21.75</v>
      </c>
      <c r="F121" s="6">
        <v>31444406</v>
      </c>
      <c r="G121" s="6">
        <f t="shared" si="8"/>
        <v>4020</v>
      </c>
      <c r="H121" s="21">
        <f t="shared" si="6"/>
        <v>144571981.60919541</v>
      </c>
      <c r="J121" s="6">
        <f t="shared" si="9"/>
        <v>32890125.816091958</v>
      </c>
      <c r="K121" s="6">
        <f t="shared" si="10"/>
        <v>1445720</v>
      </c>
      <c r="L121" s="6">
        <f t="shared" si="11"/>
        <v>4210</v>
      </c>
      <c r="M121" s="21">
        <f t="shared" si="7"/>
        <v>190</v>
      </c>
    </row>
    <row r="122" spans="1:13">
      <c r="A122" s="4">
        <v>400</v>
      </c>
      <c r="B122" s="5" t="s">
        <v>179</v>
      </c>
      <c r="C122" s="11">
        <v>2</v>
      </c>
      <c r="D122" s="6">
        <v>8366</v>
      </c>
      <c r="E122" s="15">
        <v>20.75</v>
      </c>
      <c r="F122" s="6">
        <v>28156332</v>
      </c>
      <c r="G122" s="6">
        <f t="shared" si="8"/>
        <v>3370</v>
      </c>
      <c r="H122" s="21">
        <f t="shared" si="6"/>
        <v>135693166.26506025</v>
      </c>
      <c r="J122" s="6">
        <f t="shared" si="9"/>
        <v>29513263.662650604</v>
      </c>
      <c r="K122" s="6">
        <f t="shared" si="10"/>
        <v>1356930</v>
      </c>
      <c r="L122" s="6">
        <f t="shared" si="11"/>
        <v>3530</v>
      </c>
      <c r="M122" s="21">
        <f t="shared" si="7"/>
        <v>160</v>
      </c>
    </row>
    <row r="123" spans="1:13">
      <c r="A123" s="4">
        <v>407</v>
      </c>
      <c r="B123" s="5" t="s">
        <v>180</v>
      </c>
      <c r="C123" s="11">
        <v>1</v>
      </c>
      <c r="D123" s="6">
        <v>2518</v>
      </c>
      <c r="E123" s="15">
        <v>21.5</v>
      </c>
      <c r="F123" s="6">
        <v>8220333.0000000009</v>
      </c>
      <c r="G123" s="6">
        <f t="shared" si="8"/>
        <v>3260</v>
      </c>
      <c r="H123" s="21">
        <f t="shared" si="6"/>
        <v>38234106.97674419</v>
      </c>
      <c r="J123" s="6">
        <f t="shared" si="9"/>
        <v>8602674.0697674435</v>
      </c>
      <c r="K123" s="6">
        <f t="shared" si="10"/>
        <v>382340</v>
      </c>
      <c r="L123" s="6">
        <f t="shared" si="11"/>
        <v>3420</v>
      </c>
      <c r="M123" s="21">
        <f t="shared" si="7"/>
        <v>160</v>
      </c>
    </row>
    <row r="124" spans="1:13">
      <c r="A124" s="4">
        <v>402</v>
      </c>
      <c r="B124" s="5" t="s">
        <v>181</v>
      </c>
      <c r="C124" s="11">
        <v>11</v>
      </c>
      <c r="D124" s="6">
        <v>9099</v>
      </c>
      <c r="E124" s="15">
        <v>21.25</v>
      </c>
      <c r="F124" s="6">
        <v>28144354</v>
      </c>
      <c r="G124" s="6">
        <f t="shared" si="8"/>
        <v>3090</v>
      </c>
      <c r="H124" s="21">
        <f t="shared" si="6"/>
        <v>132444018.82352941</v>
      </c>
      <c r="J124" s="6">
        <f t="shared" si="9"/>
        <v>29468794.188235294</v>
      </c>
      <c r="K124" s="6">
        <f t="shared" si="10"/>
        <v>1324440</v>
      </c>
      <c r="L124" s="6">
        <f t="shared" si="11"/>
        <v>3240</v>
      </c>
      <c r="M124" s="21">
        <f t="shared" si="7"/>
        <v>150</v>
      </c>
    </row>
    <row r="125" spans="1:13">
      <c r="A125" s="4">
        <v>403</v>
      </c>
      <c r="B125" s="5" t="s">
        <v>182</v>
      </c>
      <c r="C125" s="11">
        <v>14</v>
      </c>
      <c r="D125" s="6">
        <v>2820</v>
      </c>
      <c r="E125" s="15">
        <v>22</v>
      </c>
      <c r="F125" s="6">
        <v>8385219.9999999991</v>
      </c>
      <c r="G125" s="6">
        <f t="shared" si="8"/>
        <v>2970</v>
      </c>
      <c r="H125" s="21">
        <f t="shared" si="6"/>
        <v>38114636.36363636</v>
      </c>
      <c r="J125" s="6">
        <f t="shared" si="9"/>
        <v>8766366.3636363633</v>
      </c>
      <c r="K125" s="6">
        <f t="shared" si="10"/>
        <v>381150</v>
      </c>
      <c r="L125" s="6">
        <f t="shared" si="11"/>
        <v>3110</v>
      </c>
      <c r="M125" s="21">
        <f t="shared" si="7"/>
        <v>140</v>
      </c>
    </row>
    <row r="126" spans="1:13">
      <c r="A126" s="4">
        <v>405</v>
      </c>
      <c r="B126" s="5" t="s">
        <v>183</v>
      </c>
      <c r="C126" s="11">
        <v>9</v>
      </c>
      <c r="D126" s="6">
        <v>72650</v>
      </c>
      <c r="E126" s="15">
        <v>21</v>
      </c>
      <c r="F126" s="6">
        <v>274067165</v>
      </c>
      <c r="G126" s="6">
        <f t="shared" si="8"/>
        <v>3770</v>
      </c>
      <c r="H126" s="21">
        <f t="shared" si="6"/>
        <v>1305081738.0952382</v>
      </c>
      <c r="J126" s="6">
        <f t="shared" si="9"/>
        <v>287117982.38095242</v>
      </c>
      <c r="K126" s="6">
        <f t="shared" si="10"/>
        <v>13050820</v>
      </c>
      <c r="L126" s="6">
        <f t="shared" si="11"/>
        <v>3950</v>
      </c>
      <c r="M126" s="21">
        <f t="shared" si="7"/>
        <v>180</v>
      </c>
    </row>
    <row r="127" spans="1:13">
      <c r="A127" s="4">
        <v>408</v>
      </c>
      <c r="B127" s="5" t="s">
        <v>184</v>
      </c>
      <c r="C127" s="12">
        <v>14</v>
      </c>
      <c r="D127" s="6">
        <v>14099</v>
      </c>
      <c r="E127" s="15">
        <v>21.5</v>
      </c>
      <c r="F127" s="6">
        <v>49266722</v>
      </c>
      <c r="G127" s="6">
        <f t="shared" si="8"/>
        <v>3490</v>
      </c>
      <c r="H127" s="21">
        <f t="shared" si="6"/>
        <v>229147544.18604651</v>
      </c>
      <c r="J127" s="6">
        <f t="shared" si="9"/>
        <v>51558197.441860467</v>
      </c>
      <c r="K127" s="6">
        <f t="shared" si="10"/>
        <v>2291480</v>
      </c>
      <c r="L127" s="6">
        <f t="shared" si="11"/>
        <v>3660</v>
      </c>
      <c r="M127" s="21">
        <f t="shared" si="7"/>
        <v>170</v>
      </c>
    </row>
    <row r="128" spans="1:13">
      <c r="A128" s="4">
        <v>410</v>
      </c>
      <c r="B128" s="5" t="s">
        <v>185</v>
      </c>
      <c r="C128" s="11">
        <v>13</v>
      </c>
      <c r="D128" s="6">
        <v>18775</v>
      </c>
      <c r="E128" s="15">
        <v>21.5</v>
      </c>
      <c r="F128" s="6">
        <v>68016596</v>
      </c>
      <c r="G128" s="6">
        <f t="shared" si="8"/>
        <v>3620</v>
      </c>
      <c r="H128" s="21">
        <f t="shared" si="6"/>
        <v>316356260.46511626</v>
      </c>
      <c r="J128" s="6">
        <f t="shared" si="9"/>
        <v>71180158.604651153</v>
      </c>
      <c r="K128" s="6">
        <f t="shared" si="10"/>
        <v>3163560</v>
      </c>
      <c r="L128" s="6">
        <f t="shared" si="11"/>
        <v>3790</v>
      </c>
      <c r="M128" s="21">
        <f t="shared" si="7"/>
        <v>170</v>
      </c>
    </row>
    <row r="129" spans="1:13">
      <c r="A129" s="4">
        <v>416</v>
      </c>
      <c r="B129" s="5" t="s">
        <v>186</v>
      </c>
      <c r="C129" s="11">
        <v>9</v>
      </c>
      <c r="D129" s="6">
        <v>2886</v>
      </c>
      <c r="E129" s="15">
        <v>21.999999999999996</v>
      </c>
      <c r="F129" s="6">
        <v>10314172</v>
      </c>
      <c r="G129" s="6">
        <f t="shared" si="8"/>
        <v>3570</v>
      </c>
      <c r="H129" s="21">
        <f t="shared" si="6"/>
        <v>46882600.000000007</v>
      </c>
      <c r="J129" s="6">
        <f t="shared" si="9"/>
        <v>10782998</v>
      </c>
      <c r="K129" s="6">
        <f t="shared" si="10"/>
        <v>468830</v>
      </c>
      <c r="L129" s="6">
        <f t="shared" si="11"/>
        <v>3740</v>
      </c>
      <c r="M129" s="21">
        <f t="shared" si="7"/>
        <v>170</v>
      </c>
    </row>
    <row r="130" spans="1:13">
      <c r="A130" s="4">
        <v>418</v>
      </c>
      <c r="B130" s="5" t="s">
        <v>187</v>
      </c>
      <c r="C130" s="11">
        <v>6</v>
      </c>
      <c r="D130" s="6">
        <v>24580</v>
      </c>
      <c r="E130" s="15">
        <v>20.5</v>
      </c>
      <c r="F130" s="6">
        <v>103339835</v>
      </c>
      <c r="G130" s="6">
        <f t="shared" si="8"/>
        <v>4200</v>
      </c>
      <c r="H130" s="21">
        <f t="shared" si="6"/>
        <v>504096756.097561</v>
      </c>
      <c r="J130" s="6">
        <f t="shared" si="9"/>
        <v>108380802.56097561</v>
      </c>
      <c r="K130" s="6">
        <f t="shared" si="10"/>
        <v>5040970</v>
      </c>
      <c r="L130" s="6">
        <f t="shared" si="11"/>
        <v>4410</v>
      </c>
      <c r="M130" s="21">
        <f t="shared" si="7"/>
        <v>210</v>
      </c>
    </row>
    <row r="131" spans="1:13">
      <c r="A131" s="4">
        <v>420</v>
      </c>
      <c r="B131" s="5" t="s">
        <v>188</v>
      </c>
      <c r="C131" s="11">
        <v>11</v>
      </c>
      <c r="D131" s="6">
        <v>9177</v>
      </c>
      <c r="E131" s="15">
        <v>21</v>
      </c>
      <c r="F131" s="6">
        <v>32130931</v>
      </c>
      <c r="G131" s="6">
        <f t="shared" si="8"/>
        <v>3500</v>
      </c>
      <c r="H131" s="21">
        <f t="shared" si="6"/>
        <v>153004433.33333334</v>
      </c>
      <c r="J131" s="6">
        <f t="shared" si="9"/>
        <v>33660975.333333336</v>
      </c>
      <c r="K131" s="6">
        <f t="shared" si="10"/>
        <v>1530040</v>
      </c>
      <c r="L131" s="6">
        <f t="shared" si="11"/>
        <v>3670</v>
      </c>
      <c r="M131" s="21">
        <f t="shared" si="7"/>
        <v>170</v>
      </c>
    </row>
    <row r="132" spans="1:13">
      <c r="A132" s="4">
        <v>421</v>
      </c>
      <c r="B132" s="5" t="s">
        <v>189</v>
      </c>
      <c r="C132" s="11">
        <v>16</v>
      </c>
      <c r="D132" s="6">
        <v>695</v>
      </c>
      <c r="E132" s="15">
        <v>21</v>
      </c>
      <c r="F132" s="6">
        <v>1906984</v>
      </c>
      <c r="G132" s="6">
        <f t="shared" si="8"/>
        <v>2740</v>
      </c>
      <c r="H132" s="21">
        <f t="shared" si="6"/>
        <v>9080876.1904761903</v>
      </c>
      <c r="J132" s="6">
        <f t="shared" si="9"/>
        <v>1997792.7619047619</v>
      </c>
      <c r="K132" s="6">
        <f t="shared" si="10"/>
        <v>90810</v>
      </c>
      <c r="L132" s="6">
        <f t="shared" si="11"/>
        <v>2870</v>
      </c>
      <c r="M132" s="21">
        <f t="shared" si="7"/>
        <v>130</v>
      </c>
    </row>
    <row r="133" spans="1:13">
      <c r="A133" s="4">
        <v>422</v>
      </c>
      <c r="B133" s="5" t="s">
        <v>190</v>
      </c>
      <c r="C133" s="11">
        <v>12</v>
      </c>
      <c r="D133" s="6">
        <v>10372</v>
      </c>
      <c r="E133" s="15">
        <v>21</v>
      </c>
      <c r="F133" s="6">
        <v>32529054</v>
      </c>
      <c r="G133" s="6">
        <f t="shared" si="8"/>
        <v>3140</v>
      </c>
      <c r="H133" s="21">
        <f t="shared" si="6"/>
        <v>154900257.14285713</v>
      </c>
      <c r="J133" s="6">
        <f t="shared" si="9"/>
        <v>34078056.571428567</v>
      </c>
      <c r="K133" s="6">
        <f t="shared" si="10"/>
        <v>1549000</v>
      </c>
      <c r="L133" s="6">
        <f t="shared" si="11"/>
        <v>3290</v>
      </c>
      <c r="M133" s="21">
        <f t="shared" si="7"/>
        <v>150</v>
      </c>
    </row>
    <row r="134" spans="1:13">
      <c r="A134" s="4">
        <v>423</v>
      </c>
      <c r="B134" s="5" t="s">
        <v>191</v>
      </c>
      <c r="C134" s="11">
        <v>2</v>
      </c>
      <c r="D134" s="6">
        <v>20497</v>
      </c>
      <c r="E134" s="15">
        <v>19.5</v>
      </c>
      <c r="F134" s="6">
        <v>81924432</v>
      </c>
      <c r="G134" s="6">
        <f t="shared" si="8"/>
        <v>4000</v>
      </c>
      <c r="H134" s="21">
        <f t="shared" si="6"/>
        <v>420125292.30769229</v>
      </c>
      <c r="J134" s="6">
        <f t="shared" si="9"/>
        <v>86125684.923076913</v>
      </c>
      <c r="K134" s="6">
        <f t="shared" si="10"/>
        <v>4201250</v>
      </c>
      <c r="L134" s="6">
        <f t="shared" si="11"/>
        <v>4200</v>
      </c>
      <c r="M134" s="21">
        <f t="shared" si="7"/>
        <v>200</v>
      </c>
    </row>
    <row r="135" spans="1:13">
      <c r="A135" s="4">
        <v>425</v>
      </c>
      <c r="B135" s="5" t="s">
        <v>192</v>
      </c>
      <c r="C135" s="11">
        <v>17</v>
      </c>
      <c r="D135" s="6">
        <v>10258</v>
      </c>
      <c r="E135" s="15">
        <v>21.5</v>
      </c>
      <c r="F135" s="6">
        <v>36401586</v>
      </c>
      <c r="G135" s="6">
        <f t="shared" si="8"/>
        <v>3550</v>
      </c>
      <c r="H135" s="21">
        <f t="shared" ref="H135:H198" si="12">100*F135/E135</f>
        <v>169309702.3255814</v>
      </c>
      <c r="J135" s="6">
        <f t="shared" si="9"/>
        <v>38094683.023255818</v>
      </c>
      <c r="K135" s="6">
        <f t="shared" si="10"/>
        <v>1693100</v>
      </c>
      <c r="L135" s="6">
        <f t="shared" si="11"/>
        <v>3710</v>
      </c>
      <c r="M135" s="21">
        <f t="shared" ref="M135:M198" si="13">L135-G135</f>
        <v>160</v>
      </c>
    </row>
    <row r="136" spans="1:13">
      <c r="A136" s="4">
        <v>426</v>
      </c>
      <c r="B136" s="5" t="s">
        <v>193</v>
      </c>
      <c r="C136" s="11">
        <v>12</v>
      </c>
      <c r="D136" s="6">
        <v>11962</v>
      </c>
      <c r="E136" s="15">
        <v>21.499999999999996</v>
      </c>
      <c r="F136" s="6">
        <v>40419231</v>
      </c>
      <c r="G136" s="6">
        <f t="shared" ref="G136:G199" si="14">ROUND(F136/D136,-1)</f>
        <v>3380</v>
      </c>
      <c r="H136" s="21">
        <f t="shared" si="12"/>
        <v>187996423.25581399</v>
      </c>
      <c r="J136" s="6">
        <f t="shared" ref="J136:J199" si="15">(E136+$J$6)*H136/100</f>
        <v>42299195.232558139</v>
      </c>
      <c r="K136" s="6">
        <f t="shared" ref="K136:K199" si="16">ROUND(J136-F136,-1)</f>
        <v>1879960</v>
      </c>
      <c r="L136" s="6">
        <f t="shared" ref="L136:L199" si="17">ROUND(J136/D136,-1)</f>
        <v>3540</v>
      </c>
      <c r="M136" s="21">
        <f t="shared" si="13"/>
        <v>160</v>
      </c>
    </row>
    <row r="137" spans="1:13">
      <c r="A137" s="4">
        <v>444</v>
      </c>
      <c r="B137" s="5" t="s">
        <v>194</v>
      </c>
      <c r="C137" s="11">
        <v>1</v>
      </c>
      <c r="D137" s="6">
        <v>45811</v>
      </c>
      <c r="E137" s="15">
        <v>20.5</v>
      </c>
      <c r="F137" s="6">
        <v>187159251</v>
      </c>
      <c r="G137" s="6">
        <f t="shared" si="14"/>
        <v>4090</v>
      </c>
      <c r="H137" s="21">
        <f t="shared" si="12"/>
        <v>912971956.097561</v>
      </c>
      <c r="J137" s="6">
        <f t="shared" si="15"/>
        <v>196288970.56097561</v>
      </c>
      <c r="K137" s="6">
        <f t="shared" si="16"/>
        <v>9129720</v>
      </c>
      <c r="L137" s="6">
        <f t="shared" si="17"/>
        <v>4280</v>
      </c>
      <c r="M137" s="21">
        <f t="shared" si="13"/>
        <v>190</v>
      </c>
    </row>
    <row r="138" spans="1:13">
      <c r="A138" s="4">
        <v>430</v>
      </c>
      <c r="B138" s="5" t="s">
        <v>195</v>
      </c>
      <c r="C138" s="11">
        <v>2</v>
      </c>
      <c r="D138" s="6">
        <v>15392</v>
      </c>
      <c r="E138" s="15">
        <v>21</v>
      </c>
      <c r="F138" s="6">
        <v>50949401</v>
      </c>
      <c r="G138" s="6">
        <f t="shared" si="14"/>
        <v>3310</v>
      </c>
      <c r="H138" s="21">
        <f t="shared" si="12"/>
        <v>242616195.23809522</v>
      </c>
      <c r="J138" s="6">
        <f t="shared" si="15"/>
        <v>53375562.952380955</v>
      </c>
      <c r="K138" s="6">
        <f t="shared" si="16"/>
        <v>2426160</v>
      </c>
      <c r="L138" s="6">
        <f t="shared" si="17"/>
        <v>3470</v>
      </c>
      <c r="M138" s="21">
        <f t="shared" si="13"/>
        <v>160</v>
      </c>
    </row>
    <row r="139" spans="1:13">
      <c r="A139" s="4">
        <v>433</v>
      </c>
      <c r="B139" s="5" t="s">
        <v>196</v>
      </c>
      <c r="C139" s="12">
        <v>5</v>
      </c>
      <c r="D139" s="6">
        <v>7749</v>
      </c>
      <c r="E139" s="15">
        <v>21.5</v>
      </c>
      <c r="F139" s="6">
        <v>28570478</v>
      </c>
      <c r="G139" s="6">
        <f t="shared" si="14"/>
        <v>3690</v>
      </c>
      <c r="H139" s="21">
        <f t="shared" si="12"/>
        <v>132885944.18604651</v>
      </c>
      <c r="J139" s="6">
        <f t="shared" si="15"/>
        <v>29899337.441860467</v>
      </c>
      <c r="K139" s="6">
        <f t="shared" si="16"/>
        <v>1328860</v>
      </c>
      <c r="L139" s="6">
        <f t="shared" si="17"/>
        <v>3860</v>
      </c>
      <c r="M139" s="21">
        <f t="shared" si="13"/>
        <v>170</v>
      </c>
    </row>
    <row r="140" spans="1:13">
      <c r="A140" s="4">
        <v>434</v>
      </c>
      <c r="B140" s="5" t="s">
        <v>197</v>
      </c>
      <c r="C140" s="11">
        <v>1</v>
      </c>
      <c r="D140" s="6">
        <v>14568</v>
      </c>
      <c r="E140" s="15">
        <v>20.25</v>
      </c>
      <c r="F140" s="6">
        <v>53150103</v>
      </c>
      <c r="G140" s="6">
        <f t="shared" si="14"/>
        <v>3650</v>
      </c>
      <c r="H140" s="21">
        <f t="shared" si="12"/>
        <v>262469644.44444445</v>
      </c>
      <c r="J140" s="6">
        <f t="shared" si="15"/>
        <v>55774799.444444448</v>
      </c>
      <c r="K140" s="6">
        <f t="shared" si="16"/>
        <v>2624700</v>
      </c>
      <c r="L140" s="6">
        <f t="shared" si="17"/>
        <v>3830</v>
      </c>
      <c r="M140" s="21">
        <f t="shared" si="13"/>
        <v>180</v>
      </c>
    </row>
    <row r="141" spans="1:13">
      <c r="A141" s="4">
        <v>435</v>
      </c>
      <c r="B141" s="5" t="s">
        <v>198</v>
      </c>
      <c r="C141" s="11">
        <v>13</v>
      </c>
      <c r="D141" s="6">
        <v>692</v>
      </c>
      <c r="E141" s="15">
        <v>18.5</v>
      </c>
      <c r="F141" s="6">
        <v>2081697</v>
      </c>
      <c r="G141" s="6">
        <f t="shared" si="14"/>
        <v>3010</v>
      </c>
      <c r="H141" s="21">
        <f t="shared" si="12"/>
        <v>11252416.216216216</v>
      </c>
      <c r="J141" s="6">
        <f t="shared" si="15"/>
        <v>2194221.1621621619</v>
      </c>
      <c r="K141" s="6">
        <f t="shared" si="16"/>
        <v>112520</v>
      </c>
      <c r="L141" s="6">
        <f t="shared" si="17"/>
        <v>3170</v>
      </c>
      <c r="M141" s="21">
        <f t="shared" si="13"/>
        <v>160</v>
      </c>
    </row>
    <row r="142" spans="1:13">
      <c r="A142" s="4">
        <v>436</v>
      </c>
      <c r="B142" s="5" t="s">
        <v>199</v>
      </c>
      <c r="C142" s="11">
        <v>17</v>
      </c>
      <c r="D142" s="6">
        <v>1988</v>
      </c>
      <c r="E142" s="15">
        <v>21</v>
      </c>
      <c r="F142" s="6">
        <v>5962163</v>
      </c>
      <c r="G142" s="6">
        <f t="shared" si="14"/>
        <v>3000</v>
      </c>
      <c r="H142" s="21">
        <f t="shared" si="12"/>
        <v>28391252.380952381</v>
      </c>
      <c r="J142" s="6">
        <f t="shared" si="15"/>
        <v>6246075.5238095233</v>
      </c>
      <c r="K142" s="6">
        <f t="shared" si="16"/>
        <v>283910</v>
      </c>
      <c r="L142" s="6">
        <f t="shared" si="17"/>
        <v>3140</v>
      </c>
      <c r="M142" s="21">
        <f t="shared" si="13"/>
        <v>140</v>
      </c>
    </row>
    <row r="143" spans="1:13">
      <c r="A143" s="4">
        <v>440</v>
      </c>
      <c r="B143" s="5" t="s">
        <v>200</v>
      </c>
      <c r="C143" s="11">
        <v>15</v>
      </c>
      <c r="D143" s="6">
        <v>5732</v>
      </c>
      <c r="E143" s="15">
        <v>20</v>
      </c>
      <c r="F143" s="6">
        <v>17486010</v>
      </c>
      <c r="G143" s="6">
        <f t="shared" si="14"/>
        <v>3050</v>
      </c>
      <c r="H143" s="21">
        <f t="shared" si="12"/>
        <v>87430050</v>
      </c>
      <c r="J143" s="6">
        <f t="shared" si="15"/>
        <v>18360310.5</v>
      </c>
      <c r="K143" s="6">
        <f t="shared" si="16"/>
        <v>874300</v>
      </c>
      <c r="L143" s="6">
        <f t="shared" si="17"/>
        <v>3200</v>
      </c>
      <c r="M143" s="21">
        <f t="shared" si="13"/>
        <v>150</v>
      </c>
    </row>
    <row r="144" spans="1:13">
      <c r="A144" s="4">
        <v>441</v>
      </c>
      <c r="B144" s="5" t="s">
        <v>201</v>
      </c>
      <c r="C144" s="11">
        <v>9</v>
      </c>
      <c r="D144" s="6">
        <v>4421</v>
      </c>
      <c r="E144" s="15">
        <v>21</v>
      </c>
      <c r="F144" s="6">
        <v>14489701</v>
      </c>
      <c r="G144" s="6">
        <f t="shared" si="14"/>
        <v>3280</v>
      </c>
      <c r="H144" s="21">
        <f t="shared" si="12"/>
        <v>68998576.190476194</v>
      </c>
      <c r="J144" s="6">
        <f t="shared" si="15"/>
        <v>15179686.761904761</v>
      </c>
      <c r="K144" s="6">
        <f t="shared" si="16"/>
        <v>689990</v>
      </c>
      <c r="L144" s="6">
        <f t="shared" si="17"/>
        <v>3430</v>
      </c>
      <c r="M144" s="21">
        <f t="shared" si="13"/>
        <v>150</v>
      </c>
    </row>
    <row r="145" spans="1:13">
      <c r="A145" s="4">
        <v>475</v>
      </c>
      <c r="B145" s="5" t="s">
        <v>202</v>
      </c>
      <c r="C145" s="11">
        <v>15</v>
      </c>
      <c r="D145" s="6">
        <v>5479</v>
      </c>
      <c r="E145" s="15">
        <v>21.5</v>
      </c>
      <c r="F145" s="6">
        <v>19552791</v>
      </c>
      <c r="G145" s="6">
        <f t="shared" si="14"/>
        <v>3570</v>
      </c>
      <c r="H145" s="21">
        <f t="shared" si="12"/>
        <v>90943213.953488365</v>
      </c>
      <c r="J145" s="6">
        <f t="shared" si="15"/>
        <v>20462223.139534879</v>
      </c>
      <c r="K145" s="6">
        <f t="shared" si="16"/>
        <v>909430</v>
      </c>
      <c r="L145" s="6">
        <f t="shared" si="17"/>
        <v>3730</v>
      </c>
      <c r="M145" s="21">
        <f t="shared" si="13"/>
        <v>160</v>
      </c>
    </row>
    <row r="146" spans="1:13">
      <c r="A146" s="4">
        <v>480</v>
      </c>
      <c r="B146" s="5" t="s">
        <v>203</v>
      </c>
      <c r="C146" s="11">
        <v>2</v>
      </c>
      <c r="D146" s="6">
        <v>1978</v>
      </c>
      <c r="E146" s="15">
        <v>20.75</v>
      </c>
      <c r="F146" s="6">
        <v>6277202</v>
      </c>
      <c r="G146" s="6">
        <f t="shared" si="14"/>
        <v>3170</v>
      </c>
      <c r="H146" s="21">
        <f t="shared" si="12"/>
        <v>30251575.903614458</v>
      </c>
      <c r="J146" s="6">
        <f t="shared" si="15"/>
        <v>6579717.7590361442</v>
      </c>
      <c r="K146" s="6">
        <f t="shared" si="16"/>
        <v>302520</v>
      </c>
      <c r="L146" s="6">
        <f t="shared" si="17"/>
        <v>3330</v>
      </c>
      <c r="M146" s="21">
        <f t="shared" si="13"/>
        <v>160</v>
      </c>
    </row>
    <row r="147" spans="1:13">
      <c r="A147" s="4">
        <v>481</v>
      </c>
      <c r="B147" s="5" t="s">
        <v>204</v>
      </c>
      <c r="C147" s="11">
        <v>2</v>
      </c>
      <c r="D147" s="6">
        <v>9642</v>
      </c>
      <c r="E147" s="15">
        <v>20.750000000000004</v>
      </c>
      <c r="F147" s="6">
        <v>41584390</v>
      </c>
      <c r="G147" s="6">
        <f t="shared" si="14"/>
        <v>4310</v>
      </c>
      <c r="H147" s="21">
        <f t="shared" si="12"/>
        <v>200406698.79518068</v>
      </c>
      <c r="J147" s="6">
        <f t="shared" si="15"/>
        <v>43588456.9879518</v>
      </c>
      <c r="K147" s="6">
        <f t="shared" si="16"/>
        <v>2004070</v>
      </c>
      <c r="L147" s="6">
        <f t="shared" si="17"/>
        <v>4520</v>
      </c>
      <c r="M147" s="21">
        <f t="shared" si="13"/>
        <v>210</v>
      </c>
    </row>
    <row r="148" spans="1:13">
      <c r="A148" s="24">
        <v>483</v>
      </c>
      <c r="B148" s="23" t="s">
        <v>205</v>
      </c>
      <c r="C148" s="11">
        <v>17</v>
      </c>
      <c r="D148" s="6">
        <v>1067</v>
      </c>
      <c r="E148" s="16">
        <v>22.5</v>
      </c>
      <c r="F148" s="6">
        <v>2503493</v>
      </c>
      <c r="G148" s="6">
        <f t="shared" si="14"/>
        <v>2350</v>
      </c>
      <c r="H148" s="21">
        <f t="shared" si="12"/>
        <v>11126635.555555556</v>
      </c>
      <c r="J148" s="6">
        <f t="shared" si="15"/>
        <v>2614759.3555555553</v>
      </c>
      <c r="K148" s="6">
        <f t="shared" si="16"/>
        <v>111270</v>
      </c>
      <c r="L148" s="6">
        <f t="shared" si="17"/>
        <v>2450</v>
      </c>
      <c r="M148" s="21">
        <f t="shared" si="13"/>
        <v>100</v>
      </c>
    </row>
    <row r="149" spans="1:13">
      <c r="A149" s="4">
        <v>484</v>
      </c>
      <c r="B149" s="5" t="s">
        <v>206</v>
      </c>
      <c r="C149" s="11">
        <v>4</v>
      </c>
      <c r="D149" s="6">
        <v>2967</v>
      </c>
      <c r="E149" s="15">
        <v>20.5</v>
      </c>
      <c r="F149" s="6">
        <v>8831766</v>
      </c>
      <c r="G149" s="6">
        <f t="shared" si="14"/>
        <v>2980</v>
      </c>
      <c r="H149" s="21">
        <f t="shared" si="12"/>
        <v>43081785.36585366</v>
      </c>
      <c r="J149" s="6">
        <f t="shared" si="15"/>
        <v>9262583.8536585364</v>
      </c>
      <c r="K149" s="6">
        <f t="shared" si="16"/>
        <v>430820</v>
      </c>
      <c r="L149" s="6">
        <f t="shared" si="17"/>
        <v>3120</v>
      </c>
      <c r="M149" s="21">
        <f t="shared" si="13"/>
        <v>140</v>
      </c>
    </row>
    <row r="150" spans="1:13">
      <c r="A150" s="4">
        <v>489</v>
      </c>
      <c r="B150" s="5" t="s">
        <v>207</v>
      </c>
      <c r="C150" s="12">
        <v>8</v>
      </c>
      <c r="D150" s="6">
        <v>1791</v>
      </c>
      <c r="E150" s="15">
        <v>21.500000000000004</v>
      </c>
      <c r="F150" s="6">
        <v>5218793</v>
      </c>
      <c r="G150" s="6">
        <f t="shared" si="14"/>
        <v>2910</v>
      </c>
      <c r="H150" s="21">
        <f t="shared" si="12"/>
        <v>24273455.813953485</v>
      </c>
      <c r="J150" s="6">
        <f t="shared" si="15"/>
        <v>5461527.5581395356</v>
      </c>
      <c r="K150" s="6">
        <f t="shared" si="16"/>
        <v>242730</v>
      </c>
      <c r="L150" s="6">
        <f t="shared" si="17"/>
        <v>3050</v>
      </c>
      <c r="M150" s="21">
        <f t="shared" si="13"/>
        <v>140</v>
      </c>
    </row>
    <row r="151" spans="1:13">
      <c r="A151" s="4">
        <v>491</v>
      </c>
      <c r="B151" s="5" t="s">
        <v>208</v>
      </c>
      <c r="C151" s="11">
        <v>10</v>
      </c>
      <c r="D151" s="6">
        <v>51980</v>
      </c>
      <c r="E151" s="15">
        <v>22</v>
      </c>
      <c r="F151" s="6">
        <v>202462141</v>
      </c>
      <c r="G151" s="6">
        <f t="shared" si="14"/>
        <v>3900</v>
      </c>
      <c r="H151" s="21">
        <f t="shared" si="12"/>
        <v>920282459.09090912</v>
      </c>
      <c r="J151" s="6">
        <f t="shared" si="15"/>
        <v>211664965.59090909</v>
      </c>
      <c r="K151" s="6">
        <f t="shared" si="16"/>
        <v>9202820</v>
      </c>
      <c r="L151" s="6">
        <f t="shared" si="17"/>
        <v>4070</v>
      </c>
      <c r="M151" s="21">
        <f t="shared" si="13"/>
        <v>170</v>
      </c>
    </row>
    <row r="152" spans="1:13">
      <c r="A152" s="4">
        <v>494</v>
      </c>
      <c r="B152" s="5" t="s">
        <v>209</v>
      </c>
      <c r="C152" s="11">
        <v>17</v>
      </c>
      <c r="D152" s="6">
        <v>8882</v>
      </c>
      <c r="E152" s="15">
        <v>22</v>
      </c>
      <c r="F152" s="6">
        <v>29852147</v>
      </c>
      <c r="G152" s="6">
        <f t="shared" si="14"/>
        <v>3360</v>
      </c>
      <c r="H152" s="21">
        <f t="shared" si="12"/>
        <v>135691577.27272728</v>
      </c>
      <c r="J152" s="6">
        <f t="shared" si="15"/>
        <v>31209062.772727273</v>
      </c>
      <c r="K152" s="6">
        <f t="shared" si="16"/>
        <v>1356920</v>
      </c>
      <c r="L152" s="6">
        <f t="shared" si="17"/>
        <v>3510</v>
      </c>
      <c r="M152" s="21">
        <f t="shared" si="13"/>
        <v>150</v>
      </c>
    </row>
    <row r="153" spans="1:13">
      <c r="A153" s="4">
        <v>495</v>
      </c>
      <c r="B153" s="5" t="s">
        <v>210</v>
      </c>
      <c r="C153" s="11">
        <v>13</v>
      </c>
      <c r="D153" s="6">
        <v>1477</v>
      </c>
      <c r="E153" s="15">
        <v>22</v>
      </c>
      <c r="F153" s="6">
        <v>4271172</v>
      </c>
      <c r="G153" s="6">
        <f t="shared" si="14"/>
        <v>2890</v>
      </c>
      <c r="H153" s="21">
        <f t="shared" si="12"/>
        <v>19414418.181818184</v>
      </c>
      <c r="J153" s="6">
        <f t="shared" si="15"/>
        <v>4465316.1818181826</v>
      </c>
      <c r="K153" s="6">
        <f t="shared" si="16"/>
        <v>194140</v>
      </c>
      <c r="L153" s="6">
        <f t="shared" si="17"/>
        <v>3020</v>
      </c>
      <c r="M153" s="21">
        <f t="shared" si="13"/>
        <v>130</v>
      </c>
    </row>
    <row r="154" spans="1:13">
      <c r="A154" s="4">
        <v>498</v>
      </c>
      <c r="B154" s="5" t="s">
        <v>211</v>
      </c>
      <c r="C154" s="11">
        <v>19</v>
      </c>
      <c r="D154" s="6">
        <v>2281</v>
      </c>
      <c r="E154" s="15">
        <v>21.5</v>
      </c>
      <c r="F154" s="6">
        <v>8249715</v>
      </c>
      <c r="G154" s="6">
        <f t="shared" si="14"/>
        <v>3620</v>
      </c>
      <c r="H154" s="21">
        <f t="shared" si="12"/>
        <v>38370767.441860467</v>
      </c>
      <c r="J154" s="6">
        <f t="shared" si="15"/>
        <v>8633422.6744186059</v>
      </c>
      <c r="K154" s="6">
        <f t="shared" si="16"/>
        <v>383710</v>
      </c>
      <c r="L154" s="6">
        <f t="shared" si="17"/>
        <v>3780</v>
      </c>
      <c r="M154" s="21">
        <f t="shared" si="13"/>
        <v>160</v>
      </c>
    </row>
    <row r="155" spans="1:13">
      <c r="A155" s="4">
        <v>499</v>
      </c>
      <c r="B155" s="5" t="s">
        <v>212</v>
      </c>
      <c r="C155" s="11">
        <v>15</v>
      </c>
      <c r="D155" s="6">
        <v>19662</v>
      </c>
      <c r="E155" s="15">
        <v>20.75</v>
      </c>
      <c r="F155" s="6">
        <v>78889969</v>
      </c>
      <c r="G155" s="6">
        <f t="shared" si="14"/>
        <v>4010</v>
      </c>
      <c r="H155" s="21">
        <f t="shared" si="12"/>
        <v>380192621.68674701</v>
      </c>
      <c r="J155" s="6">
        <f t="shared" si="15"/>
        <v>82691895.216867477</v>
      </c>
      <c r="K155" s="6">
        <f t="shared" si="16"/>
        <v>3801930</v>
      </c>
      <c r="L155" s="6">
        <f t="shared" si="17"/>
        <v>4210</v>
      </c>
      <c r="M155" s="21">
        <f t="shared" si="13"/>
        <v>200</v>
      </c>
    </row>
    <row r="156" spans="1:13">
      <c r="A156" s="4">
        <v>500</v>
      </c>
      <c r="B156" s="5" t="s">
        <v>213</v>
      </c>
      <c r="C156" s="12">
        <v>13</v>
      </c>
      <c r="D156" s="6">
        <v>10486</v>
      </c>
      <c r="E156" s="15">
        <v>19.5</v>
      </c>
      <c r="F156" s="6">
        <v>40924117</v>
      </c>
      <c r="G156" s="6">
        <f t="shared" si="14"/>
        <v>3900</v>
      </c>
      <c r="H156" s="21">
        <f t="shared" si="12"/>
        <v>209867266.66666666</v>
      </c>
      <c r="J156" s="6">
        <f t="shared" si="15"/>
        <v>43022789.666666657</v>
      </c>
      <c r="K156" s="6">
        <f t="shared" si="16"/>
        <v>2098670</v>
      </c>
      <c r="L156" s="6">
        <f t="shared" si="17"/>
        <v>4100</v>
      </c>
      <c r="M156" s="21">
        <f t="shared" si="13"/>
        <v>200</v>
      </c>
    </row>
    <row r="157" spans="1:13">
      <c r="A157" s="4">
        <v>503</v>
      </c>
      <c r="B157" s="5" t="s">
        <v>214</v>
      </c>
      <c r="C157" s="11">
        <v>2</v>
      </c>
      <c r="D157" s="6">
        <v>7539</v>
      </c>
      <c r="E157" s="15">
        <v>21.25</v>
      </c>
      <c r="F157" s="6">
        <v>27501172</v>
      </c>
      <c r="G157" s="6">
        <f t="shared" si="14"/>
        <v>3650</v>
      </c>
      <c r="H157" s="21">
        <f t="shared" si="12"/>
        <v>129417280</v>
      </c>
      <c r="J157" s="6">
        <f t="shared" si="15"/>
        <v>28795344.800000001</v>
      </c>
      <c r="K157" s="6">
        <f t="shared" si="16"/>
        <v>1294170</v>
      </c>
      <c r="L157" s="6">
        <f t="shared" si="17"/>
        <v>3820</v>
      </c>
      <c r="M157" s="21">
        <f t="shared" si="13"/>
        <v>170</v>
      </c>
    </row>
    <row r="158" spans="1:13">
      <c r="A158" s="4">
        <v>504</v>
      </c>
      <c r="B158" s="5" t="s">
        <v>215</v>
      </c>
      <c r="C158" s="11">
        <v>1</v>
      </c>
      <c r="D158" s="6">
        <v>1764</v>
      </c>
      <c r="E158" s="15">
        <v>21.5</v>
      </c>
      <c r="F158" s="6">
        <v>6109435</v>
      </c>
      <c r="G158" s="6">
        <f t="shared" si="14"/>
        <v>3460</v>
      </c>
      <c r="H158" s="21">
        <f t="shared" si="12"/>
        <v>28415976.744186047</v>
      </c>
      <c r="J158" s="6">
        <f t="shared" si="15"/>
        <v>6393594.7674418604</v>
      </c>
      <c r="K158" s="6">
        <f t="shared" si="16"/>
        <v>284160</v>
      </c>
      <c r="L158" s="6">
        <f t="shared" si="17"/>
        <v>3620</v>
      </c>
      <c r="M158" s="21">
        <f t="shared" si="13"/>
        <v>160</v>
      </c>
    </row>
    <row r="159" spans="1:13">
      <c r="A159" s="4">
        <v>505</v>
      </c>
      <c r="B159" s="5" t="s">
        <v>216</v>
      </c>
      <c r="C159" s="11">
        <v>1</v>
      </c>
      <c r="D159" s="6">
        <v>20912</v>
      </c>
      <c r="E159" s="15">
        <v>20.999999999999996</v>
      </c>
      <c r="F159" s="6">
        <v>84215340</v>
      </c>
      <c r="G159" s="6">
        <f t="shared" si="14"/>
        <v>4030</v>
      </c>
      <c r="H159" s="21">
        <f t="shared" si="12"/>
        <v>401025428.57142866</v>
      </c>
      <c r="J159" s="6">
        <f t="shared" si="15"/>
        <v>88225594.285714284</v>
      </c>
      <c r="K159" s="6">
        <f t="shared" si="16"/>
        <v>4010250</v>
      </c>
      <c r="L159" s="6">
        <f t="shared" si="17"/>
        <v>4220</v>
      </c>
      <c r="M159" s="21">
        <f t="shared" si="13"/>
        <v>190</v>
      </c>
    </row>
    <row r="160" spans="1:13">
      <c r="A160" s="24">
        <v>508</v>
      </c>
      <c r="B160" s="23" t="s">
        <v>217</v>
      </c>
      <c r="C160" s="11">
        <v>6</v>
      </c>
      <c r="D160" s="6">
        <v>9360</v>
      </c>
      <c r="E160" s="16">
        <v>22.500000000000004</v>
      </c>
      <c r="F160" s="6">
        <v>36503759</v>
      </c>
      <c r="G160" s="6">
        <f t="shared" si="14"/>
        <v>3900</v>
      </c>
      <c r="H160" s="21">
        <f t="shared" si="12"/>
        <v>162238928.88888887</v>
      </c>
      <c r="J160" s="6">
        <f t="shared" si="15"/>
        <v>38126148.288888887</v>
      </c>
      <c r="K160" s="6">
        <f t="shared" si="16"/>
        <v>1622390</v>
      </c>
      <c r="L160" s="6">
        <f t="shared" si="17"/>
        <v>4070</v>
      </c>
      <c r="M160" s="21">
        <f t="shared" si="13"/>
        <v>170</v>
      </c>
    </row>
    <row r="161" spans="1:13">
      <c r="A161" s="4">
        <v>507</v>
      </c>
      <c r="B161" s="5" t="s">
        <v>218</v>
      </c>
      <c r="C161" s="11">
        <v>10</v>
      </c>
      <c r="D161" s="6">
        <v>7164</v>
      </c>
      <c r="E161" s="15">
        <v>20.906626294392144</v>
      </c>
      <c r="F161" s="6">
        <v>17960085</v>
      </c>
      <c r="G161" s="6">
        <f t="shared" si="14"/>
        <v>2510</v>
      </c>
      <c r="H161" s="21">
        <f t="shared" si="12"/>
        <v>85906184.704786614</v>
      </c>
      <c r="J161" s="6">
        <f t="shared" si="15"/>
        <v>18819146.847047865</v>
      </c>
      <c r="K161" s="6">
        <f t="shared" si="16"/>
        <v>859060</v>
      </c>
      <c r="L161" s="6">
        <f t="shared" si="17"/>
        <v>2630</v>
      </c>
      <c r="M161" s="21">
        <f t="shared" si="13"/>
        <v>120</v>
      </c>
    </row>
    <row r="162" spans="1:13">
      <c r="A162" s="4">
        <v>529</v>
      </c>
      <c r="B162" s="5" t="s">
        <v>219</v>
      </c>
      <c r="C162" s="11">
        <v>2</v>
      </c>
      <c r="D162" s="6">
        <v>19850</v>
      </c>
      <c r="E162" s="15">
        <v>19</v>
      </c>
      <c r="F162" s="6">
        <v>84812614</v>
      </c>
      <c r="G162" s="6">
        <f t="shared" si="14"/>
        <v>4270</v>
      </c>
      <c r="H162" s="21">
        <f t="shared" si="12"/>
        <v>446382178.94736844</v>
      </c>
      <c r="J162" s="6">
        <f t="shared" si="15"/>
        <v>89276435.789473683</v>
      </c>
      <c r="K162" s="6">
        <f t="shared" si="16"/>
        <v>4463820</v>
      </c>
      <c r="L162" s="6">
        <f t="shared" si="17"/>
        <v>4500</v>
      </c>
      <c r="M162" s="21">
        <f t="shared" si="13"/>
        <v>230</v>
      </c>
    </row>
    <row r="163" spans="1:13">
      <c r="A163" s="4">
        <v>531</v>
      </c>
      <c r="B163" s="5" t="s">
        <v>220</v>
      </c>
      <c r="C163" s="11">
        <v>4</v>
      </c>
      <c r="D163" s="6">
        <v>5072</v>
      </c>
      <c r="E163" s="15">
        <v>21.75</v>
      </c>
      <c r="F163" s="6">
        <v>19189077</v>
      </c>
      <c r="G163" s="6">
        <f t="shared" si="14"/>
        <v>3780</v>
      </c>
      <c r="H163" s="21">
        <f t="shared" si="12"/>
        <v>88225641.37931034</v>
      </c>
      <c r="J163" s="6">
        <f t="shared" si="15"/>
        <v>20071333.413793102</v>
      </c>
      <c r="K163" s="6">
        <f t="shared" si="16"/>
        <v>882260</v>
      </c>
      <c r="L163" s="6">
        <f t="shared" si="17"/>
        <v>3960</v>
      </c>
      <c r="M163" s="21">
        <f t="shared" si="13"/>
        <v>180</v>
      </c>
    </row>
    <row r="164" spans="1:13">
      <c r="A164" s="4">
        <v>535</v>
      </c>
      <c r="B164" s="5" t="s">
        <v>221</v>
      </c>
      <c r="C164" s="11">
        <v>17</v>
      </c>
      <c r="D164" s="6">
        <v>10419</v>
      </c>
      <c r="E164" s="15">
        <v>22</v>
      </c>
      <c r="F164" s="6">
        <v>31604579</v>
      </c>
      <c r="G164" s="6">
        <f t="shared" si="14"/>
        <v>3030</v>
      </c>
      <c r="H164" s="21">
        <f t="shared" si="12"/>
        <v>143657177.27272728</v>
      </c>
      <c r="J164" s="6">
        <f t="shared" si="15"/>
        <v>33041150.772727273</v>
      </c>
      <c r="K164" s="6">
        <f t="shared" si="16"/>
        <v>1436570</v>
      </c>
      <c r="L164" s="6">
        <f t="shared" si="17"/>
        <v>3170</v>
      </c>
      <c r="M164" s="21">
        <f t="shared" si="13"/>
        <v>140</v>
      </c>
    </row>
    <row r="165" spans="1:13">
      <c r="A165" s="4">
        <v>536</v>
      </c>
      <c r="B165" s="5" t="s">
        <v>222</v>
      </c>
      <c r="C165" s="11">
        <v>6</v>
      </c>
      <c r="D165" s="6">
        <v>35346</v>
      </c>
      <c r="E165" s="15">
        <v>21</v>
      </c>
      <c r="F165" s="6">
        <v>144687374</v>
      </c>
      <c r="G165" s="6">
        <f t="shared" si="14"/>
        <v>4090</v>
      </c>
      <c r="H165" s="21">
        <f t="shared" si="12"/>
        <v>688987495.23809528</v>
      </c>
      <c r="J165" s="6">
        <f t="shared" si="15"/>
        <v>151577248.95238096</v>
      </c>
      <c r="K165" s="6">
        <f t="shared" si="16"/>
        <v>6889870</v>
      </c>
      <c r="L165" s="6">
        <f t="shared" si="17"/>
        <v>4290</v>
      </c>
      <c r="M165" s="21">
        <f t="shared" si="13"/>
        <v>200</v>
      </c>
    </row>
    <row r="166" spans="1:13">
      <c r="A166" s="4">
        <v>538</v>
      </c>
      <c r="B166" s="5" t="s">
        <v>223</v>
      </c>
      <c r="C166" s="11">
        <v>2</v>
      </c>
      <c r="D166" s="6">
        <v>4644</v>
      </c>
      <c r="E166" s="15">
        <v>21.5</v>
      </c>
      <c r="F166" s="6">
        <v>18228689</v>
      </c>
      <c r="G166" s="6">
        <f t="shared" si="14"/>
        <v>3930</v>
      </c>
      <c r="H166" s="21">
        <f t="shared" si="12"/>
        <v>84784600</v>
      </c>
      <c r="J166" s="6">
        <f t="shared" si="15"/>
        <v>19076535</v>
      </c>
      <c r="K166" s="6">
        <f t="shared" si="16"/>
        <v>847850</v>
      </c>
      <c r="L166" s="6">
        <f t="shared" si="17"/>
        <v>4110</v>
      </c>
      <c r="M166" s="21">
        <f t="shared" si="13"/>
        <v>180</v>
      </c>
    </row>
    <row r="167" spans="1:13">
      <c r="A167" s="4">
        <v>541</v>
      </c>
      <c r="B167" s="5" t="s">
        <v>224</v>
      </c>
      <c r="C167" s="11">
        <v>12</v>
      </c>
      <c r="D167" s="6">
        <v>9243</v>
      </c>
      <c r="E167" s="15">
        <v>21</v>
      </c>
      <c r="F167" s="6">
        <v>26711262</v>
      </c>
      <c r="G167" s="6">
        <f t="shared" si="14"/>
        <v>2890</v>
      </c>
      <c r="H167" s="21">
        <f t="shared" si="12"/>
        <v>127196485.71428572</v>
      </c>
      <c r="J167" s="6">
        <f t="shared" si="15"/>
        <v>27983226.857142858</v>
      </c>
      <c r="K167" s="6">
        <f t="shared" si="16"/>
        <v>1271960</v>
      </c>
      <c r="L167" s="6">
        <f t="shared" si="17"/>
        <v>3030</v>
      </c>
      <c r="M167" s="21">
        <f t="shared" si="13"/>
        <v>140</v>
      </c>
    </row>
    <row r="168" spans="1:13">
      <c r="A168" s="4">
        <v>543</v>
      </c>
      <c r="B168" s="5" t="s">
        <v>225</v>
      </c>
      <c r="C168" s="11">
        <v>1</v>
      </c>
      <c r="D168" s="6">
        <v>44458</v>
      </c>
      <c r="E168" s="15">
        <v>19.75</v>
      </c>
      <c r="F168" s="6">
        <v>198193573</v>
      </c>
      <c r="G168" s="6">
        <f t="shared" si="14"/>
        <v>4460</v>
      </c>
      <c r="H168" s="21">
        <f t="shared" si="12"/>
        <v>1003511762.0253165</v>
      </c>
      <c r="J168" s="6">
        <f t="shared" si="15"/>
        <v>208228690.62025318</v>
      </c>
      <c r="K168" s="6">
        <f t="shared" si="16"/>
        <v>10035120</v>
      </c>
      <c r="L168" s="6">
        <f t="shared" si="17"/>
        <v>4680</v>
      </c>
      <c r="M168" s="21">
        <f t="shared" si="13"/>
        <v>220</v>
      </c>
    </row>
    <row r="169" spans="1:13">
      <c r="A169" s="4">
        <v>545</v>
      </c>
      <c r="B169" s="5" t="s">
        <v>226</v>
      </c>
      <c r="C169" s="11">
        <v>15</v>
      </c>
      <c r="D169" s="6">
        <v>9584</v>
      </c>
      <c r="E169" s="15">
        <v>21</v>
      </c>
      <c r="F169" s="6">
        <v>29624849</v>
      </c>
      <c r="G169" s="6">
        <f t="shared" si="14"/>
        <v>3090</v>
      </c>
      <c r="H169" s="21">
        <f t="shared" si="12"/>
        <v>141070709.52380952</v>
      </c>
      <c r="J169" s="6">
        <f t="shared" si="15"/>
        <v>31035556.095238093</v>
      </c>
      <c r="K169" s="6">
        <f t="shared" si="16"/>
        <v>1410710</v>
      </c>
      <c r="L169" s="6">
        <f t="shared" si="17"/>
        <v>3240</v>
      </c>
      <c r="M169" s="21">
        <f t="shared" si="13"/>
        <v>150</v>
      </c>
    </row>
    <row r="170" spans="1:13">
      <c r="A170" s="4">
        <v>560</v>
      </c>
      <c r="B170" s="5" t="s">
        <v>227</v>
      </c>
      <c r="C170" s="11">
        <v>7</v>
      </c>
      <c r="D170" s="6">
        <v>15735</v>
      </c>
      <c r="E170" s="15">
        <v>21.25</v>
      </c>
      <c r="F170" s="6">
        <v>55738671</v>
      </c>
      <c r="G170" s="6">
        <f t="shared" si="14"/>
        <v>3540</v>
      </c>
      <c r="H170" s="21">
        <f t="shared" si="12"/>
        <v>262299628.2352941</v>
      </c>
      <c r="J170" s="6">
        <f t="shared" si="15"/>
        <v>58361667.282352932</v>
      </c>
      <c r="K170" s="6">
        <f t="shared" si="16"/>
        <v>2623000</v>
      </c>
      <c r="L170" s="6">
        <f t="shared" si="17"/>
        <v>3710</v>
      </c>
      <c r="M170" s="21">
        <f t="shared" si="13"/>
        <v>170</v>
      </c>
    </row>
    <row r="171" spans="1:13">
      <c r="A171" s="4">
        <v>561</v>
      </c>
      <c r="B171" s="5" t="s">
        <v>228</v>
      </c>
      <c r="C171" s="11">
        <v>2</v>
      </c>
      <c r="D171" s="6">
        <v>1317</v>
      </c>
      <c r="E171" s="15">
        <v>21</v>
      </c>
      <c r="F171" s="6">
        <v>4078039</v>
      </c>
      <c r="G171" s="6">
        <f t="shared" si="14"/>
        <v>3100</v>
      </c>
      <c r="H171" s="21">
        <f t="shared" si="12"/>
        <v>19419233.333333332</v>
      </c>
      <c r="J171" s="6">
        <f t="shared" si="15"/>
        <v>4272231.333333333</v>
      </c>
      <c r="K171" s="6">
        <f t="shared" si="16"/>
        <v>194190</v>
      </c>
      <c r="L171" s="6">
        <f t="shared" si="17"/>
        <v>3240</v>
      </c>
      <c r="M171" s="21">
        <f t="shared" si="13"/>
        <v>140</v>
      </c>
    </row>
    <row r="172" spans="1:13">
      <c r="A172" s="4">
        <v>562</v>
      </c>
      <c r="B172" s="10" t="s">
        <v>229</v>
      </c>
      <c r="C172" s="11">
        <v>6</v>
      </c>
      <c r="D172" s="6">
        <v>8935</v>
      </c>
      <c r="E172" s="15">
        <v>22</v>
      </c>
      <c r="F172" s="6">
        <v>32122232</v>
      </c>
      <c r="G172" s="6">
        <f t="shared" si="14"/>
        <v>3600</v>
      </c>
      <c r="H172" s="21">
        <f t="shared" si="12"/>
        <v>146010145.45454547</v>
      </c>
      <c r="J172" s="6">
        <f t="shared" si="15"/>
        <v>33582333.454545461</v>
      </c>
      <c r="K172" s="6">
        <f t="shared" si="16"/>
        <v>1460100</v>
      </c>
      <c r="L172" s="6">
        <f t="shared" si="17"/>
        <v>3760</v>
      </c>
      <c r="M172" s="21">
        <f t="shared" si="13"/>
        <v>160</v>
      </c>
    </row>
    <row r="173" spans="1:13">
      <c r="A173" s="4">
        <v>563</v>
      </c>
      <c r="B173" s="5" t="s">
        <v>230</v>
      </c>
      <c r="C173" s="11">
        <v>17</v>
      </c>
      <c r="D173" s="6">
        <v>7025</v>
      </c>
      <c r="E173" s="15">
        <v>22</v>
      </c>
      <c r="F173" s="6">
        <v>23714650</v>
      </c>
      <c r="G173" s="6">
        <f t="shared" si="14"/>
        <v>3380</v>
      </c>
      <c r="H173" s="21">
        <f t="shared" si="12"/>
        <v>107793863.63636364</v>
      </c>
      <c r="J173" s="6">
        <f t="shared" si="15"/>
        <v>24792588.636363637</v>
      </c>
      <c r="K173" s="6">
        <f t="shared" si="16"/>
        <v>1077940</v>
      </c>
      <c r="L173" s="6">
        <f t="shared" si="17"/>
        <v>3530</v>
      </c>
      <c r="M173" s="21">
        <f t="shared" si="13"/>
        <v>150</v>
      </c>
    </row>
    <row r="174" spans="1:13">
      <c r="A174" s="4">
        <v>564</v>
      </c>
      <c r="B174" s="5" t="s">
        <v>231</v>
      </c>
      <c r="C174" s="11">
        <v>17</v>
      </c>
      <c r="D174" s="6">
        <v>211848</v>
      </c>
      <c r="E174" s="15">
        <v>20.5</v>
      </c>
      <c r="F174" s="6">
        <v>820096755</v>
      </c>
      <c r="G174" s="6">
        <f t="shared" si="14"/>
        <v>3870</v>
      </c>
      <c r="H174" s="21">
        <f t="shared" si="12"/>
        <v>4000471975.609756</v>
      </c>
      <c r="J174" s="6">
        <f t="shared" si="15"/>
        <v>860101474.75609756</v>
      </c>
      <c r="K174" s="6">
        <f t="shared" si="16"/>
        <v>40004720</v>
      </c>
      <c r="L174" s="6">
        <f t="shared" si="17"/>
        <v>4060</v>
      </c>
      <c r="M174" s="21">
        <f t="shared" si="13"/>
        <v>190</v>
      </c>
    </row>
    <row r="175" spans="1:13">
      <c r="A175" s="4">
        <v>309</v>
      </c>
      <c r="B175" s="9" t="s">
        <v>232</v>
      </c>
      <c r="C175" s="11">
        <v>12</v>
      </c>
      <c r="D175" s="6">
        <v>6457</v>
      </c>
      <c r="E175" s="15">
        <v>21.5</v>
      </c>
      <c r="F175" s="6">
        <v>19462120</v>
      </c>
      <c r="G175" s="6">
        <f t="shared" si="14"/>
        <v>3010</v>
      </c>
      <c r="H175" s="21">
        <f t="shared" si="12"/>
        <v>90521488.372093022</v>
      </c>
      <c r="J175" s="6">
        <f t="shared" si="15"/>
        <v>20367334.883720931</v>
      </c>
      <c r="K175" s="6">
        <f t="shared" si="16"/>
        <v>905210</v>
      </c>
      <c r="L175" s="6">
        <f t="shared" si="17"/>
        <v>3150</v>
      </c>
      <c r="M175" s="21">
        <f t="shared" si="13"/>
        <v>140</v>
      </c>
    </row>
    <row r="176" spans="1:13">
      <c r="A176" s="4">
        <v>576</v>
      </c>
      <c r="B176" s="5" t="s">
        <v>233</v>
      </c>
      <c r="C176" s="11">
        <v>7</v>
      </c>
      <c r="D176" s="6">
        <v>2750</v>
      </c>
      <c r="E176" s="15">
        <v>21</v>
      </c>
      <c r="F176" s="6">
        <v>8135884</v>
      </c>
      <c r="G176" s="6">
        <f t="shared" si="14"/>
        <v>2960</v>
      </c>
      <c r="H176" s="21">
        <f t="shared" si="12"/>
        <v>38742304.761904761</v>
      </c>
      <c r="J176" s="6">
        <f t="shared" si="15"/>
        <v>8523307.0476190466</v>
      </c>
      <c r="K176" s="6">
        <f t="shared" si="16"/>
        <v>387420</v>
      </c>
      <c r="L176" s="6">
        <f t="shared" si="17"/>
        <v>3100</v>
      </c>
      <c r="M176" s="21">
        <f t="shared" si="13"/>
        <v>140</v>
      </c>
    </row>
    <row r="177" spans="1:13">
      <c r="A177" s="4">
        <v>577</v>
      </c>
      <c r="B177" s="5" t="s">
        <v>234</v>
      </c>
      <c r="C177" s="11">
        <v>2</v>
      </c>
      <c r="D177" s="6">
        <v>11138</v>
      </c>
      <c r="E177" s="15">
        <v>20.75</v>
      </c>
      <c r="F177" s="6">
        <v>44011700</v>
      </c>
      <c r="G177" s="6">
        <f t="shared" si="14"/>
        <v>3950</v>
      </c>
      <c r="H177" s="21">
        <f t="shared" si="12"/>
        <v>212104578.31325302</v>
      </c>
      <c r="J177" s="6">
        <f t="shared" si="15"/>
        <v>46132745.783132531</v>
      </c>
      <c r="K177" s="6">
        <f t="shared" si="16"/>
        <v>2121050</v>
      </c>
      <c r="L177" s="6">
        <f t="shared" si="17"/>
        <v>4140</v>
      </c>
      <c r="M177" s="21">
        <f t="shared" si="13"/>
        <v>190</v>
      </c>
    </row>
    <row r="178" spans="1:13">
      <c r="A178" s="4">
        <v>578</v>
      </c>
      <c r="B178" s="10" t="s">
        <v>235</v>
      </c>
      <c r="C178" s="11">
        <v>18</v>
      </c>
      <c r="D178" s="6">
        <v>3100</v>
      </c>
      <c r="E178" s="15">
        <v>22</v>
      </c>
      <c r="F178" s="6">
        <v>9831635</v>
      </c>
      <c r="G178" s="6">
        <f t="shared" si="14"/>
        <v>3170</v>
      </c>
      <c r="H178" s="21">
        <f t="shared" si="12"/>
        <v>44689250</v>
      </c>
      <c r="J178" s="6">
        <f t="shared" si="15"/>
        <v>10278527.5</v>
      </c>
      <c r="K178" s="6">
        <f t="shared" si="16"/>
        <v>446890</v>
      </c>
      <c r="L178" s="6">
        <f t="shared" si="17"/>
        <v>3320</v>
      </c>
      <c r="M178" s="21">
        <f t="shared" si="13"/>
        <v>150</v>
      </c>
    </row>
    <row r="179" spans="1:13">
      <c r="A179" s="4">
        <v>445</v>
      </c>
      <c r="B179" s="5" t="s">
        <v>236</v>
      </c>
      <c r="C179" s="11">
        <v>2</v>
      </c>
      <c r="D179" s="6">
        <v>14991</v>
      </c>
      <c r="E179" s="15">
        <v>20.5</v>
      </c>
      <c r="F179" s="6">
        <v>63174132</v>
      </c>
      <c r="G179" s="6">
        <f t="shared" si="14"/>
        <v>4210</v>
      </c>
      <c r="H179" s="21">
        <f t="shared" si="12"/>
        <v>308166497.56097561</v>
      </c>
      <c r="J179" s="6">
        <f t="shared" si="15"/>
        <v>66255796.975609757</v>
      </c>
      <c r="K179" s="6">
        <f t="shared" si="16"/>
        <v>3081660</v>
      </c>
      <c r="L179" s="6">
        <f t="shared" si="17"/>
        <v>4420</v>
      </c>
      <c r="M179" s="21">
        <f t="shared" si="13"/>
        <v>210</v>
      </c>
    </row>
    <row r="180" spans="1:13">
      <c r="A180" s="4">
        <v>580</v>
      </c>
      <c r="B180" s="5" t="s">
        <v>237</v>
      </c>
      <c r="C180" s="11">
        <v>9</v>
      </c>
      <c r="D180" s="6">
        <v>4438</v>
      </c>
      <c r="E180" s="15">
        <v>21.5</v>
      </c>
      <c r="F180" s="6">
        <v>14277586</v>
      </c>
      <c r="G180" s="6">
        <f t="shared" si="14"/>
        <v>3220</v>
      </c>
      <c r="H180" s="21">
        <f t="shared" si="12"/>
        <v>66407376.744186044</v>
      </c>
      <c r="J180" s="6">
        <f t="shared" si="15"/>
        <v>14941659.767441859</v>
      </c>
      <c r="K180" s="6">
        <f t="shared" si="16"/>
        <v>664070</v>
      </c>
      <c r="L180" s="6">
        <f t="shared" si="17"/>
        <v>3370</v>
      </c>
      <c r="M180" s="21">
        <f t="shared" si="13"/>
        <v>150</v>
      </c>
    </row>
    <row r="181" spans="1:13">
      <c r="A181" s="4">
        <v>581</v>
      </c>
      <c r="B181" s="5" t="s">
        <v>238</v>
      </c>
      <c r="C181" s="11">
        <v>6</v>
      </c>
      <c r="D181" s="6">
        <v>6240</v>
      </c>
      <c r="E181" s="15">
        <v>22</v>
      </c>
      <c r="F181" s="6">
        <v>20238433</v>
      </c>
      <c r="G181" s="6">
        <f t="shared" si="14"/>
        <v>3240</v>
      </c>
      <c r="H181" s="21">
        <f t="shared" si="12"/>
        <v>91992877.272727266</v>
      </c>
      <c r="J181" s="6">
        <f t="shared" si="15"/>
        <v>21158361.77272727</v>
      </c>
      <c r="K181" s="6">
        <f t="shared" si="16"/>
        <v>919930</v>
      </c>
      <c r="L181" s="6">
        <f t="shared" si="17"/>
        <v>3390</v>
      </c>
      <c r="M181" s="21">
        <f t="shared" si="13"/>
        <v>150</v>
      </c>
    </row>
    <row r="182" spans="1:13">
      <c r="A182" s="4">
        <v>599</v>
      </c>
      <c r="B182" s="5" t="s">
        <v>239</v>
      </c>
      <c r="C182" s="11">
        <v>15</v>
      </c>
      <c r="D182" s="6">
        <v>11206</v>
      </c>
      <c r="E182" s="15">
        <v>21</v>
      </c>
      <c r="F182" s="6">
        <v>35630019</v>
      </c>
      <c r="G182" s="6">
        <f t="shared" si="14"/>
        <v>3180</v>
      </c>
      <c r="H182" s="21">
        <f t="shared" si="12"/>
        <v>169666757.14285713</v>
      </c>
      <c r="J182" s="6">
        <f t="shared" si="15"/>
        <v>37326686.571428567</v>
      </c>
      <c r="K182" s="6">
        <f t="shared" si="16"/>
        <v>1696670</v>
      </c>
      <c r="L182" s="6">
        <f t="shared" si="17"/>
        <v>3330</v>
      </c>
      <c r="M182" s="21">
        <f t="shared" si="13"/>
        <v>150</v>
      </c>
    </row>
    <row r="183" spans="1:13">
      <c r="A183" s="4">
        <v>583</v>
      </c>
      <c r="B183" s="5" t="s">
        <v>240</v>
      </c>
      <c r="C183" s="11">
        <v>19</v>
      </c>
      <c r="D183" s="6">
        <v>947</v>
      </c>
      <c r="E183" s="15">
        <v>22</v>
      </c>
      <c r="F183" s="6">
        <v>3168599</v>
      </c>
      <c r="G183" s="6">
        <f t="shared" si="14"/>
        <v>3350</v>
      </c>
      <c r="H183" s="21">
        <f t="shared" si="12"/>
        <v>14402722.727272727</v>
      </c>
      <c r="J183" s="6">
        <f t="shared" si="15"/>
        <v>3312626.2272727271</v>
      </c>
      <c r="K183" s="6">
        <f t="shared" si="16"/>
        <v>144030</v>
      </c>
      <c r="L183" s="6">
        <f t="shared" si="17"/>
        <v>3500</v>
      </c>
      <c r="M183" s="21">
        <f t="shared" si="13"/>
        <v>150</v>
      </c>
    </row>
    <row r="184" spans="1:13">
      <c r="A184" s="4">
        <v>854</v>
      </c>
      <c r="B184" s="5" t="s">
        <v>241</v>
      </c>
      <c r="C184" s="11">
        <v>19</v>
      </c>
      <c r="D184" s="6">
        <v>3262</v>
      </c>
      <c r="E184" s="15">
        <v>21.25</v>
      </c>
      <c r="F184" s="6">
        <v>10655708</v>
      </c>
      <c r="G184" s="6">
        <f t="shared" si="14"/>
        <v>3270</v>
      </c>
      <c r="H184" s="21">
        <f t="shared" si="12"/>
        <v>50144508.235294119</v>
      </c>
      <c r="J184" s="6">
        <f t="shared" si="15"/>
        <v>11157153.082352942</v>
      </c>
      <c r="K184" s="6">
        <f t="shared" si="16"/>
        <v>501450</v>
      </c>
      <c r="L184" s="6">
        <f t="shared" si="17"/>
        <v>3420</v>
      </c>
      <c r="M184" s="21">
        <f t="shared" si="13"/>
        <v>150</v>
      </c>
    </row>
    <row r="185" spans="1:13">
      <c r="A185" s="4">
        <v>584</v>
      </c>
      <c r="B185" s="5" t="s">
        <v>242</v>
      </c>
      <c r="C185" s="11">
        <v>16</v>
      </c>
      <c r="D185" s="6">
        <v>2653</v>
      </c>
      <c r="E185" s="15">
        <v>21.5</v>
      </c>
      <c r="F185" s="6">
        <v>6744248</v>
      </c>
      <c r="G185" s="6">
        <f t="shared" si="14"/>
        <v>2540</v>
      </c>
      <c r="H185" s="21">
        <f t="shared" si="12"/>
        <v>31368595.348837208</v>
      </c>
      <c r="J185" s="6">
        <f t="shared" si="15"/>
        <v>7057933.9534883713</v>
      </c>
      <c r="K185" s="6">
        <f t="shared" si="16"/>
        <v>313690</v>
      </c>
      <c r="L185" s="6">
        <f t="shared" si="17"/>
        <v>2660</v>
      </c>
      <c r="M185" s="21">
        <f t="shared" si="13"/>
        <v>120</v>
      </c>
    </row>
    <row r="186" spans="1:13">
      <c r="A186" s="4">
        <v>592</v>
      </c>
      <c r="B186" s="5" t="s">
        <v>243</v>
      </c>
      <c r="C186" s="11">
        <v>13</v>
      </c>
      <c r="D186" s="6">
        <v>3651</v>
      </c>
      <c r="E186" s="15">
        <v>21.75</v>
      </c>
      <c r="F186" s="6">
        <v>12134967</v>
      </c>
      <c r="G186" s="6">
        <f t="shared" si="14"/>
        <v>3320</v>
      </c>
      <c r="H186" s="21">
        <f t="shared" si="12"/>
        <v>55792951.724137932</v>
      </c>
      <c r="J186" s="6">
        <f t="shared" si="15"/>
        <v>12692896.517241381</v>
      </c>
      <c r="K186" s="6">
        <f t="shared" si="16"/>
        <v>557930</v>
      </c>
      <c r="L186" s="6">
        <f t="shared" si="17"/>
        <v>3480</v>
      </c>
      <c r="M186" s="21">
        <f t="shared" si="13"/>
        <v>160</v>
      </c>
    </row>
    <row r="187" spans="1:13">
      <c r="A187" s="4">
        <v>593</v>
      </c>
      <c r="B187" s="5" t="s">
        <v>244</v>
      </c>
      <c r="C187" s="11">
        <v>10</v>
      </c>
      <c r="D187" s="6">
        <v>17077</v>
      </c>
      <c r="E187" s="15">
        <v>22</v>
      </c>
      <c r="F187" s="6">
        <v>60674623</v>
      </c>
      <c r="G187" s="6">
        <f t="shared" si="14"/>
        <v>3550</v>
      </c>
      <c r="H187" s="21">
        <f t="shared" si="12"/>
        <v>275793740.90909094</v>
      </c>
      <c r="J187" s="6">
        <f t="shared" si="15"/>
        <v>63432560.409090921</v>
      </c>
      <c r="K187" s="6">
        <f t="shared" si="16"/>
        <v>2757940</v>
      </c>
      <c r="L187" s="6">
        <f t="shared" si="17"/>
        <v>3710</v>
      </c>
      <c r="M187" s="21">
        <f t="shared" si="13"/>
        <v>160</v>
      </c>
    </row>
    <row r="188" spans="1:13">
      <c r="A188" s="4">
        <v>595</v>
      </c>
      <c r="B188" s="5" t="s">
        <v>245</v>
      </c>
      <c r="C188" s="11">
        <v>11</v>
      </c>
      <c r="D188" s="6">
        <v>4140</v>
      </c>
      <c r="E188" s="15">
        <v>21.750000000000004</v>
      </c>
      <c r="F188" s="6">
        <v>11098020</v>
      </c>
      <c r="G188" s="6">
        <f t="shared" si="14"/>
        <v>2680</v>
      </c>
      <c r="H188" s="21">
        <f t="shared" si="12"/>
        <v>51025379.310344823</v>
      </c>
      <c r="J188" s="6">
        <f t="shared" si="15"/>
        <v>11608273.793103449</v>
      </c>
      <c r="K188" s="6">
        <f t="shared" si="16"/>
        <v>510250</v>
      </c>
      <c r="L188" s="6">
        <f t="shared" si="17"/>
        <v>2800</v>
      </c>
      <c r="M188" s="21">
        <f t="shared" si="13"/>
        <v>120</v>
      </c>
    </row>
    <row r="189" spans="1:13">
      <c r="A189" s="4">
        <v>598</v>
      </c>
      <c r="B189" s="5" t="s">
        <v>246</v>
      </c>
      <c r="C189" s="11">
        <v>15</v>
      </c>
      <c r="D189" s="6">
        <v>19207</v>
      </c>
      <c r="E189" s="15">
        <v>21.25</v>
      </c>
      <c r="F189" s="6">
        <v>74097798</v>
      </c>
      <c r="G189" s="6">
        <f t="shared" si="14"/>
        <v>3860</v>
      </c>
      <c r="H189" s="21">
        <f t="shared" si="12"/>
        <v>348695520</v>
      </c>
      <c r="J189" s="6">
        <f t="shared" si="15"/>
        <v>77584753.200000003</v>
      </c>
      <c r="K189" s="6">
        <f t="shared" si="16"/>
        <v>3486960</v>
      </c>
      <c r="L189" s="6">
        <f t="shared" si="17"/>
        <v>4040</v>
      </c>
      <c r="M189" s="21">
        <f t="shared" si="13"/>
        <v>180</v>
      </c>
    </row>
    <row r="190" spans="1:13">
      <c r="A190" s="4">
        <v>601</v>
      </c>
      <c r="B190" s="5" t="s">
        <v>247</v>
      </c>
      <c r="C190" s="11">
        <v>13</v>
      </c>
      <c r="D190" s="6">
        <v>3786</v>
      </c>
      <c r="E190" s="15">
        <v>21.000000000000004</v>
      </c>
      <c r="F190" s="6">
        <v>10555506</v>
      </c>
      <c r="G190" s="6">
        <f t="shared" si="14"/>
        <v>2790</v>
      </c>
      <c r="H190" s="21">
        <f t="shared" si="12"/>
        <v>50264314.285714276</v>
      </c>
      <c r="J190" s="6">
        <f t="shared" si="15"/>
        <v>11058149.142857142</v>
      </c>
      <c r="K190" s="6">
        <f t="shared" si="16"/>
        <v>502640</v>
      </c>
      <c r="L190" s="6">
        <f t="shared" si="17"/>
        <v>2920</v>
      </c>
      <c r="M190" s="21">
        <f t="shared" si="13"/>
        <v>130</v>
      </c>
    </row>
    <row r="191" spans="1:13">
      <c r="A191" s="4">
        <v>604</v>
      </c>
      <c r="B191" s="5" t="s">
        <v>248</v>
      </c>
      <c r="C191" s="11">
        <v>6</v>
      </c>
      <c r="D191" s="6">
        <v>20405</v>
      </c>
      <c r="E191" s="15">
        <v>20.5</v>
      </c>
      <c r="F191" s="6">
        <v>97230304</v>
      </c>
      <c r="G191" s="6">
        <f t="shared" si="14"/>
        <v>4770</v>
      </c>
      <c r="H191" s="21">
        <f t="shared" si="12"/>
        <v>474294165.85365856</v>
      </c>
      <c r="J191" s="6">
        <f t="shared" si="15"/>
        <v>101973245.65853658</v>
      </c>
      <c r="K191" s="6">
        <f t="shared" si="16"/>
        <v>4742940</v>
      </c>
      <c r="L191" s="6">
        <f t="shared" si="17"/>
        <v>5000</v>
      </c>
      <c r="M191" s="21">
        <f t="shared" si="13"/>
        <v>230</v>
      </c>
    </row>
    <row r="192" spans="1:13">
      <c r="A192" s="4">
        <v>607</v>
      </c>
      <c r="B192" s="5" t="s">
        <v>249</v>
      </c>
      <c r="C192" s="11">
        <v>12</v>
      </c>
      <c r="D192" s="6">
        <v>4084</v>
      </c>
      <c r="E192" s="15">
        <v>20.25</v>
      </c>
      <c r="F192" s="6">
        <v>10043545</v>
      </c>
      <c r="G192" s="6">
        <f t="shared" si="14"/>
        <v>2460</v>
      </c>
      <c r="H192" s="21">
        <f t="shared" si="12"/>
        <v>49597753.086419754</v>
      </c>
      <c r="J192" s="6">
        <f t="shared" si="15"/>
        <v>10539522.530864198</v>
      </c>
      <c r="K192" s="6">
        <f t="shared" si="16"/>
        <v>495980</v>
      </c>
      <c r="L192" s="6">
        <f t="shared" si="17"/>
        <v>2580</v>
      </c>
      <c r="M192" s="21">
        <f t="shared" si="13"/>
        <v>120</v>
      </c>
    </row>
    <row r="193" spans="1:13">
      <c r="A193" s="4">
        <v>608</v>
      </c>
      <c r="B193" s="5" t="s">
        <v>250</v>
      </c>
      <c r="C193" s="11">
        <v>4</v>
      </c>
      <c r="D193" s="6">
        <v>1980</v>
      </c>
      <c r="E193" s="15">
        <v>21.5</v>
      </c>
      <c r="F193" s="6">
        <v>6130477</v>
      </c>
      <c r="G193" s="6">
        <f t="shared" si="14"/>
        <v>3100</v>
      </c>
      <c r="H193" s="21">
        <f t="shared" si="12"/>
        <v>28513846.511627909</v>
      </c>
      <c r="J193" s="6">
        <f t="shared" si="15"/>
        <v>6415615.4651162792</v>
      </c>
      <c r="K193" s="6">
        <f t="shared" si="16"/>
        <v>285140</v>
      </c>
      <c r="L193" s="6">
        <f t="shared" si="17"/>
        <v>3240</v>
      </c>
      <c r="M193" s="21">
        <f t="shared" si="13"/>
        <v>140</v>
      </c>
    </row>
    <row r="194" spans="1:13">
      <c r="A194" s="4">
        <v>609</v>
      </c>
      <c r="B194" s="5" t="s">
        <v>251</v>
      </c>
      <c r="C194" s="11">
        <v>4</v>
      </c>
      <c r="D194" s="6">
        <v>83205</v>
      </c>
      <c r="E194" s="15">
        <v>21.000000000000004</v>
      </c>
      <c r="F194" s="6">
        <v>309920522</v>
      </c>
      <c r="G194" s="6">
        <f t="shared" si="14"/>
        <v>3720</v>
      </c>
      <c r="H194" s="21">
        <f t="shared" si="12"/>
        <v>1475812009.5238092</v>
      </c>
      <c r="J194" s="6">
        <f t="shared" si="15"/>
        <v>324678642.09523809</v>
      </c>
      <c r="K194" s="6">
        <f t="shared" si="16"/>
        <v>14758120</v>
      </c>
      <c r="L194" s="6">
        <f t="shared" si="17"/>
        <v>3900</v>
      </c>
      <c r="M194" s="21">
        <f t="shared" si="13"/>
        <v>180</v>
      </c>
    </row>
    <row r="195" spans="1:13">
      <c r="A195" s="4">
        <v>611</v>
      </c>
      <c r="B195" s="5" t="s">
        <v>252</v>
      </c>
      <c r="C195" s="11">
        <v>1</v>
      </c>
      <c r="D195" s="6">
        <v>5011</v>
      </c>
      <c r="E195" s="15">
        <v>20.500000000000004</v>
      </c>
      <c r="F195" s="6">
        <v>20899929</v>
      </c>
      <c r="G195" s="6">
        <f t="shared" si="14"/>
        <v>4170</v>
      </c>
      <c r="H195" s="21">
        <f t="shared" si="12"/>
        <v>101950873.17073169</v>
      </c>
      <c r="J195" s="6">
        <f t="shared" si="15"/>
        <v>21919437.731707316</v>
      </c>
      <c r="K195" s="6">
        <f t="shared" si="16"/>
        <v>1019510</v>
      </c>
      <c r="L195" s="6">
        <f t="shared" si="17"/>
        <v>4370</v>
      </c>
      <c r="M195" s="21">
        <f t="shared" si="13"/>
        <v>200</v>
      </c>
    </row>
    <row r="196" spans="1:13">
      <c r="A196" s="4">
        <v>638</v>
      </c>
      <c r="B196" s="5" t="s">
        <v>253</v>
      </c>
      <c r="C196" s="11">
        <v>1</v>
      </c>
      <c r="D196" s="6">
        <v>51232</v>
      </c>
      <c r="E196" s="15">
        <v>19.75</v>
      </c>
      <c r="F196" s="6">
        <v>221756723</v>
      </c>
      <c r="G196" s="6">
        <f t="shared" si="14"/>
        <v>4330</v>
      </c>
      <c r="H196" s="21">
        <f t="shared" si="12"/>
        <v>1122818850.6329114</v>
      </c>
      <c r="J196" s="6">
        <f t="shared" si="15"/>
        <v>232984911.50632912</v>
      </c>
      <c r="K196" s="6">
        <f t="shared" si="16"/>
        <v>11228190</v>
      </c>
      <c r="L196" s="6">
        <f t="shared" si="17"/>
        <v>4550</v>
      </c>
      <c r="M196" s="21">
        <f t="shared" si="13"/>
        <v>220</v>
      </c>
    </row>
    <row r="197" spans="1:13">
      <c r="A197" s="4">
        <v>614</v>
      </c>
      <c r="B197" s="5" t="s">
        <v>254</v>
      </c>
      <c r="C197" s="11">
        <v>19</v>
      </c>
      <c r="D197" s="6">
        <v>2999</v>
      </c>
      <c r="E197" s="15">
        <v>21.75</v>
      </c>
      <c r="F197" s="6">
        <v>8784277</v>
      </c>
      <c r="G197" s="6">
        <f t="shared" si="14"/>
        <v>2930</v>
      </c>
      <c r="H197" s="21">
        <f t="shared" si="12"/>
        <v>40387480.459770113</v>
      </c>
      <c r="J197" s="6">
        <f t="shared" si="15"/>
        <v>9188151.8045977</v>
      </c>
      <c r="K197" s="6">
        <f t="shared" si="16"/>
        <v>403870</v>
      </c>
      <c r="L197" s="6">
        <f t="shared" si="17"/>
        <v>3060</v>
      </c>
      <c r="M197" s="21">
        <f t="shared" si="13"/>
        <v>130</v>
      </c>
    </row>
    <row r="198" spans="1:13">
      <c r="A198" s="4">
        <v>615</v>
      </c>
      <c r="B198" s="5" t="s">
        <v>255</v>
      </c>
      <c r="C198" s="11">
        <v>17</v>
      </c>
      <c r="D198" s="6">
        <v>7603</v>
      </c>
      <c r="E198" s="15">
        <v>21</v>
      </c>
      <c r="F198" s="6">
        <v>20101980</v>
      </c>
      <c r="G198" s="6">
        <f t="shared" si="14"/>
        <v>2640</v>
      </c>
      <c r="H198" s="21">
        <f t="shared" si="12"/>
        <v>95723714.285714284</v>
      </c>
      <c r="J198" s="6">
        <f t="shared" si="15"/>
        <v>21059217.142857142</v>
      </c>
      <c r="K198" s="6">
        <f t="shared" si="16"/>
        <v>957240</v>
      </c>
      <c r="L198" s="6">
        <f t="shared" si="17"/>
        <v>2770</v>
      </c>
      <c r="M198" s="21">
        <f t="shared" si="13"/>
        <v>130</v>
      </c>
    </row>
    <row r="199" spans="1:13">
      <c r="A199" s="4">
        <v>616</v>
      </c>
      <c r="B199" s="5" t="s">
        <v>256</v>
      </c>
      <c r="C199" s="11">
        <v>1</v>
      </c>
      <c r="D199" s="6">
        <v>1807</v>
      </c>
      <c r="E199" s="15">
        <v>21.5</v>
      </c>
      <c r="F199" s="6">
        <v>6739335</v>
      </c>
      <c r="G199" s="6">
        <f t="shared" si="14"/>
        <v>3730</v>
      </c>
      <c r="H199" s="21">
        <f t="shared" ref="H199:H262" si="18">100*F199/E199</f>
        <v>31345744.186046511</v>
      </c>
      <c r="J199" s="6">
        <f t="shared" si="15"/>
        <v>7052792.4418604644</v>
      </c>
      <c r="K199" s="6">
        <f t="shared" si="16"/>
        <v>313460</v>
      </c>
      <c r="L199" s="6">
        <f t="shared" si="17"/>
        <v>3900</v>
      </c>
      <c r="M199" s="21">
        <f t="shared" ref="M199:M262" si="19">L199-G199</f>
        <v>170</v>
      </c>
    </row>
    <row r="200" spans="1:13">
      <c r="A200" s="4">
        <v>619</v>
      </c>
      <c r="B200" s="5" t="s">
        <v>257</v>
      </c>
      <c r="C200" s="11">
        <v>6</v>
      </c>
      <c r="D200" s="6">
        <v>2675</v>
      </c>
      <c r="E200" s="15">
        <v>22</v>
      </c>
      <c r="F200" s="6">
        <v>8189710</v>
      </c>
      <c r="G200" s="6">
        <f t="shared" ref="G200:G263" si="20">ROUND(F200/D200,-1)</f>
        <v>3060</v>
      </c>
      <c r="H200" s="21">
        <f t="shared" si="18"/>
        <v>37225954.545454547</v>
      </c>
      <c r="J200" s="6">
        <f t="shared" ref="J200:J263" si="21">(E200+$J$6)*H200/100</f>
        <v>8561969.5454545468</v>
      </c>
      <c r="K200" s="6">
        <f t="shared" ref="K200:K263" si="22">ROUND(J200-F200,-1)</f>
        <v>372260</v>
      </c>
      <c r="L200" s="6">
        <f t="shared" ref="L200:L263" si="23">ROUND(J200/D200,-1)</f>
        <v>3200</v>
      </c>
      <c r="M200" s="21">
        <f t="shared" si="19"/>
        <v>140</v>
      </c>
    </row>
    <row r="201" spans="1:13">
      <c r="A201" s="4">
        <v>620</v>
      </c>
      <c r="B201" s="5" t="s">
        <v>258</v>
      </c>
      <c r="C201" s="11">
        <v>18</v>
      </c>
      <c r="D201" s="6">
        <v>2380</v>
      </c>
      <c r="E201" s="15">
        <v>21.5</v>
      </c>
      <c r="F201" s="6">
        <v>6612276</v>
      </c>
      <c r="G201" s="6">
        <f t="shared" si="20"/>
        <v>2780</v>
      </c>
      <c r="H201" s="21">
        <f t="shared" si="18"/>
        <v>30754772.093023255</v>
      </c>
      <c r="J201" s="6">
        <f t="shared" si="21"/>
        <v>6919823.7209302327</v>
      </c>
      <c r="K201" s="6">
        <f t="shared" si="22"/>
        <v>307550</v>
      </c>
      <c r="L201" s="6">
        <f t="shared" si="23"/>
        <v>2910</v>
      </c>
      <c r="M201" s="21">
        <f t="shared" si="19"/>
        <v>130</v>
      </c>
    </row>
    <row r="202" spans="1:13">
      <c r="A202" s="4">
        <v>623</v>
      </c>
      <c r="B202" s="5" t="s">
        <v>259</v>
      </c>
      <c r="C202" s="11">
        <v>10</v>
      </c>
      <c r="D202" s="6">
        <v>2107</v>
      </c>
      <c r="E202" s="15">
        <v>19.5</v>
      </c>
      <c r="F202" s="6">
        <v>6913600</v>
      </c>
      <c r="G202" s="6">
        <f t="shared" si="20"/>
        <v>3280</v>
      </c>
      <c r="H202" s="21">
        <f t="shared" si="18"/>
        <v>35454358.974358976</v>
      </c>
      <c r="J202" s="6">
        <f t="shared" si="21"/>
        <v>7268143.58974359</v>
      </c>
      <c r="K202" s="6">
        <f t="shared" si="22"/>
        <v>354540</v>
      </c>
      <c r="L202" s="6">
        <f t="shared" si="23"/>
        <v>3450</v>
      </c>
      <c r="M202" s="21">
        <f t="shared" si="19"/>
        <v>170</v>
      </c>
    </row>
    <row r="203" spans="1:13">
      <c r="A203" s="4">
        <v>624</v>
      </c>
      <c r="B203" s="5" t="s">
        <v>260</v>
      </c>
      <c r="C203" s="11">
        <v>8</v>
      </c>
      <c r="D203" s="6">
        <v>5117</v>
      </c>
      <c r="E203" s="15">
        <v>20.75</v>
      </c>
      <c r="F203" s="6">
        <v>20450262</v>
      </c>
      <c r="G203" s="6">
        <f t="shared" si="20"/>
        <v>4000</v>
      </c>
      <c r="H203" s="21">
        <f t="shared" si="18"/>
        <v>98555479.518072292</v>
      </c>
      <c r="J203" s="6">
        <f t="shared" si="21"/>
        <v>21435816.795180723</v>
      </c>
      <c r="K203" s="6">
        <f t="shared" si="22"/>
        <v>985550</v>
      </c>
      <c r="L203" s="6">
        <f t="shared" si="23"/>
        <v>4190</v>
      </c>
      <c r="M203" s="21">
        <f t="shared" si="19"/>
        <v>190</v>
      </c>
    </row>
    <row r="204" spans="1:13">
      <c r="A204" s="4">
        <v>625</v>
      </c>
      <c r="B204" s="5" t="s">
        <v>261</v>
      </c>
      <c r="C204" s="11">
        <v>17</v>
      </c>
      <c r="D204" s="6">
        <v>2991</v>
      </c>
      <c r="E204" s="15">
        <v>20.75</v>
      </c>
      <c r="F204" s="6">
        <v>10755297</v>
      </c>
      <c r="G204" s="6">
        <f t="shared" si="20"/>
        <v>3600</v>
      </c>
      <c r="H204" s="21">
        <f t="shared" si="18"/>
        <v>51832756.626506023</v>
      </c>
      <c r="J204" s="6">
        <f t="shared" si="21"/>
        <v>11273624.566265061</v>
      </c>
      <c r="K204" s="6">
        <f t="shared" si="22"/>
        <v>518330</v>
      </c>
      <c r="L204" s="6">
        <f t="shared" si="23"/>
        <v>3770</v>
      </c>
      <c r="M204" s="21">
        <f t="shared" si="19"/>
        <v>170</v>
      </c>
    </row>
    <row r="205" spans="1:13">
      <c r="A205" s="4">
        <v>626</v>
      </c>
      <c r="B205" s="5" t="s">
        <v>262</v>
      </c>
      <c r="C205" s="11">
        <v>17</v>
      </c>
      <c r="D205" s="6">
        <v>4835</v>
      </c>
      <c r="E205" s="15">
        <v>21.75</v>
      </c>
      <c r="F205" s="6">
        <v>15677583</v>
      </c>
      <c r="G205" s="6">
        <f t="shared" si="20"/>
        <v>3240</v>
      </c>
      <c r="H205" s="21">
        <f t="shared" si="18"/>
        <v>72080841.37931034</v>
      </c>
      <c r="J205" s="6">
        <f t="shared" si="21"/>
        <v>16398391.413793102</v>
      </c>
      <c r="K205" s="6">
        <f t="shared" si="22"/>
        <v>720810</v>
      </c>
      <c r="L205" s="6">
        <f t="shared" si="23"/>
        <v>3390</v>
      </c>
      <c r="M205" s="21">
        <f t="shared" si="19"/>
        <v>150</v>
      </c>
    </row>
    <row r="206" spans="1:13">
      <c r="A206" s="4">
        <v>630</v>
      </c>
      <c r="B206" s="5" t="s">
        <v>263</v>
      </c>
      <c r="C206" s="11">
        <v>17</v>
      </c>
      <c r="D206" s="6">
        <v>1635</v>
      </c>
      <c r="E206" s="15">
        <v>19.75</v>
      </c>
      <c r="F206" s="6">
        <v>4539653</v>
      </c>
      <c r="G206" s="6">
        <f t="shared" si="20"/>
        <v>2780</v>
      </c>
      <c r="H206" s="21">
        <f t="shared" si="18"/>
        <v>22985584.810126584</v>
      </c>
      <c r="J206" s="6">
        <f t="shared" si="21"/>
        <v>4769508.8481012657</v>
      </c>
      <c r="K206" s="6">
        <f t="shared" si="22"/>
        <v>229860</v>
      </c>
      <c r="L206" s="6">
        <f t="shared" si="23"/>
        <v>2920</v>
      </c>
      <c r="M206" s="21">
        <f t="shared" si="19"/>
        <v>140</v>
      </c>
    </row>
    <row r="207" spans="1:13">
      <c r="A207" s="4">
        <v>631</v>
      </c>
      <c r="B207" s="5" t="s">
        <v>264</v>
      </c>
      <c r="C207" s="11">
        <v>2</v>
      </c>
      <c r="D207" s="6">
        <v>1963</v>
      </c>
      <c r="E207" s="15">
        <v>21.75</v>
      </c>
      <c r="F207" s="6">
        <v>7622179</v>
      </c>
      <c r="G207" s="6">
        <f t="shared" si="20"/>
        <v>3880</v>
      </c>
      <c r="H207" s="21">
        <f t="shared" si="18"/>
        <v>35044501.149425291</v>
      </c>
      <c r="J207" s="6">
        <f t="shared" si="21"/>
        <v>7972624.0114942538</v>
      </c>
      <c r="K207" s="6">
        <f t="shared" si="22"/>
        <v>350450</v>
      </c>
      <c r="L207" s="6">
        <f t="shared" si="23"/>
        <v>4060</v>
      </c>
      <c r="M207" s="21">
        <f t="shared" si="19"/>
        <v>180</v>
      </c>
    </row>
    <row r="208" spans="1:13">
      <c r="A208" s="4">
        <v>635</v>
      </c>
      <c r="B208" s="5" t="s">
        <v>265</v>
      </c>
      <c r="C208" s="11">
        <v>6</v>
      </c>
      <c r="D208" s="6">
        <v>6347</v>
      </c>
      <c r="E208" s="15">
        <v>21.5</v>
      </c>
      <c r="F208" s="6">
        <v>22006953</v>
      </c>
      <c r="G208" s="6">
        <f t="shared" si="20"/>
        <v>3470</v>
      </c>
      <c r="H208" s="21">
        <f t="shared" si="18"/>
        <v>102357920.93023255</v>
      </c>
      <c r="J208" s="6">
        <f t="shared" si="21"/>
        <v>23030532.209302325</v>
      </c>
      <c r="K208" s="6">
        <f t="shared" si="22"/>
        <v>1023580</v>
      </c>
      <c r="L208" s="6">
        <f t="shared" si="23"/>
        <v>3630</v>
      </c>
      <c r="M208" s="21">
        <f t="shared" si="19"/>
        <v>160</v>
      </c>
    </row>
    <row r="209" spans="1:13">
      <c r="A209" s="4">
        <v>636</v>
      </c>
      <c r="B209" s="5" t="s">
        <v>266</v>
      </c>
      <c r="C209" s="11">
        <v>2</v>
      </c>
      <c r="D209" s="6">
        <v>8154</v>
      </c>
      <c r="E209" s="15">
        <v>21.25</v>
      </c>
      <c r="F209" s="6">
        <v>26004637</v>
      </c>
      <c r="G209" s="6">
        <f t="shared" si="20"/>
        <v>3190</v>
      </c>
      <c r="H209" s="21">
        <f t="shared" si="18"/>
        <v>122374762.35294117</v>
      </c>
      <c r="J209" s="6">
        <f t="shared" si="21"/>
        <v>27228384.623529412</v>
      </c>
      <c r="K209" s="6">
        <f t="shared" si="22"/>
        <v>1223750</v>
      </c>
      <c r="L209" s="6">
        <f t="shared" si="23"/>
        <v>3340</v>
      </c>
      <c r="M209" s="21">
        <f t="shared" si="19"/>
        <v>150</v>
      </c>
    </row>
    <row r="210" spans="1:13">
      <c r="A210" s="4">
        <v>678</v>
      </c>
      <c r="B210" s="5" t="s">
        <v>267</v>
      </c>
      <c r="C210" s="11">
        <v>17</v>
      </c>
      <c r="D210" s="6">
        <v>24073</v>
      </c>
      <c r="E210" s="15">
        <v>21.25</v>
      </c>
      <c r="F210" s="6">
        <v>92489714</v>
      </c>
      <c r="G210" s="6">
        <f t="shared" si="20"/>
        <v>3840</v>
      </c>
      <c r="H210" s="21">
        <f t="shared" si="18"/>
        <v>435245712.94117647</v>
      </c>
      <c r="J210" s="6">
        <f t="shared" si="21"/>
        <v>96842171.129411772</v>
      </c>
      <c r="K210" s="6">
        <f t="shared" si="22"/>
        <v>4352460</v>
      </c>
      <c r="L210" s="6">
        <f t="shared" si="23"/>
        <v>4020</v>
      </c>
      <c r="M210" s="21">
        <f t="shared" si="19"/>
        <v>180</v>
      </c>
    </row>
    <row r="211" spans="1:13">
      <c r="A211" s="4">
        <v>710</v>
      </c>
      <c r="B211" s="5" t="s">
        <v>268</v>
      </c>
      <c r="C211" s="11">
        <v>1</v>
      </c>
      <c r="D211" s="6">
        <v>27306</v>
      </c>
      <c r="E211" s="15">
        <v>22</v>
      </c>
      <c r="F211" s="6">
        <v>109248909</v>
      </c>
      <c r="G211" s="6">
        <f t="shared" si="20"/>
        <v>4000</v>
      </c>
      <c r="H211" s="21">
        <f t="shared" si="18"/>
        <v>496585950</v>
      </c>
      <c r="J211" s="6">
        <f t="shared" si="21"/>
        <v>114214768.5</v>
      </c>
      <c r="K211" s="6">
        <f t="shared" si="22"/>
        <v>4965860</v>
      </c>
      <c r="L211" s="6">
        <f t="shared" si="23"/>
        <v>4180</v>
      </c>
      <c r="M211" s="21">
        <f t="shared" si="19"/>
        <v>180</v>
      </c>
    </row>
    <row r="212" spans="1:13">
      <c r="A212" s="4">
        <v>680</v>
      </c>
      <c r="B212" s="5" t="s">
        <v>269</v>
      </c>
      <c r="C212" s="11">
        <v>2</v>
      </c>
      <c r="D212" s="6">
        <v>24942</v>
      </c>
      <c r="E212" s="15">
        <v>20.25</v>
      </c>
      <c r="F212" s="6">
        <v>101438224</v>
      </c>
      <c r="G212" s="6">
        <f t="shared" si="20"/>
        <v>4070</v>
      </c>
      <c r="H212" s="21">
        <f t="shared" si="18"/>
        <v>500929501.23456788</v>
      </c>
      <c r="J212" s="6">
        <f t="shared" si="21"/>
        <v>106447519.01234567</v>
      </c>
      <c r="K212" s="6">
        <f t="shared" si="22"/>
        <v>5009300</v>
      </c>
      <c r="L212" s="6">
        <f t="shared" si="23"/>
        <v>4270</v>
      </c>
      <c r="M212" s="21">
        <f t="shared" si="19"/>
        <v>200</v>
      </c>
    </row>
    <row r="213" spans="1:13">
      <c r="A213" s="4">
        <v>681</v>
      </c>
      <c r="B213" s="5" t="s">
        <v>270</v>
      </c>
      <c r="C213" s="11">
        <v>10</v>
      </c>
      <c r="D213" s="6">
        <v>3308</v>
      </c>
      <c r="E213" s="15">
        <v>21.999999999999996</v>
      </c>
      <c r="F213" s="6">
        <v>10048654</v>
      </c>
      <c r="G213" s="6">
        <f t="shared" si="20"/>
        <v>3040</v>
      </c>
      <c r="H213" s="21">
        <f t="shared" si="18"/>
        <v>45675700.000000007</v>
      </c>
      <c r="J213" s="6">
        <f t="shared" si="21"/>
        <v>10505411</v>
      </c>
      <c r="K213" s="6">
        <f t="shared" si="22"/>
        <v>456760</v>
      </c>
      <c r="L213" s="6">
        <f t="shared" si="23"/>
        <v>3180</v>
      </c>
      <c r="M213" s="21">
        <f t="shared" si="19"/>
        <v>140</v>
      </c>
    </row>
    <row r="214" spans="1:13">
      <c r="A214" s="4">
        <v>683</v>
      </c>
      <c r="B214" s="5" t="s">
        <v>271</v>
      </c>
      <c r="C214" s="11">
        <v>19</v>
      </c>
      <c r="D214" s="6">
        <v>3618</v>
      </c>
      <c r="E214" s="15">
        <v>19.75</v>
      </c>
      <c r="F214" s="6">
        <v>8580818</v>
      </c>
      <c r="G214" s="6">
        <f t="shared" si="20"/>
        <v>2370</v>
      </c>
      <c r="H214" s="21">
        <f t="shared" si="18"/>
        <v>43447179.74683544</v>
      </c>
      <c r="J214" s="6">
        <f t="shared" si="21"/>
        <v>9015289.7974683531</v>
      </c>
      <c r="K214" s="6">
        <f t="shared" si="22"/>
        <v>434470</v>
      </c>
      <c r="L214" s="6">
        <f t="shared" si="23"/>
        <v>2490</v>
      </c>
      <c r="M214" s="21">
        <f t="shared" si="19"/>
        <v>120</v>
      </c>
    </row>
    <row r="215" spans="1:13">
      <c r="A215" s="4">
        <v>684</v>
      </c>
      <c r="B215" s="5" t="s">
        <v>272</v>
      </c>
      <c r="C215" s="11">
        <v>4</v>
      </c>
      <c r="D215" s="6">
        <v>38667</v>
      </c>
      <c r="E215" s="15">
        <v>20.5</v>
      </c>
      <c r="F215" s="6">
        <v>163123069</v>
      </c>
      <c r="G215" s="6">
        <f t="shared" si="20"/>
        <v>4220</v>
      </c>
      <c r="H215" s="21">
        <f t="shared" si="18"/>
        <v>795722287.804878</v>
      </c>
      <c r="J215" s="6">
        <f t="shared" si="21"/>
        <v>171080291.87804878</v>
      </c>
      <c r="K215" s="6">
        <f t="shared" si="22"/>
        <v>7957220</v>
      </c>
      <c r="L215" s="6">
        <f t="shared" si="23"/>
        <v>4420</v>
      </c>
      <c r="M215" s="21">
        <f t="shared" si="19"/>
        <v>200</v>
      </c>
    </row>
    <row r="216" spans="1:13">
      <c r="A216" s="24">
        <v>686</v>
      </c>
      <c r="B216" s="23" t="s">
        <v>273</v>
      </c>
      <c r="C216" s="11">
        <v>11</v>
      </c>
      <c r="D216" s="6">
        <v>2964</v>
      </c>
      <c r="E216" s="16">
        <v>22.499999999999996</v>
      </c>
      <c r="F216" s="6">
        <v>9472940</v>
      </c>
      <c r="G216" s="6">
        <f t="shared" si="20"/>
        <v>3200</v>
      </c>
      <c r="H216" s="21">
        <f t="shared" si="18"/>
        <v>42101955.55555556</v>
      </c>
      <c r="J216" s="6">
        <f t="shared" si="21"/>
        <v>9893959.5555555541</v>
      </c>
      <c r="K216" s="6">
        <f t="shared" si="22"/>
        <v>421020</v>
      </c>
      <c r="L216" s="6">
        <f t="shared" si="23"/>
        <v>3340</v>
      </c>
      <c r="M216" s="21">
        <f t="shared" si="19"/>
        <v>140</v>
      </c>
    </row>
    <row r="217" spans="1:13">
      <c r="A217" s="4">
        <v>687</v>
      </c>
      <c r="B217" s="5" t="s">
        <v>274</v>
      </c>
      <c r="C217" s="11">
        <v>11</v>
      </c>
      <c r="D217" s="6">
        <v>1477</v>
      </c>
      <c r="E217" s="15">
        <v>22</v>
      </c>
      <c r="F217" s="6">
        <v>3835195</v>
      </c>
      <c r="G217" s="6">
        <f t="shared" si="20"/>
        <v>2600</v>
      </c>
      <c r="H217" s="21">
        <f t="shared" si="18"/>
        <v>17432704.545454547</v>
      </c>
      <c r="J217" s="6">
        <f t="shared" si="21"/>
        <v>4009522.0454545454</v>
      </c>
      <c r="K217" s="6">
        <f t="shared" si="22"/>
        <v>174330</v>
      </c>
      <c r="L217" s="6">
        <f t="shared" si="23"/>
        <v>2710</v>
      </c>
      <c r="M217" s="21">
        <f t="shared" si="19"/>
        <v>110</v>
      </c>
    </row>
    <row r="218" spans="1:13">
      <c r="A218" s="4">
        <v>689</v>
      </c>
      <c r="B218" s="5" t="s">
        <v>275</v>
      </c>
      <c r="C218" s="11">
        <v>9</v>
      </c>
      <c r="D218" s="6">
        <v>3093</v>
      </c>
      <c r="E218" s="15">
        <v>21</v>
      </c>
      <c r="F218" s="6">
        <v>10733027</v>
      </c>
      <c r="G218" s="6">
        <f t="shared" si="20"/>
        <v>3470</v>
      </c>
      <c r="H218" s="21">
        <f t="shared" si="18"/>
        <v>51109652.380952381</v>
      </c>
      <c r="J218" s="6">
        <f t="shared" si="21"/>
        <v>11244123.523809524</v>
      </c>
      <c r="K218" s="6">
        <f t="shared" si="22"/>
        <v>511100</v>
      </c>
      <c r="L218" s="6">
        <f t="shared" si="23"/>
        <v>3640</v>
      </c>
      <c r="M218" s="21">
        <f t="shared" si="19"/>
        <v>170</v>
      </c>
    </row>
    <row r="219" spans="1:13">
      <c r="A219" s="24">
        <v>691</v>
      </c>
      <c r="B219" s="23" t="s">
        <v>276</v>
      </c>
      <c r="C219" s="11">
        <v>17</v>
      </c>
      <c r="D219" s="6">
        <v>2636</v>
      </c>
      <c r="E219" s="16">
        <v>22.5</v>
      </c>
      <c r="F219" s="6">
        <v>7973715</v>
      </c>
      <c r="G219" s="6">
        <f t="shared" si="20"/>
        <v>3020</v>
      </c>
      <c r="H219" s="21">
        <f t="shared" si="18"/>
        <v>35438733.333333336</v>
      </c>
      <c r="J219" s="6">
        <f t="shared" si="21"/>
        <v>8328102.333333334</v>
      </c>
      <c r="K219" s="6">
        <f t="shared" si="22"/>
        <v>354390</v>
      </c>
      <c r="L219" s="6">
        <f t="shared" si="23"/>
        <v>3160</v>
      </c>
      <c r="M219" s="21">
        <f t="shared" si="19"/>
        <v>140</v>
      </c>
    </row>
    <row r="220" spans="1:13">
      <c r="A220" s="4">
        <v>694</v>
      </c>
      <c r="B220" s="5" t="s">
        <v>277</v>
      </c>
      <c r="C220" s="11">
        <v>5</v>
      </c>
      <c r="D220" s="6">
        <v>28349</v>
      </c>
      <c r="E220" s="15">
        <v>20.5</v>
      </c>
      <c r="F220" s="6">
        <v>114000200</v>
      </c>
      <c r="G220" s="6">
        <f t="shared" si="20"/>
        <v>4020</v>
      </c>
      <c r="H220" s="21">
        <f t="shared" si="18"/>
        <v>556098536.58536589</v>
      </c>
      <c r="J220" s="6">
        <f t="shared" si="21"/>
        <v>119561185.36585367</v>
      </c>
      <c r="K220" s="6">
        <f t="shared" si="22"/>
        <v>5560990</v>
      </c>
      <c r="L220" s="6">
        <f t="shared" si="23"/>
        <v>4220</v>
      </c>
      <c r="M220" s="21">
        <f t="shared" si="19"/>
        <v>200</v>
      </c>
    </row>
    <row r="221" spans="1:13">
      <c r="A221" s="4">
        <v>697</v>
      </c>
      <c r="B221" s="5" t="s">
        <v>278</v>
      </c>
      <c r="C221" s="11">
        <v>18</v>
      </c>
      <c r="D221" s="6">
        <v>1174</v>
      </c>
      <c r="E221" s="15">
        <v>22</v>
      </c>
      <c r="F221" s="6">
        <v>3824647</v>
      </c>
      <c r="G221" s="6">
        <f t="shared" si="20"/>
        <v>3260</v>
      </c>
      <c r="H221" s="21">
        <f t="shared" si="18"/>
        <v>17384759.09090909</v>
      </c>
      <c r="J221" s="6">
        <f t="shared" si="21"/>
        <v>3998494.5909090908</v>
      </c>
      <c r="K221" s="6">
        <f t="shared" si="22"/>
        <v>173850</v>
      </c>
      <c r="L221" s="6">
        <f t="shared" si="23"/>
        <v>3410</v>
      </c>
      <c r="M221" s="21">
        <f t="shared" si="19"/>
        <v>150</v>
      </c>
    </row>
    <row r="222" spans="1:13">
      <c r="A222" s="4">
        <v>698</v>
      </c>
      <c r="B222" s="4" t="s">
        <v>279</v>
      </c>
      <c r="C222" s="11">
        <v>19</v>
      </c>
      <c r="D222" s="6">
        <v>64535</v>
      </c>
      <c r="E222" s="15">
        <v>21.5</v>
      </c>
      <c r="F222" s="6">
        <v>247997669</v>
      </c>
      <c r="G222" s="6">
        <f t="shared" si="20"/>
        <v>3840</v>
      </c>
      <c r="H222" s="21">
        <f t="shared" si="18"/>
        <v>1153477530.2325583</v>
      </c>
      <c r="J222" s="6">
        <f t="shared" si="21"/>
        <v>259532444.30232561</v>
      </c>
      <c r="K222" s="6">
        <f t="shared" si="22"/>
        <v>11534780</v>
      </c>
      <c r="L222" s="6">
        <f t="shared" si="23"/>
        <v>4020</v>
      </c>
      <c r="M222" s="21">
        <f t="shared" si="19"/>
        <v>180</v>
      </c>
    </row>
    <row r="223" spans="1:13">
      <c r="A223" s="4">
        <v>700</v>
      </c>
      <c r="B223" s="4" t="s">
        <v>280</v>
      </c>
      <c r="C223" s="11">
        <v>9</v>
      </c>
      <c r="D223" s="6">
        <v>4842</v>
      </c>
      <c r="E223" s="15">
        <v>20.5</v>
      </c>
      <c r="F223" s="6">
        <v>18162259</v>
      </c>
      <c r="G223" s="6">
        <f t="shared" si="20"/>
        <v>3750</v>
      </c>
      <c r="H223" s="21">
        <f t="shared" si="18"/>
        <v>88596385.365853652</v>
      </c>
      <c r="J223" s="6">
        <f t="shared" si="21"/>
        <v>19048222.853658535</v>
      </c>
      <c r="K223" s="6">
        <f t="shared" si="22"/>
        <v>885960</v>
      </c>
      <c r="L223" s="6">
        <f t="shared" si="23"/>
        <v>3930</v>
      </c>
      <c r="M223" s="21">
        <f t="shared" si="19"/>
        <v>180</v>
      </c>
    </row>
    <row r="224" spans="1:13">
      <c r="A224" s="4">
        <v>702</v>
      </c>
      <c r="B224" s="7" t="s">
        <v>281</v>
      </c>
      <c r="C224" s="11">
        <v>6</v>
      </c>
      <c r="D224" s="6">
        <v>4114</v>
      </c>
      <c r="E224" s="15">
        <v>22</v>
      </c>
      <c r="F224" s="6">
        <v>13289284</v>
      </c>
      <c r="G224" s="6">
        <f t="shared" si="20"/>
        <v>3230</v>
      </c>
      <c r="H224" s="21">
        <f t="shared" si="18"/>
        <v>60405836.363636367</v>
      </c>
      <c r="J224" s="6">
        <f t="shared" si="21"/>
        <v>13893342.363636365</v>
      </c>
      <c r="K224" s="6">
        <f t="shared" si="22"/>
        <v>604060</v>
      </c>
      <c r="L224" s="6">
        <f t="shared" si="23"/>
        <v>3380</v>
      </c>
      <c r="M224" s="21">
        <f t="shared" si="19"/>
        <v>150</v>
      </c>
    </row>
    <row r="225" spans="1:13">
      <c r="A225" s="4">
        <v>704</v>
      </c>
      <c r="B225" s="5" t="s">
        <v>282</v>
      </c>
      <c r="C225" s="11">
        <v>2</v>
      </c>
      <c r="D225" s="6">
        <v>6428</v>
      </c>
      <c r="E225" s="15">
        <v>19.75</v>
      </c>
      <c r="F225" s="6">
        <v>25404496</v>
      </c>
      <c r="G225" s="6">
        <f t="shared" si="20"/>
        <v>3950</v>
      </c>
      <c r="H225" s="21">
        <f t="shared" si="18"/>
        <v>128630359.49367088</v>
      </c>
      <c r="J225" s="6">
        <f t="shared" si="21"/>
        <v>26690799.59493671</v>
      </c>
      <c r="K225" s="6">
        <f t="shared" si="22"/>
        <v>1286300</v>
      </c>
      <c r="L225" s="6">
        <f t="shared" si="23"/>
        <v>4150</v>
      </c>
      <c r="M225" s="21">
        <f t="shared" si="19"/>
        <v>200</v>
      </c>
    </row>
    <row r="226" spans="1:13">
      <c r="A226" s="4">
        <v>707</v>
      </c>
      <c r="B226" s="5" t="s">
        <v>283</v>
      </c>
      <c r="C226" s="11">
        <v>12</v>
      </c>
      <c r="D226" s="6">
        <v>1960</v>
      </c>
      <c r="E226" s="15">
        <v>21.500000000000004</v>
      </c>
      <c r="F226" s="6">
        <v>5070412</v>
      </c>
      <c r="G226" s="6">
        <f t="shared" si="20"/>
        <v>2590</v>
      </c>
      <c r="H226" s="21">
        <f t="shared" si="18"/>
        <v>23583311.627906974</v>
      </c>
      <c r="J226" s="6">
        <f t="shared" si="21"/>
        <v>5306245.1162790693</v>
      </c>
      <c r="K226" s="6">
        <f t="shared" si="22"/>
        <v>235830</v>
      </c>
      <c r="L226" s="6">
        <f t="shared" si="23"/>
        <v>2710</v>
      </c>
      <c r="M226" s="21">
        <f t="shared" si="19"/>
        <v>120</v>
      </c>
    </row>
    <row r="227" spans="1:13">
      <c r="A227" s="4">
        <v>729</v>
      </c>
      <c r="B227" s="5" t="s">
        <v>284</v>
      </c>
      <c r="C227" s="11">
        <v>13</v>
      </c>
      <c r="D227" s="6">
        <v>8975</v>
      </c>
      <c r="E227" s="15">
        <v>22</v>
      </c>
      <c r="F227" s="6">
        <v>27351466</v>
      </c>
      <c r="G227" s="6">
        <f t="shared" si="20"/>
        <v>3050</v>
      </c>
      <c r="H227" s="21">
        <f t="shared" si="18"/>
        <v>124324845.45454545</v>
      </c>
      <c r="J227" s="6">
        <f t="shared" si="21"/>
        <v>28594714.454545453</v>
      </c>
      <c r="K227" s="6">
        <f t="shared" si="22"/>
        <v>1243250</v>
      </c>
      <c r="L227" s="6">
        <f t="shared" si="23"/>
        <v>3190</v>
      </c>
      <c r="M227" s="21">
        <f t="shared" si="19"/>
        <v>140</v>
      </c>
    </row>
    <row r="228" spans="1:13">
      <c r="A228" s="4">
        <v>732</v>
      </c>
      <c r="B228" s="5" t="s">
        <v>285</v>
      </c>
      <c r="C228" s="11">
        <v>19</v>
      </c>
      <c r="D228" s="6">
        <v>3336</v>
      </c>
      <c r="E228" s="15">
        <v>20.25</v>
      </c>
      <c r="F228" s="6">
        <v>9736671</v>
      </c>
      <c r="G228" s="6">
        <f t="shared" si="20"/>
        <v>2920</v>
      </c>
      <c r="H228" s="21">
        <f t="shared" si="18"/>
        <v>48082325.925925925</v>
      </c>
      <c r="J228" s="6">
        <f t="shared" si="21"/>
        <v>10217494.259259259</v>
      </c>
      <c r="K228" s="6">
        <f t="shared" si="22"/>
        <v>480820</v>
      </c>
      <c r="L228" s="6">
        <f t="shared" si="23"/>
        <v>3060</v>
      </c>
      <c r="M228" s="21">
        <f t="shared" si="19"/>
        <v>140</v>
      </c>
    </row>
    <row r="229" spans="1:13">
      <c r="A229" s="4">
        <v>734</v>
      </c>
      <c r="B229" s="5" t="s">
        <v>286</v>
      </c>
      <c r="C229" s="11">
        <v>2</v>
      </c>
      <c r="D229" s="6">
        <v>50933</v>
      </c>
      <c r="E229" s="15">
        <v>20.75</v>
      </c>
      <c r="F229" s="6">
        <v>181791860</v>
      </c>
      <c r="G229" s="6">
        <f t="shared" si="20"/>
        <v>3570</v>
      </c>
      <c r="H229" s="21">
        <f t="shared" si="18"/>
        <v>876105349.3975904</v>
      </c>
      <c r="J229" s="6">
        <f t="shared" si="21"/>
        <v>190552913.49397591</v>
      </c>
      <c r="K229" s="6">
        <f t="shared" si="22"/>
        <v>8761050</v>
      </c>
      <c r="L229" s="6">
        <f t="shared" si="23"/>
        <v>3740</v>
      </c>
      <c r="M229" s="21">
        <f t="shared" si="19"/>
        <v>170</v>
      </c>
    </row>
    <row r="230" spans="1:13">
      <c r="A230" s="4">
        <v>790</v>
      </c>
      <c r="B230" s="5" t="s">
        <v>287</v>
      </c>
      <c r="C230" s="11">
        <v>6</v>
      </c>
      <c r="D230" s="6">
        <v>23734</v>
      </c>
      <c r="E230" s="15">
        <v>21.5</v>
      </c>
      <c r="F230" s="6">
        <v>80775985</v>
      </c>
      <c r="G230" s="6">
        <f t="shared" si="20"/>
        <v>3400</v>
      </c>
      <c r="H230" s="21">
        <f t="shared" si="18"/>
        <v>375702255.81395346</v>
      </c>
      <c r="J230" s="6">
        <f t="shared" si="21"/>
        <v>84533007.558139518</v>
      </c>
      <c r="K230" s="6">
        <f t="shared" si="22"/>
        <v>3757020</v>
      </c>
      <c r="L230" s="6">
        <f t="shared" si="23"/>
        <v>3560</v>
      </c>
      <c r="M230" s="21">
        <f t="shared" si="19"/>
        <v>160</v>
      </c>
    </row>
    <row r="231" spans="1:13">
      <c r="A231" s="4">
        <v>738</v>
      </c>
      <c r="B231" s="10" t="s">
        <v>288</v>
      </c>
      <c r="C231" s="11">
        <v>2</v>
      </c>
      <c r="D231" s="6">
        <v>2917</v>
      </c>
      <c r="E231" s="15">
        <v>21.5</v>
      </c>
      <c r="F231" s="6">
        <v>10937341</v>
      </c>
      <c r="G231" s="6">
        <f t="shared" si="20"/>
        <v>3750</v>
      </c>
      <c r="H231" s="21">
        <f t="shared" si="18"/>
        <v>50871353.488372095</v>
      </c>
      <c r="J231" s="6">
        <f t="shared" si="21"/>
        <v>11446054.534883721</v>
      </c>
      <c r="K231" s="6">
        <f t="shared" si="22"/>
        <v>508710</v>
      </c>
      <c r="L231" s="6">
        <f t="shared" si="23"/>
        <v>3920</v>
      </c>
      <c r="M231" s="21">
        <f t="shared" si="19"/>
        <v>170</v>
      </c>
    </row>
    <row r="232" spans="1:13">
      <c r="A232" s="4">
        <v>739</v>
      </c>
      <c r="B232" s="5" t="s">
        <v>289</v>
      </c>
      <c r="C232" s="11">
        <v>9</v>
      </c>
      <c r="D232" s="6">
        <v>3256</v>
      </c>
      <c r="E232" s="15">
        <v>21.5</v>
      </c>
      <c r="F232" s="6">
        <v>10321620</v>
      </c>
      <c r="G232" s="6">
        <f t="shared" si="20"/>
        <v>3170</v>
      </c>
      <c r="H232" s="21">
        <f t="shared" si="18"/>
        <v>48007534.883720927</v>
      </c>
      <c r="J232" s="6">
        <f t="shared" si="21"/>
        <v>10801695.348837208</v>
      </c>
      <c r="K232" s="6">
        <f t="shared" si="22"/>
        <v>480080</v>
      </c>
      <c r="L232" s="6">
        <f t="shared" si="23"/>
        <v>3320</v>
      </c>
      <c r="M232" s="21">
        <f t="shared" si="19"/>
        <v>150</v>
      </c>
    </row>
    <row r="233" spans="1:13">
      <c r="A233" s="4">
        <v>740</v>
      </c>
      <c r="B233" s="5" t="s">
        <v>290</v>
      </c>
      <c r="C233" s="11">
        <v>10</v>
      </c>
      <c r="D233" s="6">
        <v>32085</v>
      </c>
      <c r="E233" s="15">
        <v>22</v>
      </c>
      <c r="F233" s="6">
        <v>116633543</v>
      </c>
      <c r="G233" s="6">
        <f t="shared" si="20"/>
        <v>3640</v>
      </c>
      <c r="H233" s="21">
        <f t="shared" si="18"/>
        <v>530152468.18181819</v>
      </c>
      <c r="J233" s="6">
        <f t="shared" si="21"/>
        <v>121935067.68181819</v>
      </c>
      <c r="K233" s="6">
        <f t="shared" si="22"/>
        <v>5301520</v>
      </c>
      <c r="L233" s="6">
        <f t="shared" si="23"/>
        <v>3800</v>
      </c>
      <c r="M233" s="21">
        <f t="shared" si="19"/>
        <v>160</v>
      </c>
    </row>
    <row r="234" spans="1:13">
      <c r="A234" s="4">
        <v>742</v>
      </c>
      <c r="B234" s="5" t="s">
        <v>291</v>
      </c>
      <c r="C234" s="11">
        <v>19</v>
      </c>
      <c r="D234" s="6">
        <v>988</v>
      </c>
      <c r="E234" s="15">
        <v>21.75</v>
      </c>
      <c r="F234" s="6">
        <v>3284802</v>
      </c>
      <c r="G234" s="6">
        <f t="shared" si="20"/>
        <v>3320</v>
      </c>
      <c r="H234" s="21">
        <f t="shared" si="18"/>
        <v>15102537.931034483</v>
      </c>
      <c r="J234" s="6">
        <f t="shared" si="21"/>
        <v>3435827.3793103453</v>
      </c>
      <c r="K234" s="6">
        <f t="shared" si="22"/>
        <v>151030</v>
      </c>
      <c r="L234" s="6">
        <f t="shared" si="23"/>
        <v>3480</v>
      </c>
      <c r="M234" s="21">
        <f t="shared" si="19"/>
        <v>160</v>
      </c>
    </row>
    <row r="235" spans="1:13">
      <c r="A235" s="4">
        <v>743</v>
      </c>
      <c r="B235" s="5" t="s">
        <v>292</v>
      </c>
      <c r="C235" s="11">
        <v>14</v>
      </c>
      <c r="D235" s="6">
        <v>65323</v>
      </c>
      <c r="E235" s="15">
        <v>21</v>
      </c>
      <c r="F235" s="6">
        <v>245280462</v>
      </c>
      <c r="G235" s="6">
        <f t="shared" si="20"/>
        <v>3750</v>
      </c>
      <c r="H235" s="21">
        <f t="shared" si="18"/>
        <v>1168002200</v>
      </c>
      <c r="J235" s="6">
        <f t="shared" si="21"/>
        <v>256960484</v>
      </c>
      <c r="K235" s="6">
        <f t="shared" si="22"/>
        <v>11680020</v>
      </c>
      <c r="L235" s="6">
        <f t="shared" si="23"/>
        <v>3930</v>
      </c>
      <c r="M235" s="21">
        <f t="shared" si="19"/>
        <v>180</v>
      </c>
    </row>
    <row r="236" spans="1:13">
      <c r="A236" s="4">
        <v>746</v>
      </c>
      <c r="B236" s="5" t="s">
        <v>293</v>
      </c>
      <c r="C236" s="11">
        <v>17</v>
      </c>
      <c r="D236" s="6">
        <v>4735</v>
      </c>
      <c r="E236" s="15">
        <v>21.75</v>
      </c>
      <c r="F236" s="6">
        <v>13377407</v>
      </c>
      <c r="G236" s="6">
        <f t="shared" si="20"/>
        <v>2830</v>
      </c>
      <c r="H236" s="21">
        <f t="shared" si="18"/>
        <v>61505319.540229887</v>
      </c>
      <c r="J236" s="6">
        <f t="shared" si="21"/>
        <v>13992460.1954023</v>
      </c>
      <c r="K236" s="6">
        <f t="shared" si="22"/>
        <v>615050</v>
      </c>
      <c r="L236" s="6">
        <f t="shared" si="23"/>
        <v>2960</v>
      </c>
      <c r="M236" s="21">
        <f t="shared" si="19"/>
        <v>130</v>
      </c>
    </row>
    <row r="237" spans="1:13">
      <c r="A237" s="4">
        <v>747</v>
      </c>
      <c r="B237" s="5" t="s">
        <v>294</v>
      </c>
      <c r="C237" s="11">
        <v>4</v>
      </c>
      <c r="D237" s="6">
        <v>1308</v>
      </c>
      <c r="E237" s="15">
        <v>22</v>
      </c>
      <c r="F237" s="6">
        <v>3588883</v>
      </c>
      <c r="G237" s="6">
        <f t="shared" si="20"/>
        <v>2740</v>
      </c>
      <c r="H237" s="21">
        <f t="shared" si="18"/>
        <v>16313104.545454545</v>
      </c>
      <c r="J237" s="6">
        <f t="shared" si="21"/>
        <v>3752014.0454545454</v>
      </c>
      <c r="K237" s="6">
        <f t="shared" si="22"/>
        <v>163130</v>
      </c>
      <c r="L237" s="6">
        <f t="shared" si="23"/>
        <v>2870</v>
      </c>
      <c r="M237" s="21">
        <f t="shared" si="19"/>
        <v>130</v>
      </c>
    </row>
    <row r="238" spans="1:13">
      <c r="A238" s="4">
        <v>748</v>
      </c>
      <c r="B238" s="5" t="s">
        <v>295</v>
      </c>
      <c r="C238" s="11">
        <v>17</v>
      </c>
      <c r="D238" s="6">
        <v>4897</v>
      </c>
      <c r="E238" s="15">
        <v>22</v>
      </c>
      <c r="F238" s="6">
        <v>15662232</v>
      </c>
      <c r="G238" s="6">
        <f t="shared" si="20"/>
        <v>3200</v>
      </c>
      <c r="H238" s="21">
        <f t="shared" si="18"/>
        <v>71191963.63636364</v>
      </c>
      <c r="J238" s="6">
        <f t="shared" si="21"/>
        <v>16374151.636363637</v>
      </c>
      <c r="K238" s="6">
        <f t="shared" si="22"/>
        <v>711920</v>
      </c>
      <c r="L238" s="6">
        <f t="shared" si="23"/>
        <v>3340</v>
      </c>
      <c r="M238" s="21">
        <f t="shared" si="19"/>
        <v>140</v>
      </c>
    </row>
    <row r="239" spans="1:13">
      <c r="A239" s="4">
        <v>791</v>
      </c>
      <c r="B239" s="5" t="s">
        <v>296</v>
      </c>
      <c r="C239" s="11">
        <v>17</v>
      </c>
      <c r="D239" s="6">
        <v>5029</v>
      </c>
      <c r="E239" s="15">
        <v>21.75</v>
      </c>
      <c r="F239" s="6">
        <v>14434768</v>
      </c>
      <c r="G239" s="6">
        <f t="shared" si="20"/>
        <v>2870</v>
      </c>
      <c r="H239" s="21">
        <f t="shared" si="18"/>
        <v>66366749.425287358</v>
      </c>
      <c r="J239" s="6">
        <f t="shared" si="21"/>
        <v>15098435.494252875</v>
      </c>
      <c r="K239" s="6">
        <f t="shared" si="22"/>
        <v>663670</v>
      </c>
      <c r="L239" s="6">
        <f t="shared" si="23"/>
        <v>3000</v>
      </c>
      <c r="M239" s="21">
        <f t="shared" si="19"/>
        <v>130</v>
      </c>
    </row>
    <row r="240" spans="1:13">
      <c r="A240" s="4">
        <v>749</v>
      </c>
      <c r="B240" s="5" t="s">
        <v>297</v>
      </c>
      <c r="C240" s="11">
        <v>11</v>
      </c>
      <c r="D240" s="6">
        <v>21232</v>
      </c>
      <c r="E240" s="15">
        <v>22.000000000000004</v>
      </c>
      <c r="F240" s="6">
        <v>87208369</v>
      </c>
      <c r="G240" s="6">
        <f t="shared" si="20"/>
        <v>4110</v>
      </c>
      <c r="H240" s="21">
        <f t="shared" si="18"/>
        <v>396401677.27272719</v>
      </c>
      <c r="J240" s="6">
        <f t="shared" si="21"/>
        <v>91172385.772727266</v>
      </c>
      <c r="K240" s="6">
        <f t="shared" si="22"/>
        <v>3964020</v>
      </c>
      <c r="L240" s="6">
        <f t="shared" si="23"/>
        <v>4290</v>
      </c>
      <c r="M240" s="21">
        <f t="shared" si="19"/>
        <v>180</v>
      </c>
    </row>
    <row r="241" spans="1:13">
      <c r="A241" s="4">
        <v>751</v>
      </c>
      <c r="B241" s="5" t="s">
        <v>298</v>
      </c>
      <c r="C241" s="11">
        <v>19</v>
      </c>
      <c r="D241" s="6">
        <v>2877</v>
      </c>
      <c r="E241" s="15">
        <v>22.000000000000004</v>
      </c>
      <c r="F241" s="6">
        <v>11161073</v>
      </c>
      <c r="G241" s="6">
        <f t="shared" si="20"/>
        <v>3880</v>
      </c>
      <c r="H241" s="21">
        <f t="shared" si="18"/>
        <v>50732149.999999993</v>
      </c>
      <c r="J241" s="6">
        <f t="shared" si="21"/>
        <v>11668394.5</v>
      </c>
      <c r="K241" s="6">
        <f t="shared" si="22"/>
        <v>507320</v>
      </c>
      <c r="L241" s="6">
        <f t="shared" si="23"/>
        <v>4060</v>
      </c>
      <c r="M241" s="21">
        <f t="shared" si="19"/>
        <v>180</v>
      </c>
    </row>
    <row r="242" spans="1:13">
      <c r="A242" s="4">
        <v>753</v>
      </c>
      <c r="B242" s="5" t="s">
        <v>299</v>
      </c>
      <c r="C242" s="11">
        <v>1</v>
      </c>
      <c r="D242" s="6">
        <v>22320</v>
      </c>
      <c r="E242" s="15">
        <v>19.25</v>
      </c>
      <c r="F242" s="6">
        <v>103302088</v>
      </c>
      <c r="G242" s="6">
        <f t="shared" si="20"/>
        <v>4630</v>
      </c>
      <c r="H242" s="21">
        <f t="shared" si="18"/>
        <v>536634223.37662339</v>
      </c>
      <c r="J242" s="6">
        <f t="shared" si="21"/>
        <v>108668430.23376623</v>
      </c>
      <c r="K242" s="6">
        <f t="shared" si="22"/>
        <v>5366340</v>
      </c>
      <c r="L242" s="6">
        <f t="shared" si="23"/>
        <v>4870</v>
      </c>
      <c r="M242" s="21">
        <f t="shared" si="19"/>
        <v>240</v>
      </c>
    </row>
    <row r="243" spans="1:13">
      <c r="A243" s="4">
        <v>755</v>
      </c>
      <c r="B243" s="7" t="s">
        <v>300</v>
      </c>
      <c r="C243" s="11">
        <v>1</v>
      </c>
      <c r="D243" s="6">
        <v>6217</v>
      </c>
      <c r="E243" s="15">
        <v>21.25</v>
      </c>
      <c r="F243" s="6">
        <v>29930578</v>
      </c>
      <c r="G243" s="6">
        <f t="shared" si="20"/>
        <v>4810</v>
      </c>
      <c r="H243" s="21">
        <f t="shared" si="18"/>
        <v>140849778.82352942</v>
      </c>
      <c r="J243" s="6">
        <f t="shared" si="21"/>
        <v>31339075.788235296</v>
      </c>
      <c r="K243" s="6">
        <f t="shared" si="22"/>
        <v>1408500</v>
      </c>
      <c r="L243" s="6">
        <f t="shared" si="23"/>
        <v>5040</v>
      </c>
      <c r="M243" s="21">
        <f t="shared" si="19"/>
        <v>230</v>
      </c>
    </row>
    <row r="244" spans="1:13">
      <c r="A244" s="4">
        <v>758</v>
      </c>
      <c r="B244" s="5" t="s">
        <v>301</v>
      </c>
      <c r="C244" s="11">
        <v>19</v>
      </c>
      <c r="D244" s="6">
        <v>8134</v>
      </c>
      <c r="E244" s="15">
        <v>21</v>
      </c>
      <c r="F244" s="6">
        <v>30742536</v>
      </c>
      <c r="G244" s="6">
        <f t="shared" si="20"/>
        <v>3780</v>
      </c>
      <c r="H244" s="21">
        <f t="shared" si="18"/>
        <v>146393028.57142857</v>
      </c>
      <c r="J244" s="6">
        <f t="shared" si="21"/>
        <v>32206466.285714284</v>
      </c>
      <c r="K244" s="6">
        <f t="shared" si="22"/>
        <v>1463930</v>
      </c>
      <c r="L244" s="6">
        <f t="shared" si="23"/>
        <v>3960</v>
      </c>
      <c r="M244" s="21">
        <f t="shared" si="19"/>
        <v>180</v>
      </c>
    </row>
    <row r="245" spans="1:13">
      <c r="A245" s="4">
        <v>759</v>
      </c>
      <c r="B245" s="5" t="s">
        <v>302</v>
      </c>
      <c r="C245" s="11">
        <v>14</v>
      </c>
      <c r="D245" s="6">
        <v>1942</v>
      </c>
      <c r="E245" s="15">
        <v>21.750000000000004</v>
      </c>
      <c r="F245" s="6">
        <v>5134429</v>
      </c>
      <c r="G245" s="6">
        <f t="shared" si="20"/>
        <v>2640</v>
      </c>
      <c r="H245" s="21">
        <f t="shared" si="18"/>
        <v>23606570.114942525</v>
      </c>
      <c r="J245" s="6">
        <f t="shared" si="21"/>
        <v>5370494.7011494255</v>
      </c>
      <c r="K245" s="6">
        <f t="shared" si="22"/>
        <v>236070</v>
      </c>
      <c r="L245" s="6">
        <f t="shared" si="23"/>
        <v>2770</v>
      </c>
      <c r="M245" s="21">
        <f t="shared" si="19"/>
        <v>130</v>
      </c>
    </row>
    <row r="246" spans="1:13">
      <c r="A246" s="4">
        <v>761</v>
      </c>
      <c r="B246" s="5" t="s">
        <v>303</v>
      </c>
      <c r="C246" s="12">
        <v>2</v>
      </c>
      <c r="D246" s="6">
        <v>8426</v>
      </c>
      <c r="E246" s="15">
        <v>20.5</v>
      </c>
      <c r="F246" s="6">
        <v>27158957</v>
      </c>
      <c r="G246" s="6">
        <f t="shared" si="20"/>
        <v>3220</v>
      </c>
      <c r="H246" s="21">
        <f t="shared" si="18"/>
        <v>132482717.07317074</v>
      </c>
      <c r="J246" s="6">
        <f t="shared" si="21"/>
        <v>28483784.170731708</v>
      </c>
      <c r="K246" s="6">
        <f t="shared" si="22"/>
        <v>1324830</v>
      </c>
      <c r="L246" s="6">
        <f t="shared" si="23"/>
        <v>3380</v>
      </c>
      <c r="M246" s="21">
        <f t="shared" si="19"/>
        <v>160</v>
      </c>
    </row>
    <row r="247" spans="1:13">
      <c r="A247" s="4">
        <v>762</v>
      </c>
      <c r="B247" s="5" t="s">
        <v>304</v>
      </c>
      <c r="C247" s="11">
        <v>11</v>
      </c>
      <c r="D247" s="6">
        <v>3672</v>
      </c>
      <c r="E247" s="15">
        <v>21.25</v>
      </c>
      <c r="F247" s="6">
        <v>10606275</v>
      </c>
      <c r="G247" s="6">
        <f t="shared" si="20"/>
        <v>2890</v>
      </c>
      <c r="H247" s="21">
        <f t="shared" si="18"/>
        <v>49911882.352941178</v>
      </c>
      <c r="J247" s="6">
        <f t="shared" si="21"/>
        <v>11105393.823529413</v>
      </c>
      <c r="K247" s="6">
        <f t="shared" si="22"/>
        <v>499120</v>
      </c>
      <c r="L247" s="6">
        <f t="shared" si="23"/>
        <v>3020</v>
      </c>
      <c r="M247" s="21">
        <f t="shared" si="19"/>
        <v>130</v>
      </c>
    </row>
    <row r="248" spans="1:13">
      <c r="A248" s="4">
        <v>765</v>
      </c>
      <c r="B248" s="5" t="s">
        <v>305</v>
      </c>
      <c r="C248" s="11">
        <v>18</v>
      </c>
      <c r="D248" s="6">
        <v>10354</v>
      </c>
      <c r="E248" s="15">
        <v>19.75</v>
      </c>
      <c r="F248" s="6">
        <v>35147826</v>
      </c>
      <c r="G248" s="6">
        <f t="shared" si="20"/>
        <v>3390</v>
      </c>
      <c r="H248" s="21">
        <f t="shared" si="18"/>
        <v>177963675.94936708</v>
      </c>
      <c r="J248" s="6">
        <f t="shared" si="21"/>
        <v>36927462.759493671</v>
      </c>
      <c r="K248" s="6">
        <f t="shared" si="22"/>
        <v>1779640</v>
      </c>
      <c r="L248" s="6">
        <f t="shared" si="23"/>
        <v>3570</v>
      </c>
      <c r="M248" s="21">
        <f t="shared" si="19"/>
        <v>180</v>
      </c>
    </row>
    <row r="249" spans="1:13">
      <c r="A249" s="4">
        <v>768</v>
      </c>
      <c r="B249" s="5" t="s">
        <v>306</v>
      </c>
      <c r="C249" s="11">
        <v>10</v>
      </c>
      <c r="D249" s="6">
        <v>2375</v>
      </c>
      <c r="E249" s="15">
        <v>21</v>
      </c>
      <c r="F249" s="6">
        <v>6597443</v>
      </c>
      <c r="G249" s="6">
        <f t="shared" si="20"/>
        <v>2780</v>
      </c>
      <c r="H249" s="21">
        <f t="shared" si="18"/>
        <v>31416395.238095239</v>
      </c>
      <c r="J249" s="6">
        <f t="shared" si="21"/>
        <v>6911606.9523809524</v>
      </c>
      <c r="K249" s="6">
        <f t="shared" si="22"/>
        <v>314160</v>
      </c>
      <c r="L249" s="6">
        <f t="shared" si="23"/>
        <v>2910</v>
      </c>
      <c r="M249" s="21">
        <f t="shared" si="19"/>
        <v>130</v>
      </c>
    </row>
    <row r="250" spans="1:13">
      <c r="A250" s="4">
        <v>777</v>
      </c>
      <c r="B250" s="5" t="s">
        <v>307</v>
      </c>
      <c r="C250" s="11">
        <v>18</v>
      </c>
      <c r="D250" s="6">
        <v>7367</v>
      </c>
      <c r="E250" s="15">
        <v>21.5</v>
      </c>
      <c r="F250" s="6">
        <v>22625094</v>
      </c>
      <c r="G250" s="6">
        <f t="shared" si="20"/>
        <v>3070</v>
      </c>
      <c r="H250" s="21">
        <f t="shared" si="18"/>
        <v>105232995.34883721</v>
      </c>
      <c r="J250" s="6">
        <f t="shared" si="21"/>
        <v>23677423.953488372</v>
      </c>
      <c r="K250" s="6">
        <f t="shared" si="22"/>
        <v>1052330</v>
      </c>
      <c r="L250" s="6">
        <f t="shared" si="23"/>
        <v>3210</v>
      </c>
      <c r="M250" s="21">
        <f t="shared" si="19"/>
        <v>140</v>
      </c>
    </row>
    <row r="251" spans="1:13">
      <c r="A251" s="4">
        <v>778</v>
      </c>
      <c r="B251" s="5" t="s">
        <v>308</v>
      </c>
      <c r="C251" s="11">
        <v>11</v>
      </c>
      <c r="D251" s="6">
        <v>6763</v>
      </c>
      <c r="E251" s="15">
        <v>21.75</v>
      </c>
      <c r="F251" s="6">
        <v>22063463</v>
      </c>
      <c r="G251" s="6">
        <f t="shared" si="20"/>
        <v>3260</v>
      </c>
      <c r="H251" s="21">
        <f t="shared" si="18"/>
        <v>101441209.19540229</v>
      </c>
      <c r="J251" s="6">
        <f t="shared" si="21"/>
        <v>23077875.091954023</v>
      </c>
      <c r="K251" s="6">
        <f t="shared" si="22"/>
        <v>1014410</v>
      </c>
      <c r="L251" s="6">
        <f t="shared" si="23"/>
        <v>3410</v>
      </c>
      <c r="M251" s="21">
        <f t="shared" si="19"/>
        <v>150</v>
      </c>
    </row>
    <row r="252" spans="1:13">
      <c r="A252" s="4">
        <v>781</v>
      </c>
      <c r="B252" s="5" t="s">
        <v>309</v>
      </c>
      <c r="C252" s="11">
        <v>7</v>
      </c>
      <c r="D252" s="6">
        <v>3504</v>
      </c>
      <c r="E252" s="15">
        <v>19</v>
      </c>
      <c r="F252" s="6">
        <v>9508821</v>
      </c>
      <c r="G252" s="6">
        <f t="shared" si="20"/>
        <v>2710</v>
      </c>
      <c r="H252" s="21">
        <f t="shared" si="18"/>
        <v>50046426.315789476</v>
      </c>
      <c r="J252" s="6">
        <f t="shared" si="21"/>
        <v>10009285.263157895</v>
      </c>
      <c r="K252" s="6">
        <f t="shared" si="22"/>
        <v>500460</v>
      </c>
      <c r="L252" s="6">
        <f t="shared" si="23"/>
        <v>2860</v>
      </c>
      <c r="M252" s="21">
        <f t="shared" si="19"/>
        <v>150</v>
      </c>
    </row>
    <row r="253" spans="1:13">
      <c r="A253" s="4">
        <v>783</v>
      </c>
      <c r="B253" s="5" t="s">
        <v>310</v>
      </c>
      <c r="C253" s="11">
        <v>4</v>
      </c>
      <c r="D253" s="6">
        <v>6419</v>
      </c>
      <c r="E253" s="15">
        <v>21.5</v>
      </c>
      <c r="F253" s="6">
        <v>25130608</v>
      </c>
      <c r="G253" s="6">
        <f t="shared" si="20"/>
        <v>3920</v>
      </c>
      <c r="H253" s="21">
        <f t="shared" si="18"/>
        <v>116886548.8372093</v>
      </c>
      <c r="J253" s="6">
        <f t="shared" si="21"/>
        <v>26299473.488372091</v>
      </c>
      <c r="K253" s="6">
        <f t="shared" si="22"/>
        <v>1168870</v>
      </c>
      <c r="L253" s="6">
        <f t="shared" si="23"/>
        <v>4100</v>
      </c>
      <c r="M253" s="21">
        <f t="shared" si="19"/>
        <v>180</v>
      </c>
    </row>
    <row r="254" spans="1:13">
      <c r="A254" s="4">
        <v>831</v>
      </c>
      <c r="B254" s="5" t="s">
        <v>311</v>
      </c>
      <c r="C254" s="11">
        <v>9</v>
      </c>
      <c r="D254" s="6">
        <v>4559</v>
      </c>
      <c r="E254" s="15">
        <v>21</v>
      </c>
      <c r="F254" s="6">
        <v>18692345</v>
      </c>
      <c r="G254" s="6">
        <f t="shared" si="20"/>
        <v>4100</v>
      </c>
      <c r="H254" s="21">
        <f t="shared" si="18"/>
        <v>89011166.666666672</v>
      </c>
      <c r="J254" s="6">
        <f t="shared" si="21"/>
        <v>19582456.666666668</v>
      </c>
      <c r="K254" s="6">
        <f t="shared" si="22"/>
        <v>890110</v>
      </c>
      <c r="L254" s="6">
        <f t="shared" si="23"/>
        <v>4300</v>
      </c>
      <c r="M254" s="21">
        <f t="shared" si="19"/>
        <v>200</v>
      </c>
    </row>
    <row r="255" spans="1:13">
      <c r="A255" s="4">
        <v>832</v>
      </c>
      <c r="B255" s="5" t="s">
        <v>312</v>
      </c>
      <c r="C255" s="11">
        <v>17</v>
      </c>
      <c r="D255" s="6">
        <v>3825</v>
      </c>
      <c r="E255" s="15">
        <v>20.5</v>
      </c>
      <c r="F255" s="6">
        <v>10564916</v>
      </c>
      <c r="G255" s="6">
        <f t="shared" si="20"/>
        <v>2760</v>
      </c>
      <c r="H255" s="21">
        <f t="shared" si="18"/>
        <v>51536175.609756097</v>
      </c>
      <c r="J255" s="6">
        <f t="shared" si="21"/>
        <v>11080277.756097561</v>
      </c>
      <c r="K255" s="6">
        <f t="shared" si="22"/>
        <v>515360</v>
      </c>
      <c r="L255" s="6">
        <f t="shared" si="23"/>
        <v>2900</v>
      </c>
      <c r="M255" s="21">
        <f t="shared" si="19"/>
        <v>140</v>
      </c>
    </row>
    <row r="256" spans="1:13">
      <c r="A256" s="4">
        <v>833</v>
      </c>
      <c r="B256" s="5" t="s">
        <v>313</v>
      </c>
      <c r="C256" s="11">
        <v>2</v>
      </c>
      <c r="D256" s="6">
        <v>1691</v>
      </c>
      <c r="E256" s="15">
        <v>19.5</v>
      </c>
      <c r="F256" s="6">
        <v>5474971</v>
      </c>
      <c r="G256" s="6">
        <f t="shared" si="20"/>
        <v>3240</v>
      </c>
      <c r="H256" s="21">
        <f t="shared" si="18"/>
        <v>28076774.35897436</v>
      </c>
      <c r="J256" s="6">
        <f t="shared" si="21"/>
        <v>5755738.743589743</v>
      </c>
      <c r="K256" s="6">
        <f t="shared" si="22"/>
        <v>280770</v>
      </c>
      <c r="L256" s="6">
        <f t="shared" si="23"/>
        <v>3400</v>
      </c>
      <c r="M256" s="21">
        <f t="shared" si="19"/>
        <v>160</v>
      </c>
    </row>
    <row r="257" spans="1:13">
      <c r="A257" s="4">
        <v>834</v>
      </c>
      <c r="B257" s="8" t="s">
        <v>314</v>
      </c>
      <c r="C257" s="11">
        <v>5</v>
      </c>
      <c r="D257" s="6">
        <v>5879</v>
      </c>
      <c r="E257" s="15">
        <v>21.250000000000004</v>
      </c>
      <c r="F257" s="6">
        <v>22116621</v>
      </c>
      <c r="G257" s="6">
        <f t="shared" si="20"/>
        <v>3760</v>
      </c>
      <c r="H257" s="21">
        <f t="shared" si="18"/>
        <v>104078216.47058822</v>
      </c>
      <c r="J257" s="6">
        <f t="shared" si="21"/>
        <v>23157403.164705884</v>
      </c>
      <c r="K257" s="6">
        <f t="shared" si="22"/>
        <v>1040780</v>
      </c>
      <c r="L257" s="6">
        <f t="shared" si="23"/>
        <v>3940</v>
      </c>
      <c r="M257" s="21">
        <f t="shared" si="19"/>
        <v>180</v>
      </c>
    </row>
    <row r="258" spans="1:13">
      <c r="A258" s="4">
        <v>837</v>
      </c>
      <c r="B258" s="5" t="s">
        <v>315</v>
      </c>
      <c r="C258" s="11">
        <v>6</v>
      </c>
      <c r="D258" s="6">
        <v>249009</v>
      </c>
      <c r="E258" s="15">
        <v>20.25</v>
      </c>
      <c r="F258" s="6">
        <v>966837669</v>
      </c>
      <c r="G258" s="6">
        <f t="shared" si="20"/>
        <v>3880</v>
      </c>
      <c r="H258" s="21">
        <f t="shared" si="18"/>
        <v>4774507007.4074078</v>
      </c>
      <c r="J258" s="6">
        <f t="shared" si="21"/>
        <v>1014582739.0740741</v>
      </c>
      <c r="K258" s="6">
        <f t="shared" si="22"/>
        <v>47745070</v>
      </c>
      <c r="L258" s="6">
        <f t="shared" si="23"/>
        <v>4070</v>
      </c>
      <c r="M258" s="21">
        <f t="shared" si="19"/>
        <v>190</v>
      </c>
    </row>
    <row r="259" spans="1:13">
      <c r="A259" s="4">
        <v>844</v>
      </c>
      <c r="B259" s="5" t="s">
        <v>316</v>
      </c>
      <c r="C259" s="11">
        <v>11</v>
      </c>
      <c r="D259" s="6">
        <v>1441</v>
      </c>
      <c r="E259" s="15">
        <v>21.5</v>
      </c>
      <c r="F259" s="6">
        <v>4064082</v>
      </c>
      <c r="G259" s="6">
        <f t="shared" si="20"/>
        <v>2820</v>
      </c>
      <c r="H259" s="21">
        <f t="shared" si="18"/>
        <v>18902706.976744186</v>
      </c>
      <c r="J259" s="6">
        <f t="shared" si="21"/>
        <v>4253109.0697674416</v>
      </c>
      <c r="K259" s="6">
        <f t="shared" si="22"/>
        <v>189030</v>
      </c>
      <c r="L259" s="6">
        <f t="shared" si="23"/>
        <v>2950</v>
      </c>
      <c r="M259" s="21">
        <f t="shared" si="19"/>
        <v>130</v>
      </c>
    </row>
    <row r="260" spans="1:13">
      <c r="A260" s="4">
        <v>845</v>
      </c>
      <c r="B260" s="5" t="s">
        <v>317</v>
      </c>
      <c r="C260" s="11">
        <v>19</v>
      </c>
      <c r="D260" s="6">
        <v>2863</v>
      </c>
      <c r="E260" s="15">
        <v>20</v>
      </c>
      <c r="F260" s="6">
        <v>8820062</v>
      </c>
      <c r="G260" s="6">
        <f t="shared" si="20"/>
        <v>3080</v>
      </c>
      <c r="H260" s="21">
        <f t="shared" si="18"/>
        <v>44100310</v>
      </c>
      <c r="J260" s="6">
        <f t="shared" si="21"/>
        <v>9261065.0999999996</v>
      </c>
      <c r="K260" s="6">
        <f t="shared" si="22"/>
        <v>441000</v>
      </c>
      <c r="L260" s="6">
        <f t="shared" si="23"/>
        <v>3230</v>
      </c>
      <c r="M260" s="21">
        <f t="shared" si="19"/>
        <v>150</v>
      </c>
    </row>
    <row r="261" spans="1:13">
      <c r="A261" s="24">
        <v>846</v>
      </c>
      <c r="B261" s="23" t="s">
        <v>318</v>
      </c>
      <c r="C261" s="11">
        <v>14</v>
      </c>
      <c r="D261" s="6">
        <v>4862</v>
      </c>
      <c r="E261" s="16">
        <v>22.5</v>
      </c>
      <c r="F261" s="6">
        <v>15541200</v>
      </c>
      <c r="G261" s="6">
        <f t="shared" si="20"/>
        <v>3200</v>
      </c>
      <c r="H261" s="21">
        <f t="shared" si="18"/>
        <v>69072000</v>
      </c>
      <c r="J261" s="6">
        <f t="shared" si="21"/>
        <v>16231920</v>
      </c>
      <c r="K261" s="6">
        <f t="shared" si="22"/>
        <v>690720</v>
      </c>
      <c r="L261" s="6">
        <f t="shared" si="23"/>
        <v>3340</v>
      </c>
      <c r="M261" s="21">
        <f t="shared" si="19"/>
        <v>140</v>
      </c>
    </row>
    <row r="262" spans="1:13">
      <c r="A262" s="4">
        <v>848</v>
      </c>
      <c r="B262" s="5" t="s">
        <v>319</v>
      </c>
      <c r="C262" s="11">
        <v>12</v>
      </c>
      <c r="D262" s="6">
        <v>4160</v>
      </c>
      <c r="E262" s="15">
        <v>21.75</v>
      </c>
      <c r="F262" s="6">
        <v>12033756</v>
      </c>
      <c r="G262" s="6">
        <f t="shared" si="20"/>
        <v>2890</v>
      </c>
      <c r="H262" s="21">
        <f t="shared" si="18"/>
        <v>55327613.793103449</v>
      </c>
      <c r="J262" s="6">
        <f t="shared" si="21"/>
        <v>12587032.137931034</v>
      </c>
      <c r="K262" s="6">
        <f t="shared" si="22"/>
        <v>553280</v>
      </c>
      <c r="L262" s="6">
        <f t="shared" si="23"/>
        <v>3030</v>
      </c>
      <c r="M262" s="21">
        <f t="shared" si="19"/>
        <v>140</v>
      </c>
    </row>
    <row r="263" spans="1:13">
      <c r="A263" s="4">
        <v>849</v>
      </c>
      <c r="B263" s="10" t="s">
        <v>320</v>
      </c>
      <c r="C263" s="11">
        <v>16</v>
      </c>
      <c r="D263" s="6">
        <v>2903</v>
      </c>
      <c r="E263" s="15">
        <v>21.75</v>
      </c>
      <c r="F263" s="6">
        <v>8366472</v>
      </c>
      <c r="G263" s="6">
        <f t="shared" si="20"/>
        <v>2880</v>
      </c>
      <c r="H263" s="21">
        <f t="shared" ref="H263:H298" si="24">100*F263/E263</f>
        <v>38466537.931034483</v>
      </c>
      <c r="J263" s="6">
        <f t="shared" si="21"/>
        <v>8751137.3793103453</v>
      </c>
      <c r="K263" s="6">
        <f t="shared" si="22"/>
        <v>384670</v>
      </c>
      <c r="L263" s="6">
        <f t="shared" si="23"/>
        <v>3010</v>
      </c>
      <c r="M263" s="21">
        <f t="shared" ref="M263:M298" si="25">L263-G263</f>
        <v>130</v>
      </c>
    </row>
    <row r="264" spans="1:13">
      <c r="A264" s="4">
        <v>850</v>
      </c>
      <c r="B264" s="5" t="s">
        <v>321</v>
      </c>
      <c r="C264" s="12">
        <v>13</v>
      </c>
      <c r="D264" s="6">
        <v>2407</v>
      </c>
      <c r="E264" s="15">
        <v>21</v>
      </c>
      <c r="F264" s="6">
        <v>7640028</v>
      </c>
      <c r="G264" s="6">
        <f t="shared" ref="G264:G298" si="26">ROUND(F264/D264,-1)</f>
        <v>3170</v>
      </c>
      <c r="H264" s="21">
        <f t="shared" si="24"/>
        <v>36381085.714285716</v>
      </c>
      <c r="J264" s="6">
        <f t="shared" ref="J264:J298" si="27">(E264+$J$6)*H264/100</f>
        <v>8003838.8571428573</v>
      </c>
      <c r="K264" s="6">
        <f t="shared" ref="K264:K298" si="28">ROUND(J264-F264,-1)</f>
        <v>363810</v>
      </c>
      <c r="L264" s="6">
        <f t="shared" ref="L264:L298" si="29">ROUND(J264/D264,-1)</f>
        <v>3330</v>
      </c>
      <c r="M264" s="21">
        <f t="shared" si="25"/>
        <v>160</v>
      </c>
    </row>
    <row r="265" spans="1:13">
      <c r="A265" s="4">
        <v>851</v>
      </c>
      <c r="B265" s="5" t="s">
        <v>322</v>
      </c>
      <c r="C265" s="11">
        <v>19</v>
      </c>
      <c r="D265" s="6">
        <v>21227</v>
      </c>
      <c r="E265" s="15">
        <v>21</v>
      </c>
      <c r="F265" s="6">
        <v>82004255</v>
      </c>
      <c r="G265" s="6">
        <f t="shared" si="26"/>
        <v>3860</v>
      </c>
      <c r="H265" s="21">
        <f t="shared" si="24"/>
        <v>390496452.38095236</v>
      </c>
      <c r="J265" s="6">
        <f t="shared" si="27"/>
        <v>85909219.523809507</v>
      </c>
      <c r="K265" s="6">
        <f t="shared" si="28"/>
        <v>3904960</v>
      </c>
      <c r="L265" s="6">
        <f t="shared" si="29"/>
        <v>4050</v>
      </c>
      <c r="M265" s="21">
        <f t="shared" si="25"/>
        <v>190</v>
      </c>
    </row>
    <row r="266" spans="1:13">
      <c r="A266" s="4">
        <v>853</v>
      </c>
      <c r="B266" s="5" t="s">
        <v>323</v>
      </c>
      <c r="C266" s="12">
        <v>2</v>
      </c>
      <c r="D266" s="6">
        <v>197900</v>
      </c>
      <c r="E266" s="15">
        <v>19.5</v>
      </c>
      <c r="F266" s="6">
        <v>704930323</v>
      </c>
      <c r="G266" s="6">
        <f t="shared" si="26"/>
        <v>3560</v>
      </c>
      <c r="H266" s="21">
        <f t="shared" si="24"/>
        <v>3615027297.4358974</v>
      </c>
      <c r="J266" s="6">
        <f t="shared" si="27"/>
        <v>741080595.97435904</v>
      </c>
      <c r="K266" s="6">
        <f t="shared" si="28"/>
        <v>36150270</v>
      </c>
      <c r="L266" s="6">
        <f t="shared" si="29"/>
        <v>3740</v>
      </c>
      <c r="M266" s="21">
        <f t="shared" si="25"/>
        <v>180</v>
      </c>
    </row>
    <row r="267" spans="1:13">
      <c r="A267" s="4">
        <v>857</v>
      </c>
      <c r="B267" s="5" t="s">
        <v>324</v>
      </c>
      <c r="C267" s="11">
        <v>11</v>
      </c>
      <c r="D267" s="6">
        <v>2394</v>
      </c>
      <c r="E267" s="15">
        <v>22</v>
      </c>
      <c r="F267" s="6">
        <v>6896123</v>
      </c>
      <c r="G267" s="6">
        <f t="shared" si="26"/>
        <v>2880</v>
      </c>
      <c r="H267" s="21">
        <f t="shared" si="24"/>
        <v>31346013.636363637</v>
      </c>
      <c r="J267" s="6">
        <f t="shared" si="27"/>
        <v>7209583.1363636367</v>
      </c>
      <c r="K267" s="6">
        <f t="shared" si="28"/>
        <v>313460</v>
      </c>
      <c r="L267" s="6">
        <f t="shared" si="29"/>
        <v>3010</v>
      </c>
      <c r="M267" s="21">
        <f t="shared" si="25"/>
        <v>130</v>
      </c>
    </row>
    <row r="268" spans="1:13">
      <c r="A268" s="4">
        <v>858</v>
      </c>
      <c r="B268" s="5" t="s">
        <v>325</v>
      </c>
      <c r="C268" s="11">
        <v>1</v>
      </c>
      <c r="D268" s="6">
        <v>40384</v>
      </c>
      <c r="E268" s="15">
        <v>19.75</v>
      </c>
      <c r="F268" s="6">
        <v>191684701</v>
      </c>
      <c r="G268" s="6">
        <f t="shared" si="26"/>
        <v>4750</v>
      </c>
      <c r="H268" s="21">
        <f t="shared" si="24"/>
        <v>970555448.10126579</v>
      </c>
      <c r="J268" s="6">
        <f t="shared" si="27"/>
        <v>201390255.48101264</v>
      </c>
      <c r="K268" s="6">
        <f t="shared" si="28"/>
        <v>9705550</v>
      </c>
      <c r="L268" s="6">
        <f t="shared" si="29"/>
        <v>4990</v>
      </c>
      <c r="M268" s="21">
        <f t="shared" si="25"/>
        <v>240</v>
      </c>
    </row>
    <row r="269" spans="1:13">
      <c r="A269" s="4">
        <v>859</v>
      </c>
      <c r="B269" s="5" t="s">
        <v>326</v>
      </c>
      <c r="C269" s="11">
        <v>17</v>
      </c>
      <c r="D269" s="6">
        <v>6562</v>
      </c>
      <c r="E269" s="15">
        <v>22.000000000000004</v>
      </c>
      <c r="F269" s="6">
        <v>20256502</v>
      </c>
      <c r="G269" s="6">
        <f t="shared" si="26"/>
        <v>3090</v>
      </c>
      <c r="H269" s="21">
        <f t="shared" si="24"/>
        <v>92075009.090909079</v>
      </c>
      <c r="J269" s="6">
        <f t="shared" si="27"/>
        <v>21177252.090909094</v>
      </c>
      <c r="K269" s="6">
        <f t="shared" si="28"/>
        <v>920750</v>
      </c>
      <c r="L269" s="6">
        <f t="shared" si="29"/>
        <v>3230</v>
      </c>
      <c r="M269" s="21">
        <f t="shared" si="25"/>
        <v>140</v>
      </c>
    </row>
    <row r="270" spans="1:13">
      <c r="A270" s="4">
        <v>886</v>
      </c>
      <c r="B270" s="5" t="s">
        <v>327</v>
      </c>
      <c r="C270" s="11">
        <v>4</v>
      </c>
      <c r="D270" s="6">
        <v>12599</v>
      </c>
      <c r="E270" s="15">
        <v>21.5</v>
      </c>
      <c r="F270" s="6">
        <v>49909964</v>
      </c>
      <c r="G270" s="6">
        <f t="shared" si="26"/>
        <v>3960</v>
      </c>
      <c r="H270" s="21">
        <f t="shared" si="24"/>
        <v>232139367.44186047</v>
      </c>
      <c r="J270" s="6">
        <f t="shared" si="27"/>
        <v>52231357.674418598</v>
      </c>
      <c r="K270" s="6">
        <f t="shared" si="28"/>
        <v>2321390</v>
      </c>
      <c r="L270" s="6">
        <f t="shared" si="29"/>
        <v>4150</v>
      </c>
      <c r="M270" s="21">
        <f t="shared" si="25"/>
        <v>190</v>
      </c>
    </row>
    <row r="271" spans="1:13">
      <c r="A271" s="4">
        <v>887</v>
      </c>
      <c r="B271" s="5" t="s">
        <v>328</v>
      </c>
      <c r="C271" s="11">
        <v>6</v>
      </c>
      <c r="D271" s="6">
        <v>4569</v>
      </c>
      <c r="E271" s="15">
        <v>22</v>
      </c>
      <c r="F271" s="6">
        <v>14178591</v>
      </c>
      <c r="G271" s="6">
        <f t="shared" si="26"/>
        <v>3100</v>
      </c>
      <c r="H271" s="21">
        <f t="shared" si="24"/>
        <v>64448140.909090906</v>
      </c>
      <c r="J271" s="6">
        <f t="shared" si="27"/>
        <v>14823072.409090908</v>
      </c>
      <c r="K271" s="6">
        <f t="shared" si="28"/>
        <v>644480</v>
      </c>
      <c r="L271" s="6">
        <f t="shared" si="29"/>
        <v>3240</v>
      </c>
      <c r="M271" s="21">
        <f t="shared" si="25"/>
        <v>140</v>
      </c>
    </row>
    <row r="272" spans="1:13">
      <c r="A272" s="4">
        <v>889</v>
      </c>
      <c r="B272" s="5" t="s">
        <v>329</v>
      </c>
      <c r="C272" s="11">
        <v>17</v>
      </c>
      <c r="D272" s="6">
        <v>2523</v>
      </c>
      <c r="E272" s="15">
        <v>20.5</v>
      </c>
      <c r="F272" s="6">
        <v>6988424</v>
      </c>
      <c r="G272" s="6">
        <f t="shared" si="26"/>
        <v>2770</v>
      </c>
      <c r="H272" s="21">
        <f t="shared" si="24"/>
        <v>34089873.170731708</v>
      </c>
      <c r="J272" s="6">
        <f t="shared" si="27"/>
        <v>7329322.7317073178</v>
      </c>
      <c r="K272" s="6">
        <f t="shared" si="28"/>
        <v>340900</v>
      </c>
      <c r="L272" s="6">
        <f t="shared" si="29"/>
        <v>2910</v>
      </c>
      <c r="M272" s="21">
        <f t="shared" si="25"/>
        <v>140</v>
      </c>
    </row>
    <row r="273" spans="1:13">
      <c r="A273" s="4">
        <v>890</v>
      </c>
      <c r="B273" s="5" t="s">
        <v>330</v>
      </c>
      <c r="C273" s="11">
        <v>19</v>
      </c>
      <c r="D273" s="6">
        <v>1180</v>
      </c>
      <c r="E273" s="15">
        <v>21</v>
      </c>
      <c r="F273" s="6">
        <v>4130700</v>
      </c>
      <c r="G273" s="6">
        <f t="shared" si="26"/>
        <v>3500</v>
      </c>
      <c r="H273" s="21">
        <f t="shared" si="24"/>
        <v>19670000</v>
      </c>
      <c r="J273" s="6">
        <f t="shared" si="27"/>
        <v>4327400</v>
      </c>
      <c r="K273" s="6">
        <f t="shared" si="28"/>
        <v>196700</v>
      </c>
      <c r="L273" s="6">
        <f t="shared" si="29"/>
        <v>3670</v>
      </c>
      <c r="M273" s="21">
        <f t="shared" si="25"/>
        <v>170</v>
      </c>
    </row>
    <row r="274" spans="1:13">
      <c r="A274" s="4">
        <v>892</v>
      </c>
      <c r="B274" s="5" t="s">
        <v>331</v>
      </c>
      <c r="C274" s="11">
        <v>13</v>
      </c>
      <c r="D274" s="6">
        <v>3592</v>
      </c>
      <c r="E274" s="15">
        <v>21.499999999999996</v>
      </c>
      <c r="F274" s="6">
        <v>11131014</v>
      </c>
      <c r="G274" s="6">
        <f t="shared" si="26"/>
        <v>3100</v>
      </c>
      <c r="H274" s="21">
        <f t="shared" si="24"/>
        <v>51772158.139534891</v>
      </c>
      <c r="J274" s="6">
        <f t="shared" si="27"/>
        <v>11648735.58139535</v>
      </c>
      <c r="K274" s="6">
        <f t="shared" si="28"/>
        <v>517720</v>
      </c>
      <c r="L274" s="6">
        <f t="shared" si="29"/>
        <v>3240</v>
      </c>
      <c r="M274" s="21">
        <f t="shared" si="25"/>
        <v>140</v>
      </c>
    </row>
    <row r="275" spans="1:13">
      <c r="A275" s="4">
        <v>893</v>
      </c>
      <c r="B275" s="5" t="s">
        <v>332</v>
      </c>
      <c r="C275" s="11">
        <v>15</v>
      </c>
      <c r="D275" s="6">
        <v>7434</v>
      </c>
      <c r="E275" s="15">
        <v>21.25</v>
      </c>
      <c r="F275" s="6">
        <v>23977685</v>
      </c>
      <c r="G275" s="6">
        <f t="shared" si="26"/>
        <v>3230</v>
      </c>
      <c r="H275" s="21">
        <f t="shared" si="24"/>
        <v>112836164.70588236</v>
      </c>
      <c r="J275" s="6">
        <f t="shared" si="27"/>
        <v>25106046.647058826</v>
      </c>
      <c r="K275" s="6">
        <f t="shared" si="28"/>
        <v>1128360</v>
      </c>
      <c r="L275" s="6">
        <f t="shared" si="29"/>
        <v>3380</v>
      </c>
      <c r="M275" s="21">
        <f t="shared" si="25"/>
        <v>150</v>
      </c>
    </row>
    <row r="276" spans="1:13">
      <c r="A276" s="4">
        <v>895</v>
      </c>
      <c r="B276" s="5" t="s">
        <v>333</v>
      </c>
      <c r="C276" s="11">
        <v>2</v>
      </c>
      <c r="D276" s="6">
        <v>15092</v>
      </c>
      <c r="E276" s="15">
        <v>20.75</v>
      </c>
      <c r="F276" s="6">
        <v>59164799</v>
      </c>
      <c r="G276" s="6">
        <f t="shared" si="26"/>
        <v>3920</v>
      </c>
      <c r="H276" s="21">
        <f t="shared" si="24"/>
        <v>285131561.44578314</v>
      </c>
      <c r="J276" s="6">
        <f t="shared" si="27"/>
        <v>62016114.614457838</v>
      </c>
      <c r="K276" s="6">
        <f t="shared" si="28"/>
        <v>2851320</v>
      </c>
      <c r="L276" s="6">
        <f t="shared" si="29"/>
        <v>4110</v>
      </c>
      <c r="M276" s="21">
        <f t="shared" si="25"/>
        <v>190</v>
      </c>
    </row>
    <row r="277" spans="1:13">
      <c r="A277" s="4">
        <v>785</v>
      </c>
      <c r="B277" s="5" t="s">
        <v>334</v>
      </c>
      <c r="C277" s="11">
        <v>18</v>
      </c>
      <c r="D277" s="6">
        <v>2626</v>
      </c>
      <c r="E277" s="15">
        <v>21</v>
      </c>
      <c r="F277" s="6">
        <v>7713886</v>
      </c>
      <c r="G277" s="6">
        <f t="shared" si="26"/>
        <v>2940</v>
      </c>
      <c r="H277" s="21">
        <f t="shared" si="24"/>
        <v>36732790.476190478</v>
      </c>
      <c r="J277" s="6">
        <f t="shared" si="27"/>
        <v>8081213.9047619058</v>
      </c>
      <c r="K277" s="6">
        <f t="shared" si="28"/>
        <v>367330</v>
      </c>
      <c r="L277" s="6">
        <f t="shared" si="29"/>
        <v>3080</v>
      </c>
      <c r="M277" s="21">
        <f t="shared" si="25"/>
        <v>140</v>
      </c>
    </row>
    <row r="278" spans="1:13">
      <c r="A278" s="4">
        <v>905</v>
      </c>
      <c r="B278" s="5" t="s">
        <v>335</v>
      </c>
      <c r="C278" s="11">
        <v>15</v>
      </c>
      <c r="D278" s="6">
        <v>67988</v>
      </c>
      <c r="E278" s="15">
        <v>21</v>
      </c>
      <c r="F278" s="6">
        <v>270928767</v>
      </c>
      <c r="G278" s="6">
        <f t="shared" si="26"/>
        <v>3980</v>
      </c>
      <c r="H278" s="21">
        <f t="shared" si="24"/>
        <v>1290136985.7142856</v>
      </c>
      <c r="J278" s="6">
        <f t="shared" si="27"/>
        <v>283830136.85714281</v>
      </c>
      <c r="K278" s="6">
        <f t="shared" si="28"/>
        <v>12901370</v>
      </c>
      <c r="L278" s="6">
        <f t="shared" si="29"/>
        <v>4170</v>
      </c>
      <c r="M278" s="21">
        <f t="shared" si="25"/>
        <v>190</v>
      </c>
    </row>
    <row r="279" spans="1:13">
      <c r="A279" s="4">
        <v>908</v>
      </c>
      <c r="B279" s="5" t="s">
        <v>336</v>
      </c>
      <c r="C279" s="11">
        <v>6</v>
      </c>
      <c r="D279" s="6">
        <v>20703</v>
      </c>
      <c r="E279" s="15">
        <v>20.25</v>
      </c>
      <c r="F279" s="6">
        <v>79009195</v>
      </c>
      <c r="G279" s="6">
        <f t="shared" si="26"/>
        <v>3820</v>
      </c>
      <c r="H279" s="21">
        <f t="shared" si="24"/>
        <v>390168864.19753087</v>
      </c>
      <c r="J279" s="6">
        <f t="shared" si="27"/>
        <v>82910883.641975313</v>
      </c>
      <c r="K279" s="6">
        <f t="shared" si="28"/>
        <v>3901690</v>
      </c>
      <c r="L279" s="6">
        <f t="shared" si="29"/>
        <v>4000</v>
      </c>
      <c r="M279" s="21">
        <f t="shared" si="25"/>
        <v>180</v>
      </c>
    </row>
    <row r="280" spans="1:13">
      <c r="A280" s="4">
        <v>92</v>
      </c>
      <c r="B280" s="5" t="s">
        <v>337</v>
      </c>
      <c r="C280" s="11">
        <v>1</v>
      </c>
      <c r="D280" s="6">
        <v>242819</v>
      </c>
      <c r="E280" s="15">
        <v>19</v>
      </c>
      <c r="F280" s="6">
        <v>973636347</v>
      </c>
      <c r="G280" s="6">
        <f t="shared" si="26"/>
        <v>4010</v>
      </c>
      <c r="H280" s="21">
        <f t="shared" si="24"/>
        <v>5124401826.3157892</v>
      </c>
      <c r="J280" s="6">
        <f t="shared" si="27"/>
        <v>1024880365.2631578</v>
      </c>
      <c r="K280" s="6">
        <f t="shared" si="28"/>
        <v>51244020</v>
      </c>
      <c r="L280" s="6">
        <f t="shared" si="29"/>
        <v>4220</v>
      </c>
      <c r="M280" s="21">
        <f t="shared" si="25"/>
        <v>210</v>
      </c>
    </row>
    <row r="281" spans="1:13">
      <c r="A281" s="4">
        <v>915</v>
      </c>
      <c r="B281" s="5" t="s">
        <v>338</v>
      </c>
      <c r="C281" s="11">
        <v>11</v>
      </c>
      <c r="D281" s="6">
        <v>19759</v>
      </c>
      <c r="E281" s="15">
        <v>21</v>
      </c>
      <c r="F281" s="6">
        <v>73170792</v>
      </c>
      <c r="G281" s="6">
        <f t="shared" si="26"/>
        <v>3700</v>
      </c>
      <c r="H281" s="21">
        <f t="shared" si="24"/>
        <v>348432342.85714287</v>
      </c>
      <c r="J281" s="6">
        <f t="shared" si="27"/>
        <v>76655115.428571433</v>
      </c>
      <c r="K281" s="6">
        <f t="shared" si="28"/>
        <v>3484320</v>
      </c>
      <c r="L281" s="6">
        <f t="shared" si="29"/>
        <v>3880</v>
      </c>
      <c r="M281" s="21">
        <f t="shared" si="25"/>
        <v>180</v>
      </c>
    </row>
    <row r="282" spans="1:13">
      <c r="A282" s="24">
        <v>918</v>
      </c>
      <c r="B282" s="23" t="s">
        <v>339</v>
      </c>
      <c r="C282" s="11">
        <v>2</v>
      </c>
      <c r="D282" s="6">
        <v>2228</v>
      </c>
      <c r="E282" s="16">
        <v>22.25</v>
      </c>
      <c r="F282" s="6">
        <v>7618046</v>
      </c>
      <c r="G282" s="6">
        <f t="shared" si="26"/>
        <v>3420</v>
      </c>
      <c r="H282" s="21">
        <f t="shared" si="24"/>
        <v>34238408.988764048</v>
      </c>
      <c r="J282" s="6">
        <f t="shared" si="27"/>
        <v>7960430.0898876404</v>
      </c>
      <c r="K282" s="6">
        <f t="shared" si="28"/>
        <v>342380</v>
      </c>
      <c r="L282" s="6">
        <f t="shared" si="29"/>
        <v>3570</v>
      </c>
      <c r="M282" s="21">
        <f t="shared" si="25"/>
        <v>150</v>
      </c>
    </row>
    <row r="283" spans="1:13">
      <c r="A283" s="4">
        <v>921</v>
      </c>
      <c r="B283" s="5" t="s">
        <v>340</v>
      </c>
      <c r="C283" s="11">
        <v>11</v>
      </c>
      <c r="D283" s="6">
        <v>1894</v>
      </c>
      <c r="E283" s="15">
        <v>21.75</v>
      </c>
      <c r="F283" s="6">
        <v>5293382</v>
      </c>
      <c r="G283" s="6">
        <f t="shared" si="26"/>
        <v>2790</v>
      </c>
      <c r="H283" s="21">
        <f t="shared" si="24"/>
        <v>24337388.505747128</v>
      </c>
      <c r="J283" s="6">
        <f t="shared" si="27"/>
        <v>5536755.8850574717</v>
      </c>
      <c r="K283" s="6">
        <f t="shared" si="28"/>
        <v>243370</v>
      </c>
      <c r="L283" s="6">
        <f t="shared" si="29"/>
        <v>2920</v>
      </c>
      <c r="M283" s="21">
        <f t="shared" si="25"/>
        <v>130</v>
      </c>
    </row>
    <row r="284" spans="1:13">
      <c r="A284" s="4">
        <v>922</v>
      </c>
      <c r="B284" s="5" t="s">
        <v>341</v>
      </c>
      <c r="C284" s="11">
        <v>6</v>
      </c>
      <c r="D284" s="6">
        <v>4501</v>
      </c>
      <c r="E284" s="15">
        <v>22</v>
      </c>
      <c r="F284" s="6">
        <v>18395877</v>
      </c>
      <c r="G284" s="6">
        <f t="shared" si="26"/>
        <v>4090</v>
      </c>
      <c r="H284" s="21">
        <f t="shared" si="24"/>
        <v>83617622.727272734</v>
      </c>
      <c r="J284" s="6">
        <f t="shared" si="27"/>
        <v>19232053.22727273</v>
      </c>
      <c r="K284" s="6">
        <f t="shared" si="28"/>
        <v>836180</v>
      </c>
      <c r="L284" s="6">
        <f t="shared" si="29"/>
        <v>4270</v>
      </c>
      <c r="M284" s="21">
        <f t="shared" si="25"/>
        <v>180</v>
      </c>
    </row>
    <row r="285" spans="1:13">
      <c r="A285" s="24">
        <v>924</v>
      </c>
      <c r="B285" s="23" t="s">
        <v>342</v>
      </c>
      <c r="C285" s="11">
        <v>16</v>
      </c>
      <c r="D285" s="6">
        <v>2946</v>
      </c>
      <c r="E285" s="16">
        <v>22.5</v>
      </c>
      <c r="F285" s="6">
        <v>9335272</v>
      </c>
      <c r="G285" s="6">
        <f t="shared" si="26"/>
        <v>3170</v>
      </c>
      <c r="H285" s="21">
        <f t="shared" si="24"/>
        <v>41490097.777777776</v>
      </c>
      <c r="J285" s="6">
        <f t="shared" si="27"/>
        <v>9750172.9777777772</v>
      </c>
      <c r="K285" s="6">
        <f t="shared" si="28"/>
        <v>414900</v>
      </c>
      <c r="L285" s="6">
        <f t="shared" si="29"/>
        <v>3310</v>
      </c>
      <c r="M285" s="21">
        <f t="shared" si="25"/>
        <v>140</v>
      </c>
    </row>
    <row r="286" spans="1:13">
      <c r="A286" s="4">
        <v>925</v>
      </c>
      <c r="B286" s="5" t="s">
        <v>343</v>
      </c>
      <c r="C286" s="11">
        <v>11</v>
      </c>
      <c r="D286" s="6">
        <v>3427</v>
      </c>
      <c r="E286" s="15">
        <v>21</v>
      </c>
      <c r="F286" s="6">
        <v>10568420</v>
      </c>
      <c r="G286" s="6">
        <f t="shared" si="26"/>
        <v>3080</v>
      </c>
      <c r="H286" s="21">
        <f t="shared" si="24"/>
        <v>50325809.523809522</v>
      </c>
      <c r="J286" s="6">
        <f t="shared" si="27"/>
        <v>11071678.095238095</v>
      </c>
      <c r="K286" s="6">
        <f t="shared" si="28"/>
        <v>503260</v>
      </c>
      <c r="L286" s="6">
        <f t="shared" si="29"/>
        <v>3230</v>
      </c>
      <c r="M286" s="21">
        <f t="shared" si="25"/>
        <v>150</v>
      </c>
    </row>
    <row r="287" spans="1:13">
      <c r="A287" s="4">
        <v>927</v>
      </c>
      <c r="B287" s="5" t="s">
        <v>344</v>
      </c>
      <c r="C287" s="11">
        <v>1</v>
      </c>
      <c r="D287" s="6">
        <v>28913</v>
      </c>
      <c r="E287" s="15">
        <v>20.5</v>
      </c>
      <c r="F287" s="6">
        <v>129059365</v>
      </c>
      <c r="G287" s="6">
        <f t="shared" si="26"/>
        <v>4460</v>
      </c>
      <c r="H287" s="21">
        <f t="shared" si="24"/>
        <v>629557878.04878044</v>
      </c>
      <c r="J287" s="6">
        <f t="shared" si="27"/>
        <v>135354943.78048778</v>
      </c>
      <c r="K287" s="6">
        <f t="shared" si="28"/>
        <v>6295580</v>
      </c>
      <c r="L287" s="6">
        <f t="shared" si="29"/>
        <v>4680</v>
      </c>
      <c r="M287" s="21">
        <f t="shared" si="25"/>
        <v>220</v>
      </c>
    </row>
    <row r="288" spans="1:13">
      <c r="A288" s="4">
        <v>931</v>
      </c>
      <c r="B288" s="5" t="s">
        <v>345</v>
      </c>
      <c r="C288" s="11">
        <v>13</v>
      </c>
      <c r="D288" s="6">
        <v>5951</v>
      </c>
      <c r="E288" s="15">
        <v>21</v>
      </c>
      <c r="F288" s="6">
        <v>17582995</v>
      </c>
      <c r="G288" s="6">
        <f t="shared" si="26"/>
        <v>2950</v>
      </c>
      <c r="H288" s="21">
        <f t="shared" si="24"/>
        <v>83728547.619047612</v>
      </c>
      <c r="J288" s="6">
        <f t="shared" si="27"/>
        <v>18420280.476190474</v>
      </c>
      <c r="K288" s="6">
        <f t="shared" si="28"/>
        <v>837290</v>
      </c>
      <c r="L288" s="6">
        <f t="shared" si="29"/>
        <v>3100</v>
      </c>
      <c r="M288" s="21">
        <f t="shared" si="25"/>
        <v>150</v>
      </c>
    </row>
    <row r="289" spans="1:13">
      <c r="A289" s="24">
        <v>934</v>
      </c>
      <c r="B289" s="23" t="s">
        <v>346</v>
      </c>
      <c r="C289" s="11">
        <v>14</v>
      </c>
      <c r="D289" s="6">
        <v>2671</v>
      </c>
      <c r="E289" s="16">
        <v>22.249999999999996</v>
      </c>
      <c r="F289" s="6">
        <v>9305159</v>
      </c>
      <c r="G289" s="6">
        <f t="shared" si="26"/>
        <v>3480</v>
      </c>
      <c r="H289" s="21">
        <f t="shared" si="24"/>
        <v>41820939.325842701</v>
      </c>
      <c r="J289" s="6">
        <f t="shared" si="27"/>
        <v>9723368.3932584263</v>
      </c>
      <c r="K289" s="6">
        <f t="shared" si="28"/>
        <v>418210</v>
      </c>
      <c r="L289" s="6">
        <f t="shared" si="29"/>
        <v>3640</v>
      </c>
      <c r="M289" s="21">
        <f t="shared" si="25"/>
        <v>160</v>
      </c>
    </row>
    <row r="290" spans="1:13">
      <c r="A290" s="4">
        <v>935</v>
      </c>
      <c r="B290" s="5" t="s">
        <v>347</v>
      </c>
      <c r="C290" s="11">
        <v>8</v>
      </c>
      <c r="D290" s="6">
        <v>2985</v>
      </c>
      <c r="E290" s="15">
        <v>21.5</v>
      </c>
      <c r="F290" s="6">
        <v>9540170</v>
      </c>
      <c r="G290" s="6">
        <f t="shared" si="26"/>
        <v>3200</v>
      </c>
      <c r="H290" s="21">
        <f t="shared" si="24"/>
        <v>44372883.720930234</v>
      </c>
      <c r="J290" s="6">
        <f t="shared" si="27"/>
        <v>9983898.8372093029</v>
      </c>
      <c r="K290" s="6">
        <f t="shared" si="28"/>
        <v>443730</v>
      </c>
      <c r="L290" s="6">
        <f t="shared" si="29"/>
        <v>3340</v>
      </c>
      <c r="M290" s="21">
        <f t="shared" si="25"/>
        <v>140</v>
      </c>
    </row>
    <row r="291" spans="1:13">
      <c r="A291" s="4">
        <v>936</v>
      </c>
      <c r="B291" s="5" t="s">
        <v>348</v>
      </c>
      <c r="C291" s="11">
        <v>6</v>
      </c>
      <c r="D291" s="6">
        <v>6395</v>
      </c>
      <c r="E291" s="15">
        <v>21.25</v>
      </c>
      <c r="F291" s="6">
        <v>19821971</v>
      </c>
      <c r="G291" s="6">
        <f t="shared" si="26"/>
        <v>3100</v>
      </c>
      <c r="H291" s="21">
        <f t="shared" si="24"/>
        <v>93279863.529411763</v>
      </c>
      <c r="J291" s="6">
        <f t="shared" si="27"/>
        <v>20754769.635294117</v>
      </c>
      <c r="K291" s="6">
        <f t="shared" si="28"/>
        <v>932800</v>
      </c>
      <c r="L291" s="6">
        <f t="shared" si="29"/>
        <v>3250</v>
      </c>
      <c r="M291" s="21">
        <f t="shared" si="25"/>
        <v>150</v>
      </c>
    </row>
    <row r="292" spans="1:13">
      <c r="A292" s="4">
        <v>946</v>
      </c>
      <c r="B292" s="5" t="s">
        <v>349</v>
      </c>
      <c r="C292" s="11">
        <v>15</v>
      </c>
      <c r="D292" s="6">
        <v>6287</v>
      </c>
      <c r="E292" s="15">
        <v>21.500000000000004</v>
      </c>
      <c r="F292" s="6">
        <v>21521834</v>
      </c>
      <c r="G292" s="6">
        <f t="shared" si="26"/>
        <v>3420</v>
      </c>
      <c r="H292" s="21">
        <f t="shared" si="24"/>
        <v>100101553.48837207</v>
      </c>
      <c r="J292" s="6">
        <f t="shared" si="27"/>
        <v>22522849.534883719</v>
      </c>
      <c r="K292" s="6">
        <f t="shared" si="28"/>
        <v>1001020</v>
      </c>
      <c r="L292" s="6">
        <f t="shared" si="29"/>
        <v>3580</v>
      </c>
      <c r="M292" s="21">
        <f t="shared" si="25"/>
        <v>160</v>
      </c>
    </row>
    <row r="293" spans="1:13">
      <c r="A293" s="4">
        <v>976</v>
      </c>
      <c r="B293" s="5" t="s">
        <v>350</v>
      </c>
      <c r="C293" s="11">
        <v>19</v>
      </c>
      <c r="D293" s="6">
        <v>3788</v>
      </c>
      <c r="E293" s="15">
        <v>20</v>
      </c>
      <c r="F293" s="6">
        <v>11375914</v>
      </c>
      <c r="G293" s="6">
        <f t="shared" si="26"/>
        <v>3000</v>
      </c>
      <c r="H293" s="21">
        <f t="shared" si="24"/>
        <v>56879570</v>
      </c>
      <c r="J293" s="6">
        <f t="shared" si="27"/>
        <v>11944709.699999999</v>
      </c>
      <c r="K293" s="6">
        <f t="shared" si="28"/>
        <v>568800</v>
      </c>
      <c r="L293" s="6">
        <f t="shared" si="29"/>
        <v>3150</v>
      </c>
      <c r="M293" s="21">
        <f t="shared" si="25"/>
        <v>150</v>
      </c>
    </row>
    <row r="294" spans="1:13">
      <c r="A294" s="24">
        <v>977</v>
      </c>
      <c r="B294" s="23" t="s">
        <v>351</v>
      </c>
      <c r="C294" s="11">
        <v>17</v>
      </c>
      <c r="D294" s="6">
        <v>15293</v>
      </c>
      <c r="E294" s="16">
        <v>23</v>
      </c>
      <c r="F294" s="6">
        <v>55955313</v>
      </c>
      <c r="G294" s="6">
        <f t="shared" si="26"/>
        <v>3660</v>
      </c>
      <c r="H294" s="21">
        <f t="shared" si="24"/>
        <v>243283969.56521741</v>
      </c>
      <c r="J294" s="6">
        <f t="shared" si="27"/>
        <v>58388152.695652179</v>
      </c>
      <c r="K294" s="6">
        <f t="shared" si="28"/>
        <v>2432840</v>
      </c>
      <c r="L294" s="6">
        <f t="shared" si="29"/>
        <v>3820</v>
      </c>
      <c r="M294" s="21">
        <f t="shared" si="25"/>
        <v>160</v>
      </c>
    </row>
    <row r="295" spans="1:13">
      <c r="A295" s="4">
        <v>980</v>
      </c>
      <c r="B295" s="5" t="s">
        <v>352</v>
      </c>
      <c r="C295" s="11">
        <v>6</v>
      </c>
      <c r="D295" s="6">
        <v>33607</v>
      </c>
      <c r="E295" s="15">
        <v>20.5</v>
      </c>
      <c r="F295" s="6">
        <v>133285437</v>
      </c>
      <c r="G295" s="6">
        <f t="shared" si="26"/>
        <v>3970</v>
      </c>
      <c r="H295" s="21">
        <f t="shared" si="24"/>
        <v>650172863.41463411</v>
      </c>
      <c r="J295" s="6">
        <f t="shared" si="27"/>
        <v>139787165.63414633</v>
      </c>
      <c r="K295" s="6">
        <f t="shared" si="28"/>
        <v>6501730</v>
      </c>
      <c r="L295" s="6">
        <f t="shared" si="29"/>
        <v>4160</v>
      </c>
      <c r="M295" s="21">
        <f t="shared" si="25"/>
        <v>190</v>
      </c>
    </row>
    <row r="296" spans="1:13">
      <c r="A296" s="4">
        <v>981</v>
      </c>
      <c r="B296" s="10" t="s">
        <v>353</v>
      </c>
      <c r="C296" s="11">
        <v>5</v>
      </c>
      <c r="D296" s="6">
        <v>2237</v>
      </c>
      <c r="E296" s="15">
        <v>22</v>
      </c>
      <c r="F296" s="6">
        <v>8152025</v>
      </c>
      <c r="G296" s="6">
        <f t="shared" si="26"/>
        <v>3640</v>
      </c>
      <c r="H296" s="21">
        <f t="shared" si="24"/>
        <v>37054659.090909094</v>
      </c>
      <c r="J296" s="6">
        <f t="shared" si="27"/>
        <v>8522571.5909090918</v>
      </c>
      <c r="K296" s="6">
        <f t="shared" si="28"/>
        <v>370550</v>
      </c>
      <c r="L296" s="6">
        <f t="shared" si="29"/>
        <v>3810</v>
      </c>
      <c r="M296" s="21">
        <f t="shared" si="25"/>
        <v>170</v>
      </c>
    </row>
    <row r="297" spans="1:13">
      <c r="A297" s="24">
        <v>989</v>
      </c>
      <c r="B297" s="23" t="s">
        <v>354</v>
      </c>
      <c r="C297" s="11">
        <v>14</v>
      </c>
      <c r="D297" s="6">
        <v>5406</v>
      </c>
      <c r="E297" s="16">
        <v>22.5</v>
      </c>
      <c r="F297" s="6">
        <v>18456963</v>
      </c>
      <c r="G297" s="6">
        <f t="shared" si="26"/>
        <v>3410</v>
      </c>
      <c r="H297" s="21">
        <f t="shared" si="24"/>
        <v>82030946.666666672</v>
      </c>
      <c r="J297" s="6">
        <f t="shared" si="27"/>
        <v>19277272.466666669</v>
      </c>
      <c r="K297" s="6">
        <f t="shared" si="28"/>
        <v>820310</v>
      </c>
      <c r="L297" s="6">
        <f t="shared" si="29"/>
        <v>3570</v>
      </c>
      <c r="M297" s="21">
        <f t="shared" si="25"/>
        <v>160</v>
      </c>
    </row>
    <row r="298" spans="1:13">
      <c r="A298" s="4">
        <v>992</v>
      </c>
      <c r="B298" s="10" t="s">
        <v>355</v>
      </c>
      <c r="C298" s="11">
        <v>13</v>
      </c>
      <c r="D298" s="6">
        <v>18120</v>
      </c>
      <c r="E298" s="15">
        <v>21.5</v>
      </c>
      <c r="F298" s="6">
        <v>64909265</v>
      </c>
      <c r="G298" s="6">
        <f t="shared" si="26"/>
        <v>3580</v>
      </c>
      <c r="H298" s="21">
        <f t="shared" si="24"/>
        <v>301903558.13953489</v>
      </c>
      <c r="J298" s="6">
        <f t="shared" si="27"/>
        <v>67928300.581395343</v>
      </c>
      <c r="K298" s="6">
        <f t="shared" si="28"/>
        <v>3019040</v>
      </c>
      <c r="L298" s="6">
        <f t="shared" si="29"/>
        <v>3750</v>
      </c>
      <c r="M298" s="21">
        <f t="shared" si="25"/>
        <v>170</v>
      </c>
    </row>
    <row r="299" spans="1:13">
      <c r="H299"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AC69-217A-4DDA-BFBB-10D3D333226D}">
  <dimension ref="A1:P66"/>
  <sheetViews>
    <sheetView zoomScale="110" zoomScaleNormal="110" workbookViewId="0"/>
  </sheetViews>
  <sheetFormatPr defaultRowHeight="12"/>
  <cols>
    <col min="1" max="1" width="21.85546875" customWidth="1"/>
    <col min="2" max="8" width="15.42578125" customWidth="1"/>
    <col min="9" max="9" width="2.28515625" customWidth="1"/>
    <col min="10" max="10" width="46.140625" bestFit="1" customWidth="1"/>
    <col min="11" max="11" width="15.5703125" bestFit="1" customWidth="1"/>
    <col min="12" max="12" width="1.7109375" customWidth="1"/>
    <col min="13" max="13" width="17.5703125" bestFit="1" customWidth="1"/>
    <col min="14" max="14" width="2.140625" customWidth="1"/>
  </cols>
  <sheetData>
    <row r="1" spans="1:13" ht="26.25">
      <c r="A1" s="25" t="s">
        <v>14</v>
      </c>
      <c r="B1" s="1"/>
      <c r="C1" s="1"/>
      <c r="D1" s="1"/>
      <c r="E1" s="1"/>
      <c r="F1" s="1"/>
      <c r="G1" s="1"/>
      <c r="H1" s="1"/>
      <c r="I1" s="1"/>
      <c r="J1" s="1"/>
      <c r="K1" s="1"/>
      <c r="L1" s="1"/>
    </row>
    <row r="2" spans="1:13" ht="12.75">
      <c r="A2" s="26" t="s">
        <v>15</v>
      </c>
      <c r="B2" s="1"/>
      <c r="C2" s="1"/>
      <c r="D2" s="1"/>
      <c r="E2" s="1"/>
      <c r="F2" s="1"/>
      <c r="G2" s="1"/>
      <c r="H2" s="1"/>
      <c r="I2" s="1"/>
      <c r="J2" s="1"/>
      <c r="K2" s="1"/>
      <c r="L2" s="1"/>
    </row>
    <row r="3" spans="1:13" ht="12.75">
      <c r="A3" s="26"/>
      <c r="B3" s="1"/>
      <c r="C3" s="1"/>
      <c r="D3" s="1"/>
      <c r="E3" s="1"/>
      <c r="F3" s="1"/>
      <c r="G3" s="1"/>
      <c r="H3" s="1"/>
      <c r="I3" s="1"/>
      <c r="J3" s="1"/>
      <c r="K3" s="1"/>
      <c r="L3" s="1"/>
    </row>
    <row r="4" spans="1:13" ht="22.5" customHeight="1">
      <c r="A4" s="138" t="str">
        <f>'Verot ja maksut '!A5</f>
        <v>Akaa</v>
      </c>
      <c r="B4" s="1"/>
      <c r="C4" s="1"/>
      <c r="D4" s="1"/>
      <c r="E4" s="1"/>
      <c r="F4" s="1"/>
      <c r="G4" s="1"/>
      <c r="H4" s="1"/>
      <c r="I4" s="1"/>
      <c r="L4" s="1"/>
    </row>
    <row r="5" spans="1:13" ht="13.5">
      <c r="A5" s="1"/>
      <c r="B5" s="1"/>
      <c r="C5" s="1"/>
      <c r="D5" s="1"/>
      <c r="E5" s="1"/>
      <c r="F5" s="1"/>
      <c r="G5" s="1"/>
      <c r="H5" s="1"/>
      <c r="I5" s="1"/>
      <c r="J5" s="1"/>
      <c r="L5" s="1"/>
      <c r="M5" s="29" t="s">
        <v>4</v>
      </c>
    </row>
    <row r="6" spans="1:13" ht="14.25">
      <c r="A6" s="1"/>
      <c r="B6" s="1"/>
      <c r="C6" s="1"/>
      <c r="D6" s="1"/>
      <c r="E6" s="1"/>
      <c r="F6" s="1"/>
      <c r="G6" s="1"/>
      <c r="H6" s="1"/>
      <c r="I6" s="1"/>
      <c r="J6" s="27" t="s">
        <v>16</v>
      </c>
      <c r="K6" s="28">
        <f>SUM(K7:K12)</f>
        <v>438134.42</v>
      </c>
      <c r="L6" s="1"/>
      <c r="M6" s="29">
        <f t="shared" ref="M6:M12" si="0">((100*(K6/K37)-100)/100)</f>
        <v>5.084209022843126E-2</v>
      </c>
    </row>
    <row r="7" spans="1:13" ht="14.25">
      <c r="E7" s="1"/>
      <c r="F7" s="1"/>
      <c r="G7" s="1"/>
      <c r="H7" s="1"/>
      <c r="I7" s="1"/>
      <c r="J7" s="26" t="s">
        <v>17</v>
      </c>
      <c r="K7" s="30">
        <f>VLOOKUP($A$4, 'Verovuosi 2023'!$B$4:$C$295,2,FALSE)</f>
        <v>294013.87800000003</v>
      </c>
      <c r="L7" s="1"/>
      <c r="M7" s="29">
        <f t="shared" si="0"/>
        <v>4.680294607287095E-2</v>
      </c>
    </row>
    <row r="8" spans="1:13" ht="14.25">
      <c r="E8" s="22"/>
      <c r="F8" s="1"/>
      <c r="G8" s="1"/>
      <c r="H8" s="1"/>
      <c r="I8" s="1"/>
      <c r="J8" s="26" t="s">
        <v>18</v>
      </c>
      <c r="K8" s="30">
        <f>VLOOKUP($A$4, 'Verovuosi 2023'!$B$4:$D$295,3,FALSE)</f>
        <v>108676.798</v>
      </c>
      <c r="L8" s="1"/>
      <c r="M8" s="29">
        <f t="shared" si="0"/>
        <v>8.2814915104978584E-2</v>
      </c>
    </row>
    <row r="9" spans="1:13" ht="14.25">
      <c r="E9" s="1"/>
      <c r="F9" s="1"/>
      <c r="G9" s="1"/>
      <c r="H9" s="1"/>
      <c r="I9" s="1"/>
      <c r="J9" s="26" t="s">
        <v>19</v>
      </c>
      <c r="K9" s="30">
        <f>VLOOKUP($A$4, 'Verovuosi 2023'!$B$4:$E$295,4,FALSE)</f>
        <v>10436.317999999999</v>
      </c>
      <c r="L9" s="1"/>
      <c r="M9" s="29">
        <f t="shared" si="0"/>
        <v>2.1146361352294606E-2</v>
      </c>
    </row>
    <row r="10" spans="1:13" ht="14.25">
      <c r="E10" s="1"/>
      <c r="F10" s="1"/>
      <c r="G10" s="1"/>
      <c r="H10" s="1"/>
      <c r="I10" s="1"/>
      <c r="J10" s="26" t="s">
        <v>20</v>
      </c>
      <c r="K10" s="30">
        <f>VLOOKUP($A$4, 'Verovuosi 2023'!$B$4:$F$295,5,FALSE)</f>
        <v>8046.8590000000004</v>
      </c>
      <c r="L10" s="1"/>
      <c r="M10" s="29">
        <f t="shared" si="0"/>
        <v>-7.7524388369152042E-2</v>
      </c>
    </row>
    <row r="11" spans="1:13" ht="14.25">
      <c r="E11" s="1"/>
      <c r="F11" s="1"/>
      <c r="G11" s="1"/>
      <c r="H11" s="1"/>
      <c r="I11" s="1"/>
      <c r="J11" s="26" t="s">
        <v>21</v>
      </c>
      <c r="K11" s="30">
        <f>VLOOKUP($A$4, 'Verovuosi 2023'!$B$4:$G$295,6,FALSE)</f>
        <v>1850.0340000000001</v>
      </c>
      <c r="L11" s="1"/>
      <c r="M11" s="29">
        <f t="shared" si="0"/>
        <v>-2.5325271955593535E-2</v>
      </c>
    </row>
    <row r="12" spans="1:13" ht="14.25">
      <c r="A12" s="1"/>
      <c r="B12" s="1"/>
      <c r="C12" s="1"/>
      <c r="D12" s="1"/>
      <c r="E12" s="1"/>
      <c r="F12" s="1"/>
      <c r="G12" s="1"/>
      <c r="H12" s="1"/>
      <c r="I12" s="1"/>
      <c r="J12" s="26" t="s">
        <v>22</v>
      </c>
      <c r="K12" s="30">
        <f>VLOOKUP($A$4, 'Verovuosi 2023'!$B$4:$H$295,7,FALSE)</f>
        <v>15110.532999999963</v>
      </c>
      <c r="L12" s="1"/>
      <c r="M12" s="29">
        <f t="shared" si="0"/>
        <v>1.6750080745005818E-2</v>
      </c>
    </row>
    <row r="13" spans="1:13" ht="6.75" customHeight="1">
      <c r="A13" s="1"/>
      <c r="B13" s="1"/>
      <c r="C13" s="1"/>
      <c r="D13" s="1"/>
      <c r="E13" s="1"/>
      <c r="F13" s="1"/>
      <c r="G13" s="1"/>
      <c r="H13" s="1"/>
      <c r="I13" s="1"/>
      <c r="J13" s="26"/>
      <c r="K13" s="30"/>
      <c r="L13" s="1"/>
      <c r="M13" s="29"/>
    </row>
    <row r="14" spans="1:13" ht="14.25">
      <c r="A14" s="1"/>
      <c r="B14" s="1"/>
      <c r="C14" s="1" t="s">
        <v>23</v>
      </c>
      <c r="D14" s="1" t="s">
        <v>24</v>
      </c>
      <c r="E14" s="1" t="s">
        <v>25</v>
      </c>
      <c r="F14" s="1"/>
      <c r="G14" s="1"/>
      <c r="H14" s="1"/>
      <c r="I14" s="1"/>
      <c r="J14" s="27" t="s">
        <v>26</v>
      </c>
      <c r="K14" s="28">
        <f>SUM(K15:K21)</f>
        <v>108850.52800000002</v>
      </c>
      <c r="L14" s="1"/>
      <c r="M14" s="29">
        <f t="shared" ref="M14:M21" si="1">((100*(K14/K45)-100)/100)</f>
        <v>5.881960988994777E-2</v>
      </c>
    </row>
    <row r="15" spans="1:13" ht="14.25">
      <c r="A15" s="1"/>
      <c r="B15" s="1" t="s">
        <v>16</v>
      </c>
      <c r="C15" s="22">
        <f>K7</f>
        <v>294013.87800000003</v>
      </c>
      <c r="D15" s="22">
        <f>K8</f>
        <v>108676.798</v>
      </c>
      <c r="E15" s="22">
        <f>SUM(K9:K12)</f>
        <v>35443.743999999962</v>
      </c>
      <c r="F15" s="1"/>
      <c r="G15" s="1"/>
      <c r="H15" s="1"/>
      <c r="I15" s="1"/>
      <c r="J15" s="26" t="s">
        <v>27</v>
      </c>
      <c r="K15" s="30">
        <f>VLOOKUP($A$4, 'Verovuosi 2023'!$B$4:$I$295,8,FALSE)</f>
        <v>29017.447</v>
      </c>
      <c r="L15" s="1"/>
      <c r="M15" s="29">
        <f t="shared" si="1"/>
        <v>6.77167491957016E-2</v>
      </c>
    </row>
    <row r="16" spans="1:13" ht="14.25">
      <c r="A16" s="1"/>
      <c r="B16" s="1" t="s">
        <v>28</v>
      </c>
      <c r="C16" s="22">
        <f>K23</f>
        <v>329283.89199999999</v>
      </c>
      <c r="D16" s="1"/>
      <c r="E16" s="1"/>
      <c r="F16" s="1"/>
      <c r="G16" s="1"/>
      <c r="H16" s="1"/>
      <c r="I16" s="1"/>
      <c r="J16" s="26" t="s">
        <v>29</v>
      </c>
      <c r="K16" s="30">
        <f>VLOOKUP($A$4, 'Verovuosi 2023'!$B$4:$J$295,9,FALSE)</f>
        <v>10977.534</v>
      </c>
      <c r="L16" s="1"/>
      <c r="M16" s="29">
        <f t="shared" si="1"/>
        <v>-1.3037751155378459E-2</v>
      </c>
    </row>
    <row r="17" spans="1:13" ht="14.25">
      <c r="A17" s="1"/>
      <c r="B17" s="1" t="s">
        <v>30</v>
      </c>
      <c r="C17" s="22">
        <f>K26</f>
        <v>30820.9722912</v>
      </c>
      <c r="D17" s="1"/>
      <c r="E17" s="1"/>
      <c r="F17" s="1"/>
      <c r="G17" s="1"/>
      <c r="H17" s="1"/>
      <c r="I17" s="1"/>
      <c r="J17" s="26" t="s">
        <v>31</v>
      </c>
      <c r="K17" s="30">
        <f>VLOOKUP($A$4, 'Verovuosi 2023'!$B$4:$K$295,10,FALSE)</f>
        <v>9760.18</v>
      </c>
      <c r="L17" s="1"/>
      <c r="M17" s="29">
        <f t="shared" si="1"/>
        <v>-3.3441065115852098E-4</v>
      </c>
    </row>
    <row r="18" spans="1:13" ht="14.25">
      <c r="A18" s="1"/>
      <c r="B18" s="1" t="s">
        <v>32</v>
      </c>
      <c r="C18" s="22">
        <f>K33</f>
        <v>30324.792000000001</v>
      </c>
      <c r="D18" s="1"/>
      <c r="E18" s="1"/>
      <c r="F18" s="1"/>
      <c r="G18" s="1"/>
      <c r="H18" s="1"/>
      <c r="I18" s="1"/>
      <c r="J18" s="26" t="s">
        <v>33</v>
      </c>
      <c r="K18" s="30">
        <f>VLOOKUP($A$4, 'Verovuosi 2023'!$B$4:$L$295,11,FALSE)</f>
        <v>27200.7</v>
      </c>
      <c r="L18" s="1"/>
      <c r="M18" s="29">
        <f t="shared" si="1"/>
        <v>0.21498770258616887</v>
      </c>
    </row>
    <row r="19" spans="1:13" ht="14.25">
      <c r="A19" s="1"/>
      <c r="B19" s="1"/>
      <c r="C19" s="1"/>
      <c r="D19" s="1"/>
      <c r="E19" s="1"/>
      <c r="F19" s="1"/>
      <c r="G19" s="1"/>
      <c r="H19" s="1"/>
      <c r="I19" s="1"/>
      <c r="J19" s="26" t="s">
        <v>34</v>
      </c>
      <c r="K19" s="30">
        <f>VLOOKUP($A$4, 'Verovuosi 2023'!$B$4:$M$295,12,FALSE)</f>
        <v>17865.136999999999</v>
      </c>
      <c r="L19" s="1"/>
      <c r="M19" s="29">
        <f t="shared" si="1"/>
        <v>-1.9362999776593313E-2</v>
      </c>
    </row>
    <row r="20" spans="1:13" ht="14.25">
      <c r="A20" s="1"/>
      <c r="B20" s="1"/>
      <c r="C20" s="1"/>
      <c r="D20" s="1"/>
      <c r="E20" s="1"/>
      <c r="F20" s="1"/>
      <c r="G20" s="1"/>
      <c r="H20" s="1"/>
      <c r="I20" s="1"/>
      <c r="J20" s="26" t="s">
        <v>35</v>
      </c>
      <c r="K20" s="30">
        <f>VLOOKUP($A$4, 'Verovuosi 2023'!$B$4:$N$295,13,FALSE)</f>
        <v>13609.177</v>
      </c>
      <c r="L20" s="1"/>
      <c r="M20" s="29">
        <f t="shared" si="1"/>
        <v>2.2125123894139163E-3</v>
      </c>
    </row>
    <row r="21" spans="1:13" ht="14.25">
      <c r="A21" s="1"/>
      <c r="B21" s="1"/>
      <c r="C21" s="1"/>
      <c r="D21" s="1"/>
      <c r="E21" s="1"/>
      <c r="F21" s="1"/>
      <c r="G21" s="1"/>
      <c r="H21" s="1"/>
      <c r="I21" s="1"/>
      <c r="J21" s="26" t="s">
        <v>36</v>
      </c>
      <c r="K21" s="30">
        <f>VLOOKUP($A$4, 'Verovuosi 2023'!$B$4:$O$295,14,FALSE)</f>
        <v>420.35300000001371</v>
      </c>
      <c r="L21" s="1"/>
      <c r="M21" s="29">
        <f t="shared" si="1"/>
        <v>-0.24384158472834472</v>
      </c>
    </row>
    <row r="22" spans="1:13" ht="6.75" customHeight="1">
      <c r="A22" s="1"/>
      <c r="B22" s="1"/>
      <c r="C22" s="1"/>
      <c r="D22" s="1"/>
      <c r="E22" s="1"/>
      <c r="F22" s="1"/>
      <c r="G22" s="1"/>
      <c r="H22" s="1"/>
      <c r="I22" s="1"/>
      <c r="J22" s="26"/>
      <c r="K22" s="30"/>
      <c r="L22" s="1"/>
      <c r="M22" s="31"/>
    </row>
    <row r="23" spans="1:13" ht="14.25">
      <c r="A23" s="1"/>
      <c r="B23" s="1"/>
      <c r="C23" s="1"/>
      <c r="D23" s="1"/>
      <c r="E23" s="1"/>
      <c r="F23" s="1"/>
      <c r="G23" s="1"/>
      <c r="H23" s="1"/>
      <c r="I23" s="1"/>
      <c r="J23" s="27" t="s">
        <v>28</v>
      </c>
      <c r="K23" s="28">
        <f>K6-K14</f>
        <v>329283.89199999999</v>
      </c>
      <c r="L23" s="1"/>
      <c r="M23" s="29">
        <f>((100*(K23/K54)-100)/100)</f>
        <v>4.8231353334468423E-2</v>
      </c>
    </row>
    <row r="24" spans="1:13" ht="15">
      <c r="A24" s="1"/>
      <c r="B24" s="1"/>
      <c r="C24" s="1"/>
      <c r="D24" s="1"/>
      <c r="E24" s="1"/>
      <c r="F24" s="1"/>
      <c r="G24" s="1"/>
      <c r="H24" s="1"/>
      <c r="I24" s="1"/>
      <c r="J24" s="32" t="s">
        <v>37</v>
      </c>
      <c r="K24" s="33">
        <f>VLOOKUP($A$4, 'Verovuosi 2023'!$B$4:$R$295,17,FALSE)</f>
        <v>9.36</v>
      </c>
      <c r="L24" s="1"/>
      <c r="M24" s="34">
        <f>K24-K55</f>
        <v>-12.64</v>
      </c>
    </row>
    <row r="25" spans="1:13" ht="6.75" customHeight="1">
      <c r="A25" s="1"/>
      <c r="B25" s="1"/>
      <c r="C25" s="1"/>
      <c r="D25" s="1"/>
      <c r="E25" s="1"/>
      <c r="F25" s="1"/>
      <c r="G25" s="1"/>
      <c r="H25" s="1"/>
      <c r="I25" s="1"/>
      <c r="J25" s="26"/>
      <c r="K25" s="30"/>
      <c r="L25" s="1"/>
      <c r="M25" s="31"/>
    </row>
    <row r="26" spans="1:13" ht="14.25">
      <c r="A26" s="1"/>
      <c r="B26" s="1"/>
      <c r="C26" s="1"/>
      <c r="D26" s="1"/>
      <c r="E26" s="1"/>
      <c r="F26" s="1"/>
      <c r="G26" s="1"/>
      <c r="H26" s="1"/>
      <c r="I26" s="1"/>
      <c r="J26" s="27" t="s">
        <v>30</v>
      </c>
      <c r="K26" s="28">
        <f>K23*K24/100</f>
        <v>30820.9722912</v>
      </c>
      <c r="L26" s="1"/>
      <c r="M26" s="29">
        <f>((100*(K26/K57)-100)/100)</f>
        <v>-0.55402520603588068</v>
      </c>
    </row>
    <row r="27" spans="1:13" ht="6.75" customHeight="1">
      <c r="A27" s="1"/>
      <c r="B27" s="1"/>
      <c r="C27" s="1"/>
      <c r="D27" s="1"/>
      <c r="E27" s="1"/>
      <c r="F27" s="1"/>
      <c r="G27" s="1"/>
      <c r="H27" s="1"/>
      <c r="I27" s="1"/>
      <c r="J27" s="26"/>
      <c r="K27" s="30"/>
      <c r="L27" s="1"/>
      <c r="M27" s="31"/>
    </row>
    <row r="28" spans="1:13" ht="12" customHeight="1">
      <c r="A28" s="1"/>
      <c r="B28" s="1"/>
      <c r="C28" s="1"/>
      <c r="D28" s="1"/>
      <c r="E28" s="1"/>
      <c r="F28" s="1"/>
      <c r="G28" s="1"/>
      <c r="H28" s="1"/>
      <c r="I28" s="1"/>
      <c r="J28" s="27" t="s">
        <v>38</v>
      </c>
      <c r="K28" s="28">
        <f>K29+K30</f>
        <v>496.18029119999841</v>
      </c>
      <c r="L28" s="1"/>
      <c r="M28" s="35">
        <f>((100*(K28/K59)-100)/100)</f>
        <v>-0.91800487336785708</v>
      </c>
    </row>
    <row r="29" spans="1:13" ht="12" customHeight="1">
      <c r="A29" s="1"/>
      <c r="B29" s="1"/>
      <c r="C29" s="1"/>
      <c r="D29" s="1"/>
      <c r="E29" s="1"/>
      <c r="F29" s="1"/>
      <c r="G29" s="1"/>
      <c r="H29" s="1"/>
      <c r="I29" s="1"/>
      <c r="J29" s="26" t="s">
        <v>39</v>
      </c>
      <c r="K29" s="30">
        <f>VLOOKUP($A$4, 'Verovuosi 2023'!$B$4:$P$295,15,FALSE)</f>
        <v>317.036</v>
      </c>
      <c r="L29" s="1"/>
      <c r="M29" s="35">
        <f>((100*(K29/K60)-100)/100)</f>
        <v>-0.93802986269602429</v>
      </c>
    </row>
    <row r="30" spans="1:13" ht="12" customHeight="1">
      <c r="A30" s="1"/>
      <c r="B30" s="1"/>
      <c r="C30" s="1"/>
      <c r="D30" s="1"/>
      <c r="E30" s="1"/>
      <c r="F30" s="1"/>
      <c r="G30" s="1"/>
      <c r="H30" s="1"/>
      <c r="I30" s="1"/>
      <c r="J30" s="26" t="s">
        <v>40</v>
      </c>
      <c r="K30" s="30">
        <f>K26-K29-K33</f>
        <v>179.14429119999841</v>
      </c>
      <c r="L30" s="1"/>
      <c r="M30" s="35">
        <f>((100*(K30/K61)-100)/100)</f>
        <v>-0.80848187602443555</v>
      </c>
    </row>
    <row r="31" spans="1:13" ht="12" customHeight="1">
      <c r="A31" s="1"/>
      <c r="B31" s="1"/>
      <c r="C31" s="1"/>
      <c r="D31" s="1"/>
      <c r="E31" s="1"/>
      <c r="F31" s="1"/>
      <c r="G31" s="1"/>
      <c r="H31" s="1"/>
      <c r="I31" s="1"/>
      <c r="J31" s="26" t="s">
        <v>41</v>
      </c>
      <c r="K31" s="30"/>
      <c r="L31" s="1"/>
      <c r="M31" s="31"/>
    </row>
    <row r="32" spans="1:13" ht="6.75" customHeight="1">
      <c r="A32" s="1"/>
      <c r="B32" s="1"/>
      <c r="C32" s="1"/>
      <c r="D32" s="1"/>
      <c r="E32" s="1"/>
      <c r="F32" s="1"/>
      <c r="G32" s="1"/>
      <c r="H32" s="1"/>
      <c r="I32" s="1"/>
      <c r="J32" s="26"/>
      <c r="K32" s="30"/>
      <c r="L32" s="1"/>
      <c r="M32" s="31"/>
    </row>
    <row r="33" spans="1:16" ht="12" customHeight="1">
      <c r="A33" s="1"/>
      <c r="B33" s="1"/>
      <c r="C33" s="1"/>
      <c r="D33" s="1"/>
      <c r="E33" s="1"/>
      <c r="F33" s="1"/>
      <c r="G33" s="1"/>
      <c r="H33" s="1"/>
      <c r="I33" s="1"/>
      <c r="J33" s="27" t="s">
        <v>32</v>
      </c>
      <c r="K33" s="28">
        <f>VLOOKUP($A$4, 'Verovuosi 2023'!$B$4:$Q$295,16,FALSE)</f>
        <v>30324.792000000001</v>
      </c>
      <c r="L33" s="1"/>
      <c r="M33" s="29">
        <f>((100*(K33/K64)-100)/100)</f>
        <v>-0.51909596208157049</v>
      </c>
    </row>
    <row r="34" spans="1:16" ht="14.25">
      <c r="A34" s="1"/>
      <c r="B34" s="1"/>
      <c r="C34" s="1"/>
      <c r="D34" s="1"/>
      <c r="E34" s="1"/>
      <c r="F34" s="1"/>
      <c r="G34" s="1"/>
      <c r="H34" s="1"/>
      <c r="I34" s="1"/>
      <c r="J34" s="26"/>
      <c r="K34" s="30"/>
      <c r="L34" s="1"/>
      <c r="M34" s="31"/>
    </row>
    <row r="35" spans="1:16" ht="15">
      <c r="A35" s="1"/>
      <c r="B35" s="1"/>
      <c r="C35" s="1"/>
      <c r="D35" s="1"/>
      <c r="E35" s="1"/>
      <c r="F35" s="1"/>
      <c r="G35" s="1"/>
      <c r="H35" s="1"/>
      <c r="I35" s="1"/>
      <c r="J35" s="32" t="s">
        <v>42</v>
      </c>
      <c r="K35" s="33">
        <f>K33/K6*100</f>
        <v>6.9213443673290946</v>
      </c>
      <c r="L35" s="1"/>
      <c r="M35" s="34"/>
      <c r="O35" s="31"/>
      <c r="P35" s="36"/>
    </row>
    <row r="36" spans="1:16" ht="58.5" customHeight="1">
      <c r="J36" s="39"/>
      <c r="K36" s="39"/>
    </row>
    <row r="37" spans="1:16" ht="12.75">
      <c r="J37" s="40" t="s">
        <v>16</v>
      </c>
      <c r="K37" s="41">
        <f>SUM(K38:K43)</f>
        <v>416936.49699999992</v>
      </c>
    </row>
    <row r="38" spans="1:16" ht="12.75">
      <c r="J38" s="42" t="s">
        <v>17</v>
      </c>
      <c r="K38" s="43">
        <f>VLOOKUP($A$4, 'Verovuosi 2022'!$B$4:$C$295,2,FALSE)</f>
        <v>280868.40899999999</v>
      </c>
    </row>
    <row r="39" spans="1:16" ht="12.75">
      <c r="B39" s="1"/>
      <c r="C39" s="1" t="s">
        <v>23</v>
      </c>
      <c r="D39" s="1" t="s">
        <v>24</v>
      </c>
      <c r="E39" s="1" t="s">
        <v>25</v>
      </c>
      <c r="J39" s="42" t="s">
        <v>18</v>
      </c>
      <c r="K39" s="43">
        <f>VLOOKUP($A$4, 'Verovuosi 2022'!$B$4:$D$295,3,FALSE)</f>
        <v>100365.073</v>
      </c>
    </row>
    <row r="40" spans="1:16" ht="12.75">
      <c r="B40" s="1" t="s">
        <v>16</v>
      </c>
      <c r="C40" s="22">
        <f>K38</f>
        <v>280868.40899999999</v>
      </c>
      <c r="D40" s="22">
        <f>K39</f>
        <v>100365.073</v>
      </c>
      <c r="E40" s="22">
        <f>SUM(K40:K43)</f>
        <v>35703.014999999985</v>
      </c>
      <c r="J40" s="42" t="s">
        <v>19</v>
      </c>
      <c r="K40" s="43">
        <f>VLOOKUP($A$4, 'Verovuosi 2022'!$B$4:$E$295,4,FALSE)</f>
        <v>10220.198</v>
      </c>
    </row>
    <row r="41" spans="1:16" ht="12.75">
      <c r="B41" s="1" t="s">
        <v>28</v>
      </c>
      <c r="C41" s="22">
        <f>K54</f>
        <v>314132.83999999991</v>
      </c>
      <c r="D41" s="1"/>
      <c r="E41" s="1"/>
      <c r="J41" s="42" t="s">
        <v>20</v>
      </c>
      <c r="K41" s="43">
        <f>VLOOKUP($A$4, 'Verovuosi 2022'!$B$4:$F$295,5,FALSE)</f>
        <v>8723.1129999999994</v>
      </c>
    </row>
    <row r="42" spans="1:16" ht="12.75">
      <c r="B42" s="1" t="s">
        <v>30</v>
      </c>
      <c r="C42" s="22">
        <f>K57</f>
        <v>69109.224799999982</v>
      </c>
      <c r="D42" s="1"/>
      <c r="E42" s="1"/>
      <c r="J42" s="42" t="s">
        <v>21</v>
      </c>
      <c r="K42" s="43">
        <f>VLOOKUP($A$4, 'Verovuosi 2022'!$B$4:$G$295,6,FALSE)</f>
        <v>1898.104</v>
      </c>
    </row>
    <row r="43" spans="1:16" ht="12.75">
      <c r="B43" s="1" t="s">
        <v>32</v>
      </c>
      <c r="C43" s="22">
        <f>K64</f>
        <v>63057.885999999999</v>
      </c>
      <c r="D43" s="1"/>
      <c r="E43" s="1"/>
      <c r="J43" s="42" t="s">
        <v>22</v>
      </c>
      <c r="K43" s="43">
        <f>VLOOKUP($A$4, 'Verovuosi 2022'!$B$4:$H$295,7,FALSE)</f>
        <v>14861.599999999984</v>
      </c>
    </row>
    <row r="44" spans="1:16" ht="7.7" customHeight="1">
      <c r="J44" s="42"/>
      <c r="K44" s="43"/>
    </row>
    <row r="45" spans="1:16" ht="12.75">
      <c r="J45" s="40" t="s">
        <v>26</v>
      </c>
      <c r="K45" s="41">
        <f>SUM(K46:K52)</f>
        <v>102803.65700000002</v>
      </c>
    </row>
    <row r="46" spans="1:16" ht="12.75">
      <c r="J46" s="42" t="s">
        <v>27</v>
      </c>
      <c r="K46" s="43">
        <f>VLOOKUP($A$4, 'Verovuosi 2022'!$B$4:$I$295,8,FALSE)</f>
        <v>27177.101999999999</v>
      </c>
    </row>
    <row r="47" spans="1:16" ht="12.75">
      <c r="J47" s="42" t="s">
        <v>29</v>
      </c>
      <c r="K47" s="43">
        <f>VLOOKUP($A$4, 'Verovuosi 2022'!$B$4:$J$295,9,FALSE)</f>
        <v>11122.547</v>
      </c>
    </row>
    <row r="48" spans="1:16" ht="12.75">
      <c r="J48" s="42" t="s">
        <v>31</v>
      </c>
      <c r="K48" s="43">
        <f>VLOOKUP($A$4, 'Verovuosi 2022'!$B$4:$K$295,10,FALSE)</f>
        <v>9763.4449999999997</v>
      </c>
    </row>
    <row r="49" spans="10:15" ht="12.75">
      <c r="J49" s="42" t="s">
        <v>33</v>
      </c>
      <c r="K49" s="43">
        <f>VLOOKUP($A$4, 'Verovuosi 2022'!$B$4:$L$295,11,FALSE)</f>
        <v>22387.633999999998</v>
      </c>
    </row>
    <row r="50" spans="10:15" ht="12.75">
      <c r="J50" s="42" t="s">
        <v>34</v>
      </c>
      <c r="K50" s="43">
        <f>VLOOKUP($A$4, 'Verovuosi 2022'!$B$4:$M$295,12,FALSE)</f>
        <v>18217.89</v>
      </c>
      <c r="O50" s="37"/>
    </row>
    <row r="51" spans="10:15" ht="12.75">
      <c r="J51" s="42" t="s">
        <v>35</v>
      </c>
      <c r="K51" s="43">
        <f>VLOOKUP($A$4, 'Verovuosi 2022'!$B$4:$N$295,13,FALSE)</f>
        <v>13579.133</v>
      </c>
    </row>
    <row r="52" spans="10:15" ht="12.75">
      <c r="J52" s="42" t="s">
        <v>36</v>
      </c>
      <c r="K52" s="43">
        <f>VLOOKUP($A$4, 'Verovuosi 2022'!$B$4:$O$295,14,FALSE)</f>
        <v>555.90600000001177</v>
      </c>
    </row>
    <row r="53" spans="10:15" ht="7.7" customHeight="1">
      <c r="J53" s="42"/>
      <c r="K53" s="43"/>
    </row>
    <row r="54" spans="10:15" ht="12.75">
      <c r="J54" s="40" t="s">
        <v>28</v>
      </c>
      <c r="K54" s="41">
        <f>K37-K45</f>
        <v>314132.83999999991</v>
      </c>
    </row>
    <row r="55" spans="10:15" ht="15">
      <c r="J55" s="44" t="s">
        <v>37</v>
      </c>
      <c r="K55" s="45">
        <f>VLOOKUP($A$4, 'Verovuosi 2022'!$B$4:$R$295,17,FALSE)</f>
        <v>22</v>
      </c>
    </row>
    <row r="56" spans="10:15" ht="7.7" customHeight="1">
      <c r="J56" s="42"/>
      <c r="K56" s="43"/>
    </row>
    <row r="57" spans="10:15" ht="12.75">
      <c r="J57" s="40" t="s">
        <v>30</v>
      </c>
      <c r="K57" s="41">
        <f>K54*K55/100</f>
        <v>69109.224799999982</v>
      </c>
    </row>
    <row r="58" spans="10:15" ht="7.7" customHeight="1">
      <c r="J58" s="42"/>
      <c r="K58" s="43"/>
    </row>
    <row r="59" spans="10:15" ht="12.75">
      <c r="J59" s="40" t="s">
        <v>38</v>
      </c>
      <c r="K59" s="41">
        <f>K60+K61</f>
        <v>6051.3387999999795</v>
      </c>
    </row>
    <row r="60" spans="10:15" ht="12.75">
      <c r="J60" s="42" t="s">
        <v>39</v>
      </c>
      <c r="K60" s="43">
        <f>VLOOKUP($A$4, 'Verovuosi 2022'!$B$4:$P$295,15,FALSE)</f>
        <v>5115.9480000000003</v>
      </c>
    </row>
    <row r="61" spans="10:15" ht="12.75">
      <c r="J61" s="42" t="s">
        <v>40</v>
      </c>
      <c r="K61" s="43">
        <f>K57-K60-K64</f>
        <v>935.39079999997921</v>
      </c>
    </row>
    <row r="62" spans="10:15" ht="12.75">
      <c r="J62" s="42" t="s">
        <v>41</v>
      </c>
      <c r="K62" s="43"/>
    </row>
    <row r="63" spans="10:15" ht="7.7" customHeight="1">
      <c r="J63" s="42"/>
      <c r="K63" s="43"/>
    </row>
    <row r="64" spans="10:15" ht="12.75">
      <c r="J64" s="40" t="s">
        <v>32</v>
      </c>
      <c r="K64" s="41">
        <f>VLOOKUP($A$4, 'Verovuosi 2022'!$B$4:$Q$295,16,FALSE)</f>
        <v>63057.885999999999</v>
      </c>
    </row>
    <row r="65" spans="10:11" ht="7.7" customHeight="1">
      <c r="J65" s="42"/>
      <c r="K65" s="43"/>
    </row>
    <row r="66" spans="10:11" ht="15">
      <c r="J66" s="44" t="s">
        <v>42</v>
      </c>
      <c r="K66" s="45">
        <f>K64/K37*100</f>
        <v>15.124098382780824</v>
      </c>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xWindow="179" yWindow="537" count="1">
        <x14:dataValidation type="list" showDropDown="1" showErrorMessage="1" promptTitle="Kunnat" xr:uid="{DB40D8D8-59AE-46EC-8F00-7A328870A4B3}">
          <x14:formula1>
            <xm:f>'Verovuosi 2023'!$B$4:$B$295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13DB9-9BF3-46E8-A30A-5E7BC56BF69D}">
  <dimension ref="A1:Q37"/>
  <sheetViews>
    <sheetView zoomScaleNormal="100" workbookViewId="0">
      <selection activeCell="A2" sqref="A2"/>
    </sheetView>
  </sheetViews>
  <sheetFormatPr defaultColWidth="8.85546875" defaultRowHeight="15"/>
  <cols>
    <col min="1" max="1" width="33" style="76" customWidth="1"/>
    <col min="2" max="13" width="13.140625" style="76" customWidth="1"/>
    <col min="14" max="14" width="2.28515625" style="76" customWidth="1"/>
    <col min="15" max="15" width="62.28515625" style="76" customWidth="1"/>
    <col min="16" max="16" width="0.5703125" style="76" customWidth="1"/>
    <col min="17" max="17" width="8.85546875" style="76"/>
    <col min="18" max="18" width="0.5703125" style="76" customWidth="1"/>
    <col min="19" max="254" width="8.85546875" style="76"/>
    <col min="255" max="255" width="27.140625" style="76" bestFit="1" customWidth="1"/>
    <col min="256" max="267" width="15.42578125" style="76" customWidth="1"/>
    <col min="268" max="510" width="8.85546875" style="76"/>
    <col min="511" max="511" width="27.140625" style="76" bestFit="1" customWidth="1"/>
    <col min="512" max="523" width="15.42578125" style="76" customWidth="1"/>
    <col min="524" max="766" width="8.85546875" style="76"/>
    <col min="767" max="767" width="27.140625" style="76" bestFit="1" customWidth="1"/>
    <col min="768" max="779" width="15.42578125" style="76" customWidth="1"/>
    <col min="780" max="1022" width="8.85546875" style="76"/>
    <col min="1023" max="1023" width="27.140625" style="76" bestFit="1" customWidth="1"/>
    <col min="1024" max="1035" width="15.42578125" style="76" customWidth="1"/>
    <col min="1036" max="1278" width="8.85546875" style="76"/>
    <col min="1279" max="1279" width="27.140625" style="76" bestFit="1" customWidth="1"/>
    <col min="1280" max="1291" width="15.42578125" style="76" customWidth="1"/>
    <col min="1292" max="1534" width="8.85546875" style="76"/>
    <col min="1535" max="1535" width="27.140625" style="76" bestFit="1" customWidth="1"/>
    <col min="1536" max="1547" width="15.42578125" style="76" customWidth="1"/>
    <col min="1548" max="1790" width="8.85546875" style="76"/>
    <col min="1791" max="1791" width="27.140625" style="76" bestFit="1" customWidth="1"/>
    <col min="1792" max="1803" width="15.42578125" style="76" customWidth="1"/>
    <col min="1804" max="2046" width="8.85546875" style="76"/>
    <col min="2047" max="2047" width="27.140625" style="76" bestFit="1" customWidth="1"/>
    <col min="2048" max="2059" width="15.42578125" style="76" customWidth="1"/>
    <col min="2060" max="2302" width="8.85546875" style="76"/>
    <col min="2303" max="2303" width="27.140625" style="76" bestFit="1" customWidth="1"/>
    <col min="2304" max="2315" width="15.42578125" style="76" customWidth="1"/>
    <col min="2316" max="2558" width="8.85546875" style="76"/>
    <col min="2559" max="2559" width="27.140625" style="76" bestFit="1" customWidth="1"/>
    <col min="2560" max="2571" width="15.42578125" style="76" customWidth="1"/>
    <col min="2572" max="2814" width="8.85546875" style="76"/>
    <col min="2815" max="2815" width="27.140625" style="76" bestFit="1" customWidth="1"/>
    <col min="2816" max="2827" width="15.42578125" style="76" customWidth="1"/>
    <col min="2828" max="3070" width="8.85546875" style="76"/>
    <col min="3071" max="3071" width="27.140625" style="76" bestFit="1" customWidth="1"/>
    <col min="3072" max="3083" width="15.42578125" style="76" customWidth="1"/>
    <col min="3084" max="3326" width="8.85546875" style="76"/>
    <col min="3327" max="3327" width="27.140625" style="76" bestFit="1" customWidth="1"/>
    <col min="3328" max="3339" width="15.42578125" style="76" customWidth="1"/>
    <col min="3340" max="3582" width="8.85546875" style="76"/>
    <col min="3583" max="3583" width="27.140625" style="76" bestFit="1" customWidth="1"/>
    <col min="3584" max="3595" width="15.42578125" style="76" customWidth="1"/>
    <col min="3596" max="3838" width="8.85546875" style="76"/>
    <col min="3839" max="3839" width="27.140625" style="76" bestFit="1" customWidth="1"/>
    <col min="3840" max="3851" width="15.42578125" style="76" customWidth="1"/>
    <col min="3852" max="4094" width="8.85546875" style="76"/>
    <col min="4095" max="4095" width="27.140625" style="76" bestFit="1" customWidth="1"/>
    <col min="4096" max="4107" width="15.42578125" style="76" customWidth="1"/>
    <col min="4108" max="4350" width="8.85546875" style="76"/>
    <col min="4351" max="4351" width="27.140625" style="76" bestFit="1" customWidth="1"/>
    <col min="4352" max="4363" width="15.42578125" style="76" customWidth="1"/>
    <col min="4364" max="4606" width="8.85546875" style="76"/>
    <col min="4607" max="4607" width="27.140625" style="76" bestFit="1" customWidth="1"/>
    <col min="4608" max="4619" width="15.42578125" style="76" customWidth="1"/>
    <col min="4620" max="4862" width="8.85546875" style="76"/>
    <col min="4863" max="4863" width="27.140625" style="76" bestFit="1" customWidth="1"/>
    <col min="4864" max="4875" width="15.42578125" style="76" customWidth="1"/>
    <col min="4876" max="5118" width="8.85546875" style="76"/>
    <col min="5119" max="5119" width="27.140625" style="76" bestFit="1" customWidth="1"/>
    <col min="5120" max="5131" width="15.42578125" style="76" customWidth="1"/>
    <col min="5132" max="5374" width="8.85546875" style="76"/>
    <col min="5375" max="5375" width="27.140625" style="76" bestFit="1" customWidth="1"/>
    <col min="5376" max="5387" width="15.42578125" style="76" customWidth="1"/>
    <col min="5388" max="5630" width="8.85546875" style="76"/>
    <col min="5631" max="5631" width="27.140625" style="76" bestFit="1" customWidth="1"/>
    <col min="5632" max="5643" width="15.42578125" style="76" customWidth="1"/>
    <col min="5644" max="5886" width="8.85546875" style="76"/>
    <col min="5887" max="5887" width="27.140625" style="76" bestFit="1" customWidth="1"/>
    <col min="5888" max="5899" width="15.42578125" style="76" customWidth="1"/>
    <col min="5900" max="6142" width="8.85546875" style="76"/>
    <col min="6143" max="6143" width="27.140625" style="76" bestFit="1" customWidth="1"/>
    <col min="6144" max="6155" width="15.42578125" style="76" customWidth="1"/>
    <col min="6156" max="6398" width="8.85546875" style="76"/>
    <col min="6399" max="6399" width="27.140625" style="76" bestFit="1" customWidth="1"/>
    <col min="6400" max="6411" width="15.42578125" style="76" customWidth="1"/>
    <col min="6412" max="6654" width="8.85546875" style="76"/>
    <col min="6655" max="6655" width="27.140625" style="76" bestFit="1" customWidth="1"/>
    <col min="6656" max="6667" width="15.42578125" style="76" customWidth="1"/>
    <col min="6668" max="6910" width="8.85546875" style="76"/>
    <col min="6911" max="6911" width="27.140625" style="76" bestFit="1" customWidth="1"/>
    <col min="6912" max="6923" width="15.42578125" style="76" customWidth="1"/>
    <col min="6924" max="7166" width="8.85546875" style="76"/>
    <col min="7167" max="7167" width="27.140625" style="76" bestFit="1" customWidth="1"/>
    <col min="7168" max="7179" width="15.42578125" style="76" customWidth="1"/>
    <col min="7180" max="7422" width="8.85546875" style="76"/>
    <col min="7423" max="7423" width="27.140625" style="76" bestFit="1" customWidth="1"/>
    <col min="7424" max="7435" width="15.42578125" style="76" customWidth="1"/>
    <col min="7436" max="7678" width="8.85546875" style="76"/>
    <col min="7679" max="7679" width="27.140625" style="76" bestFit="1" customWidth="1"/>
    <col min="7680" max="7691" width="15.42578125" style="76" customWidth="1"/>
    <col min="7692" max="7934" width="8.85546875" style="76"/>
    <col min="7935" max="7935" width="27.140625" style="76" bestFit="1" customWidth="1"/>
    <col min="7936" max="7947" width="15.42578125" style="76" customWidth="1"/>
    <col min="7948" max="8190" width="8.85546875" style="76"/>
    <col min="8191" max="8191" width="27.140625" style="76" bestFit="1" customWidth="1"/>
    <col min="8192" max="8203" width="15.42578125" style="76" customWidth="1"/>
    <col min="8204" max="8446" width="8.85546875" style="76"/>
    <col min="8447" max="8447" width="27.140625" style="76" bestFit="1" customWidth="1"/>
    <col min="8448" max="8459" width="15.42578125" style="76" customWidth="1"/>
    <col min="8460" max="8702" width="8.85546875" style="76"/>
    <col min="8703" max="8703" width="27.140625" style="76" bestFit="1" customWidth="1"/>
    <col min="8704" max="8715" width="15.42578125" style="76" customWidth="1"/>
    <col min="8716" max="8958" width="8.85546875" style="76"/>
    <col min="8959" max="8959" width="27.140625" style="76" bestFit="1" customWidth="1"/>
    <col min="8960" max="8971" width="15.42578125" style="76" customWidth="1"/>
    <col min="8972" max="9214" width="8.85546875" style="76"/>
    <col min="9215" max="9215" width="27.140625" style="76" bestFit="1" customWidth="1"/>
    <col min="9216" max="9227" width="15.42578125" style="76" customWidth="1"/>
    <col min="9228" max="9470" width="8.85546875" style="76"/>
    <col min="9471" max="9471" width="27.140625" style="76" bestFit="1" customWidth="1"/>
    <col min="9472" max="9483" width="15.42578125" style="76" customWidth="1"/>
    <col min="9484" max="9726" width="8.85546875" style="76"/>
    <col min="9727" max="9727" width="27.140625" style="76" bestFit="1" customWidth="1"/>
    <col min="9728" max="9739" width="15.42578125" style="76" customWidth="1"/>
    <col min="9740" max="9982" width="8.85546875" style="76"/>
    <col min="9983" max="9983" width="27.140625" style="76" bestFit="1" customWidth="1"/>
    <col min="9984" max="9995" width="15.42578125" style="76" customWidth="1"/>
    <col min="9996" max="10238" width="8.85546875" style="76"/>
    <col min="10239" max="10239" width="27.140625" style="76" bestFit="1" customWidth="1"/>
    <col min="10240" max="10251" width="15.42578125" style="76" customWidth="1"/>
    <col min="10252" max="10494" width="8.85546875" style="76"/>
    <col min="10495" max="10495" width="27.140625" style="76" bestFit="1" customWidth="1"/>
    <col min="10496" max="10507" width="15.42578125" style="76" customWidth="1"/>
    <col min="10508" max="10750" width="8.85546875" style="76"/>
    <col min="10751" max="10751" width="27.140625" style="76" bestFit="1" customWidth="1"/>
    <col min="10752" max="10763" width="15.42578125" style="76" customWidth="1"/>
    <col min="10764" max="11006" width="8.85546875" style="76"/>
    <col min="11007" max="11007" width="27.140625" style="76" bestFit="1" customWidth="1"/>
    <col min="11008" max="11019" width="15.42578125" style="76" customWidth="1"/>
    <col min="11020" max="11262" width="8.85546875" style="76"/>
    <col min="11263" max="11263" width="27.140625" style="76" bestFit="1" customWidth="1"/>
    <col min="11264" max="11275" width="15.42578125" style="76" customWidth="1"/>
    <col min="11276" max="11518" width="8.85546875" style="76"/>
    <col min="11519" max="11519" width="27.140625" style="76" bestFit="1" customWidth="1"/>
    <col min="11520" max="11531" width="15.42578125" style="76" customWidth="1"/>
    <col min="11532" max="11774" width="8.85546875" style="76"/>
    <col min="11775" max="11775" width="27.140625" style="76" bestFit="1" customWidth="1"/>
    <col min="11776" max="11787" width="15.42578125" style="76" customWidth="1"/>
    <col min="11788" max="12030" width="8.85546875" style="76"/>
    <col min="12031" max="12031" width="27.140625" style="76" bestFit="1" customWidth="1"/>
    <col min="12032" max="12043" width="15.42578125" style="76" customWidth="1"/>
    <col min="12044" max="12286" width="8.85546875" style="76"/>
    <col min="12287" max="12287" width="27.140625" style="76" bestFit="1" customWidth="1"/>
    <col min="12288" max="12299" width="15.42578125" style="76" customWidth="1"/>
    <col min="12300" max="12542" width="8.85546875" style="76"/>
    <col min="12543" max="12543" width="27.140625" style="76" bestFit="1" customWidth="1"/>
    <col min="12544" max="12555" width="15.42578125" style="76" customWidth="1"/>
    <col min="12556" max="12798" width="8.85546875" style="76"/>
    <col min="12799" max="12799" width="27.140625" style="76" bestFit="1" customWidth="1"/>
    <col min="12800" max="12811" width="15.42578125" style="76" customWidth="1"/>
    <col min="12812" max="13054" width="8.85546875" style="76"/>
    <col min="13055" max="13055" width="27.140625" style="76" bestFit="1" customWidth="1"/>
    <col min="13056" max="13067" width="15.42578125" style="76" customWidth="1"/>
    <col min="13068" max="13310" width="8.85546875" style="76"/>
    <col min="13311" max="13311" width="27.140625" style="76" bestFit="1" customWidth="1"/>
    <col min="13312" max="13323" width="15.42578125" style="76" customWidth="1"/>
    <col min="13324" max="13566" width="8.85546875" style="76"/>
    <col min="13567" max="13567" width="27.140625" style="76" bestFit="1" customWidth="1"/>
    <col min="13568" max="13579" width="15.42578125" style="76" customWidth="1"/>
    <col min="13580" max="13822" width="8.85546875" style="76"/>
    <col min="13823" max="13823" width="27.140625" style="76" bestFit="1" customWidth="1"/>
    <col min="13824" max="13835" width="15.42578125" style="76" customWidth="1"/>
    <col min="13836" max="14078" width="8.85546875" style="76"/>
    <col min="14079" max="14079" width="27.140625" style="76" bestFit="1" customWidth="1"/>
    <col min="14080" max="14091" width="15.42578125" style="76" customWidth="1"/>
    <col min="14092" max="14334" width="8.85546875" style="76"/>
    <col min="14335" max="14335" width="27.140625" style="76" bestFit="1" customWidth="1"/>
    <col min="14336" max="14347" width="15.42578125" style="76" customWidth="1"/>
    <col min="14348" max="14590" width="8.85546875" style="76"/>
    <col min="14591" max="14591" width="27.140625" style="76" bestFit="1" customWidth="1"/>
    <col min="14592" max="14603" width="15.42578125" style="76" customWidth="1"/>
    <col min="14604" max="14846" width="8.85546875" style="76"/>
    <col min="14847" max="14847" width="27.140625" style="76" bestFit="1" customWidth="1"/>
    <col min="14848" max="14859" width="15.42578125" style="76" customWidth="1"/>
    <col min="14860" max="15102" width="8.85546875" style="76"/>
    <col min="15103" max="15103" width="27.140625" style="76" bestFit="1" customWidth="1"/>
    <col min="15104" max="15115" width="15.42578125" style="76" customWidth="1"/>
    <col min="15116" max="15358" width="8.85546875" style="76"/>
    <col min="15359" max="15359" width="27.140625" style="76" bestFit="1" customWidth="1"/>
    <col min="15360" max="15371" width="15.42578125" style="76" customWidth="1"/>
    <col min="15372" max="15614" width="8.85546875" style="76"/>
    <col min="15615" max="15615" width="27.140625" style="76" bestFit="1" customWidth="1"/>
    <col min="15616" max="15627" width="15.42578125" style="76" customWidth="1"/>
    <col min="15628" max="15870" width="8.85546875" style="76"/>
    <col min="15871" max="15871" width="27.140625" style="76" bestFit="1" customWidth="1"/>
    <col min="15872" max="15883" width="15.42578125" style="76" customWidth="1"/>
    <col min="15884" max="16126" width="8.85546875" style="76"/>
    <col min="16127" max="16127" width="27.140625" style="76" bestFit="1" customWidth="1"/>
    <col min="16128" max="16139" width="15.42578125" style="76" customWidth="1"/>
    <col min="16140" max="16384" width="8.85546875" style="76"/>
  </cols>
  <sheetData>
    <row r="1" spans="1:17" ht="26.25">
      <c r="A1" s="25" t="s">
        <v>43</v>
      </c>
    </row>
    <row r="2" spans="1:17">
      <c r="A2" s="126" t="s">
        <v>408</v>
      </c>
    </row>
    <row r="3" spans="1:17" ht="10.5" customHeight="1">
      <c r="A3" s="26"/>
    </row>
    <row r="4" spans="1:17" ht="20.25" customHeight="1">
      <c r="A4" s="137" t="str">
        <f>'Verot ja maksut '!A5</f>
        <v>Akaa</v>
      </c>
      <c r="B4" s="126"/>
      <c r="C4" s="126"/>
      <c r="D4" s="126"/>
      <c r="E4" s="126"/>
      <c r="F4" s="126"/>
      <c r="G4" s="126"/>
      <c r="H4" s="126"/>
      <c r="I4" s="126"/>
      <c r="J4" s="126"/>
      <c r="K4" s="126"/>
      <c r="L4" s="126"/>
      <c r="M4" s="126"/>
      <c r="O4" s="76" t="s">
        <v>44</v>
      </c>
    </row>
    <row r="5" spans="1:17">
      <c r="A5" s="126"/>
      <c r="B5" s="128">
        <v>2014</v>
      </c>
      <c r="C5" s="128">
        <v>2015</v>
      </c>
      <c r="D5" s="128">
        <v>2016</v>
      </c>
      <c r="E5" s="128">
        <v>2017</v>
      </c>
      <c r="F5" s="128">
        <v>2018</v>
      </c>
      <c r="G5" s="128">
        <v>2019</v>
      </c>
      <c r="H5" s="128">
        <v>2020</v>
      </c>
      <c r="I5" s="128">
        <v>2021</v>
      </c>
      <c r="J5" s="128">
        <v>2022</v>
      </c>
      <c r="K5" s="128">
        <v>2023</v>
      </c>
      <c r="L5" s="128" t="s">
        <v>45</v>
      </c>
      <c r="M5" s="128" t="s">
        <v>46</v>
      </c>
    </row>
    <row r="6" spans="1:17">
      <c r="A6" s="124" t="s">
        <v>47</v>
      </c>
      <c r="B6" s="125">
        <f>VLOOKUP($A$4, Tuloveroprosentti!$B$2:$C$293,2,FALSE)</f>
        <v>21</v>
      </c>
      <c r="C6" s="125">
        <f>VLOOKUP($A$4, Tuloveroprosentti!$B$2:$D$293,3,FALSE)</f>
        <v>21.25</v>
      </c>
      <c r="D6" s="125">
        <f>VLOOKUP($A$4, Tuloveroprosentti!$B$2:$E$293,4,FALSE)</f>
        <v>21.25</v>
      </c>
      <c r="E6" s="125">
        <f>VLOOKUP($A$4, Tuloveroprosentti!$B$2:$F$293,5,FALSE)</f>
        <v>21.25</v>
      </c>
      <c r="F6" s="125">
        <f>VLOOKUP($A$4, Tuloveroprosentti!$B$2:$G$293,6,FALSE)</f>
        <v>21.75</v>
      </c>
      <c r="G6" s="125">
        <f>VLOOKUP($A$4, Tuloveroprosentti!$B$2:$H$293,7,FALSE)</f>
        <v>22.25</v>
      </c>
      <c r="H6" s="125">
        <f>VLOOKUP($A$4, Tuloveroprosentti!$B$2:$I$293,8,FALSE)</f>
        <v>22.25</v>
      </c>
      <c r="I6" s="125">
        <f>VLOOKUP($A$4, Tuloveroprosentti!$B$2:$J$293,9,FALSE)</f>
        <v>22.25</v>
      </c>
      <c r="J6" s="125">
        <f>VLOOKUP($A$4, Tuloveroprosentti!$B$2:$K$293,10,FALSE)</f>
        <v>22</v>
      </c>
      <c r="K6" s="125">
        <f>VLOOKUP($A$4, Tuloveroprosentti!$B$2:$L$293,11,FALSE)</f>
        <v>9.36</v>
      </c>
      <c r="L6" s="125">
        <f>VLOOKUP($A$4, Tuloveroprosentti!$B$2:$M$293,12,FALSE)</f>
        <v>9.9</v>
      </c>
      <c r="M6" s="125">
        <f>VLOOKUP($A$4, Tuloveroprosentti!$B$2:$N$293,13,FALSE)</f>
        <v>9.9</v>
      </c>
      <c r="O6" s="26" t="s">
        <v>48</v>
      </c>
      <c r="P6" s="152"/>
      <c r="Q6" s="72">
        <v>1</v>
      </c>
    </row>
    <row r="7" spans="1:17" ht="16.5" thickBot="1">
      <c r="A7" s="129" t="s">
        <v>49</v>
      </c>
      <c r="B7" s="130">
        <f>VLOOKUP($A$4,'Efektiivinen veroaste'!$B$2:$C$307,2,FALSE)</f>
        <v>15.190667860693033</v>
      </c>
      <c r="C7" s="130">
        <f>VLOOKUP($A$4,'Efektiivinen veroaste'!$B$2:$D$307,3,FALSE)</f>
        <v>15.339544042818632</v>
      </c>
      <c r="D7" s="130">
        <f>VLOOKUP($A$4,'Efektiivinen veroaste'!$B$2:$E$307,4,FALSE)</f>
        <v>15.166451070515857</v>
      </c>
      <c r="E7" s="130">
        <f>VLOOKUP($A$4,'Efektiivinen veroaste'!$B$2:$F$307,5,FALSE)</f>
        <v>14.63586263442793</v>
      </c>
      <c r="F7" s="131">
        <f>VLOOKUP($A$4,'Efektiivinen veroaste'!$B$2:$G$307,6,FALSE)</f>
        <v>14.968605376728526</v>
      </c>
      <c r="G7" s="131">
        <f>VLOOKUP($A$4,'Efektiivinen veroaste'!$B$2:$H$307,7,FALSE)</f>
        <v>15.34203459560934</v>
      </c>
      <c r="H7" s="131">
        <f>VLOOKUP($A$4,'Efektiivinen veroaste'!$B$2:$I$307,8,FALSE)</f>
        <v>15.443586102199751</v>
      </c>
      <c r="I7" s="131">
        <f>VLOOKUP($A$4,'Efektiivinen veroaste'!$B$2:$J$307,9,FALSE)</f>
        <v>15.4615222819429</v>
      </c>
      <c r="J7" s="131">
        <f>VLOOKUP($A$4,'Efektiivinen veroaste'!$B$2:$K$307,10,FALSE)</f>
        <v>15.124098382780822</v>
      </c>
      <c r="K7" s="131">
        <f>VLOOKUP($A$4,'Efektiivinen veroaste'!$B$2:$L$307,11,FALSE)</f>
        <v>6.9213443673290955</v>
      </c>
      <c r="L7" s="131">
        <f>VLOOKUP($A$4,'Efektiivinen veroaste'!$B$2:$M$307,12,FALSE)</f>
        <v>7.420037765947014</v>
      </c>
      <c r="M7" s="131">
        <f>VLOOKUP($A$4,'Efektiivinen veroaste'!$B$2:$N$307,13,FALSE)</f>
        <v>7.8070095169325029</v>
      </c>
      <c r="O7" s="26" t="s">
        <v>50</v>
      </c>
      <c r="P7"/>
      <c r="Q7" s="153">
        <f>VLOOKUP($A$4, 'TVP 2026'!$B$7:$M$298,12,FALSE)</f>
        <v>230</v>
      </c>
    </row>
    <row r="8" spans="1:17" ht="15.75" thickTop="1">
      <c r="A8" s="126" t="s">
        <v>51</v>
      </c>
      <c r="B8" s="127">
        <f t="shared" ref="B8:J8" si="0">B6-B7</f>
        <v>5.8093321393069672</v>
      </c>
      <c r="C8" s="127">
        <f t="shared" si="0"/>
        <v>5.9104559571813677</v>
      </c>
      <c r="D8" s="127">
        <f t="shared" si="0"/>
        <v>6.0835489294841434</v>
      </c>
      <c r="E8" s="127">
        <f t="shared" si="0"/>
        <v>6.6141373655720699</v>
      </c>
      <c r="F8" s="127">
        <f t="shared" si="0"/>
        <v>6.7813946232714741</v>
      </c>
      <c r="G8" s="127">
        <f t="shared" si="0"/>
        <v>6.9079654043906604</v>
      </c>
      <c r="H8" s="127">
        <f t="shared" si="0"/>
        <v>6.8064138978002493</v>
      </c>
      <c r="I8" s="127">
        <f t="shared" si="0"/>
        <v>6.7884777180571003</v>
      </c>
      <c r="J8" s="127">
        <f t="shared" si="0"/>
        <v>6.8759016172191778</v>
      </c>
      <c r="K8" s="127">
        <f>K6-K7</f>
        <v>2.4386556326709039</v>
      </c>
      <c r="L8" s="127">
        <f>L6-L7</f>
        <v>2.4799622340529863</v>
      </c>
      <c r="M8" s="127">
        <f>M6-M7</f>
        <v>2.0929904830674975</v>
      </c>
      <c r="O8" s="26"/>
      <c r="P8"/>
      <c r="Q8" s="153"/>
    </row>
    <row r="9" spans="1:17">
      <c r="A9" s="126"/>
      <c r="B9" s="126"/>
      <c r="C9" s="126"/>
      <c r="D9" s="126"/>
      <c r="E9" s="126"/>
      <c r="F9" s="126"/>
      <c r="G9" s="126"/>
      <c r="H9" s="126"/>
      <c r="I9" s="126"/>
      <c r="J9" s="126"/>
      <c r="K9" s="126"/>
      <c r="L9" s="126"/>
      <c r="M9" s="126"/>
    </row>
    <row r="10" spans="1:17">
      <c r="A10" s="126"/>
      <c r="B10" s="126"/>
      <c r="C10" s="126"/>
      <c r="D10" s="126"/>
      <c r="E10" s="126"/>
      <c r="F10" s="126"/>
      <c r="G10" s="126"/>
      <c r="H10" s="126"/>
      <c r="I10" s="126"/>
      <c r="J10" s="126"/>
      <c r="K10" s="126"/>
      <c r="L10" s="126"/>
      <c r="M10" s="126"/>
    </row>
    <row r="11" spans="1:17">
      <c r="A11" s="126"/>
      <c r="B11" s="126"/>
      <c r="C11" s="126"/>
      <c r="D11" s="126"/>
      <c r="E11" s="126"/>
      <c r="F11" s="126"/>
      <c r="G11" s="126"/>
      <c r="H11" s="126"/>
      <c r="I11" s="126"/>
      <c r="J11" s="126"/>
      <c r="K11" s="126"/>
      <c r="L11" s="126"/>
      <c r="M11" s="126"/>
    </row>
    <row r="12" spans="1:17">
      <c r="A12" s="126"/>
      <c r="B12" s="126"/>
      <c r="C12" s="126"/>
      <c r="D12" s="126"/>
      <c r="E12" s="126"/>
      <c r="F12" s="126"/>
      <c r="G12" s="126"/>
      <c r="H12" s="126"/>
      <c r="I12" s="126"/>
      <c r="J12" s="126"/>
      <c r="K12" s="126"/>
      <c r="L12" s="126"/>
      <c r="M12" s="126"/>
    </row>
    <row r="13" spans="1:17">
      <c r="A13" s="126"/>
      <c r="B13" s="126"/>
      <c r="C13" s="126"/>
      <c r="D13" s="126"/>
      <c r="E13" s="126"/>
      <c r="F13" s="126"/>
      <c r="G13" s="126"/>
      <c r="H13" s="126"/>
      <c r="I13" s="126"/>
      <c r="J13" s="126"/>
      <c r="K13" s="126"/>
      <c r="L13" s="126"/>
      <c r="M13" s="126"/>
      <c r="O13" s="147" t="s">
        <v>52</v>
      </c>
      <c r="P13" s="144"/>
      <c r="Q13" s="146">
        <v>1</v>
      </c>
    </row>
    <row r="14" spans="1:17">
      <c r="A14" s="126"/>
      <c r="B14" s="126"/>
      <c r="C14" s="126"/>
      <c r="D14" s="126"/>
      <c r="E14" s="126"/>
      <c r="F14" s="126"/>
      <c r="G14" s="126"/>
      <c r="H14" s="126"/>
      <c r="I14" s="126"/>
      <c r="J14" s="126"/>
      <c r="K14" s="126"/>
      <c r="L14" s="126"/>
      <c r="M14" s="126"/>
      <c r="O14" s="147" t="s">
        <v>50</v>
      </c>
      <c r="P14" s="143"/>
      <c r="Q14" s="148">
        <f>VLOOKUP($A$4, 'TVP 2023'!$B$7:$M$298,12,FALSE)</f>
        <v>200</v>
      </c>
    </row>
    <row r="15" spans="1:17">
      <c r="A15" s="126"/>
      <c r="B15" s="126"/>
      <c r="C15" s="126"/>
      <c r="D15" s="126"/>
      <c r="E15" s="126"/>
      <c r="F15" s="126"/>
      <c r="G15" s="126"/>
      <c r="H15" s="126"/>
      <c r="I15" s="126"/>
      <c r="J15" s="126"/>
      <c r="K15" s="126"/>
      <c r="L15" s="126"/>
      <c r="M15" s="126"/>
    </row>
    <row r="16" spans="1:17">
      <c r="A16" s="126"/>
      <c r="B16" s="126"/>
      <c r="C16" s="126"/>
      <c r="D16" s="126"/>
      <c r="E16" s="126"/>
      <c r="F16" s="126"/>
      <c r="G16" s="126"/>
      <c r="H16" s="126"/>
      <c r="I16" s="126"/>
      <c r="J16" s="126"/>
      <c r="K16" s="126"/>
      <c r="L16" s="126"/>
      <c r="M16" s="126"/>
      <c r="O16" s="144" t="s">
        <v>53</v>
      </c>
      <c r="P16" s="144"/>
      <c r="Q16" s="142">
        <v>1</v>
      </c>
    </row>
    <row r="17" spans="1:17">
      <c r="A17" s="126"/>
      <c r="B17" s="126"/>
      <c r="C17" s="126"/>
      <c r="D17" s="126"/>
      <c r="E17" s="126"/>
      <c r="F17" s="126"/>
      <c r="G17" s="126"/>
      <c r="H17" s="126"/>
      <c r="I17" s="126"/>
      <c r="J17" s="126"/>
      <c r="K17" s="126"/>
      <c r="L17" s="126"/>
      <c r="M17" s="126"/>
      <c r="O17" s="144" t="s">
        <v>50</v>
      </c>
      <c r="P17" s="143"/>
      <c r="Q17" s="149">
        <f>VLOOKUP($A$4, 'TVP 2022'!$B$7:$M$298,12,FALSE)</f>
        <v>170</v>
      </c>
    </row>
    <row r="18" spans="1:17">
      <c r="A18" s="126"/>
      <c r="B18" s="126"/>
      <c r="C18" s="126"/>
      <c r="D18" s="126"/>
      <c r="E18" s="126"/>
      <c r="F18" s="126"/>
      <c r="G18" s="126"/>
      <c r="H18" s="126"/>
      <c r="I18" s="126"/>
      <c r="J18" s="126"/>
      <c r="K18" s="126"/>
      <c r="L18" s="126"/>
      <c r="M18" s="126"/>
    </row>
    <row r="19" spans="1:17">
      <c r="A19" s="126"/>
      <c r="B19" s="126"/>
      <c r="C19" s="126"/>
      <c r="D19" s="126"/>
      <c r="E19" s="126"/>
      <c r="F19" s="126"/>
      <c r="G19" s="126"/>
      <c r="H19" s="126"/>
      <c r="I19" s="126"/>
      <c r="J19" s="126"/>
      <c r="K19" s="126"/>
      <c r="L19" s="126"/>
      <c r="M19" s="126"/>
    </row>
    <row r="20" spans="1:17">
      <c r="A20" s="126"/>
      <c r="B20" s="126"/>
      <c r="C20" s="126"/>
      <c r="D20" s="126"/>
      <c r="E20" s="126"/>
      <c r="F20" s="126"/>
      <c r="G20" s="126"/>
      <c r="H20" s="126"/>
      <c r="I20" s="126"/>
      <c r="J20" s="126"/>
      <c r="K20" s="126"/>
      <c r="L20" s="126"/>
      <c r="M20" s="126"/>
    </row>
    <row r="21" spans="1:17">
      <c r="A21" s="126"/>
      <c r="B21" s="126"/>
      <c r="C21" s="126"/>
      <c r="D21" s="126"/>
      <c r="E21" s="126"/>
      <c r="F21" s="126"/>
      <c r="G21" s="126"/>
      <c r="H21" s="126"/>
      <c r="I21" s="126"/>
      <c r="J21" s="126"/>
      <c r="K21" s="126"/>
      <c r="L21" s="126"/>
      <c r="M21" s="126"/>
    </row>
    <row r="22" spans="1:17">
      <c r="A22" s="126"/>
      <c r="B22" s="126"/>
      <c r="C22" s="126"/>
      <c r="D22" s="126"/>
      <c r="E22" s="126"/>
      <c r="F22" s="126"/>
      <c r="G22" s="126"/>
      <c r="H22" s="126"/>
      <c r="I22" s="126"/>
      <c r="J22" s="126"/>
      <c r="K22" s="126"/>
      <c r="L22" s="126"/>
      <c r="M22" s="126"/>
    </row>
    <row r="23" spans="1:17">
      <c r="A23" s="126"/>
      <c r="B23" s="126"/>
      <c r="C23" s="126"/>
      <c r="D23" s="126"/>
      <c r="E23" s="126"/>
      <c r="F23" s="126"/>
      <c r="G23" s="126"/>
      <c r="H23" s="126"/>
      <c r="I23" s="126"/>
      <c r="J23" s="126"/>
      <c r="K23" s="126"/>
      <c r="L23" s="126"/>
      <c r="M23" s="126"/>
    </row>
    <row r="24" spans="1:17">
      <c r="A24" s="126"/>
      <c r="B24" s="126"/>
      <c r="C24" s="126"/>
      <c r="D24" s="126"/>
      <c r="E24" s="126"/>
      <c r="F24" s="126"/>
      <c r="G24" s="126"/>
      <c r="H24" s="126"/>
      <c r="I24" s="126"/>
      <c r="J24" s="126"/>
      <c r="K24" s="126"/>
      <c r="L24" s="126"/>
      <c r="M24" s="126"/>
    </row>
    <row r="25" spans="1:17">
      <c r="A25" s="126"/>
      <c r="B25" s="126"/>
      <c r="C25" s="126"/>
      <c r="D25" s="126"/>
      <c r="E25" s="126"/>
      <c r="F25" s="126"/>
      <c r="G25" s="126"/>
      <c r="H25" s="126"/>
      <c r="I25" s="126"/>
      <c r="J25" s="126"/>
      <c r="K25" s="126"/>
      <c r="L25" s="126"/>
      <c r="M25" s="126"/>
    </row>
    <row r="26" spans="1:17">
      <c r="A26" s="126"/>
      <c r="B26" s="126"/>
      <c r="C26" s="126"/>
      <c r="D26" s="126"/>
      <c r="E26" s="126"/>
      <c r="F26" s="126"/>
      <c r="G26" s="126"/>
      <c r="H26" s="126"/>
      <c r="I26" s="126"/>
      <c r="J26" s="126"/>
      <c r="K26" s="126"/>
      <c r="L26" s="126"/>
      <c r="M26" s="126"/>
    </row>
    <row r="27" spans="1:17">
      <c r="A27" s="126"/>
      <c r="B27" s="126"/>
      <c r="C27" s="126"/>
      <c r="D27" s="126"/>
      <c r="E27" s="126"/>
      <c r="F27" s="126"/>
      <c r="G27" s="126"/>
      <c r="H27" s="126"/>
      <c r="I27" s="126"/>
      <c r="J27" s="126"/>
      <c r="K27" s="126"/>
      <c r="L27" s="126"/>
      <c r="M27" s="126"/>
    </row>
    <row r="28" spans="1:17">
      <c r="A28" s="126"/>
      <c r="B28" s="126"/>
      <c r="C28" s="126"/>
      <c r="D28" s="126"/>
      <c r="E28" s="126"/>
      <c r="F28" s="126"/>
      <c r="G28" s="126"/>
      <c r="H28" s="126"/>
      <c r="I28" s="126"/>
      <c r="J28" s="126"/>
      <c r="K28" s="126"/>
      <c r="L28" s="126"/>
      <c r="M28" s="126"/>
    </row>
    <row r="29" spans="1:17">
      <c r="A29" s="126"/>
      <c r="B29" s="126"/>
      <c r="C29" s="126"/>
      <c r="D29" s="126"/>
      <c r="E29" s="126"/>
      <c r="F29" s="126"/>
      <c r="G29" s="126"/>
      <c r="H29" s="126"/>
      <c r="I29" s="126"/>
      <c r="J29" s="126"/>
      <c r="K29" s="126"/>
      <c r="L29" s="126"/>
      <c r="M29" s="126"/>
    </row>
    <row r="30" spans="1:17">
      <c r="A30" s="126"/>
      <c r="B30" s="126"/>
      <c r="C30" s="126"/>
      <c r="D30" s="126"/>
      <c r="E30" s="126"/>
      <c r="F30" s="126"/>
      <c r="G30" s="126"/>
      <c r="H30" s="126"/>
      <c r="I30" s="126"/>
      <c r="J30" s="126"/>
      <c r="K30" s="126"/>
      <c r="L30" s="126"/>
      <c r="M30" s="126"/>
    </row>
    <row r="31" spans="1:17">
      <c r="A31" s="126"/>
      <c r="B31" s="126"/>
      <c r="C31" s="126"/>
      <c r="D31" s="126"/>
      <c r="E31" s="126"/>
      <c r="F31" s="126"/>
      <c r="G31" s="126"/>
      <c r="H31" s="126"/>
      <c r="I31" s="126"/>
      <c r="J31" s="126"/>
      <c r="K31" s="126"/>
      <c r="L31" s="126"/>
      <c r="M31" s="126"/>
    </row>
    <row r="32" spans="1:17">
      <c r="A32" s="126"/>
      <c r="B32" s="128">
        <v>2014</v>
      </c>
      <c r="C32" s="128">
        <v>2015</v>
      </c>
      <c r="D32" s="128">
        <v>2016</v>
      </c>
      <c r="E32" s="128">
        <v>2017</v>
      </c>
      <c r="F32" s="128">
        <v>2018</v>
      </c>
      <c r="G32" s="128">
        <v>2019</v>
      </c>
      <c r="H32" s="128">
        <v>2020</v>
      </c>
      <c r="I32" s="128">
        <v>2021</v>
      </c>
      <c r="J32" s="128">
        <v>2022</v>
      </c>
      <c r="K32" s="128">
        <v>2023</v>
      </c>
      <c r="L32" s="128" t="s">
        <v>45</v>
      </c>
      <c r="M32" s="128" t="s">
        <v>46</v>
      </c>
    </row>
    <row r="33" spans="1:13">
      <c r="A33" s="132" t="s">
        <v>54</v>
      </c>
      <c r="B33" s="133">
        <v>19.739999999999998</v>
      </c>
      <c r="C33" s="133">
        <v>19.830000000000002</v>
      </c>
      <c r="D33" s="133">
        <v>19.853860016544285</v>
      </c>
      <c r="E33" s="133">
        <v>19.885947732529598</v>
      </c>
      <c r="F33" s="133">
        <v>19.8444073148044</v>
      </c>
      <c r="G33" s="133">
        <v>19.8796448877881</v>
      </c>
      <c r="H33" s="133">
        <v>19.965479811907599</v>
      </c>
      <c r="I33" s="133">
        <v>20.02</v>
      </c>
      <c r="J33" s="133">
        <v>20</v>
      </c>
      <c r="K33" s="133">
        <v>7.43</v>
      </c>
      <c r="L33" s="133">
        <v>7.52</v>
      </c>
      <c r="M33" s="133">
        <v>7.59</v>
      </c>
    </row>
    <row r="34" spans="1:13" ht="16.5" thickBot="1">
      <c r="A34" s="134" t="s">
        <v>55</v>
      </c>
      <c r="B34" s="135">
        <v>14.934479634248307</v>
      </c>
      <c r="C34" s="135">
        <v>14.944409128800759</v>
      </c>
      <c r="D34" s="135">
        <v>14.79942049472751</v>
      </c>
      <c r="E34" s="135">
        <v>14.346449029399263</v>
      </c>
      <c r="F34" s="136">
        <v>14.303762258029975</v>
      </c>
      <c r="G34" s="136">
        <v>14.334714294220856</v>
      </c>
      <c r="H34" s="136">
        <v>14.4599405951877</v>
      </c>
      <c r="I34" s="136">
        <v>14.515333173028457</v>
      </c>
      <c r="J34" s="136">
        <v>14.521452145214521</v>
      </c>
      <c r="K34" s="136">
        <v>5.6948559262628953</v>
      </c>
      <c r="L34" s="136">
        <v>5.8354097961667177</v>
      </c>
      <c r="M34" s="136">
        <v>6.1297350914706579</v>
      </c>
    </row>
    <row r="35" spans="1:13" ht="15.75" thickTop="1">
      <c r="A35" s="126" t="s">
        <v>51</v>
      </c>
      <c r="B35" s="127">
        <f t="shared" ref="B35:J35" si="1">B33-B34</f>
        <v>4.8055203657516916</v>
      </c>
      <c r="C35" s="127">
        <f t="shared" si="1"/>
        <v>4.8855908711992431</v>
      </c>
      <c r="D35" s="127">
        <f t="shared" si="1"/>
        <v>5.054439521816775</v>
      </c>
      <c r="E35" s="127">
        <f t="shared" si="1"/>
        <v>5.5394987031303344</v>
      </c>
      <c r="F35" s="127">
        <f t="shared" si="1"/>
        <v>5.5406450567744248</v>
      </c>
      <c r="G35" s="127">
        <f t="shared" si="1"/>
        <v>5.5449305935672442</v>
      </c>
      <c r="H35" s="127">
        <f t="shared" si="1"/>
        <v>5.5055392167198995</v>
      </c>
      <c r="I35" s="127">
        <f t="shared" si="1"/>
        <v>5.5046668269715422</v>
      </c>
      <c r="J35" s="127">
        <f t="shared" si="1"/>
        <v>5.4785478547854787</v>
      </c>
      <c r="K35" s="127">
        <f>K33-K34</f>
        <v>1.7351440737371044</v>
      </c>
      <c r="L35" s="127">
        <f>L33-L34</f>
        <v>1.6845902038332818</v>
      </c>
      <c r="M35" s="127">
        <f>M33-M34</f>
        <v>1.460264908529342</v>
      </c>
    </row>
    <row r="36" spans="1:13">
      <c r="A36" s="75"/>
      <c r="B36" s="77"/>
      <c r="C36" s="77"/>
      <c r="D36" s="77"/>
      <c r="E36" s="77"/>
      <c r="F36" s="77"/>
      <c r="G36" s="77"/>
      <c r="H36" s="77"/>
      <c r="I36" s="77"/>
      <c r="J36" s="77"/>
      <c r="K36" s="77"/>
      <c r="L36" s="77"/>
      <c r="M36" s="77"/>
    </row>
    <row r="37" spans="1:13">
      <c r="F37" s="77"/>
      <c r="G37" s="77"/>
      <c r="H37" s="77"/>
      <c r="I37" s="77"/>
      <c r="J37" s="77"/>
      <c r="K37" s="77"/>
      <c r="L37" s="77"/>
      <c r="M37" s="77"/>
    </row>
  </sheetData>
  <dataConsolidate topLabels="1">
    <dataRefs count="1">
      <dataRef ref="B1:B321" sheet="Tuloveroprosentti" r:id="rId1"/>
    </dataRefs>
  </dataConsolidate>
  <dataValidations count="2">
    <dataValidation type="list" showInputMessage="1" showErrorMessage="1" sqref="WVG983047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A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A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A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A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A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A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A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A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A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A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A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A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A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A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A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xr:uid="{621A605E-FCC8-42BA-ADD4-0EE0BAE80BE5}">
      <formula1>Kunnat_nimet</formula1>
    </dataValidation>
    <dataValidation type="list" showDropDown="1" showInputMessage="1" showErrorMessage="1" sqref="A4" xr:uid="{0E3D7C8C-A6BB-4C99-A136-C0D07B166257}">
      <formula1>Kunnat_nimet</formula1>
    </dataValidation>
  </dataValidations>
  <pageMargins left="0.7" right="0.7" top="0.75" bottom="0.75" header="0.3" footer="0.3"/>
  <pageSetup paperSize="9" orientation="landscape"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3DD7-7531-484A-A3FF-EDC4E90FFF55}">
  <dimension ref="A1:Q295"/>
  <sheetViews>
    <sheetView workbookViewId="0">
      <pane xSplit="2" ySplit="3" topLeftCell="C4" activePane="bottomRight" state="frozen"/>
      <selection pane="topRight" activeCell="Q50" sqref="Q50"/>
      <selection pane="bottomLeft" activeCell="Q50" sqref="Q50"/>
      <selection pane="bottomRight" activeCell="Q50" sqref="Q50"/>
    </sheetView>
  </sheetViews>
  <sheetFormatPr defaultRowHeight="12"/>
  <cols>
    <col min="2" max="2" width="16.42578125" bestFit="1" customWidth="1"/>
    <col min="3" max="3" width="12.42578125" bestFit="1" customWidth="1"/>
    <col min="4" max="4" width="11.140625" bestFit="1" customWidth="1"/>
    <col min="5" max="5" width="12.42578125" bestFit="1" customWidth="1"/>
    <col min="6" max="6" width="10.140625" bestFit="1" customWidth="1"/>
    <col min="7" max="7" width="10.85546875" bestFit="1" customWidth="1"/>
    <col min="8" max="8" width="10.140625" bestFit="1" customWidth="1"/>
    <col min="9" max="9" width="12.7109375" bestFit="1" customWidth="1"/>
    <col min="10" max="11" width="11.140625" bestFit="1" customWidth="1"/>
    <col min="12" max="12" width="10.140625" bestFit="1" customWidth="1"/>
    <col min="13" max="13" width="11.140625" bestFit="1" customWidth="1"/>
    <col min="14" max="14" width="10.140625" bestFit="1" customWidth="1"/>
  </cols>
  <sheetData>
    <row r="1" spans="1:17">
      <c r="A1" t="s">
        <v>56</v>
      </c>
    </row>
    <row r="2" spans="1:17">
      <c r="C2" s="54">
        <v>2022</v>
      </c>
      <c r="I2" s="54">
        <v>2023</v>
      </c>
    </row>
    <row r="3" spans="1:17">
      <c r="A3" t="s">
        <v>57</v>
      </c>
      <c r="B3" t="s">
        <v>58</v>
      </c>
      <c r="C3" t="s">
        <v>59</v>
      </c>
      <c r="D3" t="s">
        <v>60</v>
      </c>
      <c r="E3" t="s">
        <v>61</v>
      </c>
      <c r="F3" t="s">
        <v>62</v>
      </c>
      <c r="G3" t="s">
        <v>63</v>
      </c>
      <c r="H3" t="s">
        <v>64</v>
      </c>
      <c r="I3" t="s">
        <v>59</v>
      </c>
      <c r="J3" t="s">
        <v>60</v>
      </c>
      <c r="K3" t="s">
        <v>61</v>
      </c>
      <c r="L3" t="s">
        <v>62</v>
      </c>
      <c r="M3" t="s">
        <v>63</v>
      </c>
      <c r="N3" t="s">
        <v>64</v>
      </c>
    </row>
    <row r="4" spans="1:17">
      <c r="A4">
        <v>20</v>
      </c>
      <c r="B4" s="39" t="s">
        <v>3</v>
      </c>
      <c r="C4" s="71">
        <v>11667941</v>
      </c>
      <c r="D4" s="71">
        <v>6255664</v>
      </c>
      <c r="E4" s="71">
        <v>63057886</v>
      </c>
      <c r="F4" s="71">
        <v>3020479</v>
      </c>
      <c r="G4" s="71">
        <v>5434340</v>
      </c>
      <c r="H4" s="71">
        <v>1585955</v>
      </c>
      <c r="I4" s="71">
        <v>47266525</v>
      </c>
      <c r="J4" s="71">
        <v>5720485</v>
      </c>
      <c r="K4" s="71">
        <v>30324792</v>
      </c>
      <c r="L4" s="71">
        <v>3321540</v>
      </c>
      <c r="M4" s="71">
        <v>6585132</v>
      </c>
      <c r="N4" s="71">
        <v>1653444</v>
      </c>
      <c r="P4" s="86">
        <v>20</v>
      </c>
      <c r="Q4" s="123">
        <f>P4-A4</f>
        <v>0</v>
      </c>
    </row>
    <row r="5" spans="1:17">
      <c r="A5">
        <v>5</v>
      </c>
      <c r="B5" s="39" t="s">
        <v>65</v>
      </c>
      <c r="C5" s="71">
        <v>3645825</v>
      </c>
      <c r="D5" s="71">
        <v>5533947</v>
      </c>
      <c r="E5" s="71">
        <v>26920048</v>
      </c>
      <c r="F5" s="71">
        <v>1788864</v>
      </c>
      <c r="G5" s="71">
        <v>2373213</v>
      </c>
      <c r="H5" s="71">
        <v>800195</v>
      </c>
      <c r="I5" s="71">
        <v>17856687</v>
      </c>
      <c r="J5" s="71">
        <v>5235537</v>
      </c>
      <c r="K5" s="71">
        <v>12655706</v>
      </c>
      <c r="L5" s="71">
        <v>1925553</v>
      </c>
      <c r="M5" s="71">
        <v>2802392</v>
      </c>
      <c r="N5" s="71">
        <v>825683</v>
      </c>
      <c r="P5" s="94">
        <v>5</v>
      </c>
      <c r="Q5" s="123">
        <f t="shared" ref="Q5:Q68" si="0">P5-A5</f>
        <v>0</v>
      </c>
    </row>
    <row r="6" spans="1:17">
      <c r="A6">
        <v>9</v>
      </c>
      <c r="B6" s="39" t="s">
        <v>66</v>
      </c>
      <c r="C6" s="71">
        <v>1003666</v>
      </c>
      <c r="D6" s="71">
        <v>1881110</v>
      </c>
      <c r="E6" s="71">
        <v>7562006</v>
      </c>
      <c r="F6" s="71">
        <v>520853</v>
      </c>
      <c r="G6" s="71">
        <v>674384</v>
      </c>
      <c r="H6" s="71">
        <v>218327</v>
      </c>
      <c r="I6" s="71">
        <v>4777445</v>
      </c>
      <c r="J6" s="71">
        <v>3314408</v>
      </c>
      <c r="K6" s="71">
        <v>3580735</v>
      </c>
      <c r="L6" s="71">
        <v>569985</v>
      </c>
      <c r="M6" s="71">
        <v>795747</v>
      </c>
      <c r="N6" s="71">
        <v>226019</v>
      </c>
      <c r="P6" s="94">
        <v>9</v>
      </c>
      <c r="Q6" s="123">
        <f t="shared" si="0"/>
        <v>0</v>
      </c>
    </row>
    <row r="7" spans="1:17">
      <c r="A7">
        <v>10</v>
      </c>
      <c r="B7" s="39" t="s">
        <v>67</v>
      </c>
      <c r="C7" s="71">
        <v>4178249</v>
      </c>
      <c r="D7" s="71">
        <v>7249774</v>
      </c>
      <c r="E7" s="71">
        <v>30758720</v>
      </c>
      <c r="F7" s="71">
        <v>2050482</v>
      </c>
      <c r="G7" s="71">
        <v>2858776</v>
      </c>
      <c r="H7" s="71">
        <v>979085</v>
      </c>
      <c r="I7" s="71">
        <v>20511681</v>
      </c>
      <c r="J7" s="71">
        <v>7238310</v>
      </c>
      <c r="K7" s="71">
        <v>14268258</v>
      </c>
      <c r="L7" s="71">
        <v>2241124</v>
      </c>
      <c r="M7" s="71">
        <v>3432596</v>
      </c>
      <c r="N7" s="71">
        <v>1020286</v>
      </c>
      <c r="P7" s="94">
        <v>10</v>
      </c>
      <c r="Q7" s="123">
        <f t="shared" si="0"/>
        <v>0</v>
      </c>
    </row>
    <row r="8" spans="1:17">
      <c r="A8">
        <v>16</v>
      </c>
      <c r="B8" s="39" t="s">
        <v>68</v>
      </c>
      <c r="C8" s="71">
        <v>5442589</v>
      </c>
      <c r="D8" s="71">
        <v>7241891</v>
      </c>
      <c r="E8" s="71">
        <v>27874465</v>
      </c>
      <c r="F8" s="71">
        <v>1537816</v>
      </c>
      <c r="G8" s="71">
        <v>2485762</v>
      </c>
      <c r="H8" s="71">
        <v>794485</v>
      </c>
      <c r="I8" s="71">
        <v>21609034</v>
      </c>
      <c r="J8" s="71">
        <v>6555262</v>
      </c>
      <c r="K8" s="71">
        <v>12042396</v>
      </c>
      <c r="L8" s="71">
        <v>1666469</v>
      </c>
      <c r="M8" s="71">
        <v>2935479</v>
      </c>
      <c r="N8" s="71">
        <v>825693</v>
      </c>
      <c r="P8" s="94">
        <v>16</v>
      </c>
      <c r="Q8" s="123">
        <f t="shared" si="0"/>
        <v>0</v>
      </c>
    </row>
    <row r="9" spans="1:17">
      <c r="A9">
        <v>18</v>
      </c>
      <c r="B9" s="39" t="s">
        <v>69</v>
      </c>
      <c r="C9" s="71">
        <v>4269542</v>
      </c>
      <c r="D9" s="71">
        <v>3267819</v>
      </c>
      <c r="E9" s="71">
        <v>19341668</v>
      </c>
      <c r="F9" s="71">
        <v>1030046</v>
      </c>
      <c r="G9" s="71">
        <v>1752984</v>
      </c>
      <c r="H9" s="71">
        <v>478545</v>
      </c>
      <c r="I9" s="71">
        <v>15738754</v>
      </c>
      <c r="J9" s="71">
        <v>3885494</v>
      </c>
      <c r="K9" s="71">
        <v>8950251</v>
      </c>
      <c r="L9" s="71">
        <v>1135943</v>
      </c>
      <c r="M9" s="71">
        <v>2125344</v>
      </c>
      <c r="N9" s="71">
        <v>492205</v>
      </c>
      <c r="P9" s="94">
        <v>18</v>
      </c>
      <c r="Q9" s="123">
        <f t="shared" si="0"/>
        <v>0</v>
      </c>
    </row>
    <row r="10" spans="1:17">
      <c r="A10">
        <v>19</v>
      </c>
      <c r="B10" s="39" t="s">
        <v>70</v>
      </c>
      <c r="C10" s="71">
        <v>2563101</v>
      </c>
      <c r="D10" s="71">
        <v>1383120</v>
      </c>
      <c r="E10" s="71">
        <v>14765010</v>
      </c>
      <c r="F10" s="71">
        <v>616184</v>
      </c>
      <c r="G10" s="71">
        <v>1315357</v>
      </c>
      <c r="H10" s="71">
        <v>393928</v>
      </c>
      <c r="I10" s="71">
        <v>10699005</v>
      </c>
      <c r="J10" s="71">
        <v>1152201</v>
      </c>
      <c r="K10" s="71">
        <v>6806618</v>
      </c>
      <c r="L10" s="71">
        <v>656693</v>
      </c>
      <c r="M10" s="71">
        <v>1578387</v>
      </c>
      <c r="N10" s="71">
        <v>401901</v>
      </c>
      <c r="P10" s="94">
        <v>19</v>
      </c>
      <c r="Q10" s="123">
        <f t="shared" si="0"/>
        <v>0</v>
      </c>
    </row>
    <row r="11" spans="1:17">
      <c r="A11">
        <v>46</v>
      </c>
      <c r="B11" s="39" t="s">
        <v>71</v>
      </c>
      <c r="C11" s="71">
        <v>459451</v>
      </c>
      <c r="D11" s="71">
        <v>1055491</v>
      </c>
      <c r="E11" s="71">
        <v>3658812</v>
      </c>
      <c r="F11" s="71">
        <v>209371</v>
      </c>
      <c r="G11" s="71">
        <v>331019</v>
      </c>
      <c r="H11" s="71">
        <v>121668</v>
      </c>
      <c r="I11" s="71">
        <v>2658705</v>
      </c>
      <c r="J11" s="71">
        <v>1229036</v>
      </c>
      <c r="K11" s="71">
        <v>1674027</v>
      </c>
      <c r="L11" s="71">
        <v>233695</v>
      </c>
      <c r="M11" s="71">
        <v>405381</v>
      </c>
      <c r="N11" s="71">
        <v>127144</v>
      </c>
      <c r="P11" s="94">
        <v>46</v>
      </c>
      <c r="Q11" s="123">
        <f t="shared" si="0"/>
        <v>0</v>
      </c>
    </row>
    <row r="12" spans="1:17">
      <c r="A12">
        <v>47</v>
      </c>
      <c r="B12" s="39" t="s">
        <v>72</v>
      </c>
      <c r="C12" s="71">
        <v>848496</v>
      </c>
      <c r="D12" s="71">
        <v>816914</v>
      </c>
      <c r="E12" s="71">
        <v>5611294</v>
      </c>
      <c r="F12" s="71">
        <v>348439</v>
      </c>
      <c r="G12" s="71">
        <v>510914</v>
      </c>
      <c r="H12" s="71">
        <v>163908</v>
      </c>
      <c r="I12" s="71">
        <v>4243326</v>
      </c>
      <c r="J12" s="71">
        <v>853234</v>
      </c>
      <c r="K12" s="71">
        <v>2678572</v>
      </c>
      <c r="L12" s="71">
        <v>365684</v>
      </c>
      <c r="M12" s="71">
        <v>625996</v>
      </c>
      <c r="N12" s="71">
        <v>174476</v>
      </c>
      <c r="P12" s="94">
        <v>47</v>
      </c>
      <c r="Q12" s="123">
        <f t="shared" si="0"/>
        <v>0</v>
      </c>
    </row>
    <row r="13" spans="1:17">
      <c r="A13">
        <v>49</v>
      </c>
      <c r="B13" s="39" t="s">
        <v>73</v>
      </c>
      <c r="C13" s="71">
        <v>822987738</v>
      </c>
      <c r="D13" s="71">
        <v>307996560</v>
      </c>
      <c r="E13" s="71">
        <v>1494774889</v>
      </c>
      <c r="F13" s="71">
        <v>46658776</v>
      </c>
      <c r="G13" s="71">
        <v>149470970</v>
      </c>
      <c r="H13" s="71">
        <v>29187119</v>
      </c>
      <c r="I13" s="71">
        <v>1956066296</v>
      </c>
      <c r="J13" s="71">
        <v>232206924</v>
      </c>
      <c r="K13" s="71">
        <v>490283225</v>
      </c>
      <c r="L13" s="71">
        <v>49722517</v>
      </c>
      <c r="M13" s="71">
        <v>181415606</v>
      </c>
      <c r="N13" s="71">
        <v>30280878</v>
      </c>
      <c r="P13" s="94">
        <v>49</v>
      </c>
      <c r="Q13" s="123">
        <f t="shared" si="0"/>
        <v>0</v>
      </c>
    </row>
    <row r="14" spans="1:17">
      <c r="A14">
        <v>50</v>
      </c>
      <c r="B14" s="39" t="s">
        <v>74</v>
      </c>
      <c r="C14" s="71">
        <v>7236697</v>
      </c>
      <c r="D14" s="71">
        <v>8047701</v>
      </c>
      <c r="E14" s="71">
        <v>41685614</v>
      </c>
      <c r="F14" s="71">
        <v>2257969</v>
      </c>
      <c r="G14" s="71">
        <v>3796111</v>
      </c>
      <c r="H14" s="71">
        <v>1153433</v>
      </c>
      <c r="I14" s="71">
        <v>31591284</v>
      </c>
      <c r="J14" s="71">
        <v>6870694</v>
      </c>
      <c r="K14" s="71">
        <v>18620402</v>
      </c>
      <c r="L14" s="71">
        <v>2391596</v>
      </c>
      <c r="M14" s="71">
        <v>4511286</v>
      </c>
      <c r="N14" s="71">
        <v>1188836</v>
      </c>
      <c r="P14" s="94">
        <v>50</v>
      </c>
      <c r="Q14" s="123">
        <f t="shared" si="0"/>
        <v>0</v>
      </c>
    </row>
    <row r="15" spans="1:17">
      <c r="A15">
        <v>51</v>
      </c>
      <c r="B15" s="39" t="s">
        <v>75</v>
      </c>
      <c r="C15" s="71">
        <v>8413928</v>
      </c>
      <c r="D15" s="71">
        <v>17368669</v>
      </c>
      <c r="E15" s="71">
        <v>31518720</v>
      </c>
      <c r="F15" s="71">
        <v>2001660</v>
      </c>
      <c r="G15" s="71">
        <v>3287767</v>
      </c>
      <c r="H15" s="71">
        <v>934986</v>
      </c>
      <c r="I15" s="71">
        <v>29657294</v>
      </c>
      <c r="J15" s="71">
        <v>4881136</v>
      </c>
      <c r="K15" s="71">
        <v>10313258</v>
      </c>
      <c r="L15" s="71">
        <v>2219548</v>
      </c>
      <c r="M15" s="71">
        <v>3877128</v>
      </c>
      <c r="N15" s="71">
        <v>950583</v>
      </c>
      <c r="P15" s="94">
        <v>51</v>
      </c>
      <c r="Q15" s="123">
        <f t="shared" si="0"/>
        <v>0</v>
      </c>
    </row>
    <row r="16" spans="1:17">
      <c r="A16">
        <v>52</v>
      </c>
      <c r="B16" s="39" t="s">
        <v>76</v>
      </c>
      <c r="C16" s="71">
        <v>760572</v>
      </c>
      <c r="D16" s="71">
        <v>1846458</v>
      </c>
      <c r="E16" s="71">
        <v>7261195</v>
      </c>
      <c r="F16" s="71">
        <v>452569</v>
      </c>
      <c r="G16" s="71">
        <v>650376</v>
      </c>
      <c r="H16" s="71">
        <v>219388</v>
      </c>
      <c r="I16" s="71">
        <v>4541400</v>
      </c>
      <c r="J16" s="71">
        <v>1742996</v>
      </c>
      <c r="K16" s="71">
        <v>3657253</v>
      </c>
      <c r="L16" s="71">
        <v>499481</v>
      </c>
      <c r="M16" s="71">
        <v>779495</v>
      </c>
      <c r="N16" s="71">
        <v>228137</v>
      </c>
      <c r="P16" s="94">
        <v>52</v>
      </c>
      <c r="Q16" s="123">
        <f t="shared" si="0"/>
        <v>0</v>
      </c>
    </row>
    <row r="17" spans="1:17">
      <c r="A17">
        <v>61</v>
      </c>
      <c r="B17" s="39" t="s">
        <v>77</v>
      </c>
      <c r="C17" s="71">
        <v>8409217</v>
      </c>
      <c r="D17" s="71">
        <v>5486479</v>
      </c>
      <c r="E17" s="71">
        <v>54942698</v>
      </c>
      <c r="F17" s="71">
        <v>2649946</v>
      </c>
      <c r="G17" s="71">
        <v>4992765</v>
      </c>
      <c r="H17" s="71">
        <v>1619540</v>
      </c>
      <c r="I17" s="71">
        <v>41137185</v>
      </c>
      <c r="J17" s="71">
        <v>5601148</v>
      </c>
      <c r="K17" s="71">
        <v>23774363</v>
      </c>
      <c r="L17" s="71">
        <v>2954509</v>
      </c>
      <c r="M17" s="71">
        <v>5941456</v>
      </c>
      <c r="N17" s="71">
        <v>1693618</v>
      </c>
      <c r="P17" s="94">
        <v>61</v>
      </c>
      <c r="Q17" s="123">
        <f t="shared" si="0"/>
        <v>0</v>
      </c>
    </row>
    <row r="18" spans="1:17">
      <c r="A18">
        <v>69</v>
      </c>
      <c r="B18" s="39" t="s">
        <v>78</v>
      </c>
      <c r="C18" s="71">
        <v>2900080</v>
      </c>
      <c r="D18" s="71">
        <v>4262411</v>
      </c>
      <c r="E18" s="71">
        <v>21800512</v>
      </c>
      <c r="F18" s="71">
        <v>1409659</v>
      </c>
      <c r="G18" s="71">
        <v>1854062</v>
      </c>
      <c r="H18" s="71">
        <v>605613</v>
      </c>
      <c r="I18" s="71">
        <v>14230833</v>
      </c>
      <c r="J18" s="71">
        <v>3233998</v>
      </c>
      <c r="K18" s="71">
        <v>10806066</v>
      </c>
      <c r="L18" s="71">
        <v>1527133</v>
      </c>
      <c r="M18" s="71">
        <v>2210976</v>
      </c>
      <c r="N18" s="71">
        <v>625056</v>
      </c>
      <c r="P18" s="94">
        <v>69</v>
      </c>
      <c r="Q18" s="123">
        <f t="shared" si="0"/>
        <v>0</v>
      </c>
    </row>
    <row r="19" spans="1:17">
      <c r="A19">
        <v>71</v>
      </c>
      <c r="B19" s="39" t="s">
        <v>79</v>
      </c>
      <c r="C19" s="71">
        <v>2730023</v>
      </c>
      <c r="D19" s="71">
        <v>2881490</v>
      </c>
      <c r="E19" s="71">
        <v>19776496</v>
      </c>
      <c r="F19" s="71">
        <v>1238017</v>
      </c>
      <c r="G19" s="71">
        <v>1744893</v>
      </c>
      <c r="H19" s="71">
        <v>567546</v>
      </c>
      <c r="I19" s="71">
        <v>13600025</v>
      </c>
      <c r="J19" s="71">
        <v>2751223</v>
      </c>
      <c r="K19" s="71">
        <v>9701098</v>
      </c>
      <c r="L19" s="71">
        <v>1389277</v>
      </c>
      <c r="M19" s="71">
        <v>2137466</v>
      </c>
      <c r="N19" s="71">
        <v>591876</v>
      </c>
      <c r="P19" s="94">
        <v>71</v>
      </c>
      <c r="Q19" s="123">
        <f t="shared" si="0"/>
        <v>0</v>
      </c>
    </row>
    <row r="20" spans="1:17">
      <c r="A20">
        <v>72</v>
      </c>
      <c r="B20" s="39" t="s">
        <v>80</v>
      </c>
      <c r="C20" s="71">
        <v>665130</v>
      </c>
      <c r="D20" s="71">
        <v>567672</v>
      </c>
      <c r="E20" s="71">
        <v>3485425</v>
      </c>
      <c r="F20" s="71">
        <v>220297</v>
      </c>
      <c r="G20" s="71">
        <v>303167</v>
      </c>
      <c r="H20" s="71">
        <v>97887</v>
      </c>
      <c r="I20" s="71">
        <v>2552656</v>
      </c>
      <c r="J20" s="71">
        <v>648251</v>
      </c>
      <c r="K20" s="71">
        <v>1439929</v>
      </c>
      <c r="L20" s="71">
        <v>239834</v>
      </c>
      <c r="M20" s="71">
        <v>352975</v>
      </c>
      <c r="N20" s="71">
        <v>101195</v>
      </c>
      <c r="P20" s="94">
        <v>72</v>
      </c>
      <c r="Q20" s="123">
        <f t="shared" si="0"/>
        <v>0</v>
      </c>
    </row>
    <row r="21" spans="1:17">
      <c r="A21">
        <v>74</v>
      </c>
      <c r="B21" s="39" t="s">
        <v>81</v>
      </c>
      <c r="C21" s="71">
        <v>340506</v>
      </c>
      <c r="D21" s="71">
        <v>723795</v>
      </c>
      <c r="E21" s="71">
        <v>3295052</v>
      </c>
      <c r="F21" s="71">
        <v>203338</v>
      </c>
      <c r="G21" s="71">
        <v>277281</v>
      </c>
      <c r="H21" s="71">
        <v>94597</v>
      </c>
      <c r="I21" s="71">
        <v>1930729</v>
      </c>
      <c r="J21" s="71">
        <v>736195</v>
      </c>
      <c r="K21" s="71">
        <v>1689644</v>
      </c>
      <c r="L21" s="71">
        <v>215915</v>
      </c>
      <c r="M21" s="71">
        <v>328134</v>
      </c>
      <c r="N21" s="71">
        <v>98614</v>
      </c>
      <c r="P21" s="94">
        <v>74</v>
      </c>
      <c r="Q21" s="123">
        <f t="shared" si="0"/>
        <v>0</v>
      </c>
    </row>
    <row r="22" spans="1:17">
      <c r="A22">
        <v>75</v>
      </c>
      <c r="B22" s="39" t="s">
        <v>82</v>
      </c>
      <c r="C22" s="71">
        <v>14713417</v>
      </c>
      <c r="D22" s="71">
        <v>8190070</v>
      </c>
      <c r="E22" s="71">
        <v>76208541</v>
      </c>
      <c r="F22" s="71">
        <v>4000618</v>
      </c>
      <c r="G22" s="71">
        <v>6719365</v>
      </c>
      <c r="H22" s="71">
        <v>1967083</v>
      </c>
      <c r="I22" s="71">
        <v>59948712</v>
      </c>
      <c r="J22" s="71">
        <v>8147063</v>
      </c>
      <c r="K22" s="71">
        <v>33518872</v>
      </c>
      <c r="L22" s="71">
        <v>4172922</v>
      </c>
      <c r="M22" s="71">
        <v>7963530</v>
      </c>
      <c r="N22" s="71">
        <v>2043342</v>
      </c>
      <c r="P22" s="94">
        <v>75</v>
      </c>
      <c r="Q22" s="123">
        <f t="shared" si="0"/>
        <v>0</v>
      </c>
    </row>
    <row r="23" spans="1:17">
      <c r="A23">
        <v>77</v>
      </c>
      <c r="B23" s="39" t="s">
        <v>83</v>
      </c>
      <c r="C23" s="71">
        <v>1815726</v>
      </c>
      <c r="D23" s="71">
        <v>3258328</v>
      </c>
      <c r="E23" s="71">
        <v>13932578</v>
      </c>
      <c r="F23" s="71">
        <v>871909</v>
      </c>
      <c r="G23" s="71">
        <v>1233527</v>
      </c>
      <c r="H23" s="71">
        <v>416814</v>
      </c>
      <c r="I23" s="71">
        <v>9418129</v>
      </c>
      <c r="J23" s="71">
        <v>2968701</v>
      </c>
      <c r="K23" s="71">
        <v>6756755</v>
      </c>
      <c r="L23" s="71">
        <v>973357</v>
      </c>
      <c r="M23" s="71">
        <v>1490845</v>
      </c>
      <c r="N23" s="71">
        <v>437704</v>
      </c>
      <c r="P23" s="94">
        <v>77</v>
      </c>
      <c r="Q23" s="123">
        <f t="shared" si="0"/>
        <v>0</v>
      </c>
    </row>
    <row r="24" spans="1:17">
      <c r="A24">
        <v>78</v>
      </c>
      <c r="B24" s="39" t="s">
        <v>84</v>
      </c>
      <c r="C24" s="71">
        <v>6511556</v>
      </c>
      <c r="D24" s="71">
        <v>5767088</v>
      </c>
      <c r="E24" s="71">
        <v>35177988</v>
      </c>
      <c r="F24" s="71">
        <v>1584459</v>
      </c>
      <c r="G24" s="71">
        <v>2924836</v>
      </c>
      <c r="H24" s="71">
        <v>863406</v>
      </c>
      <c r="I24" s="71">
        <v>27076557</v>
      </c>
      <c r="J24" s="71">
        <v>6747161</v>
      </c>
      <c r="K24" s="71">
        <v>16158996</v>
      </c>
      <c r="L24" s="71">
        <v>1692177</v>
      </c>
      <c r="M24" s="71">
        <v>3437400</v>
      </c>
      <c r="N24" s="71">
        <v>883926</v>
      </c>
      <c r="P24" s="94">
        <v>78</v>
      </c>
      <c r="Q24" s="123">
        <f t="shared" si="0"/>
        <v>0</v>
      </c>
    </row>
    <row r="25" spans="1:17">
      <c r="A25">
        <v>79</v>
      </c>
      <c r="B25" s="39" t="s">
        <v>85</v>
      </c>
      <c r="C25" s="71">
        <v>4805730</v>
      </c>
      <c r="D25" s="71">
        <v>2788626</v>
      </c>
      <c r="E25" s="71">
        <v>26320124</v>
      </c>
      <c r="F25" s="71">
        <v>1429233</v>
      </c>
      <c r="G25" s="71">
        <v>2253423</v>
      </c>
      <c r="H25" s="71">
        <v>680469</v>
      </c>
      <c r="I25" s="71">
        <v>19796884</v>
      </c>
      <c r="J25" s="71">
        <v>2794626</v>
      </c>
      <c r="K25" s="71">
        <v>11993622</v>
      </c>
      <c r="L25" s="71">
        <v>1504654</v>
      </c>
      <c r="M25" s="71">
        <v>2666361</v>
      </c>
      <c r="N25" s="71">
        <v>708911</v>
      </c>
      <c r="P25" s="94">
        <v>79</v>
      </c>
      <c r="Q25" s="123">
        <f t="shared" si="0"/>
        <v>0</v>
      </c>
    </row>
    <row r="26" spans="1:17">
      <c r="A26">
        <v>81</v>
      </c>
      <c r="B26" s="39" t="s">
        <v>86</v>
      </c>
      <c r="C26" s="71">
        <v>998451</v>
      </c>
      <c r="D26" s="71">
        <v>2578041</v>
      </c>
      <c r="E26" s="71">
        <v>7652222</v>
      </c>
      <c r="F26" s="71">
        <v>420901</v>
      </c>
      <c r="G26" s="71">
        <v>667184</v>
      </c>
      <c r="H26" s="71">
        <v>246743</v>
      </c>
      <c r="I26" s="71">
        <v>5183716</v>
      </c>
      <c r="J26" s="71">
        <v>2424867</v>
      </c>
      <c r="K26" s="71">
        <v>3569278</v>
      </c>
      <c r="L26" s="71">
        <v>452492</v>
      </c>
      <c r="M26" s="71">
        <v>787191</v>
      </c>
      <c r="N26" s="71">
        <v>256191</v>
      </c>
      <c r="P26" s="94">
        <v>81</v>
      </c>
      <c r="Q26" s="123">
        <f t="shared" si="0"/>
        <v>0</v>
      </c>
    </row>
    <row r="27" spans="1:17">
      <c r="A27">
        <v>82</v>
      </c>
      <c r="B27" s="39" t="s">
        <v>87</v>
      </c>
      <c r="C27" s="71">
        <v>8713885</v>
      </c>
      <c r="D27" s="71">
        <v>5035198</v>
      </c>
      <c r="E27" s="71">
        <v>38246273</v>
      </c>
      <c r="F27" s="71">
        <v>1980306</v>
      </c>
      <c r="G27" s="71">
        <v>3427825</v>
      </c>
      <c r="H27" s="71">
        <v>960319</v>
      </c>
      <c r="I27" s="71">
        <v>32059834</v>
      </c>
      <c r="J27" s="71">
        <v>4462799</v>
      </c>
      <c r="K27" s="71">
        <v>16735785</v>
      </c>
      <c r="L27" s="71">
        <v>2106503</v>
      </c>
      <c r="M27" s="71">
        <v>4150462</v>
      </c>
      <c r="N27" s="71">
        <v>990796</v>
      </c>
      <c r="P27" s="94">
        <v>82</v>
      </c>
      <c r="Q27" s="123">
        <f t="shared" si="0"/>
        <v>0</v>
      </c>
    </row>
    <row r="28" spans="1:17">
      <c r="A28">
        <v>86</v>
      </c>
      <c r="B28" s="39" t="s">
        <v>88</v>
      </c>
      <c r="C28" s="71">
        <v>6231772</v>
      </c>
      <c r="D28" s="71">
        <v>4813673</v>
      </c>
      <c r="E28" s="71">
        <v>32106864</v>
      </c>
      <c r="F28" s="71">
        <v>1600380</v>
      </c>
      <c r="G28" s="71">
        <v>2830833</v>
      </c>
      <c r="H28" s="71">
        <v>805178</v>
      </c>
      <c r="I28" s="71">
        <v>24295182</v>
      </c>
      <c r="J28" s="71">
        <v>7114470</v>
      </c>
      <c r="K28" s="71">
        <v>14641677</v>
      </c>
      <c r="L28" s="71">
        <v>1788405</v>
      </c>
      <c r="M28" s="71">
        <v>3375043</v>
      </c>
      <c r="N28" s="71">
        <v>827874</v>
      </c>
      <c r="P28" s="94">
        <v>86</v>
      </c>
      <c r="Q28" s="123">
        <f t="shared" si="0"/>
        <v>0</v>
      </c>
    </row>
    <row r="29" spans="1:17">
      <c r="A29">
        <v>111</v>
      </c>
      <c r="B29" s="39" t="s">
        <v>89</v>
      </c>
      <c r="C29" s="71">
        <v>11894626</v>
      </c>
      <c r="D29" s="71">
        <v>8350063</v>
      </c>
      <c r="E29" s="71">
        <v>64678145</v>
      </c>
      <c r="F29" s="71">
        <v>3138273</v>
      </c>
      <c r="G29" s="71">
        <v>5686526</v>
      </c>
      <c r="H29" s="71">
        <v>1850999</v>
      </c>
      <c r="I29" s="71">
        <v>49128237</v>
      </c>
      <c r="J29" s="71">
        <v>7752018</v>
      </c>
      <c r="K29" s="71">
        <v>27145909</v>
      </c>
      <c r="L29" s="71">
        <v>3251157</v>
      </c>
      <c r="M29" s="71">
        <v>6628714</v>
      </c>
      <c r="N29" s="71">
        <v>1903459</v>
      </c>
      <c r="P29" s="94">
        <v>111</v>
      </c>
      <c r="Q29" s="123">
        <f t="shared" si="0"/>
        <v>0</v>
      </c>
    </row>
    <row r="30" spans="1:17">
      <c r="A30">
        <v>90</v>
      </c>
      <c r="B30" s="39" t="s">
        <v>90</v>
      </c>
      <c r="C30" s="71">
        <v>1111091</v>
      </c>
      <c r="D30" s="71">
        <v>2782738</v>
      </c>
      <c r="E30" s="71">
        <v>9141600</v>
      </c>
      <c r="F30" s="71">
        <v>495375</v>
      </c>
      <c r="G30" s="71">
        <v>802213</v>
      </c>
      <c r="H30" s="71">
        <v>293127</v>
      </c>
      <c r="I30" s="71">
        <v>6077909</v>
      </c>
      <c r="J30" s="71">
        <v>2721146</v>
      </c>
      <c r="K30" s="71">
        <v>4213893</v>
      </c>
      <c r="L30" s="71">
        <v>548843</v>
      </c>
      <c r="M30" s="71">
        <v>937838</v>
      </c>
      <c r="N30" s="71">
        <v>306534</v>
      </c>
      <c r="P30" s="94">
        <v>90</v>
      </c>
      <c r="Q30" s="123">
        <f t="shared" si="0"/>
        <v>0</v>
      </c>
    </row>
    <row r="31" spans="1:17">
      <c r="A31">
        <v>91</v>
      </c>
      <c r="B31" s="39" t="s">
        <v>91</v>
      </c>
      <c r="C31" s="71">
        <v>1423387997</v>
      </c>
      <c r="D31" s="71">
        <v>837804355</v>
      </c>
      <c r="E31" s="71">
        <v>3012429583</v>
      </c>
      <c r="F31" s="71">
        <v>87698129</v>
      </c>
      <c r="G31" s="71">
        <v>301959652</v>
      </c>
      <c r="H31" s="71">
        <v>66458135</v>
      </c>
      <c r="I31" s="71">
        <v>3652682257</v>
      </c>
      <c r="J31" s="71">
        <v>643833923</v>
      </c>
      <c r="K31" s="71">
        <v>985458261</v>
      </c>
      <c r="L31" s="71">
        <v>93049574</v>
      </c>
      <c r="M31" s="71">
        <v>362476229</v>
      </c>
      <c r="N31" s="71">
        <v>68012613</v>
      </c>
      <c r="P31" s="94">
        <v>91</v>
      </c>
      <c r="Q31" s="123">
        <f t="shared" si="0"/>
        <v>0</v>
      </c>
    </row>
    <row r="32" spans="1:17">
      <c r="A32">
        <v>97</v>
      </c>
      <c r="B32" s="63" t="s">
        <v>92</v>
      </c>
      <c r="C32" s="71">
        <v>1120186</v>
      </c>
      <c r="D32" s="71">
        <v>2027475</v>
      </c>
      <c r="E32" s="71">
        <v>6283807</v>
      </c>
      <c r="F32" s="71">
        <v>403113</v>
      </c>
      <c r="G32" s="71">
        <v>589753</v>
      </c>
      <c r="H32" s="71">
        <v>203568</v>
      </c>
      <c r="I32" s="71">
        <v>5083476</v>
      </c>
      <c r="J32" s="71">
        <v>1873893</v>
      </c>
      <c r="K32" s="71">
        <v>2629616</v>
      </c>
      <c r="L32" s="71">
        <v>442660</v>
      </c>
      <c r="M32" s="71">
        <v>705447</v>
      </c>
      <c r="N32" s="71">
        <v>214044</v>
      </c>
      <c r="P32" s="94">
        <v>97</v>
      </c>
      <c r="Q32" s="123">
        <f t="shared" si="0"/>
        <v>0</v>
      </c>
    </row>
    <row r="33" spans="1:17">
      <c r="A33">
        <v>98</v>
      </c>
      <c r="B33" s="39" t="s">
        <v>93</v>
      </c>
      <c r="C33" s="71">
        <v>20554655</v>
      </c>
      <c r="D33" s="71">
        <v>11994566</v>
      </c>
      <c r="E33" s="71">
        <v>92718577</v>
      </c>
      <c r="F33" s="71">
        <v>4971937</v>
      </c>
      <c r="G33" s="71">
        <v>8150621</v>
      </c>
      <c r="H33" s="71">
        <v>2307728</v>
      </c>
      <c r="I33" s="71">
        <v>76308176</v>
      </c>
      <c r="J33" s="71">
        <v>12558429</v>
      </c>
      <c r="K33" s="71">
        <v>40702814</v>
      </c>
      <c r="L33" s="71">
        <v>5199324</v>
      </c>
      <c r="M33" s="71">
        <v>9698259</v>
      </c>
      <c r="N33" s="71">
        <v>2360184</v>
      </c>
      <c r="P33" s="94">
        <v>98</v>
      </c>
      <c r="Q33" s="123">
        <f t="shared" si="0"/>
        <v>0</v>
      </c>
    </row>
    <row r="34" spans="1:17">
      <c r="A34">
        <v>102</v>
      </c>
      <c r="B34" s="39" t="s">
        <v>94</v>
      </c>
      <c r="C34" s="71">
        <v>4607592</v>
      </c>
      <c r="D34" s="71">
        <v>5505031</v>
      </c>
      <c r="E34" s="71">
        <v>32093402</v>
      </c>
      <c r="F34" s="71">
        <v>1905870</v>
      </c>
      <c r="G34" s="71">
        <v>2936770</v>
      </c>
      <c r="H34" s="71">
        <v>953542</v>
      </c>
      <c r="I34" s="71">
        <v>22546169</v>
      </c>
      <c r="J34" s="71">
        <v>5331393</v>
      </c>
      <c r="K34" s="71">
        <v>14365464</v>
      </c>
      <c r="L34" s="71">
        <v>2103478</v>
      </c>
      <c r="M34" s="71">
        <v>3503224</v>
      </c>
      <c r="N34" s="71">
        <v>995195</v>
      </c>
      <c r="P34" s="94">
        <v>102</v>
      </c>
      <c r="Q34" s="123">
        <f t="shared" si="0"/>
        <v>0</v>
      </c>
    </row>
    <row r="35" spans="1:17">
      <c r="A35">
        <v>103</v>
      </c>
      <c r="B35" s="39" t="s">
        <v>95</v>
      </c>
      <c r="C35" s="71">
        <v>929625</v>
      </c>
      <c r="D35" s="71">
        <v>1224479</v>
      </c>
      <c r="E35" s="71">
        <v>6988097</v>
      </c>
      <c r="F35" s="71">
        <v>468194</v>
      </c>
      <c r="G35" s="71">
        <v>615329</v>
      </c>
      <c r="H35" s="71">
        <v>205173</v>
      </c>
      <c r="I35" s="71">
        <v>4648814</v>
      </c>
      <c r="J35" s="71">
        <v>2364755</v>
      </c>
      <c r="K35" s="71">
        <v>3439566</v>
      </c>
      <c r="L35" s="71">
        <v>514629</v>
      </c>
      <c r="M35" s="71">
        <v>748195</v>
      </c>
      <c r="N35" s="71">
        <v>220520</v>
      </c>
      <c r="P35" s="94">
        <v>103</v>
      </c>
      <c r="Q35" s="123">
        <f t="shared" si="0"/>
        <v>0</v>
      </c>
    </row>
    <row r="36" spans="1:17">
      <c r="A36">
        <v>105</v>
      </c>
      <c r="B36" s="39" t="s">
        <v>96</v>
      </c>
      <c r="C36" s="71">
        <v>662807</v>
      </c>
      <c r="D36" s="71">
        <v>1576582</v>
      </c>
      <c r="E36" s="71">
        <v>6196637</v>
      </c>
      <c r="F36" s="71">
        <v>400906</v>
      </c>
      <c r="G36" s="71">
        <v>530534</v>
      </c>
      <c r="H36" s="71">
        <v>190160</v>
      </c>
      <c r="I36" s="71">
        <v>4101220</v>
      </c>
      <c r="J36" s="71">
        <v>1294062</v>
      </c>
      <c r="K36" s="71">
        <v>2908714</v>
      </c>
      <c r="L36" s="71">
        <v>430253</v>
      </c>
      <c r="M36" s="71">
        <v>624283</v>
      </c>
      <c r="N36" s="71">
        <v>199838</v>
      </c>
      <c r="P36" s="94">
        <v>105</v>
      </c>
      <c r="Q36" s="123">
        <f t="shared" si="0"/>
        <v>0</v>
      </c>
    </row>
    <row r="37" spans="1:17">
      <c r="A37">
        <v>106</v>
      </c>
      <c r="B37" s="39" t="s">
        <v>97</v>
      </c>
      <c r="C37" s="71">
        <v>56523701</v>
      </c>
      <c r="D37" s="71">
        <v>21942437</v>
      </c>
      <c r="E37" s="71">
        <v>202302834</v>
      </c>
      <c r="F37" s="71">
        <v>7596192</v>
      </c>
      <c r="G37" s="71">
        <v>18444111</v>
      </c>
      <c r="H37" s="71">
        <v>4791811</v>
      </c>
      <c r="I37" s="71">
        <v>184546957</v>
      </c>
      <c r="J37" s="71">
        <v>20706117</v>
      </c>
      <c r="K37" s="71">
        <v>84377259</v>
      </c>
      <c r="L37" s="71">
        <v>8286409</v>
      </c>
      <c r="M37" s="71">
        <v>22164619</v>
      </c>
      <c r="N37" s="71">
        <v>4944929</v>
      </c>
      <c r="P37" s="94">
        <v>106</v>
      </c>
      <c r="Q37" s="123">
        <f t="shared" si="0"/>
        <v>0</v>
      </c>
    </row>
    <row r="38" spans="1:17">
      <c r="A38">
        <v>108</v>
      </c>
      <c r="B38" s="39" t="s">
        <v>98</v>
      </c>
      <c r="C38" s="71">
        <v>6342726</v>
      </c>
      <c r="D38" s="71">
        <v>6447760</v>
      </c>
      <c r="E38" s="71">
        <v>37669938</v>
      </c>
      <c r="F38" s="71">
        <v>1902141</v>
      </c>
      <c r="G38" s="71">
        <v>3267374</v>
      </c>
      <c r="H38" s="71">
        <v>990039</v>
      </c>
      <c r="I38" s="71">
        <v>27620448</v>
      </c>
      <c r="J38" s="71">
        <v>5574570</v>
      </c>
      <c r="K38" s="71">
        <v>18218722</v>
      </c>
      <c r="L38" s="71">
        <v>2136263</v>
      </c>
      <c r="M38" s="71">
        <v>3957541</v>
      </c>
      <c r="N38" s="71">
        <v>1030917</v>
      </c>
      <c r="P38" s="94">
        <v>108</v>
      </c>
      <c r="Q38" s="123">
        <f t="shared" si="0"/>
        <v>0</v>
      </c>
    </row>
    <row r="39" spans="1:17">
      <c r="A39">
        <v>109</v>
      </c>
      <c r="B39" s="39" t="s">
        <v>99</v>
      </c>
      <c r="C39" s="71">
        <v>63118061</v>
      </c>
      <c r="D39" s="71">
        <v>32100905</v>
      </c>
      <c r="E39" s="71">
        <v>274899170</v>
      </c>
      <c r="F39" s="71">
        <v>11630968</v>
      </c>
      <c r="G39" s="71">
        <v>24125500</v>
      </c>
      <c r="H39" s="71">
        <v>6790167</v>
      </c>
      <c r="I39" s="71">
        <v>228949285</v>
      </c>
      <c r="J39" s="71">
        <v>31857885</v>
      </c>
      <c r="K39" s="71">
        <v>121980027</v>
      </c>
      <c r="L39" s="71">
        <v>12707606</v>
      </c>
      <c r="M39" s="71">
        <v>28950317</v>
      </c>
      <c r="N39" s="71">
        <v>7034408</v>
      </c>
      <c r="P39" s="94">
        <v>109</v>
      </c>
      <c r="Q39" s="123">
        <f t="shared" si="0"/>
        <v>0</v>
      </c>
    </row>
    <row r="40" spans="1:17">
      <c r="A40">
        <v>139</v>
      </c>
      <c r="B40" s="39" t="s">
        <v>100</v>
      </c>
      <c r="C40" s="71">
        <v>5773147</v>
      </c>
      <c r="D40" s="71">
        <v>3892774</v>
      </c>
      <c r="E40" s="71">
        <v>32267644</v>
      </c>
      <c r="F40" s="71">
        <v>1666979</v>
      </c>
      <c r="G40" s="71">
        <v>2855044</v>
      </c>
      <c r="H40" s="71">
        <v>856996</v>
      </c>
      <c r="I40" s="71">
        <v>24137853</v>
      </c>
      <c r="J40" s="71">
        <v>4185755</v>
      </c>
      <c r="K40" s="71">
        <v>15067669</v>
      </c>
      <c r="L40" s="71">
        <v>1884397</v>
      </c>
      <c r="M40" s="71">
        <v>3415029</v>
      </c>
      <c r="N40" s="71">
        <v>895991</v>
      </c>
      <c r="P40" s="94">
        <v>139</v>
      </c>
      <c r="Q40" s="123">
        <f t="shared" si="0"/>
        <v>0</v>
      </c>
    </row>
    <row r="41" spans="1:17">
      <c r="A41">
        <v>140</v>
      </c>
      <c r="B41" s="39" t="s">
        <v>101</v>
      </c>
      <c r="C41" s="71">
        <v>11824484</v>
      </c>
      <c r="D41" s="71">
        <v>12899091</v>
      </c>
      <c r="E41" s="71">
        <v>69789089</v>
      </c>
      <c r="F41" s="71">
        <v>4062643</v>
      </c>
      <c r="G41" s="71">
        <v>6393761</v>
      </c>
      <c r="H41" s="71">
        <v>1995714</v>
      </c>
      <c r="I41" s="71">
        <v>52173642</v>
      </c>
      <c r="J41" s="71">
        <v>11983555</v>
      </c>
      <c r="K41" s="71">
        <v>29743334</v>
      </c>
      <c r="L41" s="71">
        <v>4475894</v>
      </c>
      <c r="M41" s="71">
        <v>7538808</v>
      </c>
      <c r="N41" s="71">
        <v>2061374</v>
      </c>
      <c r="P41" s="94">
        <v>140</v>
      </c>
      <c r="Q41" s="123">
        <f t="shared" si="0"/>
        <v>0</v>
      </c>
    </row>
    <row r="42" spans="1:17">
      <c r="A42">
        <v>142</v>
      </c>
      <c r="B42" s="39" t="s">
        <v>102</v>
      </c>
      <c r="C42" s="71">
        <v>3605496</v>
      </c>
      <c r="D42" s="71">
        <v>3823058</v>
      </c>
      <c r="E42" s="71">
        <v>22060871</v>
      </c>
      <c r="F42" s="71">
        <v>1246557</v>
      </c>
      <c r="G42" s="71">
        <v>1971550</v>
      </c>
      <c r="H42" s="71">
        <v>633858</v>
      </c>
      <c r="I42" s="71">
        <v>16455610</v>
      </c>
      <c r="J42" s="71">
        <v>3813413</v>
      </c>
      <c r="K42" s="71">
        <v>10051575</v>
      </c>
      <c r="L42" s="71">
        <v>1380211</v>
      </c>
      <c r="M42" s="71">
        <v>2358575</v>
      </c>
      <c r="N42" s="71">
        <v>656815</v>
      </c>
      <c r="P42" s="94">
        <v>142</v>
      </c>
      <c r="Q42" s="123">
        <f t="shared" si="0"/>
        <v>0</v>
      </c>
    </row>
    <row r="43" spans="1:17">
      <c r="A43">
        <v>143</v>
      </c>
      <c r="B43" s="39" t="s">
        <v>103</v>
      </c>
      <c r="C43" s="71">
        <v>3016043</v>
      </c>
      <c r="D43" s="71">
        <v>4231117</v>
      </c>
      <c r="E43" s="71">
        <v>22334701</v>
      </c>
      <c r="F43" s="71">
        <v>1368713</v>
      </c>
      <c r="G43" s="71">
        <v>1932794</v>
      </c>
      <c r="H43" s="71">
        <v>645535</v>
      </c>
      <c r="I43" s="71">
        <v>15595683</v>
      </c>
      <c r="J43" s="71">
        <v>4287606</v>
      </c>
      <c r="K43" s="71">
        <v>10838945</v>
      </c>
      <c r="L43" s="71">
        <v>1508606</v>
      </c>
      <c r="M43" s="71">
        <v>2312146</v>
      </c>
      <c r="N43" s="71">
        <v>676307</v>
      </c>
      <c r="P43" s="94">
        <v>143</v>
      </c>
      <c r="Q43" s="123">
        <f t="shared" si="0"/>
        <v>0</v>
      </c>
    </row>
    <row r="44" spans="1:17">
      <c r="A44">
        <v>145</v>
      </c>
      <c r="B44" s="39" t="s">
        <v>104</v>
      </c>
      <c r="C44" s="71">
        <v>7316141</v>
      </c>
      <c r="D44" s="71">
        <v>5814887</v>
      </c>
      <c r="E44" s="71">
        <v>42106446</v>
      </c>
      <c r="F44" s="71">
        <v>2863032</v>
      </c>
      <c r="G44" s="71">
        <v>3887030</v>
      </c>
      <c r="H44" s="71">
        <v>1171555</v>
      </c>
      <c r="I44" s="71">
        <v>31434470</v>
      </c>
      <c r="J44" s="71">
        <v>5667019</v>
      </c>
      <c r="K44" s="71">
        <v>19142415</v>
      </c>
      <c r="L44" s="71">
        <v>3225177</v>
      </c>
      <c r="M44" s="71">
        <v>4726260</v>
      </c>
      <c r="N44" s="71">
        <v>1217283</v>
      </c>
      <c r="P44" s="94">
        <v>145</v>
      </c>
      <c r="Q44" s="123">
        <f t="shared" si="0"/>
        <v>0</v>
      </c>
    </row>
    <row r="45" spans="1:17">
      <c r="A45">
        <v>146</v>
      </c>
      <c r="B45" s="39" t="s">
        <v>105</v>
      </c>
      <c r="C45" s="71">
        <v>1305499</v>
      </c>
      <c r="D45" s="71">
        <v>2744527</v>
      </c>
      <c r="E45" s="71">
        <v>13160043</v>
      </c>
      <c r="F45" s="71">
        <v>871061</v>
      </c>
      <c r="G45" s="71">
        <v>1145763</v>
      </c>
      <c r="H45" s="71">
        <v>428728</v>
      </c>
      <c r="I45" s="71">
        <v>8883633</v>
      </c>
      <c r="J45" s="71">
        <v>2384872</v>
      </c>
      <c r="K45" s="71">
        <v>5846549</v>
      </c>
      <c r="L45" s="71">
        <v>965449</v>
      </c>
      <c r="M45" s="71">
        <v>1331546</v>
      </c>
      <c r="N45" s="71">
        <v>443624</v>
      </c>
      <c r="P45" s="94">
        <v>146</v>
      </c>
      <c r="Q45" s="123">
        <f t="shared" si="0"/>
        <v>0</v>
      </c>
    </row>
    <row r="46" spans="1:17">
      <c r="A46">
        <v>153</v>
      </c>
      <c r="B46" s="39" t="s">
        <v>106</v>
      </c>
      <c r="C46" s="71">
        <v>18063461</v>
      </c>
      <c r="D46" s="71">
        <v>7902378</v>
      </c>
      <c r="E46" s="71">
        <v>93584228</v>
      </c>
      <c r="F46" s="71">
        <v>5119901</v>
      </c>
      <c r="G46" s="71">
        <v>8526564</v>
      </c>
      <c r="H46" s="71">
        <v>2553811</v>
      </c>
      <c r="I46" s="71">
        <v>76120746</v>
      </c>
      <c r="J46" s="71">
        <v>6382931</v>
      </c>
      <c r="K46" s="71">
        <v>37729930</v>
      </c>
      <c r="L46" s="71">
        <v>5481199</v>
      </c>
      <c r="M46" s="71">
        <v>9969919</v>
      </c>
      <c r="N46" s="71">
        <v>2605323</v>
      </c>
      <c r="P46" s="94">
        <v>153</v>
      </c>
      <c r="Q46" s="123">
        <f t="shared" si="0"/>
        <v>0</v>
      </c>
    </row>
    <row r="47" spans="1:17">
      <c r="A47">
        <v>148</v>
      </c>
      <c r="B47" s="39" t="s">
        <v>107</v>
      </c>
      <c r="C47" s="71">
        <v>4600914</v>
      </c>
      <c r="D47" s="71">
        <v>2974218</v>
      </c>
      <c r="E47" s="71">
        <v>23724470</v>
      </c>
      <c r="F47" s="71">
        <v>1440300</v>
      </c>
      <c r="G47" s="71">
        <v>2336704</v>
      </c>
      <c r="H47" s="71">
        <v>723196</v>
      </c>
      <c r="I47" s="71">
        <v>20833105</v>
      </c>
      <c r="J47" s="71">
        <v>3532111</v>
      </c>
      <c r="K47" s="71">
        <v>9279388</v>
      </c>
      <c r="L47" s="71">
        <v>1653194</v>
      </c>
      <c r="M47" s="71">
        <v>2894054</v>
      </c>
      <c r="N47" s="71">
        <v>767117</v>
      </c>
      <c r="P47" s="94">
        <v>148</v>
      </c>
      <c r="Q47" s="123">
        <f t="shared" si="0"/>
        <v>0</v>
      </c>
    </row>
    <row r="48" spans="1:17">
      <c r="A48">
        <v>149</v>
      </c>
      <c r="B48" s="39" t="s">
        <v>108</v>
      </c>
      <c r="C48" s="71">
        <v>7543586</v>
      </c>
      <c r="D48" s="71">
        <v>4993301</v>
      </c>
      <c r="E48" s="71">
        <v>24292579</v>
      </c>
      <c r="F48" s="71">
        <v>1299388</v>
      </c>
      <c r="G48" s="71">
        <v>2185376</v>
      </c>
      <c r="H48" s="71">
        <v>559606</v>
      </c>
      <c r="I48" s="71">
        <v>22030574</v>
      </c>
      <c r="J48" s="71">
        <v>4154329</v>
      </c>
      <c r="K48" s="71">
        <v>10405033</v>
      </c>
      <c r="L48" s="71">
        <v>1414297</v>
      </c>
      <c r="M48" s="71">
        <v>2611277</v>
      </c>
      <c r="N48" s="71">
        <v>580764</v>
      </c>
      <c r="P48" s="94">
        <v>149</v>
      </c>
      <c r="Q48" s="123">
        <f t="shared" si="0"/>
        <v>0</v>
      </c>
    </row>
    <row r="49" spans="1:17">
      <c r="A49">
        <v>151</v>
      </c>
      <c r="B49" s="39" t="s">
        <v>109</v>
      </c>
      <c r="C49" s="71">
        <v>692590</v>
      </c>
      <c r="D49" s="71">
        <v>1648676</v>
      </c>
      <c r="E49" s="71">
        <v>5790970</v>
      </c>
      <c r="F49" s="71">
        <v>388878</v>
      </c>
      <c r="G49" s="71">
        <v>497056</v>
      </c>
      <c r="H49" s="71">
        <v>171236</v>
      </c>
      <c r="I49" s="71">
        <v>3723736</v>
      </c>
      <c r="J49" s="71">
        <v>1532185</v>
      </c>
      <c r="K49" s="71">
        <v>2894473</v>
      </c>
      <c r="L49" s="71">
        <v>443642</v>
      </c>
      <c r="M49" s="71">
        <v>598851</v>
      </c>
      <c r="N49" s="71">
        <v>179846</v>
      </c>
      <c r="P49" s="94">
        <v>151</v>
      </c>
      <c r="Q49" s="123">
        <f t="shared" si="0"/>
        <v>0</v>
      </c>
    </row>
    <row r="50" spans="1:17">
      <c r="A50">
        <v>152</v>
      </c>
      <c r="B50" s="64" t="s">
        <v>110</v>
      </c>
      <c r="C50" s="71">
        <v>2627637</v>
      </c>
      <c r="D50" s="71">
        <v>2048726</v>
      </c>
      <c r="E50" s="71">
        <v>14974909</v>
      </c>
      <c r="F50" s="71">
        <v>980580</v>
      </c>
      <c r="G50" s="71">
        <v>1368403</v>
      </c>
      <c r="H50" s="71">
        <v>412300</v>
      </c>
      <c r="I50" s="71">
        <v>10937109</v>
      </c>
      <c r="J50" s="71">
        <v>2313883</v>
      </c>
      <c r="K50" s="71">
        <v>6935904</v>
      </c>
      <c r="L50" s="71">
        <v>1089753</v>
      </c>
      <c r="M50" s="71">
        <v>1631943</v>
      </c>
      <c r="N50" s="71">
        <v>426600</v>
      </c>
      <c r="P50" s="94">
        <v>152</v>
      </c>
      <c r="Q50" s="123">
        <f t="shared" si="0"/>
        <v>0</v>
      </c>
    </row>
    <row r="51" spans="1:17">
      <c r="A51">
        <v>165</v>
      </c>
      <c r="B51" s="39" t="s">
        <v>111</v>
      </c>
      <c r="C51" s="71">
        <v>12238677</v>
      </c>
      <c r="D51" s="71">
        <v>9384606</v>
      </c>
      <c r="E51" s="71">
        <v>63849202</v>
      </c>
      <c r="F51" s="71">
        <v>3394314</v>
      </c>
      <c r="G51" s="71">
        <v>5751905</v>
      </c>
      <c r="H51" s="71">
        <v>1650799</v>
      </c>
      <c r="I51" s="71">
        <v>50547446</v>
      </c>
      <c r="J51" s="71">
        <v>6911642</v>
      </c>
      <c r="K51" s="71">
        <v>28537244</v>
      </c>
      <c r="L51" s="71">
        <v>3736570</v>
      </c>
      <c r="M51" s="71">
        <v>6920389</v>
      </c>
      <c r="N51" s="71">
        <v>1708943</v>
      </c>
      <c r="P51" s="94">
        <v>165</v>
      </c>
      <c r="Q51" s="123">
        <f t="shared" si="0"/>
        <v>0</v>
      </c>
    </row>
    <row r="52" spans="1:17">
      <c r="A52">
        <v>167</v>
      </c>
      <c r="B52" s="39" t="s">
        <v>112</v>
      </c>
      <c r="C52" s="71">
        <v>47875954</v>
      </c>
      <c r="D52" s="71">
        <v>46006652</v>
      </c>
      <c r="E52" s="71">
        <v>250960776</v>
      </c>
      <c r="F52" s="71">
        <v>12954217</v>
      </c>
      <c r="G52" s="71">
        <v>23042807</v>
      </c>
      <c r="H52" s="71">
        <v>6955882</v>
      </c>
      <c r="I52" s="71">
        <v>199877246</v>
      </c>
      <c r="J52" s="71">
        <v>47456529</v>
      </c>
      <c r="K52" s="71">
        <v>109951763</v>
      </c>
      <c r="L52" s="71">
        <v>14001464</v>
      </c>
      <c r="M52" s="71">
        <v>27901668</v>
      </c>
      <c r="N52" s="71">
        <v>7244225</v>
      </c>
      <c r="P52" s="94">
        <v>167</v>
      </c>
      <c r="Q52" s="123">
        <f t="shared" si="0"/>
        <v>0</v>
      </c>
    </row>
    <row r="53" spans="1:17">
      <c r="A53">
        <v>169</v>
      </c>
      <c r="B53" s="39" t="s">
        <v>113</v>
      </c>
      <c r="C53" s="71">
        <v>2837033</v>
      </c>
      <c r="D53" s="71">
        <v>2466667</v>
      </c>
      <c r="E53" s="71">
        <v>18742549</v>
      </c>
      <c r="F53" s="71">
        <v>1267065</v>
      </c>
      <c r="G53" s="71">
        <v>1663553</v>
      </c>
      <c r="H53" s="71">
        <v>508796</v>
      </c>
      <c r="I53" s="71">
        <v>13327935</v>
      </c>
      <c r="J53" s="71">
        <v>1970347</v>
      </c>
      <c r="K53" s="71">
        <v>8336893</v>
      </c>
      <c r="L53" s="71">
        <v>1326923</v>
      </c>
      <c r="M53" s="71">
        <v>1953766</v>
      </c>
      <c r="N53" s="71">
        <v>522155</v>
      </c>
      <c r="P53" s="94">
        <v>169</v>
      </c>
      <c r="Q53" s="123">
        <f t="shared" si="0"/>
        <v>0</v>
      </c>
    </row>
    <row r="54" spans="1:17">
      <c r="A54">
        <v>171</v>
      </c>
      <c r="B54" s="39" t="s">
        <v>114</v>
      </c>
      <c r="C54" s="71">
        <v>2962687</v>
      </c>
      <c r="D54" s="71">
        <v>4343467</v>
      </c>
      <c r="E54" s="71">
        <v>15938494</v>
      </c>
      <c r="F54" s="71">
        <v>884427</v>
      </c>
      <c r="G54" s="71">
        <v>1428582</v>
      </c>
      <c r="H54" s="71">
        <v>452336</v>
      </c>
      <c r="I54" s="71">
        <v>12032344</v>
      </c>
      <c r="J54" s="71">
        <v>3067762</v>
      </c>
      <c r="K54" s="71">
        <v>7244839</v>
      </c>
      <c r="L54" s="71">
        <v>971474</v>
      </c>
      <c r="M54" s="71">
        <v>1713159</v>
      </c>
      <c r="N54" s="71">
        <v>467909</v>
      </c>
      <c r="P54" s="94">
        <v>171</v>
      </c>
      <c r="Q54" s="123">
        <f t="shared" si="0"/>
        <v>0</v>
      </c>
    </row>
    <row r="55" spans="1:17">
      <c r="A55">
        <v>172</v>
      </c>
      <c r="B55" s="63" t="s">
        <v>115</v>
      </c>
      <c r="C55" s="71">
        <v>1421564</v>
      </c>
      <c r="D55" s="71">
        <v>3852679</v>
      </c>
      <c r="E55" s="71">
        <v>12299769</v>
      </c>
      <c r="F55" s="71">
        <v>793050</v>
      </c>
      <c r="G55" s="71">
        <v>1111374</v>
      </c>
      <c r="H55" s="71">
        <v>399134</v>
      </c>
      <c r="I55" s="71">
        <v>8439170</v>
      </c>
      <c r="J55" s="71">
        <v>3212726</v>
      </c>
      <c r="K55" s="71">
        <v>5486527</v>
      </c>
      <c r="L55" s="71">
        <v>872690</v>
      </c>
      <c r="M55" s="71">
        <v>1297081</v>
      </c>
      <c r="N55" s="71">
        <v>410210</v>
      </c>
      <c r="P55" s="94">
        <v>172</v>
      </c>
      <c r="Q55" s="123">
        <f t="shared" si="0"/>
        <v>0</v>
      </c>
    </row>
    <row r="56" spans="1:17">
      <c r="A56">
        <v>176</v>
      </c>
      <c r="B56" s="39" t="s">
        <v>116</v>
      </c>
      <c r="C56" s="71">
        <v>1180181</v>
      </c>
      <c r="D56" s="71">
        <v>2440729</v>
      </c>
      <c r="E56" s="71">
        <v>11524810</v>
      </c>
      <c r="F56" s="71">
        <v>741352</v>
      </c>
      <c r="G56" s="71">
        <v>1051744</v>
      </c>
      <c r="H56" s="71">
        <v>394547</v>
      </c>
      <c r="I56" s="71">
        <v>7749708</v>
      </c>
      <c r="J56" s="71">
        <v>2863395</v>
      </c>
      <c r="K56" s="71">
        <v>5185567</v>
      </c>
      <c r="L56" s="71">
        <v>832875</v>
      </c>
      <c r="M56" s="71">
        <v>1270911</v>
      </c>
      <c r="N56" s="71">
        <v>413900</v>
      </c>
      <c r="P56" s="94">
        <v>176</v>
      </c>
      <c r="Q56" s="123">
        <f t="shared" si="0"/>
        <v>0</v>
      </c>
    </row>
    <row r="57" spans="1:17">
      <c r="A57">
        <v>177</v>
      </c>
      <c r="B57" s="39" t="s">
        <v>117</v>
      </c>
      <c r="C57" s="71">
        <v>936734</v>
      </c>
      <c r="D57" s="71">
        <v>1778147</v>
      </c>
      <c r="E57" s="71">
        <v>5787829</v>
      </c>
      <c r="F57" s="71">
        <v>328075</v>
      </c>
      <c r="G57" s="71">
        <v>528014</v>
      </c>
      <c r="H57" s="71">
        <v>172737</v>
      </c>
      <c r="I57" s="71">
        <v>4054292</v>
      </c>
      <c r="J57" s="71">
        <v>2335362</v>
      </c>
      <c r="K57" s="71">
        <v>2525418</v>
      </c>
      <c r="L57" s="71">
        <v>353115</v>
      </c>
      <c r="M57" s="71">
        <v>620188</v>
      </c>
      <c r="N57" s="71">
        <v>179589</v>
      </c>
      <c r="P57" s="94">
        <v>177</v>
      </c>
      <c r="Q57" s="123">
        <f t="shared" si="0"/>
        <v>0</v>
      </c>
    </row>
    <row r="58" spans="1:17">
      <c r="A58">
        <v>178</v>
      </c>
      <c r="B58" s="39" t="s">
        <v>118</v>
      </c>
      <c r="C58" s="71">
        <v>2322528</v>
      </c>
      <c r="D58" s="71">
        <v>5414164</v>
      </c>
      <c r="E58" s="71">
        <v>16962038</v>
      </c>
      <c r="F58" s="71">
        <v>1106118</v>
      </c>
      <c r="G58" s="71">
        <v>1598181</v>
      </c>
      <c r="H58" s="71">
        <v>557277</v>
      </c>
      <c r="I58" s="71">
        <v>11956668</v>
      </c>
      <c r="J58" s="71">
        <v>5267700</v>
      </c>
      <c r="K58" s="71">
        <v>7563422</v>
      </c>
      <c r="L58" s="71">
        <v>1250838</v>
      </c>
      <c r="M58" s="71">
        <v>1917385</v>
      </c>
      <c r="N58" s="71">
        <v>584300</v>
      </c>
      <c r="P58" s="94">
        <v>178</v>
      </c>
      <c r="Q58" s="123">
        <f t="shared" si="0"/>
        <v>0</v>
      </c>
    </row>
    <row r="59" spans="1:17">
      <c r="A59">
        <v>179</v>
      </c>
      <c r="B59" s="39" t="s">
        <v>119</v>
      </c>
      <c r="C59" s="71">
        <v>122027740</v>
      </c>
      <c r="D59" s="71">
        <v>79613135</v>
      </c>
      <c r="E59" s="71">
        <v>510428347</v>
      </c>
      <c r="F59" s="71">
        <v>22620844</v>
      </c>
      <c r="G59" s="71">
        <v>47684996</v>
      </c>
      <c r="H59" s="71">
        <v>13199890</v>
      </c>
      <c r="I59" s="71">
        <v>449889604</v>
      </c>
      <c r="J59" s="71">
        <v>60380591</v>
      </c>
      <c r="K59" s="71">
        <v>214382473</v>
      </c>
      <c r="L59" s="71">
        <v>25165189</v>
      </c>
      <c r="M59" s="71">
        <v>58407933</v>
      </c>
      <c r="N59" s="71">
        <v>13769483</v>
      </c>
      <c r="P59" s="94">
        <v>179</v>
      </c>
      <c r="Q59" s="123">
        <f t="shared" si="0"/>
        <v>0</v>
      </c>
    </row>
    <row r="60" spans="1:17">
      <c r="A60">
        <v>181</v>
      </c>
      <c r="B60" s="39" t="s">
        <v>120</v>
      </c>
      <c r="C60" s="71">
        <v>572075</v>
      </c>
      <c r="D60" s="71">
        <v>1011919</v>
      </c>
      <c r="E60" s="71">
        <v>5316276</v>
      </c>
      <c r="F60" s="71">
        <v>338054</v>
      </c>
      <c r="G60" s="71">
        <v>459329</v>
      </c>
      <c r="H60" s="71">
        <v>156183</v>
      </c>
      <c r="I60" s="71">
        <v>3279336</v>
      </c>
      <c r="J60" s="71">
        <v>1330050</v>
      </c>
      <c r="K60" s="71">
        <v>2668785</v>
      </c>
      <c r="L60" s="71">
        <v>382519</v>
      </c>
      <c r="M60" s="71">
        <v>557628</v>
      </c>
      <c r="N60" s="71">
        <v>163706</v>
      </c>
      <c r="P60" s="94">
        <v>181</v>
      </c>
      <c r="Q60" s="123">
        <f t="shared" si="0"/>
        <v>0</v>
      </c>
    </row>
    <row r="61" spans="1:17">
      <c r="A61">
        <v>182</v>
      </c>
      <c r="B61" s="39" t="s">
        <v>121</v>
      </c>
      <c r="C61" s="71">
        <v>11615869</v>
      </c>
      <c r="D61" s="71">
        <v>10962965</v>
      </c>
      <c r="E61" s="71">
        <v>70754955</v>
      </c>
      <c r="F61" s="71">
        <v>3539317</v>
      </c>
      <c r="G61" s="71">
        <v>6221858</v>
      </c>
      <c r="H61" s="71">
        <v>1958553</v>
      </c>
      <c r="I61" s="71">
        <v>52552204</v>
      </c>
      <c r="J61" s="71">
        <v>11263540</v>
      </c>
      <c r="K61" s="71">
        <v>31101138</v>
      </c>
      <c r="L61" s="71">
        <v>3749816</v>
      </c>
      <c r="M61" s="71">
        <v>7337581</v>
      </c>
      <c r="N61" s="71">
        <v>2005417</v>
      </c>
      <c r="P61" s="94">
        <v>182</v>
      </c>
      <c r="Q61" s="123">
        <f t="shared" si="0"/>
        <v>0</v>
      </c>
    </row>
    <row r="62" spans="1:17">
      <c r="A62">
        <v>186</v>
      </c>
      <c r="B62" s="39" t="s">
        <v>122</v>
      </c>
      <c r="C62" s="71">
        <v>60516969</v>
      </c>
      <c r="D62" s="71">
        <v>17619300</v>
      </c>
      <c r="E62" s="71">
        <v>206444977</v>
      </c>
      <c r="F62" s="71">
        <v>7596353</v>
      </c>
      <c r="G62" s="71">
        <v>18726768</v>
      </c>
      <c r="H62" s="71">
        <v>4650509</v>
      </c>
      <c r="I62" s="71">
        <v>195416714</v>
      </c>
      <c r="J62" s="71">
        <v>17200493</v>
      </c>
      <c r="K62" s="71">
        <v>86576061</v>
      </c>
      <c r="L62" s="71">
        <v>8292685</v>
      </c>
      <c r="M62" s="71">
        <v>22717110</v>
      </c>
      <c r="N62" s="71">
        <v>4807718</v>
      </c>
      <c r="P62" s="94">
        <v>186</v>
      </c>
      <c r="Q62" s="123">
        <f t="shared" si="0"/>
        <v>0</v>
      </c>
    </row>
    <row r="63" spans="1:17">
      <c r="A63">
        <v>202</v>
      </c>
      <c r="B63" s="39" t="s">
        <v>123</v>
      </c>
      <c r="C63" s="71">
        <v>46244875</v>
      </c>
      <c r="D63" s="71">
        <v>25171109</v>
      </c>
      <c r="E63" s="71">
        <v>158169580</v>
      </c>
      <c r="F63" s="71">
        <v>6369285</v>
      </c>
      <c r="G63" s="71">
        <v>14220499</v>
      </c>
      <c r="H63" s="71">
        <v>3652662</v>
      </c>
      <c r="I63" s="71">
        <v>151245109</v>
      </c>
      <c r="J63" s="71">
        <v>24982473</v>
      </c>
      <c r="K63" s="71">
        <v>67202132</v>
      </c>
      <c r="L63" s="71">
        <v>6741524</v>
      </c>
      <c r="M63" s="71">
        <v>17452536</v>
      </c>
      <c r="N63" s="71">
        <v>3796746</v>
      </c>
      <c r="P63" s="94">
        <v>202</v>
      </c>
      <c r="Q63" s="123">
        <f t="shared" si="0"/>
        <v>0</v>
      </c>
    </row>
    <row r="64" spans="1:17">
      <c r="A64">
        <v>204</v>
      </c>
      <c r="B64" s="39" t="s">
        <v>124</v>
      </c>
      <c r="C64" s="71">
        <v>822468</v>
      </c>
      <c r="D64" s="71">
        <v>1724968</v>
      </c>
      <c r="E64" s="71">
        <v>7710575</v>
      </c>
      <c r="F64" s="71">
        <v>376678</v>
      </c>
      <c r="G64" s="71">
        <v>677931</v>
      </c>
      <c r="H64" s="71">
        <v>244130</v>
      </c>
      <c r="I64" s="71">
        <v>5068432</v>
      </c>
      <c r="J64" s="71">
        <v>2083597</v>
      </c>
      <c r="K64" s="71">
        <v>3776143</v>
      </c>
      <c r="L64" s="71">
        <v>410189</v>
      </c>
      <c r="M64" s="71">
        <v>805648</v>
      </c>
      <c r="N64" s="71">
        <v>253290</v>
      </c>
      <c r="P64" s="94">
        <v>204</v>
      </c>
      <c r="Q64" s="123">
        <f t="shared" si="0"/>
        <v>0</v>
      </c>
    </row>
    <row r="65" spans="1:17">
      <c r="A65">
        <v>205</v>
      </c>
      <c r="B65" s="39" t="s">
        <v>125</v>
      </c>
      <c r="C65" s="71">
        <v>22689052</v>
      </c>
      <c r="D65" s="71">
        <v>15193285</v>
      </c>
      <c r="E65" s="71">
        <v>132838824</v>
      </c>
      <c r="F65" s="71">
        <v>7068325</v>
      </c>
      <c r="G65" s="71">
        <v>11878337</v>
      </c>
      <c r="H65" s="71">
        <v>3539954</v>
      </c>
      <c r="I65" s="71">
        <v>102350611</v>
      </c>
      <c r="J65" s="71">
        <v>19719217</v>
      </c>
      <c r="K65" s="71">
        <v>59655720</v>
      </c>
      <c r="L65" s="71">
        <v>7583273</v>
      </c>
      <c r="M65" s="71">
        <v>14309485</v>
      </c>
      <c r="N65" s="71">
        <v>3643853</v>
      </c>
      <c r="P65" s="94">
        <v>205</v>
      </c>
      <c r="Q65" s="123">
        <f t="shared" si="0"/>
        <v>0</v>
      </c>
    </row>
    <row r="66" spans="1:17">
      <c r="A66">
        <v>208</v>
      </c>
      <c r="B66" s="39" t="s">
        <v>126</v>
      </c>
      <c r="C66" s="71">
        <v>6176319</v>
      </c>
      <c r="D66" s="71">
        <v>9228103</v>
      </c>
      <c r="E66" s="71">
        <v>38969932</v>
      </c>
      <c r="F66" s="71">
        <v>2569343</v>
      </c>
      <c r="G66" s="71">
        <v>3568058</v>
      </c>
      <c r="H66" s="71">
        <v>1133170</v>
      </c>
      <c r="I66" s="71">
        <v>28207704</v>
      </c>
      <c r="J66" s="71">
        <v>5598552</v>
      </c>
      <c r="K66" s="71">
        <v>17573392</v>
      </c>
      <c r="L66" s="71">
        <v>2644912</v>
      </c>
      <c r="M66" s="71">
        <v>4256487</v>
      </c>
      <c r="N66" s="71">
        <v>1177583</v>
      </c>
      <c r="P66" s="94">
        <v>208</v>
      </c>
      <c r="Q66" s="123">
        <f t="shared" si="0"/>
        <v>0</v>
      </c>
    </row>
    <row r="67" spans="1:17">
      <c r="A67">
        <v>211</v>
      </c>
      <c r="B67" s="39" t="s">
        <v>127</v>
      </c>
      <c r="C67" s="71">
        <v>36411107</v>
      </c>
      <c r="D67" s="71">
        <v>18066200</v>
      </c>
      <c r="E67" s="71">
        <v>137664280</v>
      </c>
      <c r="F67" s="71">
        <v>5928476</v>
      </c>
      <c r="G67" s="71">
        <v>12122091</v>
      </c>
      <c r="H67" s="71">
        <v>3214526</v>
      </c>
      <c r="I67" s="71">
        <v>121118171</v>
      </c>
      <c r="J67" s="71">
        <v>18199058</v>
      </c>
      <c r="K67" s="71">
        <v>61870929</v>
      </c>
      <c r="L67" s="71">
        <v>6347585</v>
      </c>
      <c r="M67" s="71">
        <v>14897873</v>
      </c>
      <c r="N67" s="71">
        <v>3362097</v>
      </c>
      <c r="P67" s="94">
        <v>211</v>
      </c>
      <c r="Q67" s="123">
        <f t="shared" si="0"/>
        <v>0</v>
      </c>
    </row>
    <row r="68" spans="1:17">
      <c r="A68">
        <v>213</v>
      </c>
      <c r="B68" s="39" t="s">
        <v>128</v>
      </c>
      <c r="C68" s="71">
        <v>2385304</v>
      </c>
      <c r="D68" s="71">
        <v>5394071</v>
      </c>
      <c r="E68" s="71">
        <v>15929309</v>
      </c>
      <c r="F68" s="71">
        <v>923712</v>
      </c>
      <c r="G68" s="71">
        <v>1410368</v>
      </c>
      <c r="H68" s="71">
        <v>492384</v>
      </c>
      <c r="I68" s="71">
        <v>11234438</v>
      </c>
      <c r="J68" s="71">
        <v>4573265</v>
      </c>
      <c r="K68" s="71">
        <v>7433000</v>
      </c>
      <c r="L68" s="71">
        <v>1032083</v>
      </c>
      <c r="M68" s="71">
        <v>1684957</v>
      </c>
      <c r="N68" s="71">
        <v>514868</v>
      </c>
      <c r="P68" s="94">
        <v>213</v>
      </c>
      <c r="Q68" s="123">
        <f t="shared" si="0"/>
        <v>0</v>
      </c>
    </row>
    <row r="69" spans="1:17">
      <c r="A69">
        <v>214</v>
      </c>
      <c r="B69" s="39" t="s">
        <v>129</v>
      </c>
      <c r="C69" s="71">
        <v>6141740</v>
      </c>
      <c r="D69" s="71">
        <v>6733215</v>
      </c>
      <c r="E69" s="71">
        <v>40977124</v>
      </c>
      <c r="F69" s="71">
        <v>2524194</v>
      </c>
      <c r="G69" s="71">
        <v>3565284</v>
      </c>
      <c r="H69" s="71">
        <v>1167358</v>
      </c>
      <c r="I69" s="71">
        <v>28588401</v>
      </c>
      <c r="J69" s="71">
        <v>7532280</v>
      </c>
      <c r="K69" s="71">
        <v>19491010</v>
      </c>
      <c r="L69" s="71">
        <v>2799015</v>
      </c>
      <c r="M69" s="71">
        <v>4286186</v>
      </c>
      <c r="N69" s="71">
        <v>1219205</v>
      </c>
      <c r="P69" s="94">
        <v>214</v>
      </c>
      <c r="Q69" s="123">
        <f t="shared" ref="Q69:Q132" si="1">P69-A69</f>
        <v>0</v>
      </c>
    </row>
    <row r="70" spans="1:17">
      <c r="A70">
        <v>216</v>
      </c>
      <c r="B70" s="39" t="s">
        <v>130</v>
      </c>
      <c r="C70" s="71">
        <v>445308</v>
      </c>
      <c r="D70" s="71">
        <v>697654</v>
      </c>
      <c r="E70" s="71">
        <v>3518451</v>
      </c>
      <c r="F70" s="71">
        <v>225103</v>
      </c>
      <c r="G70" s="71">
        <v>319009</v>
      </c>
      <c r="H70" s="71">
        <v>113792</v>
      </c>
      <c r="I70" s="71">
        <v>2338652</v>
      </c>
      <c r="J70" s="71">
        <v>912140</v>
      </c>
      <c r="K70" s="71">
        <v>1639962</v>
      </c>
      <c r="L70" s="71">
        <v>251226</v>
      </c>
      <c r="M70" s="71">
        <v>374011</v>
      </c>
      <c r="N70" s="71">
        <v>117593</v>
      </c>
      <c r="P70" s="94">
        <v>216</v>
      </c>
      <c r="Q70" s="123">
        <f t="shared" si="1"/>
        <v>0</v>
      </c>
    </row>
    <row r="71" spans="1:17">
      <c r="A71">
        <v>217</v>
      </c>
      <c r="B71" s="39" t="s">
        <v>131</v>
      </c>
      <c r="C71" s="71">
        <v>2405239</v>
      </c>
      <c r="D71" s="71">
        <v>2573954</v>
      </c>
      <c r="E71" s="71">
        <v>17265263</v>
      </c>
      <c r="F71" s="71">
        <v>1074572</v>
      </c>
      <c r="G71" s="71">
        <v>1571400</v>
      </c>
      <c r="H71" s="71">
        <v>504029</v>
      </c>
      <c r="I71" s="71">
        <v>11793519</v>
      </c>
      <c r="J71" s="71">
        <v>2300360</v>
      </c>
      <c r="K71" s="71">
        <v>8060704</v>
      </c>
      <c r="L71" s="71">
        <v>1191096</v>
      </c>
      <c r="M71" s="71">
        <v>1848649</v>
      </c>
      <c r="N71" s="71">
        <v>514481</v>
      </c>
      <c r="P71" s="94">
        <v>217</v>
      </c>
      <c r="Q71" s="123">
        <f t="shared" si="1"/>
        <v>0</v>
      </c>
    </row>
    <row r="72" spans="1:17">
      <c r="A72">
        <v>218</v>
      </c>
      <c r="B72" s="39" t="s">
        <v>132</v>
      </c>
      <c r="C72" s="71">
        <v>347752</v>
      </c>
      <c r="D72" s="71">
        <v>923651</v>
      </c>
      <c r="E72" s="71">
        <v>3585387</v>
      </c>
      <c r="F72" s="71">
        <v>257203</v>
      </c>
      <c r="G72" s="71">
        <v>315764</v>
      </c>
      <c r="H72" s="71">
        <v>114118</v>
      </c>
      <c r="I72" s="71">
        <v>2226423</v>
      </c>
      <c r="J72" s="71">
        <v>833680</v>
      </c>
      <c r="K72" s="71">
        <v>1836185</v>
      </c>
      <c r="L72" s="71">
        <v>259518</v>
      </c>
      <c r="M72" s="71">
        <v>379820</v>
      </c>
      <c r="N72" s="71">
        <v>120728</v>
      </c>
      <c r="P72" s="94">
        <v>218</v>
      </c>
      <c r="Q72" s="123">
        <f t="shared" si="1"/>
        <v>0</v>
      </c>
    </row>
    <row r="73" spans="1:17">
      <c r="A73">
        <v>224</v>
      </c>
      <c r="B73" s="39" t="s">
        <v>133</v>
      </c>
      <c r="C73" s="71">
        <v>4966577</v>
      </c>
      <c r="D73" s="71">
        <v>3533297</v>
      </c>
      <c r="E73" s="71">
        <v>30882566</v>
      </c>
      <c r="F73" s="71">
        <v>1344379</v>
      </c>
      <c r="G73" s="71">
        <v>2774755</v>
      </c>
      <c r="H73" s="71">
        <v>852187</v>
      </c>
      <c r="I73" s="71">
        <v>23054115</v>
      </c>
      <c r="J73" s="71">
        <v>2719651</v>
      </c>
      <c r="K73" s="71">
        <v>14104379</v>
      </c>
      <c r="L73" s="71">
        <v>1480578</v>
      </c>
      <c r="M73" s="71">
        <v>3309793</v>
      </c>
      <c r="N73" s="71">
        <v>879255</v>
      </c>
      <c r="P73" s="94">
        <v>224</v>
      </c>
      <c r="Q73" s="123">
        <f t="shared" si="1"/>
        <v>0</v>
      </c>
    </row>
    <row r="74" spans="1:17">
      <c r="A74">
        <v>226</v>
      </c>
      <c r="B74" s="39" t="s">
        <v>134</v>
      </c>
      <c r="C74" s="71">
        <v>1114725</v>
      </c>
      <c r="D74" s="71">
        <v>2956000</v>
      </c>
      <c r="E74" s="71">
        <v>10626144</v>
      </c>
      <c r="F74" s="71">
        <v>710081</v>
      </c>
      <c r="G74" s="71">
        <v>942744</v>
      </c>
      <c r="H74" s="71">
        <v>340871</v>
      </c>
      <c r="I74" s="71">
        <v>7067842</v>
      </c>
      <c r="J74" s="71">
        <v>3053867</v>
      </c>
      <c r="K74" s="71">
        <v>4987600</v>
      </c>
      <c r="L74" s="71">
        <v>790996</v>
      </c>
      <c r="M74" s="71">
        <v>1127380</v>
      </c>
      <c r="N74" s="71">
        <v>353789</v>
      </c>
      <c r="P74" s="94">
        <v>226</v>
      </c>
      <c r="Q74" s="123">
        <f t="shared" si="1"/>
        <v>0</v>
      </c>
    </row>
    <row r="75" spans="1:17">
      <c r="A75">
        <v>230</v>
      </c>
      <c r="B75" s="39" t="s">
        <v>135</v>
      </c>
      <c r="C75" s="71">
        <v>785230</v>
      </c>
      <c r="D75" s="71">
        <v>1553670</v>
      </c>
      <c r="E75" s="71">
        <v>5891384</v>
      </c>
      <c r="F75" s="71">
        <v>456114</v>
      </c>
      <c r="G75" s="71">
        <v>569436</v>
      </c>
      <c r="H75" s="71">
        <v>204645</v>
      </c>
      <c r="I75" s="71">
        <v>4008713</v>
      </c>
      <c r="J75" s="71">
        <v>1385944</v>
      </c>
      <c r="K75" s="71">
        <v>2657007</v>
      </c>
      <c r="L75" s="71">
        <v>483660</v>
      </c>
      <c r="M75" s="71">
        <v>687873</v>
      </c>
      <c r="N75" s="71">
        <v>218789</v>
      </c>
      <c r="P75" s="94">
        <v>230</v>
      </c>
      <c r="Q75" s="123">
        <f t="shared" si="1"/>
        <v>0</v>
      </c>
    </row>
    <row r="76" spans="1:17">
      <c r="A76">
        <v>231</v>
      </c>
      <c r="B76" s="39" t="s">
        <v>136</v>
      </c>
      <c r="C76" s="71">
        <v>773821</v>
      </c>
      <c r="D76" s="71">
        <v>303401</v>
      </c>
      <c r="E76" s="71">
        <v>5184014</v>
      </c>
      <c r="F76" s="71">
        <v>228001</v>
      </c>
      <c r="G76" s="71">
        <v>421705</v>
      </c>
      <c r="H76" s="71">
        <v>135833</v>
      </c>
      <c r="I76" s="71">
        <v>3516119</v>
      </c>
      <c r="J76" s="71">
        <v>434639</v>
      </c>
      <c r="K76" s="71">
        <v>2567296</v>
      </c>
      <c r="L76" s="71">
        <v>248834</v>
      </c>
      <c r="M76" s="71">
        <v>487847</v>
      </c>
      <c r="N76" s="71">
        <v>140689</v>
      </c>
      <c r="P76" s="94">
        <v>231</v>
      </c>
      <c r="Q76" s="123">
        <f t="shared" si="1"/>
        <v>0</v>
      </c>
    </row>
    <row r="77" spans="1:17">
      <c r="A77">
        <v>232</v>
      </c>
      <c r="B77" s="39" t="s">
        <v>137</v>
      </c>
      <c r="C77" s="71">
        <v>5496454</v>
      </c>
      <c r="D77" s="71">
        <v>8334343</v>
      </c>
      <c r="E77" s="71">
        <v>40452236</v>
      </c>
      <c r="F77" s="71">
        <v>2779617</v>
      </c>
      <c r="G77" s="71">
        <v>3568869</v>
      </c>
      <c r="H77" s="71">
        <v>1170876</v>
      </c>
      <c r="I77" s="71">
        <v>27666065</v>
      </c>
      <c r="J77" s="71">
        <v>7767985</v>
      </c>
      <c r="K77" s="71">
        <v>19849863</v>
      </c>
      <c r="L77" s="71">
        <v>3004169</v>
      </c>
      <c r="M77" s="71">
        <v>4311984</v>
      </c>
      <c r="N77" s="71">
        <v>1224316</v>
      </c>
      <c r="P77" s="94">
        <v>232</v>
      </c>
      <c r="Q77" s="123">
        <f t="shared" si="1"/>
        <v>0</v>
      </c>
    </row>
    <row r="78" spans="1:17">
      <c r="A78">
        <v>233</v>
      </c>
      <c r="B78" s="39" t="s">
        <v>138</v>
      </c>
      <c r="C78" s="71">
        <v>6898286</v>
      </c>
      <c r="D78" s="71">
        <v>8478561</v>
      </c>
      <c r="E78" s="71">
        <v>49722444</v>
      </c>
      <c r="F78" s="71">
        <v>3294101</v>
      </c>
      <c r="G78" s="71">
        <v>4462671</v>
      </c>
      <c r="H78" s="71">
        <v>1443642</v>
      </c>
      <c r="I78" s="71">
        <v>33885704</v>
      </c>
      <c r="J78" s="71">
        <v>8935252</v>
      </c>
      <c r="K78" s="71">
        <v>23724825</v>
      </c>
      <c r="L78" s="71">
        <v>3576184</v>
      </c>
      <c r="M78" s="71">
        <v>5360258</v>
      </c>
      <c r="N78" s="71">
        <v>1503980</v>
      </c>
      <c r="P78" s="94">
        <v>233</v>
      </c>
      <c r="Q78" s="123">
        <f t="shared" si="1"/>
        <v>0</v>
      </c>
    </row>
    <row r="79" spans="1:17">
      <c r="A79">
        <v>235</v>
      </c>
      <c r="B79" s="39" t="s">
        <v>139</v>
      </c>
      <c r="C79" s="71">
        <v>69522369</v>
      </c>
      <c r="D79" s="71">
        <v>47131194</v>
      </c>
      <c r="E79" s="71">
        <v>75416021</v>
      </c>
      <c r="F79" s="71">
        <v>2763559</v>
      </c>
      <c r="G79" s="71">
        <v>7538822</v>
      </c>
      <c r="H79" s="71">
        <v>1056700</v>
      </c>
      <c r="I79" s="71">
        <v>118337383</v>
      </c>
      <c r="J79" s="71">
        <v>38454616</v>
      </c>
      <c r="K79" s="71">
        <v>19274342</v>
      </c>
      <c r="L79" s="71">
        <v>2814596</v>
      </c>
      <c r="M79" s="71">
        <v>8403444</v>
      </c>
      <c r="N79" s="71">
        <v>1063992</v>
      </c>
      <c r="P79" s="94">
        <v>235</v>
      </c>
      <c r="Q79" s="123">
        <f t="shared" si="1"/>
        <v>0</v>
      </c>
    </row>
    <row r="80" spans="1:17">
      <c r="A80">
        <v>236</v>
      </c>
      <c r="B80" s="39" t="s">
        <v>140</v>
      </c>
      <c r="C80" s="71">
        <v>1560572</v>
      </c>
      <c r="D80" s="71">
        <v>1924132</v>
      </c>
      <c r="E80" s="71">
        <v>13393197</v>
      </c>
      <c r="F80" s="71">
        <v>864205</v>
      </c>
      <c r="G80" s="71">
        <v>1221070</v>
      </c>
      <c r="H80" s="71">
        <v>394789</v>
      </c>
      <c r="I80" s="71">
        <v>8936849</v>
      </c>
      <c r="J80" s="71">
        <v>2158704</v>
      </c>
      <c r="K80" s="71">
        <v>6609397</v>
      </c>
      <c r="L80" s="71">
        <v>970550</v>
      </c>
      <c r="M80" s="71">
        <v>1466720</v>
      </c>
      <c r="N80" s="71">
        <v>405239</v>
      </c>
      <c r="P80" s="94">
        <v>236</v>
      </c>
      <c r="Q80" s="123">
        <f t="shared" si="1"/>
        <v>0</v>
      </c>
    </row>
    <row r="81" spans="1:17">
      <c r="A81">
        <v>239</v>
      </c>
      <c r="B81" s="39" t="s">
        <v>141</v>
      </c>
      <c r="C81" s="71">
        <v>734958</v>
      </c>
      <c r="D81" s="71">
        <v>8927349</v>
      </c>
      <c r="E81" s="71">
        <v>5983185</v>
      </c>
      <c r="F81" s="71">
        <v>371019</v>
      </c>
      <c r="G81" s="71">
        <v>568362</v>
      </c>
      <c r="H81" s="71">
        <v>198528</v>
      </c>
      <c r="I81" s="71">
        <v>3915325</v>
      </c>
      <c r="J81" s="71">
        <v>1495331</v>
      </c>
      <c r="K81" s="71">
        <v>2527320</v>
      </c>
      <c r="L81" s="71">
        <v>397340</v>
      </c>
      <c r="M81" s="71">
        <v>650603</v>
      </c>
      <c r="N81" s="71">
        <v>205856</v>
      </c>
      <c r="P81" s="94">
        <v>239</v>
      </c>
      <c r="Q81" s="123">
        <f t="shared" si="1"/>
        <v>0</v>
      </c>
    </row>
    <row r="82" spans="1:17">
      <c r="A82">
        <v>240</v>
      </c>
      <c r="B82" s="39" t="s">
        <v>142</v>
      </c>
      <c r="C82" s="71">
        <v>13176174</v>
      </c>
      <c r="D82" s="71">
        <v>4346497</v>
      </c>
      <c r="E82" s="71">
        <v>78241878</v>
      </c>
      <c r="F82" s="71">
        <v>3172971</v>
      </c>
      <c r="G82" s="71">
        <v>6462633</v>
      </c>
      <c r="H82" s="71">
        <v>1967417</v>
      </c>
      <c r="I82" s="71">
        <v>57198577</v>
      </c>
      <c r="J82" s="71">
        <v>4004816</v>
      </c>
      <c r="K82" s="71">
        <v>35888598</v>
      </c>
      <c r="L82" s="71">
        <v>3388428</v>
      </c>
      <c r="M82" s="71">
        <v>7550120</v>
      </c>
      <c r="N82" s="71">
        <v>2029754</v>
      </c>
      <c r="P82" s="94">
        <v>240</v>
      </c>
      <c r="Q82" s="123">
        <f t="shared" si="1"/>
        <v>0</v>
      </c>
    </row>
    <row r="83" spans="1:17">
      <c r="A83">
        <v>320</v>
      </c>
      <c r="B83" s="39" t="s">
        <v>143</v>
      </c>
      <c r="C83" s="71">
        <v>3087193</v>
      </c>
      <c r="D83" s="71">
        <v>2725239</v>
      </c>
      <c r="E83" s="71">
        <v>24737241</v>
      </c>
      <c r="F83" s="71">
        <v>1408748</v>
      </c>
      <c r="G83" s="71">
        <v>2102697</v>
      </c>
      <c r="H83" s="71">
        <v>717702</v>
      </c>
      <c r="I83" s="71">
        <v>17177527</v>
      </c>
      <c r="J83" s="71">
        <v>2688858</v>
      </c>
      <c r="K83" s="71">
        <v>11287506</v>
      </c>
      <c r="L83" s="71">
        <v>1463094</v>
      </c>
      <c r="M83" s="71">
        <v>2439804</v>
      </c>
      <c r="N83" s="71">
        <v>746204</v>
      </c>
      <c r="P83" s="94">
        <v>320</v>
      </c>
      <c r="Q83" s="123">
        <f t="shared" si="1"/>
        <v>0</v>
      </c>
    </row>
    <row r="84" spans="1:17">
      <c r="A84">
        <v>241</v>
      </c>
      <c r="B84" s="39" t="s">
        <v>144</v>
      </c>
      <c r="C84" s="71">
        <v>6779671</v>
      </c>
      <c r="D84" s="71">
        <v>2762246</v>
      </c>
      <c r="E84" s="71">
        <v>32967865</v>
      </c>
      <c r="F84" s="71">
        <v>1535696</v>
      </c>
      <c r="G84" s="71">
        <v>2872523</v>
      </c>
      <c r="H84" s="71">
        <v>806882</v>
      </c>
      <c r="I84" s="71">
        <v>26278403</v>
      </c>
      <c r="J84" s="71">
        <v>3574077</v>
      </c>
      <c r="K84" s="71">
        <v>14667215</v>
      </c>
      <c r="L84" s="71">
        <v>1606668</v>
      </c>
      <c r="M84" s="71">
        <v>3390280</v>
      </c>
      <c r="N84" s="71">
        <v>824891</v>
      </c>
      <c r="P84" s="94">
        <v>241</v>
      </c>
      <c r="Q84" s="123">
        <f t="shared" si="1"/>
        <v>0</v>
      </c>
    </row>
    <row r="85" spans="1:17">
      <c r="A85">
        <v>322</v>
      </c>
      <c r="B85" s="65" t="s">
        <v>145</v>
      </c>
      <c r="C85" s="71">
        <v>3903103</v>
      </c>
      <c r="D85" s="71">
        <v>4688305</v>
      </c>
      <c r="E85" s="71">
        <v>20615163</v>
      </c>
      <c r="F85" s="71">
        <v>1544372</v>
      </c>
      <c r="G85" s="71">
        <v>1964243</v>
      </c>
      <c r="H85" s="71">
        <v>649275</v>
      </c>
      <c r="I85" s="71">
        <v>16503157</v>
      </c>
      <c r="J85" s="71">
        <v>4616334</v>
      </c>
      <c r="K85" s="71">
        <v>8406836</v>
      </c>
      <c r="L85" s="71">
        <v>1736480</v>
      </c>
      <c r="M85" s="71">
        <v>2358747</v>
      </c>
      <c r="N85" s="71">
        <v>686866</v>
      </c>
      <c r="P85" s="94">
        <v>322</v>
      </c>
      <c r="Q85" s="123">
        <f t="shared" si="1"/>
        <v>0</v>
      </c>
    </row>
    <row r="86" spans="1:17">
      <c r="A86">
        <v>244</v>
      </c>
      <c r="B86" s="39" t="s">
        <v>146</v>
      </c>
      <c r="C86" s="71">
        <v>19765998</v>
      </c>
      <c r="D86" s="71">
        <v>8554265</v>
      </c>
      <c r="E86" s="71">
        <v>76053241</v>
      </c>
      <c r="F86" s="71">
        <v>3783009</v>
      </c>
      <c r="G86" s="71">
        <v>6906572</v>
      </c>
      <c r="H86" s="71">
        <v>1811279</v>
      </c>
      <c r="I86" s="71">
        <v>67515445</v>
      </c>
      <c r="J86" s="71">
        <v>11044407</v>
      </c>
      <c r="K86" s="71">
        <v>32840131</v>
      </c>
      <c r="L86" s="71">
        <v>4180670</v>
      </c>
      <c r="M86" s="71">
        <v>8422949</v>
      </c>
      <c r="N86" s="71">
        <v>1877926</v>
      </c>
      <c r="P86" s="94">
        <v>244</v>
      </c>
      <c r="Q86" s="123">
        <f t="shared" si="1"/>
        <v>0</v>
      </c>
    </row>
    <row r="87" spans="1:17">
      <c r="A87">
        <v>245</v>
      </c>
      <c r="B87" s="39" t="s">
        <v>147</v>
      </c>
      <c r="C87" s="71">
        <v>44727923</v>
      </c>
      <c r="D87" s="71">
        <v>11974533</v>
      </c>
      <c r="E87" s="71">
        <v>154266660</v>
      </c>
      <c r="F87" s="71">
        <v>5692041</v>
      </c>
      <c r="G87" s="71">
        <v>14792125</v>
      </c>
      <c r="H87" s="71">
        <v>3818931</v>
      </c>
      <c r="I87" s="71">
        <v>147015426</v>
      </c>
      <c r="J87" s="71">
        <v>11340778</v>
      </c>
      <c r="K87" s="71">
        <v>59066150</v>
      </c>
      <c r="L87" s="71">
        <v>6184148</v>
      </c>
      <c r="M87" s="71">
        <v>17839986</v>
      </c>
      <c r="N87" s="71">
        <v>3965690</v>
      </c>
      <c r="P87" s="94">
        <v>245</v>
      </c>
      <c r="Q87" s="123">
        <f t="shared" si="1"/>
        <v>0</v>
      </c>
    </row>
    <row r="88" spans="1:17">
      <c r="A88">
        <v>249</v>
      </c>
      <c r="B88" s="39" t="s">
        <v>148</v>
      </c>
      <c r="C88" s="71">
        <v>4548557</v>
      </c>
      <c r="D88" s="71">
        <v>4624143</v>
      </c>
      <c r="E88" s="71">
        <v>31882324</v>
      </c>
      <c r="F88" s="71">
        <v>1880548</v>
      </c>
      <c r="G88" s="71">
        <v>2708740</v>
      </c>
      <c r="H88" s="71">
        <v>909156</v>
      </c>
      <c r="I88" s="71">
        <v>22141086</v>
      </c>
      <c r="J88" s="71">
        <v>8079984</v>
      </c>
      <c r="K88" s="71">
        <v>14842694</v>
      </c>
      <c r="L88" s="71">
        <v>2060406</v>
      </c>
      <c r="M88" s="71">
        <v>3184613</v>
      </c>
      <c r="N88" s="71">
        <v>934978</v>
      </c>
      <c r="P88" s="94">
        <v>249</v>
      </c>
      <c r="Q88" s="123">
        <f t="shared" si="1"/>
        <v>0</v>
      </c>
    </row>
    <row r="89" spans="1:17">
      <c r="A89">
        <v>250</v>
      </c>
      <c r="B89" s="39" t="s">
        <v>149</v>
      </c>
      <c r="C89" s="71">
        <v>598226</v>
      </c>
      <c r="D89" s="71">
        <v>1086955</v>
      </c>
      <c r="E89" s="71">
        <v>4964252</v>
      </c>
      <c r="F89" s="71">
        <v>306751</v>
      </c>
      <c r="G89" s="71">
        <v>441727</v>
      </c>
      <c r="H89" s="71">
        <v>163330</v>
      </c>
      <c r="I89" s="71">
        <v>3160022</v>
      </c>
      <c r="J89" s="71">
        <v>1065700</v>
      </c>
      <c r="K89" s="71">
        <v>2295505</v>
      </c>
      <c r="L89" s="71">
        <v>329250</v>
      </c>
      <c r="M89" s="71">
        <v>521235</v>
      </c>
      <c r="N89" s="71">
        <v>167329</v>
      </c>
      <c r="P89" s="94">
        <v>250</v>
      </c>
      <c r="Q89" s="123">
        <f t="shared" si="1"/>
        <v>0</v>
      </c>
    </row>
    <row r="90" spans="1:17">
      <c r="A90">
        <v>256</v>
      </c>
      <c r="B90" s="39" t="s">
        <v>150</v>
      </c>
      <c r="C90" s="71">
        <v>494429</v>
      </c>
      <c r="D90" s="71">
        <v>554613</v>
      </c>
      <c r="E90" s="71">
        <v>3981994</v>
      </c>
      <c r="F90" s="71">
        <v>297846</v>
      </c>
      <c r="G90" s="71">
        <v>351824</v>
      </c>
      <c r="H90" s="71">
        <v>124520</v>
      </c>
      <c r="I90" s="71">
        <v>2742759</v>
      </c>
      <c r="J90" s="71">
        <v>651168</v>
      </c>
      <c r="K90" s="71">
        <v>1892518</v>
      </c>
      <c r="L90" s="71">
        <v>328866</v>
      </c>
      <c r="M90" s="71">
        <v>426747</v>
      </c>
      <c r="N90" s="71">
        <v>132838</v>
      </c>
      <c r="P90" s="94">
        <v>256</v>
      </c>
      <c r="Q90" s="123">
        <f t="shared" si="1"/>
        <v>0</v>
      </c>
    </row>
    <row r="91" spans="1:17">
      <c r="A91">
        <v>257</v>
      </c>
      <c r="B91" s="65" t="s">
        <v>151</v>
      </c>
      <c r="C91" s="71">
        <v>84599955</v>
      </c>
      <c r="D91" s="71">
        <v>37646654</v>
      </c>
      <c r="E91" s="71">
        <v>202898760</v>
      </c>
      <c r="F91" s="71">
        <v>7543981</v>
      </c>
      <c r="G91" s="71">
        <v>18672773</v>
      </c>
      <c r="H91" s="71">
        <v>4063711</v>
      </c>
      <c r="I91" s="71">
        <v>217751085</v>
      </c>
      <c r="J91" s="71">
        <v>29818047</v>
      </c>
      <c r="K91" s="71">
        <v>79818494</v>
      </c>
      <c r="L91" s="71">
        <v>8057220</v>
      </c>
      <c r="M91" s="71">
        <v>22425366</v>
      </c>
      <c r="N91" s="71">
        <v>4191895</v>
      </c>
      <c r="P91" s="94">
        <v>257</v>
      </c>
      <c r="Q91" s="123">
        <f t="shared" si="1"/>
        <v>0</v>
      </c>
    </row>
    <row r="92" spans="1:17">
      <c r="A92">
        <v>260</v>
      </c>
      <c r="B92" s="39" t="s">
        <v>152</v>
      </c>
      <c r="C92" s="71">
        <v>3449736</v>
      </c>
      <c r="D92" s="71">
        <v>6226496</v>
      </c>
      <c r="E92" s="71">
        <v>27416818</v>
      </c>
      <c r="F92" s="71">
        <v>1770736</v>
      </c>
      <c r="G92" s="71">
        <v>2478988</v>
      </c>
      <c r="H92" s="71">
        <v>894311</v>
      </c>
      <c r="I92" s="71">
        <v>19037624</v>
      </c>
      <c r="J92" s="71">
        <v>6276322</v>
      </c>
      <c r="K92" s="71">
        <v>12086452</v>
      </c>
      <c r="L92" s="71">
        <v>1961757</v>
      </c>
      <c r="M92" s="71">
        <v>2918817</v>
      </c>
      <c r="N92" s="71">
        <v>935532</v>
      </c>
      <c r="P92" s="94">
        <v>260</v>
      </c>
      <c r="Q92" s="123">
        <f t="shared" si="1"/>
        <v>0</v>
      </c>
    </row>
    <row r="93" spans="1:17">
      <c r="A93">
        <v>261</v>
      </c>
      <c r="B93" s="39" t="s">
        <v>153</v>
      </c>
      <c r="C93" s="71">
        <v>5020398</v>
      </c>
      <c r="D93" s="71">
        <v>2943443</v>
      </c>
      <c r="E93" s="71">
        <v>23592774</v>
      </c>
      <c r="F93" s="71">
        <v>1237124</v>
      </c>
      <c r="G93" s="71">
        <v>2230763</v>
      </c>
      <c r="H93" s="71">
        <v>664903</v>
      </c>
      <c r="I93" s="71">
        <v>19942359</v>
      </c>
      <c r="J93" s="71">
        <v>3280855</v>
      </c>
      <c r="K93" s="71">
        <v>10443555</v>
      </c>
      <c r="L93" s="71">
        <v>1414122</v>
      </c>
      <c r="M93" s="71">
        <v>2785259</v>
      </c>
      <c r="N93" s="71">
        <v>704923</v>
      </c>
      <c r="P93" s="94">
        <v>261</v>
      </c>
      <c r="Q93" s="123">
        <f t="shared" si="1"/>
        <v>0</v>
      </c>
    </row>
    <row r="94" spans="1:17">
      <c r="A94">
        <v>263</v>
      </c>
      <c r="B94" s="39" t="s">
        <v>154</v>
      </c>
      <c r="C94" s="71">
        <v>2534980</v>
      </c>
      <c r="D94" s="71">
        <v>4585774</v>
      </c>
      <c r="E94" s="71">
        <v>21895236</v>
      </c>
      <c r="F94" s="71">
        <v>1226165</v>
      </c>
      <c r="G94" s="71">
        <v>2005076</v>
      </c>
      <c r="H94" s="71">
        <v>688383</v>
      </c>
      <c r="I94" s="71">
        <v>14245297</v>
      </c>
      <c r="J94" s="71">
        <v>5130762</v>
      </c>
      <c r="K94" s="71">
        <v>10460700</v>
      </c>
      <c r="L94" s="71">
        <v>1381604</v>
      </c>
      <c r="M94" s="71">
        <v>2396105</v>
      </c>
      <c r="N94" s="71">
        <v>713554</v>
      </c>
      <c r="P94" s="94">
        <v>263</v>
      </c>
      <c r="Q94" s="123">
        <f t="shared" si="1"/>
        <v>0</v>
      </c>
    </row>
    <row r="95" spans="1:17">
      <c r="A95">
        <v>265</v>
      </c>
      <c r="B95" s="39" t="s">
        <v>155</v>
      </c>
      <c r="C95" s="71">
        <v>281977</v>
      </c>
      <c r="D95" s="71">
        <v>379620</v>
      </c>
      <c r="E95" s="71">
        <v>2740220</v>
      </c>
      <c r="F95" s="71">
        <v>183771</v>
      </c>
      <c r="G95" s="71">
        <v>238710</v>
      </c>
      <c r="H95" s="71">
        <v>90214</v>
      </c>
      <c r="I95" s="71">
        <v>1696290</v>
      </c>
      <c r="J95" s="71">
        <v>455655</v>
      </c>
      <c r="K95" s="71">
        <v>1310029</v>
      </c>
      <c r="L95" s="71">
        <v>212239</v>
      </c>
      <c r="M95" s="71">
        <v>280762</v>
      </c>
      <c r="N95" s="71">
        <v>94060</v>
      </c>
      <c r="P95" s="94">
        <v>265</v>
      </c>
      <c r="Q95" s="123">
        <f t="shared" si="1"/>
        <v>0</v>
      </c>
    </row>
    <row r="96" spans="1:17">
      <c r="A96">
        <v>271</v>
      </c>
      <c r="B96" s="39" t="s">
        <v>156</v>
      </c>
      <c r="C96" s="71">
        <v>3411727</v>
      </c>
      <c r="D96" s="71">
        <v>3419842</v>
      </c>
      <c r="E96" s="71">
        <v>23656345</v>
      </c>
      <c r="F96" s="71">
        <v>1331300</v>
      </c>
      <c r="G96" s="71">
        <v>2072018</v>
      </c>
      <c r="H96" s="71">
        <v>665129</v>
      </c>
      <c r="I96" s="71">
        <v>16782088</v>
      </c>
      <c r="J96" s="71">
        <v>3698320</v>
      </c>
      <c r="K96" s="71">
        <v>11202235</v>
      </c>
      <c r="L96" s="71">
        <v>1394798</v>
      </c>
      <c r="M96" s="71">
        <v>2475420</v>
      </c>
      <c r="N96" s="71">
        <v>690248</v>
      </c>
      <c r="P96" s="94">
        <v>271</v>
      </c>
      <c r="Q96" s="123">
        <f t="shared" si="1"/>
        <v>0</v>
      </c>
    </row>
    <row r="97" spans="1:17">
      <c r="A97">
        <v>272</v>
      </c>
      <c r="B97" s="66" t="s">
        <v>157</v>
      </c>
      <c r="C97" s="71">
        <v>35171457</v>
      </c>
      <c r="D97" s="71">
        <v>25205767</v>
      </c>
      <c r="E97" s="71">
        <v>178853750</v>
      </c>
      <c r="F97" s="71">
        <v>9724822</v>
      </c>
      <c r="G97" s="71">
        <v>15574960</v>
      </c>
      <c r="H97" s="71">
        <v>4490556</v>
      </c>
      <c r="I97" s="71">
        <v>140134790</v>
      </c>
      <c r="J97" s="71">
        <v>20181036</v>
      </c>
      <c r="K97" s="71">
        <v>83348440</v>
      </c>
      <c r="L97" s="71">
        <v>10450892</v>
      </c>
      <c r="M97" s="71">
        <v>18872379</v>
      </c>
      <c r="N97" s="71">
        <v>4673781</v>
      </c>
      <c r="P97" s="94">
        <v>272</v>
      </c>
      <c r="Q97" s="123">
        <f t="shared" si="1"/>
        <v>0</v>
      </c>
    </row>
    <row r="98" spans="1:17">
      <c r="A98">
        <v>273</v>
      </c>
      <c r="B98" s="39" t="s">
        <v>158</v>
      </c>
      <c r="C98" s="71">
        <v>2326824</v>
      </c>
      <c r="D98" s="71">
        <v>3620298</v>
      </c>
      <c r="E98" s="71">
        <v>12867615</v>
      </c>
      <c r="F98" s="71">
        <v>679933</v>
      </c>
      <c r="G98" s="71">
        <v>1179722</v>
      </c>
      <c r="H98" s="71">
        <v>391983</v>
      </c>
      <c r="I98" s="71">
        <v>9449049</v>
      </c>
      <c r="J98" s="71">
        <v>2247612</v>
      </c>
      <c r="K98" s="71">
        <v>5672393</v>
      </c>
      <c r="L98" s="71">
        <v>766269</v>
      </c>
      <c r="M98" s="71">
        <v>1417623</v>
      </c>
      <c r="N98" s="71">
        <v>408317</v>
      </c>
      <c r="P98" s="94">
        <v>273</v>
      </c>
      <c r="Q98" s="123">
        <f t="shared" si="1"/>
        <v>0</v>
      </c>
    </row>
    <row r="99" spans="1:17">
      <c r="A99">
        <v>275</v>
      </c>
      <c r="B99" s="39" t="s">
        <v>159</v>
      </c>
      <c r="C99" s="71">
        <v>934431</v>
      </c>
      <c r="D99" s="71">
        <v>2099688</v>
      </c>
      <c r="E99" s="71">
        <v>7599643</v>
      </c>
      <c r="F99" s="71">
        <v>372466</v>
      </c>
      <c r="G99" s="71">
        <v>690428</v>
      </c>
      <c r="H99" s="71">
        <v>236984</v>
      </c>
      <c r="I99" s="71">
        <v>4986366</v>
      </c>
      <c r="J99" s="71">
        <v>1977165</v>
      </c>
      <c r="K99" s="71">
        <v>3683224</v>
      </c>
      <c r="L99" s="71">
        <v>417483</v>
      </c>
      <c r="M99" s="71">
        <v>816799</v>
      </c>
      <c r="N99" s="71">
        <v>245600</v>
      </c>
      <c r="P99" s="94">
        <v>275</v>
      </c>
      <c r="Q99" s="123">
        <f t="shared" si="1"/>
        <v>0</v>
      </c>
    </row>
    <row r="100" spans="1:17">
      <c r="A100">
        <v>276</v>
      </c>
      <c r="B100" s="39" t="s">
        <v>160</v>
      </c>
      <c r="C100" s="71">
        <v>10160519</v>
      </c>
      <c r="D100" s="71">
        <v>10602012</v>
      </c>
      <c r="E100" s="71">
        <v>53853893</v>
      </c>
      <c r="F100" s="71">
        <v>2819017</v>
      </c>
      <c r="G100" s="71">
        <v>5028986</v>
      </c>
      <c r="H100" s="71">
        <v>1444267</v>
      </c>
      <c r="I100" s="71">
        <v>42816524</v>
      </c>
      <c r="J100" s="71">
        <v>7609980</v>
      </c>
      <c r="K100" s="71">
        <v>23473970</v>
      </c>
      <c r="L100" s="71">
        <v>3131200</v>
      </c>
      <c r="M100" s="71">
        <v>6119583</v>
      </c>
      <c r="N100" s="71">
        <v>1495242</v>
      </c>
      <c r="P100" s="94">
        <v>276</v>
      </c>
      <c r="Q100" s="123">
        <f t="shared" si="1"/>
        <v>0</v>
      </c>
    </row>
    <row r="101" spans="1:17">
      <c r="A101">
        <v>280</v>
      </c>
      <c r="B101" s="39" t="s">
        <v>161</v>
      </c>
      <c r="C101" s="71">
        <v>799426</v>
      </c>
      <c r="D101" s="71">
        <v>1239408</v>
      </c>
      <c r="E101" s="71">
        <v>6167894</v>
      </c>
      <c r="F101" s="71">
        <v>428825</v>
      </c>
      <c r="G101" s="71">
        <v>580566</v>
      </c>
      <c r="H101" s="71">
        <v>194266</v>
      </c>
      <c r="I101" s="71">
        <v>4018359</v>
      </c>
      <c r="J101" s="71">
        <v>1232000</v>
      </c>
      <c r="K101" s="71">
        <v>3041597</v>
      </c>
      <c r="L101" s="71">
        <v>480211</v>
      </c>
      <c r="M101" s="71">
        <v>701067</v>
      </c>
      <c r="N101" s="71">
        <v>201744</v>
      </c>
      <c r="P101" s="94">
        <v>280</v>
      </c>
      <c r="Q101" s="123">
        <f t="shared" si="1"/>
        <v>0</v>
      </c>
    </row>
    <row r="102" spans="1:17">
      <c r="A102">
        <v>284</v>
      </c>
      <c r="B102" s="39" t="s">
        <v>162</v>
      </c>
      <c r="C102" s="71">
        <v>1112125</v>
      </c>
      <c r="D102" s="71">
        <v>3143856</v>
      </c>
      <c r="E102" s="71">
        <v>6714392</v>
      </c>
      <c r="F102" s="71">
        <v>493099</v>
      </c>
      <c r="G102" s="71">
        <v>653235</v>
      </c>
      <c r="H102" s="71">
        <v>217674</v>
      </c>
      <c r="I102" s="71">
        <v>5054857</v>
      </c>
      <c r="J102" s="71">
        <v>1601305</v>
      </c>
      <c r="K102" s="71">
        <v>2787235</v>
      </c>
      <c r="L102" s="71">
        <v>372326</v>
      </c>
      <c r="M102" s="71">
        <v>785913</v>
      </c>
      <c r="N102" s="71">
        <v>222921</v>
      </c>
      <c r="P102" s="94">
        <v>284</v>
      </c>
      <c r="Q102" s="123">
        <f t="shared" si="1"/>
        <v>0</v>
      </c>
    </row>
    <row r="103" spans="1:17">
      <c r="A103">
        <v>285</v>
      </c>
      <c r="B103" s="39" t="s">
        <v>163</v>
      </c>
      <c r="C103" s="71">
        <v>44368138</v>
      </c>
      <c r="D103" s="71">
        <v>15751635</v>
      </c>
      <c r="E103" s="71">
        <v>213515782</v>
      </c>
      <c r="F103" s="71">
        <v>8581895</v>
      </c>
      <c r="G103" s="71">
        <v>17692350</v>
      </c>
      <c r="H103" s="71">
        <v>4994685</v>
      </c>
      <c r="I103" s="71">
        <v>165757556</v>
      </c>
      <c r="J103" s="71">
        <v>14013803</v>
      </c>
      <c r="K103" s="71">
        <v>99333332</v>
      </c>
      <c r="L103" s="71">
        <v>9193360</v>
      </c>
      <c r="M103" s="71">
        <v>20878716</v>
      </c>
      <c r="N103" s="71">
        <v>5120240</v>
      </c>
      <c r="P103" s="94">
        <v>285</v>
      </c>
      <c r="Q103" s="123">
        <f t="shared" si="1"/>
        <v>0</v>
      </c>
    </row>
    <row r="104" spans="1:17">
      <c r="A104">
        <v>286</v>
      </c>
      <c r="B104" s="39" t="s">
        <v>164</v>
      </c>
      <c r="C104" s="71">
        <v>59905448</v>
      </c>
      <c r="D104" s="71">
        <v>32910671</v>
      </c>
      <c r="E104" s="71">
        <v>315286474</v>
      </c>
      <c r="F104" s="71">
        <v>15859924</v>
      </c>
      <c r="G104" s="71">
        <v>27310165</v>
      </c>
      <c r="H104" s="71">
        <v>8023305</v>
      </c>
      <c r="I104" s="71">
        <v>245156816</v>
      </c>
      <c r="J104" s="71">
        <v>31053004</v>
      </c>
      <c r="K104" s="71">
        <v>140721194</v>
      </c>
      <c r="L104" s="71">
        <v>16636498</v>
      </c>
      <c r="M104" s="71">
        <v>32341970</v>
      </c>
      <c r="N104" s="71">
        <v>8232805</v>
      </c>
      <c r="P104" s="94">
        <v>286</v>
      </c>
      <c r="Q104" s="123">
        <f t="shared" si="1"/>
        <v>0</v>
      </c>
    </row>
    <row r="105" spans="1:17">
      <c r="A105">
        <v>287</v>
      </c>
      <c r="B105" s="66" t="s">
        <v>165</v>
      </c>
      <c r="C105" s="71">
        <v>3806023</v>
      </c>
      <c r="D105" s="71">
        <v>4298613</v>
      </c>
      <c r="E105" s="71">
        <v>22166614</v>
      </c>
      <c r="F105" s="71">
        <v>1547044</v>
      </c>
      <c r="G105" s="71">
        <v>1948771</v>
      </c>
      <c r="H105" s="71">
        <v>626978</v>
      </c>
      <c r="I105" s="71">
        <v>16048225</v>
      </c>
      <c r="J105" s="71">
        <v>4190483</v>
      </c>
      <c r="K105" s="71">
        <v>10199534</v>
      </c>
      <c r="L105" s="71">
        <v>1683955</v>
      </c>
      <c r="M105" s="71">
        <v>2313680</v>
      </c>
      <c r="N105" s="71">
        <v>656085</v>
      </c>
      <c r="P105" s="94">
        <v>287</v>
      </c>
      <c r="Q105" s="123">
        <f t="shared" si="1"/>
        <v>0</v>
      </c>
    </row>
    <row r="106" spans="1:17">
      <c r="A106">
        <v>288</v>
      </c>
      <c r="B106" s="39" t="s">
        <v>166</v>
      </c>
      <c r="C106" s="71">
        <v>3459776</v>
      </c>
      <c r="D106" s="71">
        <v>6825047</v>
      </c>
      <c r="E106" s="71">
        <v>22110126</v>
      </c>
      <c r="F106" s="71">
        <v>1670142</v>
      </c>
      <c r="G106" s="71">
        <v>1970047</v>
      </c>
      <c r="H106" s="71">
        <v>609390</v>
      </c>
      <c r="I106" s="71">
        <v>15036893</v>
      </c>
      <c r="J106" s="71">
        <v>5835886</v>
      </c>
      <c r="K106" s="71">
        <v>10495242</v>
      </c>
      <c r="L106" s="71">
        <v>1828396</v>
      </c>
      <c r="M106" s="71">
        <v>2341997</v>
      </c>
      <c r="N106" s="71">
        <v>627354</v>
      </c>
      <c r="P106" s="94">
        <v>288</v>
      </c>
      <c r="Q106" s="123">
        <f t="shared" si="1"/>
        <v>0</v>
      </c>
    </row>
    <row r="107" spans="1:17">
      <c r="A107">
        <v>290</v>
      </c>
      <c r="B107" s="39" t="s">
        <v>167</v>
      </c>
      <c r="C107" s="71">
        <v>2610848</v>
      </c>
      <c r="D107" s="71">
        <v>6681204</v>
      </c>
      <c r="E107" s="71">
        <v>24716604</v>
      </c>
      <c r="F107" s="71">
        <v>1526942</v>
      </c>
      <c r="G107" s="71">
        <v>2103524</v>
      </c>
      <c r="H107" s="71">
        <v>734338</v>
      </c>
      <c r="I107" s="71">
        <v>16225608</v>
      </c>
      <c r="J107" s="71">
        <v>5722103</v>
      </c>
      <c r="K107" s="71">
        <v>11797185</v>
      </c>
      <c r="L107" s="71">
        <v>1605177</v>
      </c>
      <c r="M107" s="71">
        <v>2490456</v>
      </c>
      <c r="N107" s="71">
        <v>759295</v>
      </c>
      <c r="P107" s="94">
        <v>290</v>
      </c>
      <c r="Q107" s="123">
        <f t="shared" si="1"/>
        <v>0</v>
      </c>
    </row>
    <row r="108" spans="1:17">
      <c r="A108">
        <v>291</v>
      </c>
      <c r="B108" s="39" t="s">
        <v>168</v>
      </c>
      <c r="C108" s="71">
        <v>978189</v>
      </c>
      <c r="D108" s="71">
        <v>1842319</v>
      </c>
      <c r="E108" s="71">
        <v>6643899</v>
      </c>
      <c r="F108" s="71">
        <v>387289</v>
      </c>
      <c r="G108" s="71">
        <v>558269</v>
      </c>
      <c r="H108" s="71">
        <v>205820</v>
      </c>
      <c r="I108" s="71">
        <v>4753699</v>
      </c>
      <c r="J108" s="71">
        <v>2056699</v>
      </c>
      <c r="K108" s="71">
        <v>3157006</v>
      </c>
      <c r="L108" s="71">
        <v>423833</v>
      </c>
      <c r="M108" s="71">
        <v>682304</v>
      </c>
      <c r="N108" s="71">
        <v>215529</v>
      </c>
      <c r="P108" s="94">
        <v>291</v>
      </c>
      <c r="Q108" s="123">
        <f t="shared" si="1"/>
        <v>0</v>
      </c>
    </row>
    <row r="109" spans="1:17">
      <c r="A109">
        <v>297</v>
      </c>
      <c r="B109" s="39" t="s">
        <v>169</v>
      </c>
      <c r="C109" s="71">
        <v>109472374</v>
      </c>
      <c r="D109" s="71">
        <v>64693872</v>
      </c>
      <c r="E109" s="71">
        <v>460265689</v>
      </c>
      <c r="F109" s="71">
        <v>21747665</v>
      </c>
      <c r="G109" s="71">
        <v>41540321</v>
      </c>
      <c r="H109" s="71">
        <v>11664721</v>
      </c>
      <c r="I109" s="71">
        <v>393627208</v>
      </c>
      <c r="J109" s="71">
        <v>58590075</v>
      </c>
      <c r="K109" s="71">
        <v>204864148</v>
      </c>
      <c r="L109" s="71">
        <v>23491391</v>
      </c>
      <c r="M109" s="71">
        <v>50701510</v>
      </c>
      <c r="N109" s="71">
        <v>12195116</v>
      </c>
      <c r="P109" s="94">
        <v>297</v>
      </c>
      <c r="Q109" s="123">
        <f t="shared" si="1"/>
        <v>0</v>
      </c>
    </row>
    <row r="110" spans="1:17">
      <c r="A110">
        <v>300</v>
      </c>
      <c r="B110" s="39" t="s">
        <v>170</v>
      </c>
      <c r="C110" s="71">
        <v>1508092</v>
      </c>
      <c r="D110" s="71">
        <v>2699102</v>
      </c>
      <c r="E110" s="71">
        <v>10407203</v>
      </c>
      <c r="F110" s="71">
        <v>764615</v>
      </c>
      <c r="G110" s="71">
        <v>979688</v>
      </c>
      <c r="H110" s="71">
        <v>326998</v>
      </c>
      <c r="I110" s="71">
        <v>7248322</v>
      </c>
      <c r="J110" s="71">
        <v>2387622</v>
      </c>
      <c r="K110" s="71">
        <v>4704835</v>
      </c>
      <c r="L110" s="71">
        <v>869565</v>
      </c>
      <c r="M110" s="71">
        <v>1165147</v>
      </c>
      <c r="N110" s="71">
        <v>337854</v>
      </c>
      <c r="P110" s="94">
        <v>300</v>
      </c>
      <c r="Q110" s="123">
        <f t="shared" si="1"/>
        <v>0</v>
      </c>
    </row>
    <row r="111" spans="1:17">
      <c r="A111">
        <v>301</v>
      </c>
      <c r="B111" s="39" t="s">
        <v>171</v>
      </c>
      <c r="C111" s="71">
        <v>9390577</v>
      </c>
      <c r="D111" s="71">
        <v>13674444</v>
      </c>
      <c r="E111" s="71">
        <v>61819112</v>
      </c>
      <c r="F111" s="71">
        <v>4256490</v>
      </c>
      <c r="G111" s="71">
        <v>5725625</v>
      </c>
      <c r="H111" s="71">
        <v>1885536</v>
      </c>
      <c r="I111" s="71">
        <v>44193519</v>
      </c>
      <c r="J111" s="71">
        <v>10300289</v>
      </c>
      <c r="K111" s="71">
        <v>28223868</v>
      </c>
      <c r="L111" s="71">
        <v>4701571</v>
      </c>
      <c r="M111" s="71">
        <v>6881611</v>
      </c>
      <c r="N111" s="71">
        <v>1967716</v>
      </c>
      <c r="P111" s="94">
        <v>301</v>
      </c>
      <c r="Q111" s="123">
        <f t="shared" si="1"/>
        <v>0</v>
      </c>
    </row>
    <row r="112" spans="1:17">
      <c r="A112">
        <v>304</v>
      </c>
      <c r="B112" s="39" t="s">
        <v>172</v>
      </c>
      <c r="C112" s="71">
        <v>1302248</v>
      </c>
      <c r="D112" s="71">
        <v>1174048</v>
      </c>
      <c r="E112" s="71">
        <v>3649579</v>
      </c>
      <c r="F112" s="71">
        <v>253802</v>
      </c>
      <c r="G112" s="71">
        <v>357044</v>
      </c>
      <c r="H112" s="71">
        <v>106720</v>
      </c>
      <c r="I112" s="71">
        <v>3530357</v>
      </c>
      <c r="J112" s="71">
        <v>1221031</v>
      </c>
      <c r="K112" s="71">
        <v>1153899</v>
      </c>
      <c r="L112" s="71">
        <v>263443</v>
      </c>
      <c r="M112" s="71">
        <v>415843</v>
      </c>
      <c r="N112" s="71">
        <v>109977</v>
      </c>
      <c r="P112" s="103">
        <v>304</v>
      </c>
      <c r="Q112" s="123">
        <f t="shared" si="1"/>
        <v>0</v>
      </c>
    </row>
    <row r="113" spans="1:17">
      <c r="A113">
        <v>305</v>
      </c>
      <c r="B113" s="39" t="s">
        <v>173</v>
      </c>
      <c r="C113" s="71">
        <v>7120745</v>
      </c>
      <c r="D113" s="71">
        <v>7227131</v>
      </c>
      <c r="E113" s="71">
        <v>45212037</v>
      </c>
      <c r="F113" s="71">
        <v>2839507</v>
      </c>
      <c r="G113" s="71">
        <v>4275838</v>
      </c>
      <c r="H113" s="71">
        <v>1437099</v>
      </c>
      <c r="I113" s="71">
        <v>34469723</v>
      </c>
      <c r="J113" s="71">
        <v>23519935</v>
      </c>
      <c r="K113" s="71">
        <v>19245319</v>
      </c>
      <c r="L113" s="71">
        <v>3109711</v>
      </c>
      <c r="M113" s="71">
        <v>5172970</v>
      </c>
      <c r="N113" s="71">
        <v>1491652</v>
      </c>
      <c r="P113" s="94">
        <v>305</v>
      </c>
      <c r="Q113" s="123">
        <f t="shared" si="1"/>
        <v>0</v>
      </c>
    </row>
    <row r="114" spans="1:17">
      <c r="A114">
        <v>312</v>
      </c>
      <c r="B114" s="39" t="s">
        <v>174</v>
      </c>
      <c r="C114" s="71">
        <v>408898</v>
      </c>
      <c r="D114" s="71">
        <v>1056997</v>
      </c>
      <c r="E114" s="71">
        <v>3571630</v>
      </c>
      <c r="F114" s="71">
        <v>227485</v>
      </c>
      <c r="G114" s="71">
        <v>308038</v>
      </c>
      <c r="H114" s="71">
        <v>110268</v>
      </c>
      <c r="I114" s="71">
        <v>2106646</v>
      </c>
      <c r="J114" s="71">
        <v>1035264</v>
      </c>
      <c r="K114" s="71">
        <v>1719780</v>
      </c>
      <c r="L114" s="71">
        <v>248671</v>
      </c>
      <c r="M114" s="71">
        <v>354994</v>
      </c>
      <c r="N114" s="71">
        <v>112345</v>
      </c>
      <c r="P114" s="94">
        <v>312</v>
      </c>
      <c r="Q114" s="123">
        <f t="shared" si="1"/>
        <v>0</v>
      </c>
    </row>
    <row r="115" spans="1:17">
      <c r="A115">
        <v>316</v>
      </c>
      <c r="B115" s="39" t="s">
        <v>175</v>
      </c>
      <c r="C115" s="71">
        <v>2207337</v>
      </c>
      <c r="D115" s="71">
        <v>2660015</v>
      </c>
      <c r="E115" s="71">
        <v>15580054</v>
      </c>
      <c r="F115" s="71">
        <v>787933</v>
      </c>
      <c r="G115" s="71">
        <v>1347446</v>
      </c>
      <c r="H115" s="71">
        <v>427849</v>
      </c>
      <c r="I115" s="71">
        <v>10433592</v>
      </c>
      <c r="J115" s="71">
        <v>2921530</v>
      </c>
      <c r="K115" s="71">
        <v>7289138</v>
      </c>
      <c r="L115" s="71">
        <v>816581</v>
      </c>
      <c r="M115" s="71">
        <v>1574877</v>
      </c>
      <c r="N115" s="71">
        <v>438277</v>
      </c>
      <c r="P115" s="94">
        <v>316</v>
      </c>
      <c r="Q115" s="123">
        <f t="shared" si="1"/>
        <v>0</v>
      </c>
    </row>
    <row r="116" spans="1:17">
      <c r="A116">
        <v>317</v>
      </c>
      <c r="B116" s="39" t="s">
        <v>176</v>
      </c>
      <c r="C116" s="71">
        <v>792634</v>
      </c>
      <c r="D116" s="71">
        <v>1199270</v>
      </c>
      <c r="E116" s="71">
        <v>6446047</v>
      </c>
      <c r="F116" s="71">
        <v>444148</v>
      </c>
      <c r="G116" s="71">
        <v>602428</v>
      </c>
      <c r="H116" s="71">
        <v>207800</v>
      </c>
      <c r="I116" s="71">
        <v>4153839</v>
      </c>
      <c r="J116" s="71">
        <v>1271588</v>
      </c>
      <c r="K116" s="71">
        <v>3031848</v>
      </c>
      <c r="L116" s="71">
        <v>493920</v>
      </c>
      <c r="M116" s="71">
        <v>707692</v>
      </c>
      <c r="N116" s="71">
        <v>212253</v>
      </c>
      <c r="P116" s="94">
        <v>317</v>
      </c>
      <c r="Q116" s="123">
        <f t="shared" si="1"/>
        <v>0</v>
      </c>
    </row>
    <row r="117" spans="1:17">
      <c r="A117">
        <v>398</v>
      </c>
      <c r="B117" s="39" t="s">
        <v>177</v>
      </c>
      <c r="C117" s="71">
        <v>103669864</v>
      </c>
      <c r="D117" s="71">
        <v>55352640</v>
      </c>
      <c r="E117" s="71">
        <v>455816385</v>
      </c>
      <c r="F117" s="71">
        <v>19693505</v>
      </c>
      <c r="G117" s="71">
        <v>40315768</v>
      </c>
      <c r="H117" s="71">
        <v>11426639</v>
      </c>
      <c r="I117" s="71">
        <v>377147988</v>
      </c>
      <c r="J117" s="71">
        <v>53900956</v>
      </c>
      <c r="K117" s="71">
        <v>197928183</v>
      </c>
      <c r="L117" s="71">
        <v>20569679</v>
      </c>
      <c r="M117" s="71">
        <v>48224835</v>
      </c>
      <c r="N117" s="71">
        <v>11811021</v>
      </c>
      <c r="P117" s="94">
        <v>398</v>
      </c>
      <c r="Q117" s="123">
        <f t="shared" si="1"/>
        <v>0</v>
      </c>
    </row>
    <row r="118" spans="1:17">
      <c r="A118">
        <v>399</v>
      </c>
      <c r="B118" s="66" t="s">
        <v>178</v>
      </c>
      <c r="C118" s="71">
        <v>6764402</v>
      </c>
      <c r="D118" s="71">
        <v>3760751</v>
      </c>
      <c r="E118" s="71">
        <v>31444406</v>
      </c>
      <c r="F118" s="71">
        <v>1636475</v>
      </c>
      <c r="G118" s="71">
        <v>2776629</v>
      </c>
      <c r="H118" s="71">
        <v>765374</v>
      </c>
      <c r="I118" s="71">
        <v>24414934</v>
      </c>
      <c r="J118" s="71">
        <v>3691393</v>
      </c>
      <c r="K118" s="71">
        <v>14593229</v>
      </c>
      <c r="L118" s="71">
        <v>1786495</v>
      </c>
      <c r="M118" s="71">
        <v>3334457</v>
      </c>
      <c r="N118" s="71">
        <v>787112</v>
      </c>
      <c r="P118" s="94">
        <v>399</v>
      </c>
      <c r="Q118" s="123">
        <f t="shared" si="1"/>
        <v>0</v>
      </c>
    </row>
    <row r="119" spans="1:17">
      <c r="A119">
        <v>400</v>
      </c>
      <c r="B119" s="39" t="s">
        <v>179</v>
      </c>
      <c r="C119" s="71">
        <v>4781662</v>
      </c>
      <c r="D119" s="71">
        <v>4540561</v>
      </c>
      <c r="E119" s="71">
        <v>28156332</v>
      </c>
      <c r="F119" s="71">
        <v>1618763</v>
      </c>
      <c r="G119" s="71">
        <v>2633657</v>
      </c>
      <c r="H119" s="71">
        <v>834928</v>
      </c>
      <c r="I119" s="71">
        <v>20215308</v>
      </c>
      <c r="J119" s="71">
        <v>3836162</v>
      </c>
      <c r="K119" s="71">
        <v>12452788</v>
      </c>
      <c r="L119" s="71">
        <v>1784309</v>
      </c>
      <c r="M119" s="71">
        <v>3157986</v>
      </c>
      <c r="N119" s="71">
        <v>867409</v>
      </c>
      <c r="P119" s="94">
        <v>400</v>
      </c>
      <c r="Q119" s="123">
        <f t="shared" si="1"/>
        <v>0</v>
      </c>
    </row>
    <row r="120" spans="1:17">
      <c r="A120">
        <v>407</v>
      </c>
      <c r="B120" s="39" t="s">
        <v>180</v>
      </c>
      <c r="C120" s="71">
        <v>1273796</v>
      </c>
      <c r="D120" s="71">
        <v>2616421</v>
      </c>
      <c r="E120" s="71">
        <v>8220333</v>
      </c>
      <c r="F120" s="71">
        <v>432130</v>
      </c>
      <c r="G120" s="71">
        <v>761373</v>
      </c>
      <c r="H120" s="71">
        <v>243302</v>
      </c>
      <c r="I120" s="71">
        <v>6035981</v>
      </c>
      <c r="J120" s="71">
        <v>2688675</v>
      </c>
      <c r="K120" s="71">
        <v>3910426</v>
      </c>
      <c r="L120" s="71">
        <v>481218</v>
      </c>
      <c r="M120" s="71">
        <v>927079</v>
      </c>
      <c r="N120" s="71">
        <v>252334</v>
      </c>
      <c r="P120" s="94">
        <v>407</v>
      </c>
      <c r="Q120" s="123">
        <f t="shared" si="1"/>
        <v>0</v>
      </c>
    </row>
    <row r="121" spans="1:17">
      <c r="A121">
        <v>402</v>
      </c>
      <c r="B121" s="39" t="s">
        <v>181</v>
      </c>
      <c r="C121" s="71">
        <v>3882904</v>
      </c>
      <c r="D121" s="71">
        <v>4689965</v>
      </c>
      <c r="E121" s="71">
        <v>28144354</v>
      </c>
      <c r="F121" s="71">
        <v>1547362</v>
      </c>
      <c r="G121" s="71">
        <v>2586906</v>
      </c>
      <c r="H121" s="71">
        <v>847988</v>
      </c>
      <c r="I121" s="71">
        <v>19446860</v>
      </c>
      <c r="J121" s="71">
        <v>5092190</v>
      </c>
      <c r="K121" s="71">
        <v>12964303</v>
      </c>
      <c r="L121" s="71">
        <v>1712738</v>
      </c>
      <c r="M121" s="71">
        <v>3081975</v>
      </c>
      <c r="N121" s="71">
        <v>882429</v>
      </c>
      <c r="P121" s="94">
        <v>402</v>
      </c>
      <c r="Q121" s="123">
        <f t="shared" si="1"/>
        <v>0</v>
      </c>
    </row>
    <row r="122" spans="1:17">
      <c r="A122">
        <v>403</v>
      </c>
      <c r="B122" s="39" t="s">
        <v>182</v>
      </c>
      <c r="C122" s="71">
        <v>1032958</v>
      </c>
      <c r="D122" s="71">
        <v>1869935</v>
      </c>
      <c r="E122" s="71">
        <v>8385220</v>
      </c>
      <c r="F122" s="71">
        <v>620412</v>
      </c>
      <c r="G122" s="71">
        <v>720258</v>
      </c>
      <c r="H122" s="71">
        <v>255313</v>
      </c>
      <c r="I122" s="71">
        <v>5528243</v>
      </c>
      <c r="J122" s="71">
        <v>1510649</v>
      </c>
      <c r="K122" s="71">
        <v>4037939</v>
      </c>
      <c r="L122" s="71">
        <v>612984</v>
      </c>
      <c r="M122" s="71">
        <v>861353</v>
      </c>
      <c r="N122" s="71">
        <v>266337</v>
      </c>
      <c r="P122" s="94">
        <v>403</v>
      </c>
      <c r="Q122" s="123">
        <f t="shared" si="1"/>
        <v>0</v>
      </c>
    </row>
    <row r="123" spans="1:17">
      <c r="A123">
        <v>405</v>
      </c>
      <c r="B123" s="39" t="s">
        <v>183</v>
      </c>
      <c r="C123" s="71">
        <v>58901728</v>
      </c>
      <c r="D123" s="71">
        <v>34932446</v>
      </c>
      <c r="E123" s="71">
        <v>274067165</v>
      </c>
      <c r="F123" s="71">
        <v>12706237</v>
      </c>
      <c r="G123" s="71">
        <v>24407839</v>
      </c>
      <c r="H123" s="71">
        <v>6958878</v>
      </c>
      <c r="I123" s="71">
        <v>222232758</v>
      </c>
      <c r="J123" s="71">
        <v>27905019</v>
      </c>
      <c r="K123" s="71">
        <v>121758553</v>
      </c>
      <c r="L123" s="71">
        <v>13415217</v>
      </c>
      <c r="M123" s="71">
        <v>29256663</v>
      </c>
      <c r="N123" s="71">
        <v>7192963</v>
      </c>
      <c r="P123" s="94">
        <v>405</v>
      </c>
      <c r="Q123" s="123">
        <f t="shared" si="1"/>
        <v>0</v>
      </c>
    </row>
    <row r="124" spans="1:17">
      <c r="A124">
        <v>408</v>
      </c>
      <c r="B124" s="39" t="s">
        <v>184</v>
      </c>
      <c r="C124" s="71">
        <v>7933111</v>
      </c>
      <c r="D124" s="71">
        <v>6422079</v>
      </c>
      <c r="E124" s="71">
        <v>49266722</v>
      </c>
      <c r="F124" s="71">
        <v>3322220</v>
      </c>
      <c r="G124" s="71">
        <v>4434333</v>
      </c>
      <c r="H124" s="71">
        <v>1347223</v>
      </c>
      <c r="I124" s="71">
        <v>35697545</v>
      </c>
      <c r="J124" s="71">
        <v>6281345</v>
      </c>
      <c r="K124" s="71">
        <v>23017785</v>
      </c>
      <c r="L124" s="71">
        <v>3706413</v>
      </c>
      <c r="M124" s="71">
        <v>5356010</v>
      </c>
      <c r="N124" s="71">
        <v>1405522</v>
      </c>
      <c r="P124" s="94">
        <v>408</v>
      </c>
      <c r="Q124" s="123">
        <f t="shared" si="1"/>
        <v>0</v>
      </c>
    </row>
    <row r="125" spans="1:17">
      <c r="A125">
        <v>410</v>
      </c>
      <c r="B125" s="39" t="s">
        <v>185</v>
      </c>
      <c r="C125" s="71">
        <v>13221096</v>
      </c>
      <c r="D125" s="71">
        <v>10407131</v>
      </c>
      <c r="E125" s="71">
        <v>68016596</v>
      </c>
      <c r="F125" s="71">
        <v>3672805</v>
      </c>
      <c r="G125" s="71">
        <v>5917395</v>
      </c>
      <c r="H125" s="71">
        <v>1720405</v>
      </c>
      <c r="I125" s="71">
        <v>52024134</v>
      </c>
      <c r="J125" s="71">
        <v>9743439</v>
      </c>
      <c r="K125" s="71">
        <v>31430768</v>
      </c>
      <c r="L125" s="71">
        <v>4049947</v>
      </c>
      <c r="M125" s="71">
        <v>7151426</v>
      </c>
      <c r="N125" s="71">
        <v>1782726</v>
      </c>
      <c r="P125" s="94">
        <v>410</v>
      </c>
      <c r="Q125" s="123">
        <f t="shared" si="1"/>
        <v>0</v>
      </c>
    </row>
    <row r="126" spans="1:17">
      <c r="A126">
        <v>416</v>
      </c>
      <c r="B126" s="39" t="s">
        <v>186</v>
      </c>
      <c r="C126" s="71">
        <v>1673729</v>
      </c>
      <c r="D126" s="71">
        <v>1790219</v>
      </c>
      <c r="E126" s="71">
        <v>10314172</v>
      </c>
      <c r="F126" s="71">
        <v>537300</v>
      </c>
      <c r="G126" s="71">
        <v>919803</v>
      </c>
      <c r="H126" s="71">
        <v>275374</v>
      </c>
      <c r="I126" s="71">
        <v>7456610</v>
      </c>
      <c r="J126" s="71">
        <v>1751563</v>
      </c>
      <c r="K126" s="71">
        <v>4978092</v>
      </c>
      <c r="L126" s="71">
        <v>595655</v>
      </c>
      <c r="M126" s="71">
        <v>1114714</v>
      </c>
      <c r="N126" s="71">
        <v>285521</v>
      </c>
      <c r="P126" s="94">
        <v>416</v>
      </c>
      <c r="Q126" s="123">
        <f t="shared" si="1"/>
        <v>0</v>
      </c>
    </row>
    <row r="127" spans="1:17">
      <c r="A127">
        <v>418</v>
      </c>
      <c r="B127" s="39" t="s">
        <v>187</v>
      </c>
      <c r="C127" s="71">
        <v>30891278</v>
      </c>
      <c r="D127" s="71">
        <v>14870511</v>
      </c>
      <c r="E127" s="71">
        <v>103339835</v>
      </c>
      <c r="F127" s="71">
        <v>4551033</v>
      </c>
      <c r="G127" s="71">
        <v>9239680</v>
      </c>
      <c r="H127" s="71">
        <v>2302014</v>
      </c>
      <c r="I127" s="71">
        <v>97209316</v>
      </c>
      <c r="J127" s="71">
        <v>18028196</v>
      </c>
      <c r="K127" s="71">
        <v>44752726</v>
      </c>
      <c r="L127" s="71">
        <v>5044690</v>
      </c>
      <c r="M127" s="71">
        <v>11442167</v>
      </c>
      <c r="N127" s="71">
        <v>2416927</v>
      </c>
      <c r="P127" s="94">
        <v>418</v>
      </c>
      <c r="Q127" s="123">
        <f t="shared" si="1"/>
        <v>0</v>
      </c>
    </row>
    <row r="128" spans="1:17">
      <c r="A128">
        <v>420</v>
      </c>
      <c r="B128" s="39" t="s">
        <v>188</v>
      </c>
      <c r="C128" s="71">
        <v>5531941</v>
      </c>
      <c r="D128" s="71">
        <v>8562604</v>
      </c>
      <c r="E128" s="71">
        <v>32130931</v>
      </c>
      <c r="F128" s="71">
        <v>1822143</v>
      </c>
      <c r="G128" s="71">
        <v>2899376</v>
      </c>
      <c r="H128" s="71">
        <v>918221</v>
      </c>
      <c r="I128" s="71">
        <v>24260895</v>
      </c>
      <c r="J128" s="71">
        <v>5703910</v>
      </c>
      <c r="K128" s="71">
        <v>14323068</v>
      </c>
      <c r="L128" s="71">
        <v>1959313</v>
      </c>
      <c r="M128" s="71">
        <v>3465078</v>
      </c>
      <c r="N128" s="71">
        <v>945280</v>
      </c>
      <c r="P128" s="94">
        <v>420</v>
      </c>
      <c r="Q128" s="123">
        <f t="shared" si="1"/>
        <v>0</v>
      </c>
    </row>
    <row r="129" spans="1:17">
      <c r="A129">
        <v>421</v>
      </c>
      <c r="B129" s="39" t="s">
        <v>189</v>
      </c>
      <c r="C129" s="71">
        <v>235847</v>
      </c>
      <c r="D129" s="71">
        <v>594554</v>
      </c>
      <c r="E129" s="71">
        <v>1906984</v>
      </c>
      <c r="F129" s="71">
        <v>148539</v>
      </c>
      <c r="G129" s="71">
        <v>170763</v>
      </c>
      <c r="H129" s="71">
        <v>64670</v>
      </c>
      <c r="I129" s="71">
        <v>1342001</v>
      </c>
      <c r="J129" s="71">
        <v>506539</v>
      </c>
      <c r="K129" s="71">
        <v>865948</v>
      </c>
      <c r="L129" s="71">
        <v>159941</v>
      </c>
      <c r="M129" s="71">
        <v>198836</v>
      </c>
      <c r="N129" s="71">
        <v>65062</v>
      </c>
      <c r="P129" s="94">
        <v>421</v>
      </c>
      <c r="Q129" s="123">
        <f t="shared" si="1"/>
        <v>0</v>
      </c>
    </row>
    <row r="130" spans="1:17">
      <c r="A130">
        <v>422</v>
      </c>
      <c r="B130" s="39" t="s">
        <v>190</v>
      </c>
      <c r="C130" s="71">
        <v>4114770</v>
      </c>
      <c r="D130" s="71">
        <v>4494131</v>
      </c>
      <c r="E130" s="71">
        <v>32529054</v>
      </c>
      <c r="F130" s="71">
        <v>1807554</v>
      </c>
      <c r="G130" s="71">
        <v>2806785</v>
      </c>
      <c r="H130" s="71">
        <v>990395</v>
      </c>
      <c r="I130" s="71">
        <v>22387534</v>
      </c>
      <c r="J130" s="71">
        <v>4964783</v>
      </c>
      <c r="K130" s="71">
        <v>14295315</v>
      </c>
      <c r="L130" s="71">
        <v>1904238</v>
      </c>
      <c r="M130" s="71">
        <v>3265334</v>
      </c>
      <c r="N130" s="71">
        <v>1029117</v>
      </c>
      <c r="P130" s="94">
        <v>422</v>
      </c>
      <c r="Q130" s="123">
        <f t="shared" si="1"/>
        <v>0</v>
      </c>
    </row>
    <row r="131" spans="1:17">
      <c r="A131">
        <v>423</v>
      </c>
      <c r="B131" s="39" t="s">
        <v>191</v>
      </c>
      <c r="C131" s="71">
        <v>22527002</v>
      </c>
      <c r="D131" s="71">
        <v>12652231</v>
      </c>
      <c r="E131" s="71">
        <v>81924432</v>
      </c>
      <c r="F131" s="71">
        <v>3809301</v>
      </c>
      <c r="G131" s="71">
        <v>7777720</v>
      </c>
      <c r="H131" s="71">
        <v>2045086</v>
      </c>
      <c r="I131" s="71">
        <v>77505161</v>
      </c>
      <c r="J131" s="71">
        <v>8922699</v>
      </c>
      <c r="K131" s="71">
        <v>32550318</v>
      </c>
      <c r="L131" s="71">
        <v>4099800</v>
      </c>
      <c r="M131" s="71">
        <v>9535758</v>
      </c>
      <c r="N131" s="71">
        <v>2127445</v>
      </c>
      <c r="P131" s="94">
        <v>423</v>
      </c>
      <c r="Q131" s="123">
        <f t="shared" si="1"/>
        <v>0</v>
      </c>
    </row>
    <row r="132" spans="1:17">
      <c r="A132">
        <v>425</v>
      </c>
      <c r="B132" s="39" t="s">
        <v>192</v>
      </c>
      <c r="C132" s="71">
        <v>9049685</v>
      </c>
      <c r="D132" s="71">
        <v>3250968</v>
      </c>
      <c r="E132" s="71">
        <v>36401586</v>
      </c>
      <c r="F132" s="71">
        <v>2023437</v>
      </c>
      <c r="G132" s="71">
        <v>3179583</v>
      </c>
      <c r="H132" s="71">
        <v>824683</v>
      </c>
      <c r="I132" s="71">
        <v>29805936</v>
      </c>
      <c r="J132" s="71">
        <v>3034400</v>
      </c>
      <c r="K132" s="71">
        <v>16738254</v>
      </c>
      <c r="L132" s="71">
        <v>2229631</v>
      </c>
      <c r="M132" s="71">
        <v>3879807</v>
      </c>
      <c r="N132" s="71">
        <v>856334</v>
      </c>
      <c r="P132" s="94">
        <v>425</v>
      </c>
      <c r="Q132" s="123">
        <f t="shared" si="1"/>
        <v>0</v>
      </c>
    </row>
    <row r="133" spans="1:17">
      <c r="A133">
        <v>426</v>
      </c>
      <c r="B133" s="39" t="s">
        <v>193</v>
      </c>
      <c r="C133" s="71">
        <v>6260309</v>
      </c>
      <c r="D133" s="71">
        <v>5298881</v>
      </c>
      <c r="E133" s="71">
        <v>40419231</v>
      </c>
      <c r="F133" s="71">
        <v>2140411</v>
      </c>
      <c r="G133" s="71">
        <v>3663771</v>
      </c>
      <c r="H133" s="71">
        <v>1122180</v>
      </c>
      <c r="I133" s="71">
        <v>29327401</v>
      </c>
      <c r="J133" s="71">
        <v>7092437</v>
      </c>
      <c r="K133" s="71">
        <v>19093410</v>
      </c>
      <c r="L133" s="71">
        <v>2425502</v>
      </c>
      <c r="M133" s="71">
        <v>4461819</v>
      </c>
      <c r="N133" s="71">
        <v>1166416</v>
      </c>
      <c r="P133" s="94">
        <v>426</v>
      </c>
      <c r="Q133" s="123">
        <f t="shared" ref="Q133:Q196" si="2">P133-A133</f>
        <v>0</v>
      </c>
    </row>
    <row r="134" spans="1:17">
      <c r="A134">
        <v>444</v>
      </c>
      <c r="B134" s="39" t="s">
        <v>194</v>
      </c>
      <c r="C134" s="71">
        <v>47135454</v>
      </c>
      <c r="D134" s="71">
        <v>18835303</v>
      </c>
      <c r="E134" s="71">
        <v>187159251</v>
      </c>
      <c r="F134" s="71">
        <v>8501674</v>
      </c>
      <c r="G134" s="71">
        <v>16981188</v>
      </c>
      <c r="H134" s="71">
        <v>4633361</v>
      </c>
      <c r="I134" s="71">
        <v>161389965</v>
      </c>
      <c r="J134" s="71">
        <v>21656549</v>
      </c>
      <c r="K134" s="71">
        <v>79275535</v>
      </c>
      <c r="L134" s="71">
        <v>9238342</v>
      </c>
      <c r="M134" s="71">
        <v>20273421</v>
      </c>
      <c r="N134" s="71">
        <v>4772112</v>
      </c>
      <c r="P134" s="94">
        <v>444</v>
      </c>
      <c r="Q134" s="123">
        <f t="shared" si="2"/>
        <v>0</v>
      </c>
    </row>
    <row r="135" spans="1:17">
      <c r="A135">
        <v>430</v>
      </c>
      <c r="B135" s="39" t="s">
        <v>195</v>
      </c>
      <c r="C135" s="71">
        <v>7751231</v>
      </c>
      <c r="D135" s="71">
        <v>9077700</v>
      </c>
      <c r="E135" s="71">
        <v>50949401</v>
      </c>
      <c r="F135" s="71">
        <v>2996474</v>
      </c>
      <c r="G135" s="71">
        <v>4584653</v>
      </c>
      <c r="H135" s="71">
        <v>1501478</v>
      </c>
      <c r="I135" s="71">
        <v>36625997</v>
      </c>
      <c r="J135" s="71">
        <v>8614049</v>
      </c>
      <c r="K135" s="71">
        <v>22839738</v>
      </c>
      <c r="L135" s="71">
        <v>3244220</v>
      </c>
      <c r="M135" s="71">
        <v>5469913</v>
      </c>
      <c r="N135" s="71">
        <v>1559443</v>
      </c>
      <c r="P135" s="103">
        <v>430</v>
      </c>
      <c r="Q135" s="123">
        <f t="shared" si="2"/>
        <v>0</v>
      </c>
    </row>
    <row r="136" spans="1:17">
      <c r="A136">
        <v>433</v>
      </c>
      <c r="B136" s="39" t="s">
        <v>196</v>
      </c>
      <c r="C136" s="71">
        <v>5229986</v>
      </c>
      <c r="D136" s="71">
        <v>3947754</v>
      </c>
      <c r="E136" s="71">
        <v>28570478</v>
      </c>
      <c r="F136" s="71">
        <v>1555561</v>
      </c>
      <c r="G136" s="71">
        <v>2556243</v>
      </c>
      <c r="H136" s="71">
        <v>770038</v>
      </c>
      <c r="I136" s="71">
        <v>21257081</v>
      </c>
      <c r="J136" s="71">
        <v>4016526</v>
      </c>
      <c r="K136" s="71">
        <v>13214806</v>
      </c>
      <c r="L136" s="71">
        <v>1672893</v>
      </c>
      <c r="M136" s="71">
        <v>3070965</v>
      </c>
      <c r="N136" s="71">
        <v>796524</v>
      </c>
      <c r="P136" s="94">
        <v>433</v>
      </c>
      <c r="Q136" s="123">
        <f t="shared" si="2"/>
        <v>0</v>
      </c>
    </row>
    <row r="137" spans="1:17">
      <c r="A137">
        <v>434</v>
      </c>
      <c r="B137" s="39" t="s">
        <v>197</v>
      </c>
      <c r="C137" s="71">
        <v>11233102</v>
      </c>
      <c r="D137" s="71">
        <v>7118986</v>
      </c>
      <c r="E137" s="71">
        <v>53150103</v>
      </c>
      <c r="F137" s="71">
        <v>2806491</v>
      </c>
      <c r="G137" s="71">
        <v>4999930</v>
      </c>
      <c r="H137" s="71">
        <v>1469690</v>
      </c>
      <c r="I137" s="71">
        <v>43519660</v>
      </c>
      <c r="J137" s="71">
        <v>7044744</v>
      </c>
      <c r="K137" s="71">
        <v>22361375</v>
      </c>
      <c r="L137" s="71">
        <v>3103276</v>
      </c>
      <c r="M137" s="71">
        <v>5998627</v>
      </c>
      <c r="N137" s="71">
        <v>1530956</v>
      </c>
      <c r="P137" s="94">
        <v>434</v>
      </c>
      <c r="Q137" s="123">
        <f t="shared" si="2"/>
        <v>0</v>
      </c>
    </row>
    <row r="138" spans="1:17">
      <c r="A138">
        <v>435</v>
      </c>
      <c r="B138" s="39" t="s">
        <v>198</v>
      </c>
      <c r="C138" s="71">
        <v>568463</v>
      </c>
      <c r="D138" s="71">
        <v>943424</v>
      </c>
      <c r="E138" s="71">
        <v>2081697</v>
      </c>
      <c r="F138" s="71">
        <v>152310</v>
      </c>
      <c r="G138" s="71">
        <v>206890</v>
      </c>
      <c r="H138" s="71">
        <v>69791</v>
      </c>
      <c r="I138" s="71">
        <v>2236020</v>
      </c>
      <c r="J138" s="71">
        <v>660022</v>
      </c>
      <c r="K138" s="71">
        <v>777758</v>
      </c>
      <c r="L138" s="71">
        <v>177873</v>
      </c>
      <c r="M138" s="71">
        <v>267616</v>
      </c>
      <c r="N138" s="71">
        <v>71330</v>
      </c>
      <c r="P138" s="94">
        <v>435</v>
      </c>
      <c r="Q138" s="123">
        <f t="shared" si="2"/>
        <v>0</v>
      </c>
    </row>
    <row r="139" spans="1:17">
      <c r="A139">
        <v>436</v>
      </c>
      <c r="B139" s="39" t="s">
        <v>199</v>
      </c>
      <c r="C139" s="71">
        <v>1195959</v>
      </c>
      <c r="D139" s="71">
        <v>821860</v>
      </c>
      <c r="E139" s="71">
        <v>5962163</v>
      </c>
      <c r="F139" s="71">
        <v>440807</v>
      </c>
      <c r="G139" s="71">
        <v>542167</v>
      </c>
      <c r="H139" s="71">
        <v>164221</v>
      </c>
      <c r="I139" s="71">
        <v>4648381</v>
      </c>
      <c r="J139" s="71">
        <v>590549</v>
      </c>
      <c r="K139" s="71">
        <v>2742805</v>
      </c>
      <c r="L139" s="71">
        <v>492143</v>
      </c>
      <c r="M139" s="71">
        <v>666371</v>
      </c>
      <c r="N139" s="71">
        <v>175947</v>
      </c>
      <c r="P139" s="94">
        <v>436</v>
      </c>
      <c r="Q139" s="123">
        <f t="shared" si="2"/>
        <v>0</v>
      </c>
    </row>
    <row r="140" spans="1:17">
      <c r="A140">
        <v>440</v>
      </c>
      <c r="B140" s="39" t="s">
        <v>200</v>
      </c>
      <c r="C140" s="71">
        <v>3822086</v>
      </c>
      <c r="D140" s="71">
        <v>1742562</v>
      </c>
      <c r="E140" s="71">
        <v>17486010</v>
      </c>
      <c r="F140" s="71">
        <v>1418299</v>
      </c>
      <c r="G140" s="71">
        <v>1676673</v>
      </c>
      <c r="H140" s="71">
        <v>470662</v>
      </c>
      <c r="I140" s="71">
        <v>14820902</v>
      </c>
      <c r="J140" s="71">
        <v>2350390</v>
      </c>
      <c r="K140" s="71">
        <v>7401866</v>
      </c>
      <c r="L140" s="71">
        <v>1623119</v>
      </c>
      <c r="M140" s="71">
        <v>2049983</v>
      </c>
      <c r="N140" s="71">
        <v>494403</v>
      </c>
      <c r="P140" s="94">
        <v>440</v>
      </c>
      <c r="Q140" s="123">
        <f t="shared" si="2"/>
        <v>0</v>
      </c>
    </row>
    <row r="141" spans="1:17">
      <c r="A141">
        <v>441</v>
      </c>
      <c r="B141" s="39" t="s">
        <v>201</v>
      </c>
      <c r="C141" s="71">
        <v>2369726</v>
      </c>
      <c r="D141" s="71">
        <v>3440922</v>
      </c>
      <c r="E141" s="71">
        <v>14489701</v>
      </c>
      <c r="F141" s="71">
        <v>872859</v>
      </c>
      <c r="G141" s="71">
        <v>1333161</v>
      </c>
      <c r="H141" s="71">
        <v>431323</v>
      </c>
      <c r="I141" s="71">
        <v>10857543</v>
      </c>
      <c r="J141" s="71">
        <v>3611394</v>
      </c>
      <c r="K141" s="71">
        <v>6518048</v>
      </c>
      <c r="L141" s="71">
        <v>959835</v>
      </c>
      <c r="M141" s="71">
        <v>1595700</v>
      </c>
      <c r="N141" s="71">
        <v>448352</v>
      </c>
      <c r="P141" s="94">
        <v>441</v>
      </c>
      <c r="Q141" s="123">
        <f t="shared" si="2"/>
        <v>0</v>
      </c>
    </row>
    <row r="142" spans="1:17">
      <c r="A142">
        <v>475</v>
      </c>
      <c r="B142" s="39" t="s">
        <v>202</v>
      </c>
      <c r="C142" s="71">
        <v>3319936</v>
      </c>
      <c r="D142" s="71">
        <v>2393669</v>
      </c>
      <c r="E142" s="71">
        <v>19552791</v>
      </c>
      <c r="F142" s="71">
        <v>1387279</v>
      </c>
      <c r="G142" s="71">
        <v>1789516</v>
      </c>
      <c r="H142" s="71">
        <v>546279</v>
      </c>
      <c r="I142" s="71">
        <v>14088514</v>
      </c>
      <c r="J142" s="71">
        <v>2491162</v>
      </c>
      <c r="K142" s="71">
        <v>9137006</v>
      </c>
      <c r="L142" s="71">
        <v>1541643</v>
      </c>
      <c r="M142" s="71">
        <v>2168726</v>
      </c>
      <c r="N142" s="71">
        <v>568166</v>
      </c>
      <c r="P142" s="94">
        <v>475</v>
      </c>
      <c r="Q142" s="123">
        <f t="shared" si="2"/>
        <v>0</v>
      </c>
    </row>
    <row r="143" spans="1:17">
      <c r="A143">
        <v>480</v>
      </c>
      <c r="B143" s="39" t="s">
        <v>203</v>
      </c>
      <c r="C143" s="71">
        <v>1007807</v>
      </c>
      <c r="D143" s="71">
        <v>1353316</v>
      </c>
      <c r="E143" s="71">
        <v>6277202</v>
      </c>
      <c r="F143" s="71">
        <v>394283</v>
      </c>
      <c r="G143" s="71">
        <v>600763</v>
      </c>
      <c r="H143" s="71">
        <v>191940</v>
      </c>
      <c r="I143" s="71">
        <v>4733297</v>
      </c>
      <c r="J143" s="71">
        <v>1353070</v>
      </c>
      <c r="K143" s="71">
        <v>2795338</v>
      </c>
      <c r="L143" s="71">
        <v>310761</v>
      </c>
      <c r="M143" s="71">
        <v>722602</v>
      </c>
      <c r="N143" s="71">
        <v>198163</v>
      </c>
      <c r="P143" s="94">
        <v>480</v>
      </c>
      <c r="Q143" s="123">
        <f t="shared" si="2"/>
        <v>0</v>
      </c>
    </row>
    <row r="144" spans="1:17">
      <c r="A144">
        <v>481</v>
      </c>
      <c r="B144" s="39" t="s">
        <v>204</v>
      </c>
      <c r="C144" s="71">
        <v>10654174</v>
      </c>
      <c r="D144" s="71">
        <v>4413362</v>
      </c>
      <c r="E144" s="71">
        <v>41584390</v>
      </c>
      <c r="F144" s="71">
        <v>2085980</v>
      </c>
      <c r="G144" s="71">
        <v>3735745</v>
      </c>
      <c r="H144" s="71">
        <v>981506</v>
      </c>
      <c r="I144" s="71">
        <v>36881053</v>
      </c>
      <c r="J144" s="71">
        <v>4076849</v>
      </c>
      <c r="K144" s="71">
        <v>18449985</v>
      </c>
      <c r="L144" s="71">
        <v>2324788</v>
      </c>
      <c r="M144" s="71">
        <v>4612747</v>
      </c>
      <c r="N144" s="71">
        <v>1019512</v>
      </c>
      <c r="P144" s="94">
        <v>481</v>
      </c>
      <c r="Q144" s="123">
        <f t="shared" si="2"/>
        <v>0</v>
      </c>
    </row>
    <row r="145" spans="1:17">
      <c r="A145">
        <v>483</v>
      </c>
      <c r="B145" s="39" t="s">
        <v>205</v>
      </c>
      <c r="C145" s="71">
        <v>179365</v>
      </c>
      <c r="D145" s="71">
        <v>501712</v>
      </c>
      <c r="E145" s="71">
        <v>2503493</v>
      </c>
      <c r="F145" s="71">
        <v>167390</v>
      </c>
      <c r="G145" s="71">
        <v>231750</v>
      </c>
      <c r="H145" s="71">
        <v>83802</v>
      </c>
      <c r="I145" s="71">
        <v>1449921</v>
      </c>
      <c r="J145" s="71">
        <v>536240</v>
      </c>
      <c r="K145" s="71">
        <v>1321395</v>
      </c>
      <c r="L145" s="71">
        <v>198111</v>
      </c>
      <c r="M145" s="71">
        <v>283769</v>
      </c>
      <c r="N145" s="71">
        <v>90234</v>
      </c>
      <c r="P145" s="94">
        <v>483</v>
      </c>
      <c r="Q145" s="123">
        <f t="shared" si="2"/>
        <v>0</v>
      </c>
    </row>
    <row r="146" spans="1:17">
      <c r="A146">
        <v>484</v>
      </c>
      <c r="B146" s="39" t="s">
        <v>206</v>
      </c>
      <c r="C146" s="71">
        <v>1458597</v>
      </c>
      <c r="D146" s="71">
        <v>2156831</v>
      </c>
      <c r="E146" s="71">
        <v>8831766</v>
      </c>
      <c r="F146" s="71">
        <v>566631</v>
      </c>
      <c r="G146" s="71">
        <v>798444</v>
      </c>
      <c r="H146" s="71">
        <v>278396</v>
      </c>
      <c r="I146" s="71">
        <v>6999930</v>
      </c>
      <c r="J146" s="71">
        <v>2473924</v>
      </c>
      <c r="K146" s="71">
        <v>3932601</v>
      </c>
      <c r="L146" s="71">
        <v>666675</v>
      </c>
      <c r="M146" s="71">
        <v>965516</v>
      </c>
      <c r="N146" s="71">
        <v>289438</v>
      </c>
      <c r="P146" s="94">
        <v>484</v>
      </c>
      <c r="Q146" s="123">
        <f t="shared" si="2"/>
        <v>0</v>
      </c>
    </row>
    <row r="147" spans="1:17">
      <c r="A147">
        <v>489</v>
      </c>
      <c r="B147" s="39" t="s">
        <v>207</v>
      </c>
      <c r="C147" s="71">
        <v>614895</v>
      </c>
      <c r="D147" s="71">
        <v>1545716</v>
      </c>
      <c r="E147" s="71">
        <v>5218793</v>
      </c>
      <c r="F147" s="71">
        <v>293231</v>
      </c>
      <c r="G147" s="71">
        <v>488205</v>
      </c>
      <c r="H147" s="71">
        <v>165563</v>
      </c>
      <c r="I147" s="71">
        <v>3463101</v>
      </c>
      <c r="J147" s="71">
        <v>1607485</v>
      </c>
      <c r="K147" s="71">
        <v>2370080</v>
      </c>
      <c r="L147" s="71">
        <v>309458</v>
      </c>
      <c r="M147" s="71">
        <v>571412</v>
      </c>
      <c r="N147" s="71">
        <v>171100</v>
      </c>
      <c r="P147" s="94">
        <v>489</v>
      </c>
      <c r="Q147" s="123">
        <f t="shared" si="2"/>
        <v>0</v>
      </c>
    </row>
    <row r="148" spans="1:17">
      <c r="A148">
        <v>491</v>
      </c>
      <c r="B148" s="39" t="s">
        <v>208</v>
      </c>
      <c r="C148" s="71">
        <v>36531962</v>
      </c>
      <c r="D148" s="71">
        <v>29084008</v>
      </c>
      <c r="E148" s="71">
        <v>202462141</v>
      </c>
      <c r="F148" s="71">
        <v>9715047</v>
      </c>
      <c r="G148" s="71">
        <v>17080831</v>
      </c>
      <c r="H148" s="71">
        <v>5113975</v>
      </c>
      <c r="I148" s="71">
        <v>149033203</v>
      </c>
      <c r="J148" s="71">
        <v>28974945</v>
      </c>
      <c r="K148" s="71">
        <v>95557097</v>
      </c>
      <c r="L148" s="71">
        <v>10200336</v>
      </c>
      <c r="M148" s="71">
        <v>20310002</v>
      </c>
      <c r="N148" s="71">
        <v>5318344</v>
      </c>
      <c r="P148" s="94">
        <v>491</v>
      </c>
      <c r="Q148" s="123">
        <f t="shared" si="2"/>
        <v>0</v>
      </c>
    </row>
    <row r="149" spans="1:17">
      <c r="A149">
        <v>494</v>
      </c>
      <c r="B149" s="39" t="s">
        <v>209</v>
      </c>
      <c r="C149" s="71">
        <v>5202420</v>
      </c>
      <c r="D149" s="71">
        <v>2961560</v>
      </c>
      <c r="E149" s="71">
        <v>29852147</v>
      </c>
      <c r="F149" s="71">
        <v>1631431</v>
      </c>
      <c r="G149" s="71">
        <v>2600786</v>
      </c>
      <c r="H149" s="71">
        <v>771404</v>
      </c>
      <c r="I149" s="71">
        <v>21451846</v>
      </c>
      <c r="J149" s="71">
        <v>5069623</v>
      </c>
      <c r="K149" s="71">
        <v>14386787</v>
      </c>
      <c r="L149" s="71">
        <v>1756496</v>
      </c>
      <c r="M149" s="71">
        <v>3151614</v>
      </c>
      <c r="N149" s="71">
        <v>802512</v>
      </c>
      <c r="P149" s="94">
        <v>494</v>
      </c>
      <c r="Q149" s="123">
        <f t="shared" si="2"/>
        <v>0</v>
      </c>
    </row>
    <row r="150" spans="1:17">
      <c r="A150">
        <v>495</v>
      </c>
      <c r="B150" s="39" t="s">
        <v>210</v>
      </c>
      <c r="C150" s="71">
        <v>477338</v>
      </c>
      <c r="D150" s="71">
        <v>1183106</v>
      </c>
      <c r="E150" s="71">
        <v>4271172</v>
      </c>
      <c r="F150" s="71">
        <v>278726</v>
      </c>
      <c r="G150" s="71">
        <v>381013</v>
      </c>
      <c r="H150" s="71">
        <v>132165</v>
      </c>
      <c r="I150" s="71">
        <v>2662601</v>
      </c>
      <c r="J150" s="71">
        <v>2114450</v>
      </c>
      <c r="K150" s="71">
        <v>2021909</v>
      </c>
      <c r="L150" s="71">
        <v>306325</v>
      </c>
      <c r="M150" s="71">
        <v>441175</v>
      </c>
      <c r="N150" s="71">
        <v>139048</v>
      </c>
      <c r="P150" s="94">
        <v>495</v>
      </c>
      <c r="Q150" s="123">
        <f t="shared" si="2"/>
        <v>0</v>
      </c>
    </row>
    <row r="151" spans="1:17">
      <c r="A151">
        <v>498</v>
      </c>
      <c r="B151" s="39" t="s">
        <v>211</v>
      </c>
      <c r="C151" s="71">
        <v>1269639</v>
      </c>
      <c r="D151" s="71">
        <v>1716426</v>
      </c>
      <c r="E151" s="71">
        <v>8249715</v>
      </c>
      <c r="F151" s="71">
        <v>496603</v>
      </c>
      <c r="G151" s="71">
        <v>715887</v>
      </c>
      <c r="H151" s="71">
        <v>231226</v>
      </c>
      <c r="I151" s="71">
        <v>6068377</v>
      </c>
      <c r="J151" s="71">
        <v>1786858</v>
      </c>
      <c r="K151" s="71">
        <v>3835768</v>
      </c>
      <c r="L151" s="71">
        <v>507085</v>
      </c>
      <c r="M151" s="71">
        <v>849638</v>
      </c>
      <c r="N151" s="71">
        <v>235611</v>
      </c>
      <c r="P151" s="94">
        <v>498</v>
      </c>
      <c r="Q151" s="123">
        <f t="shared" si="2"/>
        <v>0</v>
      </c>
    </row>
    <row r="152" spans="1:17">
      <c r="A152">
        <v>499</v>
      </c>
      <c r="B152" s="39" t="s">
        <v>212</v>
      </c>
      <c r="C152" s="71">
        <v>18448167</v>
      </c>
      <c r="D152" s="71">
        <v>10727203</v>
      </c>
      <c r="E152" s="71">
        <v>78889969</v>
      </c>
      <c r="F152" s="71">
        <v>5124989</v>
      </c>
      <c r="G152" s="71">
        <v>7271726</v>
      </c>
      <c r="H152" s="71">
        <v>1965533</v>
      </c>
      <c r="I152" s="71">
        <v>66984958</v>
      </c>
      <c r="J152" s="71">
        <v>9401724</v>
      </c>
      <c r="K152" s="71">
        <v>34674910</v>
      </c>
      <c r="L152" s="71">
        <v>5650893</v>
      </c>
      <c r="M152" s="71">
        <v>8831202</v>
      </c>
      <c r="N152" s="71">
        <v>2036596</v>
      </c>
      <c r="P152" s="94">
        <v>499</v>
      </c>
      <c r="Q152" s="123">
        <f t="shared" si="2"/>
        <v>0</v>
      </c>
    </row>
    <row r="153" spans="1:17">
      <c r="A153">
        <v>500</v>
      </c>
      <c r="B153" s="39" t="s">
        <v>213</v>
      </c>
      <c r="C153" s="71">
        <v>12180339</v>
      </c>
      <c r="D153" s="71">
        <v>11948276</v>
      </c>
      <c r="E153" s="71">
        <v>40924117</v>
      </c>
      <c r="F153" s="71">
        <v>2083694</v>
      </c>
      <c r="G153" s="71">
        <v>3844939</v>
      </c>
      <c r="H153" s="71">
        <v>1003704</v>
      </c>
      <c r="I153" s="71">
        <v>38925223</v>
      </c>
      <c r="J153" s="71">
        <v>5321732</v>
      </c>
      <c r="K153" s="71">
        <v>16079263</v>
      </c>
      <c r="L153" s="71">
        <v>2288437</v>
      </c>
      <c r="M153" s="71">
        <v>4688877</v>
      </c>
      <c r="N153" s="71">
        <v>1040331</v>
      </c>
      <c r="P153" s="94">
        <v>500</v>
      </c>
      <c r="Q153" s="123">
        <f t="shared" si="2"/>
        <v>0</v>
      </c>
    </row>
    <row r="154" spans="1:17">
      <c r="A154">
        <v>503</v>
      </c>
      <c r="B154" s="39" t="s">
        <v>214</v>
      </c>
      <c r="C154" s="71">
        <v>4688648</v>
      </c>
      <c r="D154" s="71">
        <v>5338177</v>
      </c>
      <c r="E154" s="71">
        <v>27501172</v>
      </c>
      <c r="F154" s="71">
        <v>1666953</v>
      </c>
      <c r="G154" s="71">
        <v>2473467</v>
      </c>
      <c r="H154" s="71">
        <v>769311</v>
      </c>
      <c r="I154" s="71">
        <v>20257965</v>
      </c>
      <c r="J154" s="71">
        <v>3717284</v>
      </c>
      <c r="K154" s="71">
        <v>12543422</v>
      </c>
      <c r="L154" s="71">
        <v>1714573</v>
      </c>
      <c r="M154" s="71">
        <v>2972893</v>
      </c>
      <c r="N154" s="71">
        <v>798846</v>
      </c>
      <c r="P154" s="94">
        <v>503</v>
      </c>
      <c r="Q154" s="123">
        <f t="shared" si="2"/>
        <v>0</v>
      </c>
    </row>
    <row r="155" spans="1:17">
      <c r="A155">
        <v>504</v>
      </c>
      <c r="B155" s="39" t="s">
        <v>215</v>
      </c>
      <c r="C155" s="71">
        <v>926997</v>
      </c>
      <c r="D155" s="71">
        <v>1176635</v>
      </c>
      <c r="E155" s="71">
        <v>6109435</v>
      </c>
      <c r="F155" s="71">
        <v>361496</v>
      </c>
      <c r="G155" s="71">
        <v>552179</v>
      </c>
      <c r="H155" s="71">
        <v>172374</v>
      </c>
      <c r="I155" s="71">
        <v>4262063</v>
      </c>
      <c r="J155" s="71">
        <v>1211116</v>
      </c>
      <c r="K155" s="71">
        <v>2769093</v>
      </c>
      <c r="L155" s="71">
        <v>384962</v>
      </c>
      <c r="M155" s="71">
        <v>638572</v>
      </c>
      <c r="N155" s="71">
        <v>175690</v>
      </c>
      <c r="P155" s="94">
        <v>504</v>
      </c>
      <c r="Q155" s="123">
        <f t="shared" si="2"/>
        <v>0</v>
      </c>
    </row>
    <row r="156" spans="1:17">
      <c r="A156">
        <v>505</v>
      </c>
      <c r="B156" s="39" t="s">
        <v>216</v>
      </c>
      <c r="C156" s="71">
        <v>19749966</v>
      </c>
      <c r="D156" s="71">
        <v>10377888</v>
      </c>
      <c r="E156" s="71">
        <v>84215340</v>
      </c>
      <c r="F156" s="71">
        <v>3259086</v>
      </c>
      <c r="G156" s="71">
        <v>7605378</v>
      </c>
      <c r="H156" s="71">
        <v>2058540</v>
      </c>
      <c r="I156" s="71">
        <v>70456388</v>
      </c>
      <c r="J156" s="71">
        <v>9498417</v>
      </c>
      <c r="K156" s="71">
        <v>37800966</v>
      </c>
      <c r="L156" s="71">
        <v>3609392</v>
      </c>
      <c r="M156" s="71">
        <v>9319232</v>
      </c>
      <c r="N156" s="71">
        <v>2139178</v>
      </c>
      <c r="P156" s="94">
        <v>505</v>
      </c>
      <c r="Q156" s="123">
        <f t="shared" si="2"/>
        <v>0</v>
      </c>
    </row>
    <row r="157" spans="1:17">
      <c r="A157">
        <v>508</v>
      </c>
      <c r="B157" s="39" t="s">
        <v>217</v>
      </c>
      <c r="C157" s="71">
        <v>4937342</v>
      </c>
      <c r="D157" s="71">
        <v>4034238</v>
      </c>
      <c r="E157" s="71">
        <v>36503759</v>
      </c>
      <c r="F157" s="71">
        <v>1950304</v>
      </c>
      <c r="G157" s="71">
        <v>2957601</v>
      </c>
      <c r="H157" s="71">
        <v>971350</v>
      </c>
      <c r="I157" s="71">
        <v>24308830</v>
      </c>
      <c r="J157" s="71">
        <v>3656518</v>
      </c>
      <c r="K157" s="71">
        <v>17390816</v>
      </c>
      <c r="L157" s="71">
        <v>2097451</v>
      </c>
      <c r="M157" s="71">
        <v>3438148</v>
      </c>
      <c r="N157" s="71">
        <v>1000647</v>
      </c>
      <c r="P157" s="94">
        <v>508</v>
      </c>
      <c r="Q157" s="123">
        <f t="shared" si="2"/>
        <v>0</v>
      </c>
    </row>
    <row r="158" spans="1:17">
      <c r="A158">
        <v>507</v>
      </c>
      <c r="B158" s="39" t="s">
        <v>218</v>
      </c>
      <c r="C158" s="71">
        <v>3742112</v>
      </c>
      <c r="D158" s="71">
        <v>5543986</v>
      </c>
      <c r="E158" s="71">
        <v>22700810</v>
      </c>
      <c r="F158" s="71">
        <v>1489840</v>
      </c>
      <c r="G158" s="71">
        <v>2008323</v>
      </c>
      <c r="H158" s="71">
        <v>684546</v>
      </c>
      <c r="I158" s="71">
        <v>16745793</v>
      </c>
      <c r="J158" s="71">
        <v>7205765</v>
      </c>
      <c r="K158" s="71">
        <v>9998259</v>
      </c>
      <c r="L158" s="71">
        <v>1617837</v>
      </c>
      <c r="M158" s="71">
        <v>2377944</v>
      </c>
      <c r="N158" s="71">
        <v>722868</v>
      </c>
      <c r="P158" s="94">
        <v>507</v>
      </c>
      <c r="Q158" s="123">
        <f t="shared" si="2"/>
        <v>0</v>
      </c>
    </row>
    <row r="159" spans="1:17">
      <c r="A159">
        <v>529</v>
      </c>
      <c r="B159" s="39" t="s">
        <v>219</v>
      </c>
      <c r="C159" s="71">
        <v>28497874</v>
      </c>
      <c r="D159" s="71">
        <v>39613191</v>
      </c>
      <c r="E159" s="71">
        <v>84812614</v>
      </c>
      <c r="F159" s="71">
        <v>4033285</v>
      </c>
      <c r="G159" s="71">
        <v>7946646</v>
      </c>
      <c r="H159" s="71">
        <v>2082457</v>
      </c>
      <c r="I159" s="71">
        <v>88122583</v>
      </c>
      <c r="J159" s="71">
        <v>18359506</v>
      </c>
      <c r="K159" s="71">
        <v>31799624</v>
      </c>
      <c r="L159" s="71">
        <v>4431599</v>
      </c>
      <c r="M159" s="71">
        <v>9664586</v>
      </c>
      <c r="N159" s="71">
        <v>2179326</v>
      </c>
      <c r="P159" s="94">
        <v>529</v>
      </c>
      <c r="Q159" s="123">
        <f t="shared" si="2"/>
        <v>0</v>
      </c>
    </row>
    <row r="160" spans="1:17">
      <c r="A160">
        <v>531</v>
      </c>
      <c r="B160" s="39" t="s">
        <v>220</v>
      </c>
      <c r="C160" s="71">
        <v>3324636</v>
      </c>
      <c r="D160" s="71">
        <v>2512456</v>
      </c>
      <c r="E160" s="71">
        <v>19189077</v>
      </c>
      <c r="F160" s="71">
        <v>1132813</v>
      </c>
      <c r="G160" s="71">
        <v>1646027</v>
      </c>
      <c r="H160" s="71">
        <v>496722</v>
      </c>
      <c r="I160" s="71">
        <v>14138996</v>
      </c>
      <c r="J160" s="71">
        <v>2438120</v>
      </c>
      <c r="K160" s="71">
        <v>8933546</v>
      </c>
      <c r="L160" s="71">
        <v>1174544</v>
      </c>
      <c r="M160" s="71">
        <v>1955019</v>
      </c>
      <c r="N160" s="71">
        <v>513197</v>
      </c>
      <c r="P160" s="94">
        <v>531</v>
      </c>
      <c r="Q160" s="123">
        <f t="shared" si="2"/>
        <v>0</v>
      </c>
    </row>
    <row r="161" spans="1:17">
      <c r="A161">
        <v>535</v>
      </c>
      <c r="B161" s="39" t="s">
        <v>221</v>
      </c>
      <c r="C161" s="71">
        <v>4661070</v>
      </c>
      <c r="D161" s="71">
        <v>4899617</v>
      </c>
      <c r="E161" s="71">
        <v>31604579</v>
      </c>
      <c r="F161" s="71">
        <v>2063220</v>
      </c>
      <c r="G161" s="71">
        <v>2778801</v>
      </c>
      <c r="H161" s="71">
        <v>888571</v>
      </c>
      <c r="I161" s="71">
        <v>21459924</v>
      </c>
      <c r="J161" s="71">
        <v>5587160</v>
      </c>
      <c r="K161" s="71">
        <v>15430548</v>
      </c>
      <c r="L161" s="71">
        <v>2340193</v>
      </c>
      <c r="M161" s="71">
        <v>3373653</v>
      </c>
      <c r="N161" s="71">
        <v>930051</v>
      </c>
      <c r="P161" s="94">
        <v>535</v>
      </c>
      <c r="Q161" s="123">
        <f t="shared" si="2"/>
        <v>0</v>
      </c>
    </row>
    <row r="162" spans="1:17">
      <c r="A162">
        <v>536</v>
      </c>
      <c r="B162" s="39" t="s">
        <v>222</v>
      </c>
      <c r="C162" s="71">
        <v>33457861</v>
      </c>
      <c r="D162" s="71">
        <v>12308751</v>
      </c>
      <c r="E162" s="71">
        <v>144687374</v>
      </c>
      <c r="F162" s="71">
        <v>6426449</v>
      </c>
      <c r="G162" s="71">
        <v>12843076</v>
      </c>
      <c r="H162" s="71">
        <v>3455535</v>
      </c>
      <c r="I162" s="71">
        <v>122186936</v>
      </c>
      <c r="J162" s="71">
        <v>12007357</v>
      </c>
      <c r="K162" s="71">
        <v>65040138</v>
      </c>
      <c r="L162" s="71">
        <v>6618829</v>
      </c>
      <c r="M162" s="71">
        <v>15696054</v>
      </c>
      <c r="N162" s="71">
        <v>3607522</v>
      </c>
      <c r="P162" s="94">
        <v>536</v>
      </c>
      <c r="Q162" s="123">
        <f t="shared" si="2"/>
        <v>0</v>
      </c>
    </row>
    <row r="163" spans="1:17">
      <c r="A163">
        <v>538</v>
      </c>
      <c r="B163" s="39" t="s">
        <v>223</v>
      </c>
      <c r="C163" s="71">
        <v>3568706</v>
      </c>
      <c r="D163" s="71">
        <v>1928501</v>
      </c>
      <c r="E163" s="71">
        <v>18228689</v>
      </c>
      <c r="F163" s="71">
        <v>914959</v>
      </c>
      <c r="G163" s="71">
        <v>1633932</v>
      </c>
      <c r="H163" s="71">
        <v>466299</v>
      </c>
      <c r="I163" s="71">
        <v>14049541</v>
      </c>
      <c r="J163" s="71">
        <v>2080744</v>
      </c>
      <c r="K163" s="71">
        <v>8544369</v>
      </c>
      <c r="L163" s="71">
        <v>1010239</v>
      </c>
      <c r="M163" s="71">
        <v>1991555</v>
      </c>
      <c r="N163" s="71">
        <v>482409</v>
      </c>
      <c r="P163" s="94">
        <v>538</v>
      </c>
      <c r="Q163" s="123">
        <f t="shared" si="2"/>
        <v>0</v>
      </c>
    </row>
    <row r="164" spans="1:17">
      <c r="A164">
        <v>541</v>
      </c>
      <c r="B164" s="39" t="s">
        <v>224</v>
      </c>
      <c r="C164" s="71">
        <v>2991231</v>
      </c>
      <c r="D164" s="71">
        <v>4943240</v>
      </c>
      <c r="E164" s="71">
        <v>26711262</v>
      </c>
      <c r="F164" s="71">
        <v>1708362</v>
      </c>
      <c r="G164" s="71">
        <v>2386750</v>
      </c>
      <c r="H164" s="71">
        <v>855230</v>
      </c>
      <c r="I164" s="71">
        <v>17988987</v>
      </c>
      <c r="J164" s="71">
        <v>4686540</v>
      </c>
      <c r="K164" s="71">
        <v>12155563</v>
      </c>
      <c r="L164" s="71">
        <v>1853269</v>
      </c>
      <c r="M164" s="71">
        <v>2857281</v>
      </c>
      <c r="N164" s="71">
        <v>896705</v>
      </c>
      <c r="P164" s="94">
        <v>541</v>
      </c>
      <c r="Q164" s="123">
        <f t="shared" si="2"/>
        <v>0</v>
      </c>
    </row>
    <row r="165" spans="1:17">
      <c r="A165">
        <v>543</v>
      </c>
      <c r="B165" s="39" t="s">
        <v>225</v>
      </c>
      <c r="C165" s="71">
        <v>65028628</v>
      </c>
      <c r="D165" s="71">
        <v>21774822</v>
      </c>
      <c r="E165" s="71">
        <v>198193573</v>
      </c>
      <c r="F165" s="71">
        <v>8809037</v>
      </c>
      <c r="G165" s="71">
        <v>18552877</v>
      </c>
      <c r="H165" s="71">
        <v>4471650</v>
      </c>
      <c r="I165" s="71">
        <v>193474618</v>
      </c>
      <c r="J165" s="71">
        <v>23134771</v>
      </c>
      <c r="K165" s="71">
        <v>78771794</v>
      </c>
      <c r="L165" s="71">
        <v>9522149</v>
      </c>
      <c r="M165" s="71">
        <v>22388629</v>
      </c>
      <c r="N165" s="71">
        <v>4614796</v>
      </c>
      <c r="P165" s="94">
        <v>543</v>
      </c>
      <c r="Q165" s="123">
        <f t="shared" si="2"/>
        <v>0</v>
      </c>
    </row>
    <row r="166" spans="1:17">
      <c r="A166">
        <v>545</v>
      </c>
      <c r="B166" s="39" t="s">
        <v>226</v>
      </c>
      <c r="C166" s="71">
        <v>4446754</v>
      </c>
      <c r="D166" s="71">
        <v>7596121</v>
      </c>
      <c r="E166" s="71">
        <v>29624849</v>
      </c>
      <c r="F166" s="71">
        <v>1656456</v>
      </c>
      <c r="G166" s="71">
        <v>2851868</v>
      </c>
      <c r="H166" s="71">
        <v>952122</v>
      </c>
      <c r="I166" s="71">
        <v>20478119</v>
      </c>
      <c r="J166" s="71">
        <v>8207226</v>
      </c>
      <c r="K166" s="71">
        <v>13588727</v>
      </c>
      <c r="L166" s="71">
        <v>1805712</v>
      </c>
      <c r="M166" s="71">
        <v>3450203</v>
      </c>
      <c r="N166" s="71">
        <v>979332</v>
      </c>
      <c r="P166" s="94">
        <v>545</v>
      </c>
      <c r="Q166" s="123">
        <f t="shared" si="2"/>
        <v>0</v>
      </c>
    </row>
    <row r="167" spans="1:17">
      <c r="A167">
        <v>560</v>
      </c>
      <c r="B167" s="39" t="s">
        <v>227</v>
      </c>
      <c r="C167" s="71">
        <v>9857866</v>
      </c>
      <c r="D167" s="71">
        <v>10225931</v>
      </c>
      <c r="E167" s="71">
        <v>55738671</v>
      </c>
      <c r="F167" s="71">
        <v>3085404</v>
      </c>
      <c r="G167" s="71">
        <v>4992765</v>
      </c>
      <c r="H167" s="71">
        <v>1509501</v>
      </c>
      <c r="I167" s="71">
        <v>41177613</v>
      </c>
      <c r="J167" s="71">
        <v>8262126</v>
      </c>
      <c r="K167" s="71">
        <v>25121600</v>
      </c>
      <c r="L167" s="71">
        <v>3259127</v>
      </c>
      <c r="M167" s="71">
        <v>5953664</v>
      </c>
      <c r="N167" s="71">
        <v>1562956</v>
      </c>
      <c r="P167" s="94">
        <v>560</v>
      </c>
      <c r="Q167" s="123">
        <f t="shared" si="2"/>
        <v>0</v>
      </c>
    </row>
    <row r="168" spans="1:17">
      <c r="A168">
        <v>561</v>
      </c>
      <c r="B168" s="39" t="s">
        <v>228</v>
      </c>
      <c r="C168" s="71">
        <v>610888</v>
      </c>
      <c r="D168" s="71">
        <v>1360311</v>
      </c>
      <c r="E168" s="71">
        <v>4078039</v>
      </c>
      <c r="F168" s="71">
        <v>261070</v>
      </c>
      <c r="G168" s="71">
        <v>383639</v>
      </c>
      <c r="H168" s="71">
        <v>125080</v>
      </c>
      <c r="I168" s="71">
        <v>2905885</v>
      </c>
      <c r="J168" s="71">
        <v>1005194</v>
      </c>
      <c r="K168" s="71">
        <v>1857282</v>
      </c>
      <c r="L168" s="71">
        <v>288182</v>
      </c>
      <c r="M168" s="71">
        <v>467132</v>
      </c>
      <c r="N168" s="71">
        <v>130062</v>
      </c>
      <c r="P168" s="94">
        <v>561</v>
      </c>
      <c r="Q168" s="123">
        <f t="shared" si="2"/>
        <v>0</v>
      </c>
    </row>
    <row r="169" spans="1:17">
      <c r="A169">
        <v>562</v>
      </c>
      <c r="B169" s="66" t="s">
        <v>229</v>
      </c>
      <c r="C169" s="71">
        <v>5426036</v>
      </c>
      <c r="D169" s="71">
        <v>5307620</v>
      </c>
      <c r="E169" s="71">
        <v>32122232</v>
      </c>
      <c r="F169" s="71">
        <v>1742121</v>
      </c>
      <c r="G169" s="71">
        <v>2727783</v>
      </c>
      <c r="H169" s="71">
        <v>863062</v>
      </c>
      <c r="I169" s="71">
        <v>23218285</v>
      </c>
      <c r="J169" s="71">
        <v>4906693</v>
      </c>
      <c r="K169" s="71">
        <v>15473706</v>
      </c>
      <c r="L169" s="71">
        <v>1922874</v>
      </c>
      <c r="M169" s="71">
        <v>3308792</v>
      </c>
      <c r="N169" s="71">
        <v>902899</v>
      </c>
      <c r="P169" s="94">
        <v>562</v>
      </c>
      <c r="Q169" s="123">
        <f t="shared" si="2"/>
        <v>0</v>
      </c>
    </row>
    <row r="170" spans="1:17">
      <c r="A170">
        <v>563</v>
      </c>
      <c r="B170" s="39" t="s">
        <v>230</v>
      </c>
      <c r="C170" s="71">
        <v>3447583</v>
      </c>
      <c r="D170" s="71">
        <v>3092112</v>
      </c>
      <c r="E170" s="71">
        <v>23714650</v>
      </c>
      <c r="F170" s="71">
        <v>1518806</v>
      </c>
      <c r="G170" s="71">
        <v>2023074</v>
      </c>
      <c r="H170" s="71">
        <v>649770</v>
      </c>
      <c r="I170" s="71">
        <v>16173920</v>
      </c>
      <c r="J170" s="71">
        <v>2825786</v>
      </c>
      <c r="K170" s="71">
        <v>11217496</v>
      </c>
      <c r="L170" s="71">
        <v>1661747</v>
      </c>
      <c r="M170" s="71">
        <v>2389422</v>
      </c>
      <c r="N170" s="71">
        <v>669644</v>
      </c>
      <c r="P170" s="94">
        <v>563</v>
      </c>
      <c r="Q170" s="123">
        <f t="shared" si="2"/>
        <v>0</v>
      </c>
    </row>
    <row r="171" spans="1:17">
      <c r="A171">
        <v>564</v>
      </c>
      <c r="B171" s="39" t="s">
        <v>231</v>
      </c>
      <c r="C171" s="71">
        <v>225752130</v>
      </c>
      <c r="D171" s="71">
        <v>101781008</v>
      </c>
      <c r="E171" s="71">
        <v>820096755</v>
      </c>
      <c r="F171" s="71">
        <v>33180770</v>
      </c>
      <c r="G171" s="71">
        <v>74117350</v>
      </c>
      <c r="H171" s="71">
        <v>19352354</v>
      </c>
      <c r="I171" s="71">
        <v>741963019</v>
      </c>
      <c r="J171" s="71">
        <v>98034649</v>
      </c>
      <c r="K171" s="71">
        <v>354934394</v>
      </c>
      <c r="L171" s="71">
        <v>36658014</v>
      </c>
      <c r="M171" s="71">
        <v>90479991</v>
      </c>
      <c r="N171" s="71">
        <v>20189267</v>
      </c>
      <c r="P171" s="94">
        <v>564</v>
      </c>
      <c r="Q171" s="123">
        <f t="shared" si="2"/>
        <v>0</v>
      </c>
    </row>
    <row r="172" spans="1:17">
      <c r="A172">
        <v>309</v>
      </c>
      <c r="B172" s="65" t="s">
        <v>232</v>
      </c>
      <c r="C172" s="71">
        <v>2284639</v>
      </c>
      <c r="D172" s="71">
        <v>2617297</v>
      </c>
      <c r="E172" s="71">
        <v>19462120</v>
      </c>
      <c r="F172" s="71">
        <v>1029881</v>
      </c>
      <c r="G172" s="71">
        <v>1705384</v>
      </c>
      <c r="H172" s="71">
        <v>579502</v>
      </c>
      <c r="I172" s="71">
        <v>13085619</v>
      </c>
      <c r="J172" s="71">
        <v>2387962</v>
      </c>
      <c r="K172" s="71">
        <v>9045173</v>
      </c>
      <c r="L172" s="71">
        <v>1154423</v>
      </c>
      <c r="M172" s="71">
        <v>2027343</v>
      </c>
      <c r="N172" s="71">
        <v>606718</v>
      </c>
      <c r="P172" s="94">
        <v>309</v>
      </c>
      <c r="Q172" s="123">
        <f t="shared" si="2"/>
        <v>0</v>
      </c>
    </row>
    <row r="173" spans="1:17">
      <c r="A173">
        <v>576</v>
      </c>
      <c r="B173" s="39" t="s">
        <v>233</v>
      </c>
      <c r="C173" s="71">
        <v>1124256</v>
      </c>
      <c r="D173" s="71">
        <v>2905874</v>
      </c>
      <c r="E173" s="71">
        <v>8135884</v>
      </c>
      <c r="F173" s="71">
        <v>485950</v>
      </c>
      <c r="G173" s="71">
        <v>739280</v>
      </c>
      <c r="H173" s="71">
        <v>262251</v>
      </c>
      <c r="I173" s="71">
        <v>5829760</v>
      </c>
      <c r="J173" s="71">
        <v>2663433</v>
      </c>
      <c r="K173" s="71">
        <v>3691686</v>
      </c>
      <c r="L173" s="71">
        <v>520165</v>
      </c>
      <c r="M173" s="71">
        <v>875869</v>
      </c>
      <c r="N173" s="71">
        <v>276029</v>
      </c>
      <c r="P173" s="94">
        <v>576</v>
      </c>
      <c r="Q173" s="123">
        <f t="shared" si="2"/>
        <v>0</v>
      </c>
    </row>
    <row r="174" spans="1:17">
      <c r="A174">
        <v>577</v>
      </c>
      <c r="B174" s="39" t="s">
        <v>234</v>
      </c>
      <c r="C174" s="71">
        <v>9310026</v>
      </c>
      <c r="D174" s="71">
        <v>4861372</v>
      </c>
      <c r="E174" s="71">
        <v>44011700</v>
      </c>
      <c r="F174" s="71">
        <v>2248582</v>
      </c>
      <c r="G174" s="71">
        <v>4017708</v>
      </c>
      <c r="H174" s="71">
        <v>1130829</v>
      </c>
      <c r="I174" s="71">
        <v>36368938</v>
      </c>
      <c r="J174" s="71">
        <v>5581190</v>
      </c>
      <c r="K174" s="71">
        <v>19437581</v>
      </c>
      <c r="L174" s="71">
        <v>2389629</v>
      </c>
      <c r="M174" s="71">
        <v>4888383</v>
      </c>
      <c r="N174" s="71">
        <v>1171853</v>
      </c>
      <c r="P174" s="94">
        <v>577</v>
      </c>
      <c r="Q174" s="123">
        <f t="shared" si="2"/>
        <v>0</v>
      </c>
    </row>
    <row r="175" spans="1:17">
      <c r="A175">
        <v>578</v>
      </c>
      <c r="B175" s="66" t="s">
        <v>235</v>
      </c>
      <c r="C175" s="71">
        <v>1228516</v>
      </c>
      <c r="D175" s="71">
        <v>1940581</v>
      </c>
      <c r="E175" s="71">
        <v>9831635</v>
      </c>
      <c r="F175" s="71">
        <v>569366</v>
      </c>
      <c r="G175" s="71">
        <v>855646</v>
      </c>
      <c r="H175" s="71">
        <v>289355</v>
      </c>
      <c r="I175" s="71">
        <v>6400551</v>
      </c>
      <c r="J175" s="71">
        <v>2986487</v>
      </c>
      <c r="K175" s="71">
        <v>4697921</v>
      </c>
      <c r="L175" s="71">
        <v>597478</v>
      </c>
      <c r="M175" s="71">
        <v>1018635</v>
      </c>
      <c r="N175" s="71">
        <v>301812</v>
      </c>
      <c r="P175" s="94">
        <v>578</v>
      </c>
      <c r="Q175" s="123">
        <f t="shared" si="2"/>
        <v>0</v>
      </c>
    </row>
    <row r="176" spans="1:17">
      <c r="A176">
        <v>445</v>
      </c>
      <c r="B176" s="39" t="s">
        <v>236</v>
      </c>
      <c r="C176" s="71">
        <v>16893404</v>
      </c>
      <c r="D176" s="71">
        <v>10615082</v>
      </c>
      <c r="E176" s="71">
        <v>63174132</v>
      </c>
      <c r="F176" s="71">
        <v>3355364</v>
      </c>
      <c r="G176" s="71">
        <v>5701516</v>
      </c>
      <c r="H176" s="71">
        <v>1557746</v>
      </c>
      <c r="I176" s="71">
        <v>56035295</v>
      </c>
      <c r="J176" s="71">
        <v>10194706</v>
      </c>
      <c r="K176" s="71">
        <v>26750656</v>
      </c>
      <c r="L176" s="71">
        <v>3640239</v>
      </c>
      <c r="M176" s="71">
        <v>6793925</v>
      </c>
      <c r="N176" s="71">
        <v>1607654</v>
      </c>
      <c r="P176" s="94">
        <v>445</v>
      </c>
      <c r="Q176" s="123">
        <f t="shared" si="2"/>
        <v>0</v>
      </c>
    </row>
    <row r="177" spans="1:17">
      <c r="A177">
        <v>580</v>
      </c>
      <c r="B177" s="39" t="s">
        <v>237</v>
      </c>
      <c r="C177" s="71">
        <v>1910601</v>
      </c>
      <c r="D177" s="71">
        <v>3612516</v>
      </c>
      <c r="E177" s="71">
        <v>14277586</v>
      </c>
      <c r="F177" s="71">
        <v>920341</v>
      </c>
      <c r="G177" s="71">
        <v>1241959</v>
      </c>
      <c r="H177" s="71">
        <v>434661</v>
      </c>
      <c r="I177" s="71">
        <v>9491443</v>
      </c>
      <c r="J177" s="71">
        <v>3578909</v>
      </c>
      <c r="K177" s="71">
        <v>6412272</v>
      </c>
      <c r="L177" s="71">
        <v>965998</v>
      </c>
      <c r="M177" s="71">
        <v>1441877</v>
      </c>
      <c r="N177" s="71">
        <v>444683</v>
      </c>
      <c r="P177" s="94">
        <v>580</v>
      </c>
      <c r="Q177" s="123">
        <f t="shared" si="2"/>
        <v>0</v>
      </c>
    </row>
    <row r="178" spans="1:17">
      <c r="A178">
        <v>581</v>
      </c>
      <c r="B178" s="39" t="s">
        <v>238</v>
      </c>
      <c r="C178" s="71">
        <v>2449384</v>
      </c>
      <c r="D178" s="71">
        <v>6837842</v>
      </c>
      <c r="E178" s="71">
        <v>20238433</v>
      </c>
      <c r="F178" s="71">
        <v>1287512</v>
      </c>
      <c r="G178" s="71">
        <v>1703766</v>
      </c>
      <c r="H178" s="71">
        <v>592717</v>
      </c>
      <c r="I178" s="71">
        <v>13369696</v>
      </c>
      <c r="J178" s="71">
        <v>3804041</v>
      </c>
      <c r="K178" s="71">
        <v>9710087</v>
      </c>
      <c r="L178" s="71">
        <v>1378457</v>
      </c>
      <c r="M178" s="71">
        <v>2021158</v>
      </c>
      <c r="N178" s="71">
        <v>621421</v>
      </c>
      <c r="P178" s="94">
        <v>581</v>
      </c>
      <c r="Q178" s="123">
        <f t="shared" si="2"/>
        <v>0</v>
      </c>
    </row>
    <row r="179" spans="1:17">
      <c r="A179">
        <v>599</v>
      </c>
      <c r="B179" s="39" t="s">
        <v>239</v>
      </c>
      <c r="C179" s="71">
        <v>5698626</v>
      </c>
      <c r="D179" s="71">
        <v>5289698</v>
      </c>
      <c r="E179" s="71">
        <v>35630019</v>
      </c>
      <c r="F179" s="71">
        <v>2502452</v>
      </c>
      <c r="G179" s="71">
        <v>3382565</v>
      </c>
      <c r="H179" s="71">
        <v>1020882</v>
      </c>
      <c r="I179" s="71">
        <v>25999551</v>
      </c>
      <c r="J179" s="71">
        <v>5800489</v>
      </c>
      <c r="K179" s="71">
        <v>16288733</v>
      </c>
      <c r="L179" s="71">
        <v>2846894</v>
      </c>
      <c r="M179" s="71">
        <v>4122181</v>
      </c>
      <c r="N179" s="71">
        <v>1059021</v>
      </c>
      <c r="P179" s="94">
        <v>599</v>
      </c>
      <c r="Q179" s="123">
        <f t="shared" si="2"/>
        <v>0</v>
      </c>
    </row>
    <row r="180" spans="1:17">
      <c r="A180">
        <v>583</v>
      </c>
      <c r="B180" s="39" t="s">
        <v>240</v>
      </c>
      <c r="C180" s="71">
        <v>372897</v>
      </c>
      <c r="D180" s="71">
        <v>676620</v>
      </c>
      <c r="E180" s="71">
        <v>3168599</v>
      </c>
      <c r="F180" s="71">
        <v>196263</v>
      </c>
      <c r="G180" s="71">
        <v>266534</v>
      </c>
      <c r="H180" s="71">
        <v>94403</v>
      </c>
      <c r="I180" s="71">
        <v>2161615</v>
      </c>
      <c r="J180" s="71">
        <v>474971</v>
      </c>
      <c r="K180" s="71">
        <v>1555646</v>
      </c>
      <c r="L180" s="71">
        <v>214662</v>
      </c>
      <c r="M180" s="71">
        <v>328742</v>
      </c>
      <c r="N180" s="71">
        <v>100120</v>
      </c>
      <c r="P180" s="94">
        <v>583</v>
      </c>
      <c r="Q180" s="123">
        <f t="shared" si="2"/>
        <v>0</v>
      </c>
    </row>
    <row r="181" spans="1:17">
      <c r="A181">
        <v>854</v>
      </c>
      <c r="B181" s="39" t="s">
        <v>241</v>
      </c>
      <c r="C181" s="71">
        <v>1394848</v>
      </c>
      <c r="D181" s="71">
        <v>1908838</v>
      </c>
      <c r="E181" s="71">
        <v>10655708</v>
      </c>
      <c r="F181" s="71">
        <v>614149</v>
      </c>
      <c r="G181" s="71">
        <v>925155</v>
      </c>
      <c r="H181" s="71">
        <v>312037</v>
      </c>
      <c r="I181" s="71">
        <v>7477907</v>
      </c>
      <c r="J181" s="71">
        <v>1439910</v>
      </c>
      <c r="K181" s="71">
        <v>4769890</v>
      </c>
      <c r="L181" s="71">
        <v>667115</v>
      </c>
      <c r="M181" s="71">
        <v>1076449</v>
      </c>
      <c r="N181" s="71">
        <v>326049</v>
      </c>
      <c r="P181" s="94">
        <v>854</v>
      </c>
      <c r="Q181" s="123">
        <f t="shared" si="2"/>
        <v>0</v>
      </c>
    </row>
    <row r="182" spans="1:17">
      <c r="A182">
        <v>584</v>
      </c>
      <c r="B182" s="39" t="s">
        <v>242</v>
      </c>
      <c r="C182" s="71">
        <v>839438</v>
      </c>
      <c r="D182" s="71">
        <v>1130767</v>
      </c>
      <c r="E182" s="71">
        <v>6744248</v>
      </c>
      <c r="F182" s="71">
        <v>532354</v>
      </c>
      <c r="G182" s="71">
        <v>598929</v>
      </c>
      <c r="H182" s="71">
        <v>204395</v>
      </c>
      <c r="I182" s="71">
        <v>4544349</v>
      </c>
      <c r="J182" s="71">
        <v>1146042</v>
      </c>
      <c r="K182" s="71">
        <v>3224940</v>
      </c>
      <c r="L182" s="71">
        <v>606849</v>
      </c>
      <c r="M182" s="71">
        <v>729615</v>
      </c>
      <c r="N182" s="71">
        <v>215166</v>
      </c>
      <c r="P182" s="94">
        <v>584</v>
      </c>
      <c r="Q182" s="123">
        <f t="shared" si="2"/>
        <v>0</v>
      </c>
    </row>
    <row r="183" spans="1:17">
      <c r="A183">
        <v>592</v>
      </c>
      <c r="B183" s="39" t="s">
        <v>243</v>
      </c>
      <c r="C183" s="71">
        <v>2070144</v>
      </c>
      <c r="D183" s="71">
        <v>2102325</v>
      </c>
      <c r="E183" s="71">
        <v>12134967</v>
      </c>
      <c r="F183" s="71">
        <v>676178</v>
      </c>
      <c r="G183" s="71">
        <v>1088197</v>
      </c>
      <c r="H183" s="71">
        <v>331868</v>
      </c>
      <c r="I183" s="71">
        <v>8824136</v>
      </c>
      <c r="J183" s="71">
        <v>2016023</v>
      </c>
      <c r="K183" s="71">
        <v>5750686</v>
      </c>
      <c r="L183" s="71">
        <v>735386</v>
      </c>
      <c r="M183" s="71">
        <v>1307592</v>
      </c>
      <c r="N183" s="71">
        <v>338959</v>
      </c>
      <c r="P183" s="94">
        <v>592</v>
      </c>
      <c r="Q183" s="123">
        <f t="shared" si="2"/>
        <v>0</v>
      </c>
    </row>
    <row r="184" spans="1:17">
      <c r="A184">
        <v>593</v>
      </c>
      <c r="B184" s="39" t="s">
        <v>244</v>
      </c>
      <c r="C184" s="71">
        <v>7542381</v>
      </c>
      <c r="D184" s="71">
        <v>9582596</v>
      </c>
      <c r="E184" s="71">
        <v>60674623</v>
      </c>
      <c r="F184" s="71">
        <v>3076046</v>
      </c>
      <c r="G184" s="71">
        <v>5098255</v>
      </c>
      <c r="H184" s="71">
        <v>1726502</v>
      </c>
      <c r="I184" s="71">
        <v>41110387</v>
      </c>
      <c r="J184" s="71">
        <v>8906209</v>
      </c>
      <c r="K184" s="71">
        <v>29088283</v>
      </c>
      <c r="L184" s="71">
        <v>3281185</v>
      </c>
      <c r="M184" s="71">
        <v>6090857</v>
      </c>
      <c r="N184" s="71">
        <v>1796140</v>
      </c>
      <c r="P184" s="94">
        <v>593</v>
      </c>
      <c r="Q184" s="123">
        <f t="shared" si="2"/>
        <v>0</v>
      </c>
    </row>
    <row r="185" spans="1:17">
      <c r="A185">
        <v>595</v>
      </c>
      <c r="B185" s="39" t="s">
        <v>245</v>
      </c>
      <c r="C185" s="71">
        <v>1067018</v>
      </c>
      <c r="D185" s="71">
        <v>3271811</v>
      </c>
      <c r="E185" s="71">
        <v>11098020</v>
      </c>
      <c r="F185" s="71">
        <v>680206</v>
      </c>
      <c r="G185" s="71">
        <v>1000871</v>
      </c>
      <c r="H185" s="71">
        <v>369342</v>
      </c>
      <c r="I185" s="71">
        <v>7034878</v>
      </c>
      <c r="J185" s="71">
        <v>3669648</v>
      </c>
      <c r="K185" s="71">
        <v>5256842</v>
      </c>
      <c r="L185" s="71">
        <v>753065</v>
      </c>
      <c r="M185" s="71">
        <v>1173784</v>
      </c>
      <c r="N185" s="71">
        <v>384246</v>
      </c>
      <c r="P185" s="94">
        <v>595</v>
      </c>
      <c r="Q185" s="123">
        <f t="shared" si="2"/>
        <v>0</v>
      </c>
    </row>
    <row r="186" spans="1:17">
      <c r="A186">
        <v>598</v>
      </c>
      <c r="B186" s="39" t="s">
        <v>246</v>
      </c>
      <c r="C186" s="71">
        <v>14147852</v>
      </c>
      <c r="D186" s="71">
        <v>9568428</v>
      </c>
      <c r="E186" s="71">
        <v>74097798</v>
      </c>
      <c r="F186" s="71">
        <v>4108940</v>
      </c>
      <c r="G186" s="71">
        <v>6507798</v>
      </c>
      <c r="H186" s="71">
        <v>1912032</v>
      </c>
      <c r="I186" s="71">
        <v>57065566</v>
      </c>
      <c r="J186" s="71">
        <v>8263642</v>
      </c>
      <c r="K186" s="71">
        <v>33561456</v>
      </c>
      <c r="L186" s="71">
        <v>4427586</v>
      </c>
      <c r="M186" s="71">
        <v>7793836</v>
      </c>
      <c r="N186" s="71">
        <v>1990824</v>
      </c>
      <c r="P186" s="94">
        <v>598</v>
      </c>
      <c r="Q186" s="123">
        <f t="shared" si="2"/>
        <v>0</v>
      </c>
    </row>
    <row r="187" spans="1:17">
      <c r="A187">
        <v>601</v>
      </c>
      <c r="B187" s="39" t="s">
        <v>247</v>
      </c>
      <c r="C187" s="71">
        <v>1360306</v>
      </c>
      <c r="D187" s="71">
        <v>2205544</v>
      </c>
      <c r="E187" s="71">
        <v>10555506</v>
      </c>
      <c r="F187" s="71">
        <v>775933</v>
      </c>
      <c r="G187" s="71">
        <v>951283</v>
      </c>
      <c r="H187" s="71">
        <v>340296</v>
      </c>
      <c r="I187" s="71">
        <v>7251719</v>
      </c>
      <c r="J187" s="71">
        <v>2169829</v>
      </c>
      <c r="K187" s="71">
        <v>4801246</v>
      </c>
      <c r="L187" s="71">
        <v>842781</v>
      </c>
      <c r="M187" s="71">
        <v>1137431</v>
      </c>
      <c r="N187" s="71">
        <v>351520</v>
      </c>
      <c r="P187" s="94">
        <v>601</v>
      </c>
      <c r="Q187" s="123">
        <f t="shared" si="2"/>
        <v>0</v>
      </c>
    </row>
    <row r="188" spans="1:17">
      <c r="A188">
        <v>604</v>
      </c>
      <c r="B188" s="39" t="s">
        <v>248</v>
      </c>
      <c r="C188" s="71">
        <v>33211052</v>
      </c>
      <c r="D188" s="71">
        <v>16475971</v>
      </c>
      <c r="E188" s="71">
        <v>97230304</v>
      </c>
      <c r="F188" s="71">
        <v>4247737</v>
      </c>
      <c r="G188" s="71">
        <v>8591959</v>
      </c>
      <c r="H188" s="71">
        <v>2033642</v>
      </c>
      <c r="I188" s="71">
        <v>96419052</v>
      </c>
      <c r="J188" s="71">
        <v>24049011</v>
      </c>
      <c r="K188" s="71">
        <v>41545083</v>
      </c>
      <c r="L188" s="71">
        <v>4650831</v>
      </c>
      <c r="M188" s="71">
        <v>10482352</v>
      </c>
      <c r="N188" s="71">
        <v>2112779</v>
      </c>
      <c r="P188" s="94">
        <v>604</v>
      </c>
      <c r="Q188" s="123">
        <f t="shared" si="2"/>
        <v>0</v>
      </c>
    </row>
    <row r="189" spans="1:17">
      <c r="A189">
        <v>607</v>
      </c>
      <c r="B189" s="39" t="s">
        <v>249</v>
      </c>
      <c r="C189" s="71">
        <v>1138813</v>
      </c>
      <c r="D189" s="71">
        <v>2227960</v>
      </c>
      <c r="E189" s="71">
        <v>10043545</v>
      </c>
      <c r="F189" s="71">
        <v>637230</v>
      </c>
      <c r="G189" s="71">
        <v>980496</v>
      </c>
      <c r="H189" s="71">
        <v>354871</v>
      </c>
      <c r="I189" s="71">
        <v>7099418</v>
      </c>
      <c r="J189" s="71">
        <v>2318309</v>
      </c>
      <c r="K189" s="71">
        <v>4419296</v>
      </c>
      <c r="L189" s="71">
        <v>729519</v>
      </c>
      <c r="M189" s="71">
        <v>1190256</v>
      </c>
      <c r="N189" s="71">
        <v>370095</v>
      </c>
      <c r="P189" s="94">
        <v>607</v>
      </c>
      <c r="Q189" s="123">
        <f t="shared" si="2"/>
        <v>0</v>
      </c>
    </row>
    <row r="190" spans="1:17">
      <c r="A190">
        <v>608</v>
      </c>
      <c r="B190" s="39" t="s">
        <v>250</v>
      </c>
      <c r="C190" s="71">
        <v>877731</v>
      </c>
      <c r="D190" s="71">
        <v>1472790</v>
      </c>
      <c r="E190" s="71">
        <v>6130477</v>
      </c>
      <c r="F190" s="71">
        <v>325395</v>
      </c>
      <c r="G190" s="71">
        <v>549545</v>
      </c>
      <c r="H190" s="71">
        <v>183567</v>
      </c>
      <c r="I190" s="71">
        <v>4100452</v>
      </c>
      <c r="J190" s="71">
        <v>1866041</v>
      </c>
      <c r="K190" s="71">
        <v>2824045</v>
      </c>
      <c r="L190" s="71">
        <v>353274</v>
      </c>
      <c r="M190" s="71">
        <v>653427</v>
      </c>
      <c r="N190" s="71">
        <v>193481</v>
      </c>
      <c r="P190" s="94">
        <v>608</v>
      </c>
      <c r="Q190" s="123">
        <f t="shared" si="2"/>
        <v>0</v>
      </c>
    </row>
    <row r="191" spans="1:17">
      <c r="A191">
        <v>609</v>
      </c>
      <c r="B191" s="39" t="s">
        <v>251</v>
      </c>
      <c r="C191" s="71">
        <v>62209719</v>
      </c>
      <c r="D191" s="71">
        <v>48717254</v>
      </c>
      <c r="E191" s="71">
        <v>309920522</v>
      </c>
      <c r="F191" s="71">
        <v>14373068</v>
      </c>
      <c r="G191" s="71">
        <v>27106279</v>
      </c>
      <c r="H191" s="71">
        <v>8083208</v>
      </c>
      <c r="I191" s="71">
        <v>246324622</v>
      </c>
      <c r="J191" s="71">
        <v>29904830</v>
      </c>
      <c r="K191" s="71">
        <v>138296176</v>
      </c>
      <c r="L191" s="71">
        <v>15854030</v>
      </c>
      <c r="M191" s="71">
        <v>32520862</v>
      </c>
      <c r="N191" s="71">
        <v>8378365</v>
      </c>
      <c r="P191" s="94">
        <v>609</v>
      </c>
      <c r="Q191" s="123">
        <f t="shared" si="2"/>
        <v>0</v>
      </c>
    </row>
    <row r="192" spans="1:17">
      <c r="A192">
        <v>611</v>
      </c>
      <c r="B192" s="39" t="s">
        <v>252</v>
      </c>
      <c r="C192" s="71">
        <v>5208016</v>
      </c>
      <c r="D192" s="71">
        <v>2531293</v>
      </c>
      <c r="E192" s="71">
        <v>20899929</v>
      </c>
      <c r="F192" s="71">
        <v>1093588</v>
      </c>
      <c r="G192" s="71">
        <v>1944693</v>
      </c>
      <c r="H192" s="71">
        <v>506887</v>
      </c>
      <c r="I192" s="71">
        <v>17813937</v>
      </c>
      <c r="J192" s="71">
        <v>2287083</v>
      </c>
      <c r="K192" s="71">
        <v>8851670</v>
      </c>
      <c r="L192" s="71">
        <v>1181437</v>
      </c>
      <c r="M192" s="71">
        <v>2333035</v>
      </c>
      <c r="N192" s="71">
        <v>518207</v>
      </c>
      <c r="P192" s="94">
        <v>611</v>
      </c>
      <c r="Q192" s="123">
        <f t="shared" si="2"/>
        <v>0</v>
      </c>
    </row>
    <row r="193" spans="1:17">
      <c r="A193">
        <v>638</v>
      </c>
      <c r="B193" s="39" t="s">
        <v>253</v>
      </c>
      <c r="C193" s="71">
        <v>71047811</v>
      </c>
      <c r="D193" s="71">
        <v>27397242</v>
      </c>
      <c r="E193" s="71">
        <v>221756723</v>
      </c>
      <c r="F193" s="71">
        <v>10240869</v>
      </c>
      <c r="G193" s="71">
        <v>20734758</v>
      </c>
      <c r="H193" s="71">
        <v>5173134</v>
      </c>
      <c r="I193" s="71">
        <v>217553077</v>
      </c>
      <c r="J193" s="71">
        <v>28153499</v>
      </c>
      <c r="K193" s="71">
        <v>88633232</v>
      </c>
      <c r="L193" s="71">
        <v>10758264</v>
      </c>
      <c r="M193" s="71">
        <v>25018812</v>
      </c>
      <c r="N193" s="71">
        <v>5344974</v>
      </c>
      <c r="P193" s="94">
        <v>638</v>
      </c>
      <c r="Q193" s="123">
        <f t="shared" si="2"/>
        <v>0</v>
      </c>
    </row>
    <row r="194" spans="1:17">
      <c r="A194">
        <v>614</v>
      </c>
      <c r="B194" s="39" t="s">
        <v>254</v>
      </c>
      <c r="C194" s="71">
        <v>1000633</v>
      </c>
      <c r="D194" s="71">
        <v>1441595</v>
      </c>
      <c r="E194" s="71">
        <v>8784277</v>
      </c>
      <c r="F194" s="71">
        <v>538447</v>
      </c>
      <c r="G194" s="71">
        <v>769438</v>
      </c>
      <c r="H194" s="71">
        <v>277164</v>
      </c>
      <c r="I194" s="71">
        <v>5823466</v>
      </c>
      <c r="J194" s="71">
        <v>1596191</v>
      </c>
      <c r="K194" s="71">
        <v>4153891</v>
      </c>
      <c r="L194" s="71">
        <v>590807</v>
      </c>
      <c r="M194" s="71">
        <v>905253</v>
      </c>
      <c r="N194" s="71">
        <v>291503</v>
      </c>
      <c r="P194" s="94">
        <v>614</v>
      </c>
      <c r="Q194" s="123">
        <f t="shared" si="2"/>
        <v>0</v>
      </c>
    </row>
    <row r="195" spans="1:17">
      <c r="A195">
        <v>615</v>
      </c>
      <c r="B195" s="39" t="s">
        <v>255</v>
      </c>
      <c r="C195" s="71">
        <v>2497351</v>
      </c>
      <c r="D195" s="71">
        <v>3034004</v>
      </c>
      <c r="E195" s="71">
        <v>20101980</v>
      </c>
      <c r="F195" s="71">
        <v>1194972</v>
      </c>
      <c r="G195" s="71">
        <v>1812795</v>
      </c>
      <c r="H195" s="71">
        <v>642853</v>
      </c>
      <c r="I195" s="71">
        <v>13471362</v>
      </c>
      <c r="J195" s="71">
        <v>3453921</v>
      </c>
      <c r="K195" s="71">
        <v>9027538</v>
      </c>
      <c r="L195" s="71">
        <v>1324991</v>
      </c>
      <c r="M195" s="71">
        <v>2125621</v>
      </c>
      <c r="N195" s="71">
        <v>673325</v>
      </c>
      <c r="P195" s="94">
        <v>615</v>
      </c>
      <c r="Q195" s="123">
        <f t="shared" si="2"/>
        <v>0</v>
      </c>
    </row>
    <row r="196" spans="1:17">
      <c r="A196">
        <v>616</v>
      </c>
      <c r="B196" s="39" t="s">
        <v>256</v>
      </c>
      <c r="C196" s="71">
        <v>1237439</v>
      </c>
      <c r="D196" s="71">
        <v>904713</v>
      </c>
      <c r="E196" s="71">
        <v>6739335</v>
      </c>
      <c r="F196" s="71">
        <v>374364</v>
      </c>
      <c r="G196" s="71">
        <v>612216</v>
      </c>
      <c r="H196" s="71">
        <v>179476</v>
      </c>
      <c r="I196" s="71">
        <v>4778522</v>
      </c>
      <c r="J196" s="71">
        <v>806158</v>
      </c>
      <c r="K196" s="71">
        <v>3020788</v>
      </c>
      <c r="L196" s="71">
        <v>413910</v>
      </c>
      <c r="M196" s="71">
        <v>725107</v>
      </c>
      <c r="N196" s="71">
        <v>184221</v>
      </c>
      <c r="P196" s="94">
        <v>616</v>
      </c>
      <c r="Q196" s="123">
        <f t="shared" si="2"/>
        <v>0</v>
      </c>
    </row>
    <row r="197" spans="1:17">
      <c r="A197">
        <v>619</v>
      </c>
      <c r="B197" s="39" t="s">
        <v>257</v>
      </c>
      <c r="C197" s="71">
        <v>1164287</v>
      </c>
      <c r="D197" s="71">
        <v>2063293</v>
      </c>
      <c r="E197" s="71">
        <v>8189710</v>
      </c>
      <c r="F197" s="71">
        <v>542619</v>
      </c>
      <c r="G197" s="71">
        <v>726905</v>
      </c>
      <c r="H197" s="71">
        <v>247343</v>
      </c>
      <c r="I197" s="71">
        <v>5350502</v>
      </c>
      <c r="J197" s="71">
        <v>2503322</v>
      </c>
      <c r="K197" s="71">
        <v>3813118</v>
      </c>
      <c r="L197" s="71">
        <v>555289</v>
      </c>
      <c r="M197" s="71">
        <v>855717</v>
      </c>
      <c r="N197" s="71">
        <v>253789</v>
      </c>
      <c r="P197" s="103">
        <v>619</v>
      </c>
      <c r="Q197" s="123">
        <f t="shared" ref="Q197:Q260" si="3">P197-A197</f>
        <v>0</v>
      </c>
    </row>
    <row r="198" spans="1:17">
      <c r="A198">
        <v>620</v>
      </c>
      <c r="B198" s="39" t="s">
        <v>258</v>
      </c>
      <c r="C198" s="71">
        <v>616584</v>
      </c>
      <c r="D198" s="71">
        <v>1579336</v>
      </c>
      <c r="E198" s="71">
        <v>6612276</v>
      </c>
      <c r="F198" s="71">
        <v>449784</v>
      </c>
      <c r="G198" s="71">
        <v>576345</v>
      </c>
      <c r="H198" s="71">
        <v>219909</v>
      </c>
      <c r="I198" s="71">
        <v>4370105</v>
      </c>
      <c r="J198" s="71">
        <v>1127811</v>
      </c>
      <c r="K198" s="71">
        <v>3103233</v>
      </c>
      <c r="L198" s="71">
        <v>478516</v>
      </c>
      <c r="M198" s="71">
        <v>672396</v>
      </c>
      <c r="N198" s="71">
        <v>228937</v>
      </c>
      <c r="P198" s="94">
        <v>620</v>
      </c>
      <c r="Q198" s="123">
        <f t="shared" si="3"/>
        <v>0</v>
      </c>
    </row>
    <row r="199" spans="1:17">
      <c r="A199">
        <v>623</v>
      </c>
      <c r="B199" s="39" t="s">
        <v>259</v>
      </c>
      <c r="C199" s="71">
        <v>1454770</v>
      </c>
      <c r="D199" s="71">
        <v>2288610</v>
      </c>
      <c r="E199" s="71">
        <v>6913600</v>
      </c>
      <c r="F199" s="71">
        <v>479956</v>
      </c>
      <c r="G199" s="71">
        <v>649512</v>
      </c>
      <c r="H199" s="71">
        <v>217521</v>
      </c>
      <c r="I199" s="71">
        <v>5893222</v>
      </c>
      <c r="J199" s="71">
        <v>2221207</v>
      </c>
      <c r="K199" s="71">
        <v>2684484</v>
      </c>
      <c r="L199" s="71">
        <v>355792</v>
      </c>
      <c r="M199" s="71">
        <v>754513</v>
      </c>
      <c r="N199" s="71">
        <v>224726</v>
      </c>
      <c r="P199" s="94">
        <v>623</v>
      </c>
      <c r="Q199" s="123">
        <f t="shared" si="3"/>
        <v>0</v>
      </c>
    </row>
    <row r="200" spans="1:17">
      <c r="A200">
        <v>624</v>
      </c>
      <c r="B200" s="39" t="s">
        <v>260</v>
      </c>
      <c r="C200" s="71">
        <v>4724311</v>
      </c>
      <c r="D200" s="71">
        <v>3839825</v>
      </c>
      <c r="E200" s="71">
        <v>20450262</v>
      </c>
      <c r="F200" s="71">
        <v>1050499</v>
      </c>
      <c r="G200" s="71">
        <v>1862340</v>
      </c>
      <c r="H200" s="71">
        <v>515582</v>
      </c>
      <c r="I200" s="71">
        <v>17282726</v>
      </c>
      <c r="J200" s="71">
        <v>2874902</v>
      </c>
      <c r="K200" s="71">
        <v>8924362</v>
      </c>
      <c r="L200" s="71">
        <v>1152745</v>
      </c>
      <c r="M200" s="71">
        <v>2239834</v>
      </c>
      <c r="N200" s="71">
        <v>536568</v>
      </c>
      <c r="P200" s="94">
        <v>624</v>
      </c>
      <c r="Q200" s="123">
        <f t="shared" si="3"/>
        <v>0</v>
      </c>
    </row>
    <row r="201" spans="1:17">
      <c r="A201">
        <v>625</v>
      </c>
      <c r="B201" s="39" t="s">
        <v>261</v>
      </c>
      <c r="C201" s="71">
        <v>1972662</v>
      </c>
      <c r="D201" s="71">
        <v>1492472</v>
      </c>
      <c r="E201" s="71">
        <v>10755297</v>
      </c>
      <c r="F201" s="71">
        <v>650100</v>
      </c>
      <c r="G201" s="71">
        <v>982911</v>
      </c>
      <c r="H201" s="71">
        <v>294746</v>
      </c>
      <c r="I201" s="71">
        <v>8222604</v>
      </c>
      <c r="J201" s="71">
        <v>1632448</v>
      </c>
      <c r="K201" s="71">
        <v>4570768</v>
      </c>
      <c r="L201" s="71">
        <v>719701</v>
      </c>
      <c r="M201" s="71">
        <v>1127090</v>
      </c>
      <c r="N201" s="71">
        <v>291890</v>
      </c>
      <c r="P201" s="94">
        <v>625</v>
      </c>
      <c r="Q201" s="123">
        <f t="shared" si="3"/>
        <v>0</v>
      </c>
    </row>
    <row r="202" spans="1:17">
      <c r="A202">
        <v>626</v>
      </c>
      <c r="B202" s="39" t="s">
        <v>262</v>
      </c>
      <c r="C202" s="71">
        <v>2409546</v>
      </c>
      <c r="D202" s="71">
        <v>2173185</v>
      </c>
      <c r="E202" s="71">
        <v>15677583</v>
      </c>
      <c r="F202" s="71">
        <v>986183</v>
      </c>
      <c r="G202" s="71">
        <v>1311073</v>
      </c>
      <c r="H202" s="71">
        <v>441511</v>
      </c>
      <c r="I202" s="71">
        <v>10696160</v>
      </c>
      <c r="J202" s="71">
        <v>2483801</v>
      </c>
      <c r="K202" s="71">
        <v>7146546</v>
      </c>
      <c r="L202" s="71">
        <v>1066415</v>
      </c>
      <c r="M202" s="71">
        <v>1506750</v>
      </c>
      <c r="N202" s="71">
        <v>459046</v>
      </c>
      <c r="P202" s="94">
        <v>626</v>
      </c>
      <c r="Q202" s="123">
        <f t="shared" si="3"/>
        <v>0</v>
      </c>
    </row>
    <row r="203" spans="1:17">
      <c r="A203">
        <v>630</v>
      </c>
      <c r="B203" s="39" t="s">
        <v>263</v>
      </c>
      <c r="C203" s="71">
        <v>1069440</v>
      </c>
      <c r="D203" s="71">
        <v>1442630</v>
      </c>
      <c r="E203" s="71">
        <v>4539653</v>
      </c>
      <c r="F203" s="71">
        <v>338012</v>
      </c>
      <c r="G203" s="71">
        <v>450954</v>
      </c>
      <c r="H203" s="71">
        <v>145055</v>
      </c>
      <c r="I203" s="71">
        <v>3058750</v>
      </c>
      <c r="J203" s="71">
        <v>1206214</v>
      </c>
      <c r="K203" s="71">
        <v>1716661</v>
      </c>
      <c r="L203" s="71">
        <v>344997</v>
      </c>
      <c r="M203" s="71">
        <v>496544</v>
      </c>
      <c r="N203" s="71">
        <v>146984</v>
      </c>
      <c r="P203" s="94">
        <v>630</v>
      </c>
      <c r="Q203" s="123">
        <f t="shared" si="3"/>
        <v>0</v>
      </c>
    </row>
    <row r="204" spans="1:17">
      <c r="A204">
        <v>631</v>
      </c>
      <c r="B204" s="39" t="s">
        <v>264</v>
      </c>
      <c r="C204" s="71">
        <v>1269857</v>
      </c>
      <c r="D204" s="71">
        <v>698360</v>
      </c>
      <c r="E204" s="71">
        <v>7622179</v>
      </c>
      <c r="F204" s="71">
        <v>467153</v>
      </c>
      <c r="G204" s="71">
        <v>661451</v>
      </c>
      <c r="H204" s="71">
        <v>204286</v>
      </c>
      <c r="I204" s="71">
        <v>5441229</v>
      </c>
      <c r="J204" s="71">
        <v>733510</v>
      </c>
      <c r="K204" s="71">
        <v>3537978</v>
      </c>
      <c r="L204" s="71">
        <v>510892</v>
      </c>
      <c r="M204" s="71">
        <v>778093</v>
      </c>
      <c r="N204" s="71">
        <v>210499</v>
      </c>
      <c r="P204" s="94">
        <v>631</v>
      </c>
      <c r="Q204" s="123">
        <f t="shared" si="3"/>
        <v>0</v>
      </c>
    </row>
    <row r="205" spans="1:17">
      <c r="A205">
        <v>635</v>
      </c>
      <c r="B205" s="39" t="s">
        <v>265</v>
      </c>
      <c r="C205" s="71">
        <v>3764651</v>
      </c>
      <c r="D205" s="71">
        <v>3833760</v>
      </c>
      <c r="E205" s="71">
        <v>22006953</v>
      </c>
      <c r="F205" s="71">
        <v>1319122</v>
      </c>
      <c r="G205" s="71">
        <v>1980141</v>
      </c>
      <c r="H205" s="71">
        <v>624816</v>
      </c>
      <c r="I205" s="71">
        <v>16380007</v>
      </c>
      <c r="J205" s="71">
        <v>4625106</v>
      </c>
      <c r="K205" s="71">
        <v>10313588</v>
      </c>
      <c r="L205" s="71">
        <v>1468448</v>
      </c>
      <c r="M205" s="71">
        <v>2393328</v>
      </c>
      <c r="N205" s="71">
        <v>648394</v>
      </c>
      <c r="P205" s="94">
        <v>635</v>
      </c>
      <c r="Q205" s="123">
        <f t="shared" si="3"/>
        <v>0</v>
      </c>
    </row>
    <row r="206" spans="1:17">
      <c r="A206">
        <v>636</v>
      </c>
      <c r="B206" s="39" t="s">
        <v>266</v>
      </c>
      <c r="C206" s="71">
        <v>3855517</v>
      </c>
      <c r="D206" s="71">
        <v>6544949</v>
      </c>
      <c r="E206" s="71">
        <v>26004637</v>
      </c>
      <c r="F206" s="71">
        <v>1566374</v>
      </c>
      <c r="G206" s="71">
        <v>2414207</v>
      </c>
      <c r="H206" s="71">
        <v>781625</v>
      </c>
      <c r="I206" s="71">
        <v>17840527</v>
      </c>
      <c r="J206" s="71">
        <v>5277462</v>
      </c>
      <c r="K206" s="71">
        <v>11830298</v>
      </c>
      <c r="L206" s="71">
        <v>1671242</v>
      </c>
      <c r="M206" s="71">
        <v>2871978</v>
      </c>
      <c r="N206" s="71">
        <v>808074</v>
      </c>
      <c r="P206" s="94">
        <v>636</v>
      </c>
      <c r="Q206" s="123">
        <f t="shared" si="3"/>
        <v>0</v>
      </c>
    </row>
    <row r="207" spans="1:17">
      <c r="A207">
        <v>678</v>
      </c>
      <c r="B207" s="39" t="s">
        <v>267</v>
      </c>
      <c r="C207" s="71">
        <v>16783086</v>
      </c>
      <c r="D207" s="71">
        <v>8509123</v>
      </c>
      <c r="E207" s="71">
        <v>92489714</v>
      </c>
      <c r="F207" s="71">
        <v>5480440</v>
      </c>
      <c r="G207" s="71">
        <v>7977075</v>
      </c>
      <c r="H207" s="71">
        <v>2306990</v>
      </c>
      <c r="I207" s="71">
        <v>69637996</v>
      </c>
      <c r="J207" s="71">
        <v>8557453</v>
      </c>
      <c r="K207" s="71">
        <v>40583725</v>
      </c>
      <c r="L207" s="71">
        <v>5897101</v>
      </c>
      <c r="M207" s="71">
        <v>9287945</v>
      </c>
      <c r="N207" s="71">
        <v>2350995</v>
      </c>
      <c r="P207" s="94">
        <v>678</v>
      </c>
      <c r="Q207" s="123">
        <f t="shared" si="3"/>
        <v>0</v>
      </c>
    </row>
    <row r="208" spans="1:17">
      <c r="A208">
        <v>710</v>
      </c>
      <c r="B208" s="39" t="s">
        <v>268</v>
      </c>
      <c r="C208" s="71">
        <v>20465331</v>
      </c>
      <c r="D208" s="71">
        <v>17554674</v>
      </c>
      <c r="E208" s="71">
        <v>109248909</v>
      </c>
      <c r="F208" s="71">
        <v>5300700</v>
      </c>
      <c r="G208" s="71">
        <v>9329823</v>
      </c>
      <c r="H208" s="71">
        <v>2777483</v>
      </c>
      <c r="I208" s="71">
        <v>81539675</v>
      </c>
      <c r="J208" s="71">
        <v>17097908</v>
      </c>
      <c r="K208" s="71">
        <v>51778071</v>
      </c>
      <c r="L208" s="71">
        <v>5466433</v>
      </c>
      <c r="M208" s="71">
        <v>11123556</v>
      </c>
      <c r="N208" s="71">
        <v>2866240</v>
      </c>
      <c r="P208" s="94">
        <v>710</v>
      </c>
      <c r="Q208" s="123">
        <f t="shared" si="3"/>
        <v>0</v>
      </c>
    </row>
    <row r="209" spans="1:17">
      <c r="A209">
        <v>680</v>
      </c>
      <c r="B209" s="39" t="s">
        <v>269</v>
      </c>
      <c r="C209" s="71">
        <v>23653698</v>
      </c>
      <c r="D209" s="71">
        <v>10632281</v>
      </c>
      <c r="E209" s="71">
        <v>101438224</v>
      </c>
      <c r="F209" s="71">
        <v>3541169</v>
      </c>
      <c r="G209" s="71">
        <v>9227454</v>
      </c>
      <c r="H209" s="71">
        <v>2596502</v>
      </c>
      <c r="I209" s="71">
        <v>86469087</v>
      </c>
      <c r="J209" s="71">
        <v>9537511</v>
      </c>
      <c r="K209" s="71">
        <v>42880025</v>
      </c>
      <c r="L209" s="71">
        <v>3861304</v>
      </c>
      <c r="M209" s="71">
        <v>11173595</v>
      </c>
      <c r="N209" s="71">
        <v>2709900</v>
      </c>
      <c r="P209" s="94">
        <v>680</v>
      </c>
      <c r="Q209" s="123">
        <f t="shared" si="3"/>
        <v>0</v>
      </c>
    </row>
    <row r="210" spans="1:17">
      <c r="A210">
        <v>681</v>
      </c>
      <c r="B210" s="39" t="s">
        <v>270</v>
      </c>
      <c r="C210" s="71">
        <v>1364315</v>
      </c>
      <c r="D210" s="71">
        <v>2667035</v>
      </c>
      <c r="E210" s="71">
        <v>10048654</v>
      </c>
      <c r="F210" s="71">
        <v>538468</v>
      </c>
      <c r="G210" s="71">
        <v>899252</v>
      </c>
      <c r="H210" s="71">
        <v>311791</v>
      </c>
      <c r="I210" s="71">
        <v>6598205</v>
      </c>
      <c r="J210" s="71">
        <v>2807969</v>
      </c>
      <c r="K210" s="71">
        <v>4882155</v>
      </c>
      <c r="L210" s="71">
        <v>597522</v>
      </c>
      <c r="M210" s="71">
        <v>1083505</v>
      </c>
      <c r="N210" s="71">
        <v>329640</v>
      </c>
      <c r="P210" s="94">
        <v>681</v>
      </c>
      <c r="Q210" s="123">
        <f t="shared" si="3"/>
        <v>0</v>
      </c>
    </row>
    <row r="211" spans="1:17">
      <c r="A211">
        <v>683</v>
      </c>
      <c r="B211" s="39" t="s">
        <v>271</v>
      </c>
      <c r="C211" s="71">
        <v>1133128</v>
      </c>
      <c r="D211" s="71">
        <v>5578975</v>
      </c>
      <c r="E211" s="71">
        <v>8580818</v>
      </c>
      <c r="F211" s="71">
        <v>641807</v>
      </c>
      <c r="G211" s="71">
        <v>845604</v>
      </c>
      <c r="H211" s="71">
        <v>299271</v>
      </c>
      <c r="I211" s="71">
        <v>6462202</v>
      </c>
      <c r="J211" s="71">
        <v>1727492</v>
      </c>
      <c r="K211" s="71">
        <v>3609531</v>
      </c>
      <c r="L211" s="71">
        <v>739345</v>
      </c>
      <c r="M211" s="71">
        <v>1020156</v>
      </c>
      <c r="N211" s="71">
        <v>314029</v>
      </c>
      <c r="P211" s="94">
        <v>683</v>
      </c>
      <c r="Q211" s="123">
        <f t="shared" si="3"/>
        <v>0</v>
      </c>
    </row>
    <row r="212" spans="1:17">
      <c r="A212">
        <v>684</v>
      </c>
      <c r="B212" s="39" t="s">
        <v>272</v>
      </c>
      <c r="C212" s="71">
        <v>43825458</v>
      </c>
      <c r="D212" s="71">
        <v>20814718</v>
      </c>
      <c r="E212" s="71">
        <v>163123069</v>
      </c>
      <c r="F212" s="71">
        <v>7169113</v>
      </c>
      <c r="G212" s="71">
        <v>14552957</v>
      </c>
      <c r="H212" s="71">
        <v>4002470</v>
      </c>
      <c r="I212" s="71">
        <v>138768532</v>
      </c>
      <c r="J212" s="71">
        <v>26221850</v>
      </c>
      <c r="K212" s="71">
        <v>67861690</v>
      </c>
      <c r="L212" s="71">
        <v>7549893</v>
      </c>
      <c r="M212" s="71">
        <v>17116936</v>
      </c>
      <c r="N212" s="71">
        <v>4096147</v>
      </c>
      <c r="P212" s="94">
        <v>684</v>
      </c>
      <c r="Q212" s="123">
        <f t="shared" si="3"/>
        <v>0</v>
      </c>
    </row>
    <row r="213" spans="1:17">
      <c r="A213">
        <v>686</v>
      </c>
      <c r="B213" s="39" t="s">
        <v>273</v>
      </c>
      <c r="C213" s="71">
        <v>1348707</v>
      </c>
      <c r="D213" s="71">
        <v>1885573</v>
      </c>
      <c r="E213" s="71">
        <v>9472940</v>
      </c>
      <c r="F213" s="71">
        <v>581806</v>
      </c>
      <c r="G213" s="71">
        <v>779907</v>
      </c>
      <c r="H213" s="71">
        <v>271178</v>
      </c>
      <c r="I213" s="71">
        <v>6238487</v>
      </c>
      <c r="J213" s="71">
        <v>2101425</v>
      </c>
      <c r="K213" s="71">
        <v>4608481</v>
      </c>
      <c r="L213" s="71">
        <v>639669</v>
      </c>
      <c r="M213" s="71">
        <v>913630</v>
      </c>
      <c r="N213" s="71">
        <v>282850</v>
      </c>
      <c r="P213" s="94">
        <v>686</v>
      </c>
      <c r="Q213" s="123">
        <f t="shared" si="3"/>
        <v>0</v>
      </c>
    </row>
    <row r="214" spans="1:17">
      <c r="A214">
        <v>687</v>
      </c>
      <c r="B214" s="39" t="s">
        <v>274</v>
      </c>
      <c r="C214" s="71">
        <v>423234</v>
      </c>
      <c r="D214" s="71">
        <v>785773</v>
      </c>
      <c r="E214" s="71">
        <v>3835195</v>
      </c>
      <c r="F214" s="71">
        <v>238549</v>
      </c>
      <c r="G214" s="71">
        <v>337613</v>
      </c>
      <c r="H214" s="71">
        <v>124378</v>
      </c>
      <c r="I214" s="71">
        <v>2458445</v>
      </c>
      <c r="J214" s="71">
        <v>1088939</v>
      </c>
      <c r="K214" s="71">
        <v>1851481</v>
      </c>
      <c r="L214" s="71">
        <v>265324</v>
      </c>
      <c r="M214" s="71">
        <v>389539</v>
      </c>
      <c r="N214" s="71">
        <v>131385</v>
      </c>
      <c r="P214" s="94">
        <v>687</v>
      </c>
      <c r="Q214" s="123">
        <f t="shared" si="3"/>
        <v>0</v>
      </c>
    </row>
    <row r="215" spans="1:17">
      <c r="A215">
        <v>689</v>
      </c>
      <c r="B215" s="39" t="s">
        <v>275</v>
      </c>
      <c r="C215" s="71">
        <v>1711353</v>
      </c>
      <c r="D215" s="71">
        <v>1047601</v>
      </c>
      <c r="E215" s="71">
        <v>10733027</v>
      </c>
      <c r="F215" s="71">
        <v>644910</v>
      </c>
      <c r="G215" s="71">
        <v>921424</v>
      </c>
      <c r="H215" s="71">
        <v>302401</v>
      </c>
      <c r="I215" s="71">
        <v>8239221</v>
      </c>
      <c r="J215" s="71">
        <v>1136454</v>
      </c>
      <c r="K215" s="71">
        <v>4784237</v>
      </c>
      <c r="L215" s="71">
        <v>713017</v>
      </c>
      <c r="M215" s="71">
        <v>1097240</v>
      </c>
      <c r="N215" s="71">
        <v>318285</v>
      </c>
      <c r="P215" s="94">
        <v>689</v>
      </c>
      <c r="Q215" s="123">
        <f t="shared" si="3"/>
        <v>0</v>
      </c>
    </row>
    <row r="216" spans="1:17">
      <c r="A216">
        <v>691</v>
      </c>
      <c r="B216" s="39" t="s">
        <v>276</v>
      </c>
      <c r="C216" s="71">
        <v>1126400</v>
      </c>
      <c r="D216" s="71">
        <v>1470103</v>
      </c>
      <c r="E216" s="71">
        <v>7973715</v>
      </c>
      <c r="F216" s="71">
        <v>536768</v>
      </c>
      <c r="G216" s="71">
        <v>707065</v>
      </c>
      <c r="H216" s="71">
        <v>223829</v>
      </c>
      <c r="I216" s="71">
        <v>5436796</v>
      </c>
      <c r="J216" s="71">
        <v>1303262</v>
      </c>
      <c r="K216" s="71">
        <v>4003257</v>
      </c>
      <c r="L216" s="71">
        <v>593332</v>
      </c>
      <c r="M216" s="71">
        <v>834276</v>
      </c>
      <c r="N216" s="71">
        <v>231605</v>
      </c>
      <c r="P216" s="94">
        <v>691</v>
      </c>
      <c r="Q216" s="123">
        <f t="shared" si="3"/>
        <v>0</v>
      </c>
    </row>
    <row r="217" spans="1:17">
      <c r="A217">
        <v>694</v>
      </c>
      <c r="B217" s="39" t="s">
        <v>277</v>
      </c>
      <c r="C217" s="71">
        <v>26305746</v>
      </c>
      <c r="D217" s="71">
        <v>8155211</v>
      </c>
      <c r="E217" s="71">
        <v>114000200</v>
      </c>
      <c r="F217" s="71">
        <v>4700083</v>
      </c>
      <c r="G217" s="71">
        <v>10448552</v>
      </c>
      <c r="H217" s="71">
        <v>2855499</v>
      </c>
      <c r="I217" s="71">
        <v>96609690</v>
      </c>
      <c r="J217" s="71">
        <v>8168609</v>
      </c>
      <c r="K217" s="71">
        <v>48769304</v>
      </c>
      <c r="L217" s="71">
        <v>5141554</v>
      </c>
      <c r="M217" s="71">
        <v>12482841</v>
      </c>
      <c r="N217" s="71">
        <v>2940388</v>
      </c>
      <c r="P217" s="94">
        <v>694</v>
      </c>
      <c r="Q217" s="123">
        <f t="shared" si="3"/>
        <v>0</v>
      </c>
    </row>
    <row r="218" spans="1:17">
      <c r="A218">
        <v>697</v>
      </c>
      <c r="B218" s="39" t="s">
        <v>278</v>
      </c>
      <c r="C218" s="71">
        <v>443447</v>
      </c>
      <c r="D218" s="71">
        <v>877824</v>
      </c>
      <c r="E218" s="71">
        <v>3824647</v>
      </c>
      <c r="F218" s="71">
        <v>243456</v>
      </c>
      <c r="G218" s="71">
        <v>333387</v>
      </c>
      <c r="H218" s="71">
        <v>114701</v>
      </c>
      <c r="I218" s="71">
        <v>2586414</v>
      </c>
      <c r="J218" s="71">
        <v>779276</v>
      </c>
      <c r="K218" s="71">
        <v>1821882</v>
      </c>
      <c r="L218" s="71">
        <v>251159</v>
      </c>
      <c r="M218" s="71">
        <v>391112</v>
      </c>
      <c r="N218" s="71">
        <v>117859</v>
      </c>
      <c r="P218" s="94">
        <v>697</v>
      </c>
      <c r="Q218" s="123">
        <f t="shared" si="3"/>
        <v>0</v>
      </c>
    </row>
    <row r="219" spans="1:17">
      <c r="A219">
        <v>698</v>
      </c>
      <c r="B219" s="59" t="s">
        <v>279</v>
      </c>
      <c r="C219" s="71">
        <v>47776323</v>
      </c>
      <c r="D219" s="71">
        <v>25013124</v>
      </c>
      <c r="E219" s="71">
        <v>247997669</v>
      </c>
      <c r="F219" s="71">
        <v>10832083</v>
      </c>
      <c r="G219" s="71">
        <v>21488847</v>
      </c>
      <c r="H219" s="71">
        <v>6178544</v>
      </c>
      <c r="I219" s="71">
        <v>196680417</v>
      </c>
      <c r="J219" s="71">
        <v>26518286</v>
      </c>
      <c r="K219" s="71">
        <v>116714566</v>
      </c>
      <c r="L219" s="71">
        <v>12040499</v>
      </c>
      <c r="M219" s="71">
        <v>26302011</v>
      </c>
      <c r="N219" s="71">
        <v>6455565</v>
      </c>
      <c r="P219" s="94">
        <v>698</v>
      </c>
      <c r="Q219" s="123">
        <f t="shared" si="3"/>
        <v>0</v>
      </c>
    </row>
    <row r="220" spans="1:17">
      <c r="A220">
        <v>700</v>
      </c>
      <c r="B220" s="59" t="s">
        <v>280</v>
      </c>
      <c r="C220" s="71">
        <v>3643680</v>
      </c>
      <c r="D220" s="71">
        <v>3179986</v>
      </c>
      <c r="E220" s="71">
        <v>18162259</v>
      </c>
      <c r="F220" s="71">
        <v>1086144</v>
      </c>
      <c r="G220" s="71">
        <v>1634259</v>
      </c>
      <c r="H220" s="71">
        <v>502396</v>
      </c>
      <c r="I220" s="71">
        <v>14623482</v>
      </c>
      <c r="J220" s="71">
        <v>2655998</v>
      </c>
      <c r="K220" s="71">
        <v>7636724</v>
      </c>
      <c r="L220" s="71">
        <v>1178229</v>
      </c>
      <c r="M220" s="71">
        <v>1916340</v>
      </c>
      <c r="N220" s="71">
        <v>511260</v>
      </c>
      <c r="P220" s="94">
        <v>700</v>
      </c>
      <c r="Q220" s="123">
        <f t="shared" si="3"/>
        <v>0</v>
      </c>
    </row>
    <row r="221" spans="1:17">
      <c r="A221">
        <v>702</v>
      </c>
      <c r="B221" s="63" t="s">
        <v>281</v>
      </c>
      <c r="C221" s="71">
        <v>1688032</v>
      </c>
      <c r="D221" s="71">
        <v>4169172</v>
      </c>
      <c r="E221" s="71">
        <v>13289284</v>
      </c>
      <c r="F221" s="71">
        <v>768801</v>
      </c>
      <c r="G221" s="71">
        <v>1146031</v>
      </c>
      <c r="H221" s="71">
        <v>401991</v>
      </c>
      <c r="I221" s="71">
        <v>8980314</v>
      </c>
      <c r="J221" s="71">
        <v>3838747</v>
      </c>
      <c r="K221" s="71">
        <v>6460921</v>
      </c>
      <c r="L221" s="71">
        <v>873556</v>
      </c>
      <c r="M221" s="71">
        <v>1368435</v>
      </c>
      <c r="N221" s="71">
        <v>424255</v>
      </c>
      <c r="P221" s="94">
        <v>702</v>
      </c>
      <c r="Q221" s="123">
        <f t="shared" si="3"/>
        <v>0</v>
      </c>
    </row>
    <row r="222" spans="1:17">
      <c r="A222">
        <v>704</v>
      </c>
      <c r="B222" s="39" t="s">
        <v>282</v>
      </c>
      <c r="C222" s="71">
        <v>6488054</v>
      </c>
      <c r="D222" s="71">
        <v>3539672</v>
      </c>
      <c r="E222" s="71">
        <v>25404496</v>
      </c>
      <c r="F222" s="71">
        <v>1350389</v>
      </c>
      <c r="G222" s="71">
        <v>2383308</v>
      </c>
      <c r="H222" s="71">
        <v>648900</v>
      </c>
      <c r="I222" s="71">
        <v>23256960</v>
      </c>
      <c r="J222" s="71">
        <v>4160476</v>
      </c>
      <c r="K222" s="71">
        <v>10392495</v>
      </c>
      <c r="L222" s="71">
        <v>1457291</v>
      </c>
      <c r="M222" s="71">
        <v>2939456</v>
      </c>
      <c r="N222" s="71">
        <v>674134</v>
      </c>
      <c r="P222" s="94">
        <v>704</v>
      </c>
      <c r="Q222" s="123">
        <f t="shared" si="3"/>
        <v>0</v>
      </c>
    </row>
    <row r="223" spans="1:17">
      <c r="A223">
        <v>707</v>
      </c>
      <c r="B223" s="39" t="s">
        <v>283</v>
      </c>
      <c r="C223" s="71">
        <v>472273</v>
      </c>
      <c r="D223" s="71">
        <v>1787745</v>
      </c>
      <c r="E223" s="71">
        <v>5070412</v>
      </c>
      <c r="F223" s="71">
        <v>295909</v>
      </c>
      <c r="G223" s="71">
        <v>463996</v>
      </c>
      <c r="H223" s="71">
        <v>175329</v>
      </c>
      <c r="I223" s="71">
        <v>3223454</v>
      </c>
      <c r="J223" s="71">
        <v>1835381</v>
      </c>
      <c r="K223" s="71">
        <v>2353909</v>
      </c>
      <c r="L223" s="71">
        <v>329674</v>
      </c>
      <c r="M223" s="71">
        <v>541009</v>
      </c>
      <c r="N223" s="71">
        <v>181867</v>
      </c>
      <c r="P223" s="94">
        <v>707</v>
      </c>
      <c r="Q223" s="123">
        <f t="shared" si="3"/>
        <v>0</v>
      </c>
    </row>
    <row r="224" spans="1:17">
      <c r="A224">
        <v>729</v>
      </c>
      <c r="B224" s="39" t="s">
        <v>284</v>
      </c>
      <c r="C224" s="71">
        <v>3439435</v>
      </c>
      <c r="D224" s="71">
        <v>5607409</v>
      </c>
      <c r="E224" s="71">
        <v>27351466</v>
      </c>
      <c r="F224" s="71">
        <v>1604810</v>
      </c>
      <c r="G224" s="71">
        <v>2328599</v>
      </c>
      <c r="H224" s="71">
        <v>817385</v>
      </c>
      <c r="I224" s="71">
        <v>18074156</v>
      </c>
      <c r="J224" s="71">
        <v>5097355</v>
      </c>
      <c r="K224" s="71">
        <v>13203524</v>
      </c>
      <c r="L224" s="71">
        <v>1784771</v>
      </c>
      <c r="M224" s="71">
        <v>2768498</v>
      </c>
      <c r="N224" s="71">
        <v>851666</v>
      </c>
      <c r="P224" s="94">
        <v>729</v>
      </c>
      <c r="Q224" s="123">
        <f t="shared" si="3"/>
        <v>0</v>
      </c>
    </row>
    <row r="225" spans="1:17">
      <c r="A225">
        <v>732</v>
      </c>
      <c r="B225" s="39" t="s">
        <v>285</v>
      </c>
      <c r="C225" s="71">
        <v>1133978</v>
      </c>
      <c r="D225" s="71">
        <v>1606550</v>
      </c>
      <c r="E225" s="71">
        <v>9736671</v>
      </c>
      <c r="F225" s="71">
        <v>617311</v>
      </c>
      <c r="G225" s="71">
        <v>908943</v>
      </c>
      <c r="H225" s="71">
        <v>325220</v>
      </c>
      <c r="I225" s="71">
        <v>6975914</v>
      </c>
      <c r="J225" s="71">
        <v>1694445</v>
      </c>
      <c r="K225" s="71">
        <v>4165616</v>
      </c>
      <c r="L225" s="71">
        <v>682543</v>
      </c>
      <c r="M225" s="71">
        <v>1090358</v>
      </c>
      <c r="N225" s="71">
        <v>338701</v>
      </c>
      <c r="P225" s="94">
        <v>732</v>
      </c>
      <c r="Q225" s="123">
        <f t="shared" si="3"/>
        <v>0</v>
      </c>
    </row>
    <row r="226" spans="1:17">
      <c r="A226">
        <v>734</v>
      </c>
      <c r="B226" s="39" t="s">
        <v>286</v>
      </c>
      <c r="C226" s="71">
        <v>34152665</v>
      </c>
      <c r="D226" s="71">
        <v>29886560</v>
      </c>
      <c r="E226" s="71">
        <v>181791860</v>
      </c>
      <c r="F226" s="71">
        <v>8681399</v>
      </c>
      <c r="G226" s="71">
        <v>16550694</v>
      </c>
      <c r="H226" s="71">
        <v>5109422</v>
      </c>
      <c r="I226" s="71">
        <v>142374602</v>
      </c>
      <c r="J226" s="71">
        <v>29619017</v>
      </c>
      <c r="K226" s="71">
        <v>80416276</v>
      </c>
      <c r="L226" s="71">
        <v>9274603</v>
      </c>
      <c r="M226" s="71">
        <v>19928884</v>
      </c>
      <c r="N226" s="71">
        <v>5302414</v>
      </c>
      <c r="P226" s="94">
        <v>734</v>
      </c>
      <c r="Q226" s="123">
        <f t="shared" si="3"/>
        <v>0</v>
      </c>
    </row>
    <row r="227" spans="1:17">
      <c r="A227">
        <v>790</v>
      </c>
      <c r="B227" s="39" t="s">
        <v>287</v>
      </c>
      <c r="C227" s="71">
        <v>13067982</v>
      </c>
      <c r="D227" s="71">
        <v>14186286</v>
      </c>
      <c r="E227" s="71">
        <v>80775985</v>
      </c>
      <c r="F227" s="71">
        <v>4585705</v>
      </c>
      <c r="G227" s="71">
        <v>7128632</v>
      </c>
      <c r="H227" s="71">
        <v>2285477</v>
      </c>
      <c r="I227" s="71">
        <v>58798181</v>
      </c>
      <c r="J227" s="71">
        <v>14194425</v>
      </c>
      <c r="K227" s="71">
        <v>37602299</v>
      </c>
      <c r="L227" s="71">
        <v>5083171</v>
      </c>
      <c r="M227" s="71">
        <v>8552906</v>
      </c>
      <c r="N227" s="71">
        <v>2372454</v>
      </c>
      <c r="P227" s="94">
        <v>790</v>
      </c>
      <c r="Q227" s="123">
        <f t="shared" si="3"/>
        <v>0</v>
      </c>
    </row>
    <row r="228" spans="1:17">
      <c r="A228">
        <v>738</v>
      </c>
      <c r="B228" s="66" t="s">
        <v>288</v>
      </c>
      <c r="C228" s="71">
        <v>2227102</v>
      </c>
      <c r="D228" s="71">
        <v>2307375</v>
      </c>
      <c r="E228" s="71">
        <v>10937341</v>
      </c>
      <c r="F228" s="71">
        <v>505007</v>
      </c>
      <c r="G228" s="71">
        <v>981982</v>
      </c>
      <c r="H228" s="71">
        <v>292766</v>
      </c>
      <c r="I228" s="71">
        <v>8763038</v>
      </c>
      <c r="J228" s="71">
        <v>2508677</v>
      </c>
      <c r="K228" s="71">
        <v>5196921</v>
      </c>
      <c r="L228" s="71">
        <v>549656</v>
      </c>
      <c r="M228" s="71">
        <v>1209947</v>
      </c>
      <c r="N228" s="71">
        <v>308985</v>
      </c>
      <c r="P228" s="94">
        <v>738</v>
      </c>
      <c r="Q228" s="123">
        <f t="shared" si="3"/>
        <v>0</v>
      </c>
    </row>
    <row r="229" spans="1:17">
      <c r="A229">
        <v>739</v>
      </c>
      <c r="B229" s="39" t="s">
        <v>289</v>
      </c>
      <c r="C229" s="71">
        <v>1457351</v>
      </c>
      <c r="D229" s="71">
        <v>2956027</v>
      </c>
      <c r="E229" s="71">
        <v>10321620</v>
      </c>
      <c r="F229" s="71">
        <v>671858</v>
      </c>
      <c r="G229" s="71">
        <v>916398</v>
      </c>
      <c r="H229" s="71">
        <v>310134</v>
      </c>
      <c r="I229" s="71">
        <v>7609675</v>
      </c>
      <c r="J229" s="71">
        <v>2853885</v>
      </c>
      <c r="K229" s="71">
        <v>4867473</v>
      </c>
      <c r="L229" s="71">
        <v>750640</v>
      </c>
      <c r="M229" s="71">
        <v>1092041</v>
      </c>
      <c r="N229" s="71">
        <v>322569</v>
      </c>
      <c r="P229" s="94">
        <v>739</v>
      </c>
      <c r="Q229" s="123">
        <f t="shared" si="3"/>
        <v>0</v>
      </c>
    </row>
    <row r="230" spans="1:17">
      <c r="A230">
        <v>740</v>
      </c>
      <c r="B230" s="39" t="s">
        <v>290</v>
      </c>
      <c r="C230" s="71">
        <v>17515036</v>
      </c>
      <c r="D230" s="71">
        <v>16193201</v>
      </c>
      <c r="E230" s="71">
        <v>116633543</v>
      </c>
      <c r="F230" s="71">
        <v>5874672</v>
      </c>
      <c r="G230" s="71">
        <v>9735727</v>
      </c>
      <c r="H230" s="71">
        <v>3176847</v>
      </c>
      <c r="I230" s="71">
        <v>83271705</v>
      </c>
      <c r="J230" s="71">
        <v>15566037</v>
      </c>
      <c r="K230" s="71">
        <v>55795843</v>
      </c>
      <c r="L230" s="71">
        <v>6434517</v>
      </c>
      <c r="M230" s="71">
        <v>11664682</v>
      </c>
      <c r="N230" s="71">
        <v>3303887</v>
      </c>
      <c r="P230" s="94">
        <v>740</v>
      </c>
      <c r="Q230" s="123">
        <f t="shared" si="3"/>
        <v>0</v>
      </c>
    </row>
    <row r="231" spans="1:17">
      <c r="A231">
        <v>742</v>
      </c>
      <c r="B231" s="39" t="s">
        <v>291</v>
      </c>
      <c r="C231" s="71">
        <v>532235</v>
      </c>
      <c r="D231" s="71">
        <v>460968</v>
      </c>
      <c r="E231" s="71">
        <v>3284802</v>
      </c>
      <c r="F231" s="71">
        <v>217242</v>
      </c>
      <c r="G231" s="71">
        <v>296436</v>
      </c>
      <c r="H231" s="71">
        <v>94147</v>
      </c>
      <c r="I231" s="71">
        <v>2186247</v>
      </c>
      <c r="J231" s="71">
        <v>518255</v>
      </c>
      <c r="K231" s="71">
        <v>1465030</v>
      </c>
      <c r="L231" s="71">
        <v>224491</v>
      </c>
      <c r="M231" s="71">
        <v>334822</v>
      </c>
      <c r="N231" s="71">
        <v>96747</v>
      </c>
      <c r="P231" s="94">
        <v>742</v>
      </c>
      <c r="Q231" s="123">
        <f t="shared" si="3"/>
        <v>0</v>
      </c>
    </row>
    <row r="232" spans="1:17">
      <c r="A232">
        <v>743</v>
      </c>
      <c r="B232" s="39" t="s">
        <v>292</v>
      </c>
      <c r="C232" s="71">
        <v>51133797</v>
      </c>
      <c r="D232" s="71">
        <v>33753213</v>
      </c>
      <c r="E232" s="71">
        <v>245280462</v>
      </c>
      <c r="F232" s="71">
        <v>14550029</v>
      </c>
      <c r="G232" s="71">
        <v>22292811</v>
      </c>
      <c r="H232" s="71">
        <v>6321994</v>
      </c>
      <c r="I232" s="71">
        <v>197326703</v>
      </c>
      <c r="J232" s="71">
        <v>29182118</v>
      </c>
      <c r="K232" s="71">
        <v>111140348</v>
      </c>
      <c r="L232" s="71">
        <v>15779909</v>
      </c>
      <c r="M232" s="71">
        <v>27137949</v>
      </c>
      <c r="N232" s="71">
        <v>6592712</v>
      </c>
      <c r="P232" s="94">
        <v>743</v>
      </c>
      <c r="Q232" s="123">
        <f t="shared" si="3"/>
        <v>0</v>
      </c>
    </row>
    <row r="233" spans="1:17">
      <c r="A233">
        <v>746</v>
      </c>
      <c r="B233" s="39" t="s">
        <v>293</v>
      </c>
      <c r="C233" s="71">
        <v>2150310</v>
      </c>
      <c r="D233" s="71">
        <v>13167013</v>
      </c>
      <c r="E233" s="71">
        <v>13377407</v>
      </c>
      <c r="F233" s="71">
        <v>944379</v>
      </c>
      <c r="G233" s="71">
        <v>1204645</v>
      </c>
      <c r="H233" s="71">
        <v>382839</v>
      </c>
      <c r="I233" s="71">
        <v>9019860</v>
      </c>
      <c r="J233" s="71">
        <v>9121607</v>
      </c>
      <c r="K233" s="71">
        <v>6353658</v>
      </c>
      <c r="L233" s="71">
        <v>1039660</v>
      </c>
      <c r="M233" s="71">
        <v>1442019</v>
      </c>
      <c r="N233" s="71">
        <v>396065</v>
      </c>
      <c r="P233" s="94">
        <v>746</v>
      </c>
      <c r="Q233" s="123">
        <f t="shared" si="3"/>
        <v>0</v>
      </c>
    </row>
    <row r="234" spans="1:17">
      <c r="A234">
        <v>747</v>
      </c>
      <c r="B234" s="39" t="s">
        <v>294</v>
      </c>
      <c r="C234" s="71">
        <v>377916</v>
      </c>
      <c r="D234" s="71">
        <v>1030795</v>
      </c>
      <c r="E234" s="71">
        <v>3588883</v>
      </c>
      <c r="F234" s="71">
        <v>233447</v>
      </c>
      <c r="G234" s="71">
        <v>320346</v>
      </c>
      <c r="H234" s="71">
        <v>116338</v>
      </c>
      <c r="I234" s="71">
        <v>2282651</v>
      </c>
      <c r="J234" s="71">
        <v>1177471</v>
      </c>
      <c r="K234" s="71">
        <v>1727405</v>
      </c>
      <c r="L234" s="71">
        <v>247543</v>
      </c>
      <c r="M234" s="71">
        <v>374896</v>
      </c>
      <c r="N234" s="71">
        <v>119404</v>
      </c>
      <c r="P234" s="94">
        <v>747</v>
      </c>
      <c r="Q234" s="123">
        <f t="shared" si="3"/>
        <v>0</v>
      </c>
    </row>
    <row r="235" spans="1:17">
      <c r="A235">
        <v>748</v>
      </c>
      <c r="B235" s="39" t="s">
        <v>295</v>
      </c>
      <c r="C235" s="71">
        <v>2273867</v>
      </c>
      <c r="D235" s="71">
        <v>2798001</v>
      </c>
      <c r="E235" s="71">
        <v>15662232</v>
      </c>
      <c r="F235" s="71">
        <v>994237</v>
      </c>
      <c r="G235" s="71">
        <v>1364729</v>
      </c>
      <c r="H235" s="71">
        <v>439037</v>
      </c>
      <c r="I235" s="71">
        <v>10647972</v>
      </c>
      <c r="J235" s="71">
        <v>3613556</v>
      </c>
      <c r="K235" s="71">
        <v>7442581</v>
      </c>
      <c r="L235" s="71">
        <v>1109626</v>
      </c>
      <c r="M235" s="71">
        <v>1622242</v>
      </c>
      <c r="N235" s="71">
        <v>452377</v>
      </c>
      <c r="P235" s="94">
        <v>748</v>
      </c>
      <c r="Q235" s="123">
        <f t="shared" si="3"/>
        <v>0</v>
      </c>
    </row>
    <row r="236" spans="1:17">
      <c r="A236">
        <v>791</v>
      </c>
      <c r="B236" s="39" t="s">
        <v>296</v>
      </c>
      <c r="C236" s="71">
        <v>1633761</v>
      </c>
      <c r="D236" s="71">
        <v>3155647</v>
      </c>
      <c r="E236" s="71">
        <v>14434768</v>
      </c>
      <c r="F236" s="71">
        <v>965992</v>
      </c>
      <c r="G236" s="71">
        <v>1313435</v>
      </c>
      <c r="H236" s="71">
        <v>457509</v>
      </c>
      <c r="I236" s="71">
        <v>8932356</v>
      </c>
      <c r="J236" s="71">
        <v>3134882</v>
      </c>
      <c r="K236" s="71">
        <v>6749073</v>
      </c>
      <c r="L236" s="71">
        <v>1053999</v>
      </c>
      <c r="M236" s="71">
        <v>1530182</v>
      </c>
      <c r="N236" s="71">
        <v>475091</v>
      </c>
      <c r="P236" s="94">
        <v>791</v>
      </c>
      <c r="Q236" s="123">
        <f t="shared" si="3"/>
        <v>0</v>
      </c>
    </row>
    <row r="237" spans="1:17">
      <c r="A237">
        <v>749</v>
      </c>
      <c r="B237" s="39" t="s">
        <v>297</v>
      </c>
      <c r="C237" s="71">
        <v>16916059</v>
      </c>
      <c r="D237" s="71">
        <v>11510475</v>
      </c>
      <c r="E237" s="71">
        <v>87208369</v>
      </c>
      <c r="F237" s="71">
        <v>3490067</v>
      </c>
      <c r="G237" s="71">
        <v>7482549</v>
      </c>
      <c r="H237" s="71">
        <v>2103404</v>
      </c>
      <c r="I237" s="71">
        <v>66464292</v>
      </c>
      <c r="J237" s="71">
        <v>8683264</v>
      </c>
      <c r="K237" s="71">
        <v>41510289</v>
      </c>
      <c r="L237" s="71">
        <v>3843867</v>
      </c>
      <c r="M237" s="71">
        <v>8995852</v>
      </c>
      <c r="N237" s="71">
        <v>2172328</v>
      </c>
      <c r="P237" s="94">
        <v>749</v>
      </c>
      <c r="Q237" s="123">
        <f t="shared" si="3"/>
        <v>0</v>
      </c>
    </row>
    <row r="238" spans="1:17">
      <c r="A238">
        <v>751</v>
      </c>
      <c r="B238" s="39" t="s">
        <v>298</v>
      </c>
      <c r="C238" s="71">
        <v>1882951</v>
      </c>
      <c r="D238" s="71">
        <v>1570991</v>
      </c>
      <c r="E238" s="71">
        <v>11161073</v>
      </c>
      <c r="F238" s="71">
        <v>588836</v>
      </c>
      <c r="G238" s="71">
        <v>935562</v>
      </c>
      <c r="H238" s="71">
        <v>290211</v>
      </c>
      <c r="I238" s="71">
        <v>8193570</v>
      </c>
      <c r="J238" s="71">
        <v>1156618</v>
      </c>
      <c r="K238" s="71">
        <v>5256774</v>
      </c>
      <c r="L238" s="71">
        <v>645454</v>
      </c>
      <c r="M238" s="71">
        <v>1096834</v>
      </c>
      <c r="N238" s="71">
        <v>299358</v>
      </c>
      <c r="P238" s="94">
        <v>751</v>
      </c>
      <c r="Q238" s="123">
        <f t="shared" si="3"/>
        <v>0</v>
      </c>
    </row>
    <row r="239" spans="1:17">
      <c r="A239">
        <v>753</v>
      </c>
      <c r="B239" s="39" t="s">
        <v>299</v>
      </c>
      <c r="C239" s="71">
        <v>38717489</v>
      </c>
      <c r="D239" s="71">
        <v>16953214</v>
      </c>
      <c r="E239" s="71">
        <v>103302088</v>
      </c>
      <c r="F239" s="71">
        <v>4517899</v>
      </c>
      <c r="G239" s="71">
        <v>9862017</v>
      </c>
      <c r="H239" s="71">
        <v>2295608</v>
      </c>
      <c r="I239" s="71">
        <v>110080092</v>
      </c>
      <c r="J239" s="71">
        <v>14743546</v>
      </c>
      <c r="K239" s="71">
        <v>39284720</v>
      </c>
      <c r="L239" s="71">
        <v>4932100</v>
      </c>
      <c r="M239" s="71">
        <v>11978543</v>
      </c>
      <c r="N239" s="71">
        <v>2365093</v>
      </c>
      <c r="P239" s="94">
        <v>753</v>
      </c>
      <c r="Q239" s="123">
        <f t="shared" si="3"/>
        <v>0</v>
      </c>
    </row>
    <row r="240" spans="1:17">
      <c r="A240">
        <v>755</v>
      </c>
      <c r="B240" s="63" t="s">
        <v>300</v>
      </c>
      <c r="C240" s="71">
        <v>9421931</v>
      </c>
      <c r="D240" s="71">
        <v>3688751</v>
      </c>
      <c r="E240" s="71">
        <v>29930578</v>
      </c>
      <c r="F240" s="71">
        <v>1367975</v>
      </c>
      <c r="G240" s="71">
        <v>2619227</v>
      </c>
      <c r="H240" s="71">
        <v>633063</v>
      </c>
      <c r="I240" s="71">
        <v>27980544</v>
      </c>
      <c r="J240" s="71">
        <v>4985296</v>
      </c>
      <c r="K240" s="71">
        <v>13480011</v>
      </c>
      <c r="L240" s="71">
        <v>1471682</v>
      </c>
      <c r="M240" s="71">
        <v>3173001</v>
      </c>
      <c r="N240" s="71">
        <v>652360</v>
      </c>
      <c r="P240" s="94">
        <v>755</v>
      </c>
      <c r="Q240" s="123">
        <f t="shared" si="3"/>
        <v>0</v>
      </c>
    </row>
    <row r="241" spans="1:17">
      <c r="A241">
        <v>758</v>
      </c>
      <c r="B241" s="39" t="s">
        <v>301</v>
      </c>
      <c r="C241" s="71">
        <v>5208705</v>
      </c>
      <c r="D241" s="71">
        <v>2748968</v>
      </c>
      <c r="E241" s="71">
        <v>30742536</v>
      </c>
      <c r="F241" s="71">
        <v>1535914</v>
      </c>
      <c r="G241" s="71">
        <v>2814494</v>
      </c>
      <c r="H241" s="71">
        <v>835890</v>
      </c>
      <c r="I241" s="71">
        <v>23341720</v>
      </c>
      <c r="J241" s="71">
        <v>3106124</v>
      </c>
      <c r="K241" s="71">
        <v>13715621</v>
      </c>
      <c r="L241" s="71">
        <v>1692870</v>
      </c>
      <c r="M241" s="71">
        <v>3384776</v>
      </c>
      <c r="N241" s="71">
        <v>868978</v>
      </c>
      <c r="P241" s="94">
        <v>758</v>
      </c>
      <c r="Q241" s="123">
        <f t="shared" si="3"/>
        <v>0</v>
      </c>
    </row>
    <row r="242" spans="1:17">
      <c r="A242">
        <v>759</v>
      </c>
      <c r="B242" s="39" t="s">
        <v>302</v>
      </c>
      <c r="C242" s="71">
        <v>532319</v>
      </c>
      <c r="D242" s="71">
        <v>1008114</v>
      </c>
      <c r="E242" s="71">
        <v>5134429</v>
      </c>
      <c r="F242" s="71">
        <v>376748</v>
      </c>
      <c r="G242" s="71">
        <v>469627</v>
      </c>
      <c r="H242" s="71">
        <v>169591</v>
      </c>
      <c r="I242" s="71">
        <v>3079946</v>
      </c>
      <c r="J242" s="71">
        <v>1078883</v>
      </c>
      <c r="K242" s="71">
        <v>2397652</v>
      </c>
      <c r="L242" s="71">
        <v>401000</v>
      </c>
      <c r="M242" s="71">
        <v>556153</v>
      </c>
      <c r="N242" s="71">
        <v>171936</v>
      </c>
      <c r="P242" s="94">
        <v>759</v>
      </c>
      <c r="Q242" s="123">
        <f t="shared" si="3"/>
        <v>0</v>
      </c>
    </row>
    <row r="243" spans="1:17">
      <c r="A243">
        <v>761</v>
      </c>
      <c r="B243" s="39" t="s">
        <v>303</v>
      </c>
      <c r="C243" s="71">
        <v>4519486</v>
      </c>
      <c r="D243" s="71">
        <v>5906854</v>
      </c>
      <c r="E243" s="71">
        <v>27158957</v>
      </c>
      <c r="F243" s="71">
        <v>1707749</v>
      </c>
      <c r="G243" s="71">
        <v>2481535</v>
      </c>
      <c r="H243" s="71">
        <v>822173</v>
      </c>
      <c r="I243" s="71">
        <v>20409827</v>
      </c>
      <c r="J243" s="71">
        <v>5242058</v>
      </c>
      <c r="K243" s="71">
        <v>11756446</v>
      </c>
      <c r="L243" s="71">
        <v>1897031</v>
      </c>
      <c r="M243" s="71">
        <v>2977763</v>
      </c>
      <c r="N243" s="71">
        <v>860981</v>
      </c>
      <c r="P243" s="94">
        <v>761</v>
      </c>
      <c r="Q243" s="123">
        <f t="shared" si="3"/>
        <v>0</v>
      </c>
    </row>
    <row r="244" spans="1:17">
      <c r="A244">
        <v>762</v>
      </c>
      <c r="B244" s="39" t="s">
        <v>304</v>
      </c>
      <c r="C244" s="71">
        <v>1219016</v>
      </c>
      <c r="D244" s="71">
        <v>2618808</v>
      </c>
      <c r="E244" s="71">
        <v>10606275</v>
      </c>
      <c r="F244" s="71">
        <v>631940</v>
      </c>
      <c r="G244" s="71">
        <v>979668</v>
      </c>
      <c r="H244" s="71">
        <v>340371</v>
      </c>
      <c r="I244" s="71">
        <v>7056210</v>
      </c>
      <c r="J244" s="71">
        <v>2928904</v>
      </c>
      <c r="K244" s="71">
        <v>4869098</v>
      </c>
      <c r="L244" s="71">
        <v>706255</v>
      </c>
      <c r="M244" s="71">
        <v>1161485</v>
      </c>
      <c r="N244" s="71">
        <v>352671</v>
      </c>
      <c r="P244" s="94">
        <v>762</v>
      </c>
      <c r="Q244" s="123">
        <f t="shared" si="3"/>
        <v>0</v>
      </c>
    </row>
    <row r="245" spans="1:17">
      <c r="A245">
        <v>765</v>
      </c>
      <c r="B245" s="39" t="s">
        <v>305</v>
      </c>
      <c r="C245" s="71">
        <v>7694019</v>
      </c>
      <c r="D245" s="71">
        <v>6807091</v>
      </c>
      <c r="E245" s="71">
        <v>35147826</v>
      </c>
      <c r="F245" s="71">
        <v>2093560</v>
      </c>
      <c r="G245" s="71">
        <v>3440506</v>
      </c>
      <c r="H245" s="71">
        <v>1029572</v>
      </c>
      <c r="I245" s="71">
        <v>30021388</v>
      </c>
      <c r="J245" s="71">
        <v>6025946</v>
      </c>
      <c r="K245" s="71">
        <v>14495670</v>
      </c>
      <c r="L245" s="71">
        <v>2296058</v>
      </c>
      <c r="M245" s="71">
        <v>4175139</v>
      </c>
      <c r="N245" s="71">
        <v>1071198</v>
      </c>
      <c r="P245" s="94">
        <v>765</v>
      </c>
      <c r="Q245" s="123">
        <f t="shared" si="3"/>
        <v>0</v>
      </c>
    </row>
    <row r="246" spans="1:17">
      <c r="A246">
        <v>768</v>
      </c>
      <c r="B246" s="39" t="s">
        <v>306</v>
      </c>
      <c r="C246" s="71">
        <v>836453</v>
      </c>
      <c r="D246" s="71">
        <v>2081449</v>
      </c>
      <c r="E246" s="71">
        <v>6597443</v>
      </c>
      <c r="F246" s="71">
        <v>434704</v>
      </c>
      <c r="G246" s="71">
        <v>598655</v>
      </c>
      <c r="H246" s="71">
        <v>223273</v>
      </c>
      <c r="I246" s="71">
        <v>4598938</v>
      </c>
      <c r="J246" s="71">
        <v>1876114</v>
      </c>
      <c r="K246" s="71">
        <v>2989243</v>
      </c>
      <c r="L246" s="71">
        <v>397429</v>
      </c>
      <c r="M246" s="71">
        <v>720058</v>
      </c>
      <c r="N246" s="71">
        <v>233058</v>
      </c>
      <c r="P246" s="94">
        <v>768</v>
      </c>
      <c r="Q246" s="123">
        <f t="shared" si="3"/>
        <v>0</v>
      </c>
    </row>
    <row r="247" spans="1:17">
      <c r="A247">
        <v>777</v>
      </c>
      <c r="B247" s="39" t="s">
        <v>307</v>
      </c>
      <c r="C247" s="71">
        <v>2451820</v>
      </c>
      <c r="D247" s="71">
        <v>3172912</v>
      </c>
      <c r="E247" s="71">
        <v>22625094</v>
      </c>
      <c r="F247" s="71">
        <v>1470909</v>
      </c>
      <c r="G247" s="71">
        <v>1976774</v>
      </c>
      <c r="H247" s="71">
        <v>692276</v>
      </c>
      <c r="I247" s="71">
        <v>15122126</v>
      </c>
      <c r="J247" s="71">
        <v>3181147</v>
      </c>
      <c r="K247" s="71">
        <v>10498072</v>
      </c>
      <c r="L247" s="71">
        <v>1528572</v>
      </c>
      <c r="M247" s="71">
        <v>2337928</v>
      </c>
      <c r="N247" s="71">
        <v>723858</v>
      </c>
      <c r="P247" s="94">
        <v>777</v>
      </c>
      <c r="Q247" s="123">
        <f t="shared" si="3"/>
        <v>0</v>
      </c>
    </row>
    <row r="248" spans="1:17">
      <c r="A248">
        <v>778</v>
      </c>
      <c r="B248" s="39" t="s">
        <v>308</v>
      </c>
      <c r="C248" s="71">
        <v>2813122</v>
      </c>
      <c r="D248" s="71">
        <v>3619564</v>
      </c>
      <c r="E248" s="71">
        <v>22063463</v>
      </c>
      <c r="F248" s="71">
        <v>1228601</v>
      </c>
      <c r="G248" s="71">
        <v>1937987</v>
      </c>
      <c r="H248" s="71">
        <v>647216</v>
      </c>
      <c r="I248" s="71">
        <v>14675778</v>
      </c>
      <c r="J248" s="71">
        <v>3613248</v>
      </c>
      <c r="K248" s="71">
        <v>10332398</v>
      </c>
      <c r="L248" s="71">
        <v>1307301</v>
      </c>
      <c r="M248" s="71">
        <v>2282202</v>
      </c>
      <c r="N248" s="71">
        <v>673159</v>
      </c>
      <c r="P248" s="94">
        <v>778</v>
      </c>
      <c r="Q248" s="123">
        <f t="shared" si="3"/>
        <v>0</v>
      </c>
    </row>
    <row r="249" spans="1:17">
      <c r="A249">
        <v>781</v>
      </c>
      <c r="B249" s="39" t="s">
        <v>309</v>
      </c>
      <c r="C249" s="71">
        <v>1526959</v>
      </c>
      <c r="D249" s="71">
        <v>3560557</v>
      </c>
      <c r="E249" s="71">
        <v>9508821</v>
      </c>
      <c r="F249" s="71">
        <v>636902</v>
      </c>
      <c r="G249" s="71">
        <v>929242</v>
      </c>
      <c r="H249" s="71">
        <v>340778</v>
      </c>
      <c r="I249" s="71">
        <v>7445873</v>
      </c>
      <c r="J249" s="71">
        <v>3312240</v>
      </c>
      <c r="K249" s="71">
        <v>3550809</v>
      </c>
      <c r="L249" s="71">
        <v>669833</v>
      </c>
      <c r="M249" s="71">
        <v>1097498</v>
      </c>
      <c r="N249" s="71">
        <v>356166</v>
      </c>
      <c r="P249" s="94">
        <v>781</v>
      </c>
      <c r="Q249" s="123">
        <f t="shared" si="3"/>
        <v>0</v>
      </c>
    </row>
    <row r="250" spans="1:17">
      <c r="A250">
        <v>783</v>
      </c>
      <c r="B250" s="39" t="s">
        <v>310</v>
      </c>
      <c r="C250" s="71">
        <v>4111875</v>
      </c>
      <c r="D250" s="71">
        <v>4115104</v>
      </c>
      <c r="E250" s="71">
        <v>25130608</v>
      </c>
      <c r="F250" s="71">
        <v>1658819</v>
      </c>
      <c r="G250" s="71">
        <v>2165271</v>
      </c>
      <c r="H250" s="71">
        <v>687027</v>
      </c>
      <c r="I250" s="71">
        <v>18349829</v>
      </c>
      <c r="J250" s="71">
        <v>3571389</v>
      </c>
      <c r="K250" s="71">
        <v>11450608</v>
      </c>
      <c r="L250" s="71">
        <v>1785480</v>
      </c>
      <c r="M250" s="71">
        <v>2559191</v>
      </c>
      <c r="N250" s="71">
        <v>704264</v>
      </c>
      <c r="P250" s="94">
        <v>783</v>
      </c>
      <c r="Q250" s="123">
        <f t="shared" si="3"/>
        <v>0</v>
      </c>
    </row>
    <row r="251" spans="1:17">
      <c r="A251">
        <v>831</v>
      </c>
      <c r="B251" s="39" t="s">
        <v>311</v>
      </c>
      <c r="C251" s="71">
        <v>4382838</v>
      </c>
      <c r="D251" s="71">
        <v>3103711</v>
      </c>
      <c r="E251" s="71">
        <v>18692345</v>
      </c>
      <c r="F251" s="71">
        <v>1028343</v>
      </c>
      <c r="G251" s="71">
        <v>1628974</v>
      </c>
      <c r="H251" s="71">
        <v>463052</v>
      </c>
      <c r="I251" s="71">
        <v>15873349</v>
      </c>
      <c r="J251" s="71">
        <v>2751391</v>
      </c>
      <c r="K251" s="71">
        <v>8269969</v>
      </c>
      <c r="L251" s="71">
        <v>1095102</v>
      </c>
      <c r="M251" s="71">
        <v>1951660</v>
      </c>
      <c r="N251" s="71">
        <v>476783</v>
      </c>
      <c r="P251" s="94">
        <v>831</v>
      </c>
      <c r="Q251" s="123">
        <f t="shared" si="3"/>
        <v>0</v>
      </c>
    </row>
    <row r="252" spans="1:17">
      <c r="A252">
        <v>832</v>
      </c>
      <c r="B252" s="39" t="s">
        <v>312</v>
      </c>
      <c r="C252" s="71">
        <v>1300980</v>
      </c>
      <c r="D252" s="71">
        <v>2372140</v>
      </c>
      <c r="E252" s="71">
        <v>10564916</v>
      </c>
      <c r="F252" s="71">
        <v>699583</v>
      </c>
      <c r="G252" s="71">
        <v>994413</v>
      </c>
      <c r="H252" s="71">
        <v>353375</v>
      </c>
      <c r="I252" s="71">
        <v>7291682</v>
      </c>
      <c r="J252" s="71">
        <v>1171320</v>
      </c>
      <c r="K252" s="71">
        <v>4591696</v>
      </c>
      <c r="L252" s="71">
        <v>787739</v>
      </c>
      <c r="M252" s="71">
        <v>1168171</v>
      </c>
      <c r="N252" s="71">
        <v>353909</v>
      </c>
      <c r="P252" s="94">
        <v>832</v>
      </c>
      <c r="Q252" s="123">
        <f t="shared" si="3"/>
        <v>0</v>
      </c>
    </row>
    <row r="253" spans="1:17">
      <c r="A253">
        <v>833</v>
      </c>
      <c r="B253" s="39" t="s">
        <v>313</v>
      </c>
      <c r="C253" s="71">
        <v>1109499</v>
      </c>
      <c r="D253" s="71">
        <v>1325449</v>
      </c>
      <c r="E253" s="71">
        <v>5474971</v>
      </c>
      <c r="F253" s="71">
        <v>326954</v>
      </c>
      <c r="G253" s="71">
        <v>509311</v>
      </c>
      <c r="H253" s="71">
        <v>170791</v>
      </c>
      <c r="I253" s="71">
        <v>4498973</v>
      </c>
      <c r="J253" s="71">
        <v>817945</v>
      </c>
      <c r="K253" s="71">
        <v>2152201</v>
      </c>
      <c r="L253" s="71">
        <v>350377</v>
      </c>
      <c r="M253" s="71">
        <v>607861</v>
      </c>
      <c r="N253" s="71">
        <v>178324</v>
      </c>
      <c r="P253" s="94">
        <v>833</v>
      </c>
      <c r="Q253" s="123">
        <f t="shared" si="3"/>
        <v>0</v>
      </c>
    </row>
    <row r="254" spans="1:17">
      <c r="A254">
        <v>834</v>
      </c>
      <c r="B254" s="64" t="s">
        <v>314</v>
      </c>
      <c r="C254" s="71">
        <v>4069318</v>
      </c>
      <c r="D254" s="71">
        <v>4318615</v>
      </c>
      <c r="E254" s="71">
        <v>22116621</v>
      </c>
      <c r="F254" s="71">
        <v>1363703</v>
      </c>
      <c r="G254" s="71">
        <v>1961391</v>
      </c>
      <c r="H254" s="71">
        <v>603832</v>
      </c>
      <c r="I254" s="71">
        <v>16573246</v>
      </c>
      <c r="J254" s="71">
        <v>4755563</v>
      </c>
      <c r="K254" s="71">
        <v>9941545</v>
      </c>
      <c r="L254" s="71">
        <v>1480341</v>
      </c>
      <c r="M254" s="71">
        <v>2332711</v>
      </c>
      <c r="N254" s="71">
        <v>623428</v>
      </c>
      <c r="P254" s="94">
        <v>834</v>
      </c>
      <c r="Q254" s="123">
        <f t="shared" si="3"/>
        <v>0</v>
      </c>
    </row>
    <row r="255" spans="1:17">
      <c r="A255">
        <v>837</v>
      </c>
      <c r="B255" s="39" t="s">
        <v>315</v>
      </c>
      <c r="C255" s="71">
        <v>268551096</v>
      </c>
      <c r="D255" s="71">
        <v>142935628</v>
      </c>
      <c r="E255" s="71">
        <v>966837669</v>
      </c>
      <c r="F255" s="71">
        <v>34586008</v>
      </c>
      <c r="G255" s="71">
        <v>88508905</v>
      </c>
      <c r="H255" s="71">
        <v>23382439</v>
      </c>
      <c r="I255" s="71">
        <v>887414402</v>
      </c>
      <c r="J255" s="71">
        <v>114647500</v>
      </c>
      <c r="K255" s="71">
        <v>413531924</v>
      </c>
      <c r="L255" s="71">
        <v>38215321</v>
      </c>
      <c r="M255" s="71">
        <v>108694050</v>
      </c>
      <c r="N255" s="71">
        <v>24571828</v>
      </c>
      <c r="P255" s="94">
        <v>837</v>
      </c>
      <c r="Q255" s="123">
        <f t="shared" si="3"/>
        <v>0</v>
      </c>
    </row>
    <row r="256" spans="1:17">
      <c r="A256">
        <v>844</v>
      </c>
      <c r="B256" s="39" t="s">
        <v>316</v>
      </c>
      <c r="C256" s="71">
        <v>402830</v>
      </c>
      <c r="D256" s="71">
        <v>1482033</v>
      </c>
      <c r="E256" s="71">
        <v>4064082</v>
      </c>
      <c r="F256" s="71">
        <v>281657</v>
      </c>
      <c r="G256" s="71">
        <v>370236</v>
      </c>
      <c r="H256" s="71">
        <v>136414</v>
      </c>
      <c r="I256" s="71">
        <v>2640594</v>
      </c>
      <c r="J256" s="71">
        <v>1238461</v>
      </c>
      <c r="K256" s="71">
        <v>1888398</v>
      </c>
      <c r="L256" s="71">
        <v>285689</v>
      </c>
      <c r="M256" s="71">
        <v>425229</v>
      </c>
      <c r="N256" s="71">
        <v>141400</v>
      </c>
      <c r="P256" s="94">
        <v>844</v>
      </c>
      <c r="Q256" s="123">
        <f t="shared" si="3"/>
        <v>0</v>
      </c>
    </row>
    <row r="257" spans="1:17">
      <c r="A257">
        <v>845</v>
      </c>
      <c r="B257" s="39" t="s">
        <v>317</v>
      </c>
      <c r="C257" s="71">
        <v>1389460</v>
      </c>
      <c r="D257" s="71">
        <v>1688158</v>
      </c>
      <c r="E257" s="71">
        <v>8820062</v>
      </c>
      <c r="F257" s="71">
        <v>614411</v>
      </c>
      <c r="G257" s="71">
        <v>873766</v>
      </c>
      <c r="H257" s="71">
        <v>274441</v>
      </c>
      <c r="I257" s="71">
        <v>6846747</v>
      </c>
      <c r="J257" s="71">
        <v>1539552</v>
      </c>
      <c r="K257" s="71">
        <v>3678500</v>
      </c>
      <c r="L257" s="71">
        <v>654049</v>
      </c>
      <c r="M257" s="71">
        <v>1031954</v>
      </c>
      <c r="N257" s="71">
        <v>284656</v>
      </c>
      <c r="P257" s="94">
        <v>845</v>
      </c>
      <c r="Q257" s="123">
        <f t="shared" si="3"/>
        <v>0</v>
      </c>
    </row>
    <row r="258" spans="1:17">
      <c r="A258">
        <v>846</v>
      </c>
      <c r="B258" s="39" t="s">
        <v>318</v>
      </c>
      <c r="C258" s="71">
        <v>2031257</v>
      </c>
      <c r="D258" s="71">
        <v>2816634</v>
      </c>
      <c r="E258" s="71">
        <v>15541200</v>
      </c>
      <c r="F258" s="71">
        <v>982076</v>
      </c>
      <c r="G258" s="71">
        <v>1311624</v>
      </c>
      <c r="H258" s="71">
        <v>450275</v>
      </c>
      <c r="I258" s="71">
        <v>9973684</v>
      </c>
      <c r="J258" s="71">
        <v>2610075</v>
      </c>
      <c r="K258" s="71">
        <v>7706762</v>
      </c>
      <c r="L258" s="71">
        <v>1090870</v>
      </c>
      <c r="M258" s="71">
        <v>1551432</v>
      </c>
      <c r="N258" s="71">
        <v>466629</v>
      </c>
      <c r="P258" s="94">
        <v>846</v>
      </c>
      <c r="Q258" s="123">
        <f t="shared" si="3"/>
        <v>0</v>
      </c>
    </row>
    <row r="259" spans="1:17">
      <c r="A259">
        <v>848</v>
      </c>
      <c r="B259" s="39" t="s">
        <v>319</v>
      </c>
      <c r="C259" s="71">
        <v>1244422</v>
      </c>
      <c r="D259" s="71">
        <v>3227923</v>
      </c>
      <c r="E259" s="71">
        <v>12033756</v>
      </c>
      <c r="F259" s="71">
        <v>774536</v>
      </c>
      <c r="G259" s="71">
        <v>1055564</v>
      </c>
      <c r="H259" s="71">
        <v>379065</v>
      </c>
      <c r="I259" s="71">
        <v>7742105</v>
      </c>
      <c r="J259" s="71">
        <v>3003134</v>
      </c>
      <c r="K259" s="71">
        <v>5752828</v>
      </c>
      <c r="L259" s="71">
        <v>871838</v>
      </c>
      <c r="M259" s="71">
        <v>1256251</v>
      </c>
      <c r="N259" s="71">
        <v>393627</v>
      </c>
      <c r="P259" s="94">
        <v>848</v>
      </c>
      <c r="Q259" s="123">
        <f t="shared" si="3"/>
        <v>0</v>
      </c>
    </row>
    <row r="260" spans="1:17">
      <c r="A260">
        <v>849</v>
      </c>
      <c r="B260" s="66" t="s">
        <v>320</v>
      </c>
      <c r="C260" s="71">
        <v>1142750</v>
      </c>
      <c r="D260" s="71">
        <v>1714015</v>
      </c>
      <c r="E260" s="71">
        <v>8366472</v>
      </c>
      <c r="F260" s="71">
        <v>646449</v>
      </c>
      <c r="G260" s="71">
        <v>734103</v>
      </c>
      <c r="H260" s="71">
        <v>252937</v>
      </c>
      <c r="I260" s="71">
        <v>5656846</v>
      </c>
      <c r="J260" s="71">
        <v>1702659</v>
      </c>
      <c r="K260" s="71">
        <v>4001853</v>
      </c>
      <c r="L260" s="71">
        <v>691570</v>
      </c>
      <c r="M260" s="71">
        <v>886410</v>
      </c>
      <c r="N260" s="71">
        <v>263836</v>
      </c>
      <c r="P260" s="94">
        <v>849</v>
      </c>
      <c r="Q260" s="123">
        <f t="shared" si="3"/>
        <v>0</v>
      </c>
    </row>
    <row r="261" spans="1:17">
      <c r="A261">
        <v>850</v>
      </c>
      <c r="B261" s="39" t="s">
        <v>321</v>
      </c>
      <c r="C261" s="71">
        <v>1332992</v>
      </c>
      <c r="D261" s="71">
        <v>1377857</v>
      </c>
      <c r="E261" s="71">
        <v>7640028</v>
      </c>
      <c r="F261" s="71">
        <v>452644</v>
      </c>
      <c r="G261" s="71">
        <v>695530</v>
      </c>
      <c r="H261" s="71">
        <v>217246</v>
      </c>
      <c r="I261" s="71">
        <v>5705737</v>
      </c>
      <c r="J261" s="71">
        <v>1328515</v>
      </c>
      <c r="K261" s="71">
        <v>3437052</v>
      </c>
      <c r="L261" s="71">
        <v>504345</v>
      </c>
      <c r="M261" s="71">
        <v>840736</v>
      </c>
      <c r="N261" s="71">
        <v>228367</v>
      </c>
      <c r="P261" s="94">
        <v>850</v>
      </c>
      <c r="Q261" s="123">
        <f t="shared" ref="Q261:Q295" si="4">P261-A261</f>
        <v>0</v>
      </c>
    </row>
    <row r="262" spans="1:17">
      <c r="A262">
        <v>851</v>
      </c>
      <c r="B262" s="39" t="s">
        <v>322</v>
      </c>
      <c r="C262" s="71">
        <v>16571796</v>
      </c>
      <c r="D262" s="71">
        <v>10313371</v>
      </c>
      <c r="E262" s="71">
        <v>82004255</v>
      </c>
      <c r="F262" s="71">
        <v>3980416</v>
      </c>
      <c r="G262" s="71">
        <v>7205753</v>
      </c>
      <c r="H262" s="71">
        <v>2055753</v>
      </c>
      <c r="I262" s="71">
        <v>64934056</v>
      </c>
      <c r="J262" s="71">
        <v>9251193</v>
      </c>
      <c r="K262" s="71">
        <v>36117285</v>
      </c>
      <c r="L262" s="71">
        <v>4182280</v>
      </c>
      <c r="M262" s="71">
        <v>8552550</v>
      </c>
      <c r="N262" s="71">
        <v>2124564</v>
      </c>
      <c r="P262" s="94">
        <v>851</v>
      </c>
      <c r="Q262" s="123">
        <f t="shared" si="4"/>
        <v>0</v>
      </c>
    </row>
    <row r="263" spans="1:17">
      <c r="A263">
        <v>853</v>
      </c>
      <c r="B263" s="39" t="s">
        <v>323</v>
      </c>
      <c r="C263" s="71">
        <v>191984440</v>
      </c>
      <c r="D263" s="71">
        <v>121702710</v>
      </c>
      <c r="E263" s="71">
        <v>704930323</v>
      </c>
      <c r="F263" s="71">
        <v>27230195</v>
      </c>
      <c r="G263" s="71">
        <v>67176722</v>
      </c>
      <c r="H263" s="71">
        <v>18661136</v>
      </c>
      <c r="I263" s="71">
        <v>655558130</v>
      </c>
      <c r="J263" s="71">
        <v>94653640</v>
      </c>
      <c r="K263" s="71">
        <v>283321344</v>
      </c>
      <c r="L263" s="71">
        <v>28822225</v>
      </c>
      <c r="M263" s="71">
        <v>82097714</v>
      </c>
      <c r="N263" s="71">
        <v>19545609</v>
      </c>
      <c r="P263" s="94">
        <v>853</v>
      </c>
      <c r="Q263" s="123">
        <f t="shared" si="4"/>
        <v>0</v>
      </c>
    </row>
    <row r="264" spans="1:17">
      <c r="A264">
        <v>857</v>
      </c>
      <c r="B264" s="39" t="s">
        <v>324</v>
      </c>
      <c r="C264" s="71">
        <v>736695</v>
      </c>
      <c r="D264" s="71">
        <v>2018219</v>
      </c>
      <c r="E264" s="71">
        <v>6896123</v>
      </c>
      <c r="F264" s="71">
        <v>337752</v>
      </c>
      <c r="G264" s="71">
        <v>590901</v>
      </c>
      <c r="H264" s="71">
        <v>220720</v>
      </c>
      <c r="I264" s="71">
        <v>4435454</v>
      </c>
      <c r="J264" s="71">
        <v>2034875</v>
      </c>
      <c r="K264" s="71">
        <v>3308974</v>
      </c>
      <c r="L264" s="71">
        <v>353905</v>
      </c>
      <c r="M264" s="71">
        <v>702651</v>
      </c>
      <c r="N264" s="71">
        <v>231781</v>
      </c>
      <c r="P264" s="94">
        <v>857</v>
      </c>
      <c r="Q264" s="123">
        <f t="shared" si="4"/>
        <v>0</v>
      </c>
    </row>
    <row r="265" spans="1:17">
      <c r="A265">
        <v>858</v>
      </c>
      <c r="B265" s="39" t="s">
        <v>325</v>
      </c>
      <c r="C265" s="71">
        <v>69024046</v>
      </c>
      <c r="D265" s="71">
        <v>29824468</v>
      </c>
      <c r="E265" s="71">
        <v>191684701</v>
      </c>
      <c r="F265" s="71">
        <v>8524839</v>
      </c>
      <c r="G265" s="71">
        <v>17695644</v>
      </c>
      <c r="H265" s="71">
        <v>4126396</v>
      </c>
      <c r="I265" s="71">
        <v>196633551</v>
      </c>
      <c r="J265" s="71">
        <v>21638811</v>
      </c>
      <c r="K265" s="71">
        <v>76485756</v>
      </c>
      <c r="L265" s="71">
        <v>9190437</v>
      </c>
      <c r="M265" s="71">
        <v>21551634</v>
      </c>
      <c r="N265" s="71">
        <v>4290473</v>
      </c>
      <c r="P265" s="94">
        <v>858</v>
      </c>
      <c r="Q265" s="123">
        <f t="shared" si="4"/>
        <v>0</v>
      </c>
    </row>
    <row r="266" spans="1:17">
      <c r="A266">
        <v>859</v>
      </c>
      <c r="B266" s="39" t="s">
        <v>326</v>
      </c>
      <c r="C266" s="71">
        <v>3461881</v>
      </c>
      <c r="D266" s="71">
        <v>2252282</v>
      </c>
      <c r="E266" s="71">
        <v>20256502</v>
      </c>
      <c r="F266" s="71">
        <v>1313202</v>
      </c>
      <c r="G266" s="71">
        <v>1805429</v>
      </c>
      <c r="H266" s="71">
        <v>527098</v>
      </c>
      <c r="I266" s="71">
        <v>14241322</v>
      </c>
      <c r="J266" s="71">
        <v>1830776</v>
      </c>
      <c r="K266" s="71">
        <v>9721982</v>
      </c>
      <c r="L266" s="71">
        <v>1393644</v>
      </c>
      <c r="M266" s="71">
        <v>2171876</v>
      </c>
      <c r="N266" s="71">
        <v>536522</v>
      </c>
      <c r="P266" s="94">
        <v>859</v>
      </c>
      <c r="Q266" s="123">
        <f t="shared" si="4"/>
        <v>0</v>
      </c>
    </row>
    <row r="267" spans="1:17">
      <c r="A267">
        <v>886</v>
      </c>
      <c r="B267" s="39" t="s">
        <v>327</v>
      </c>
      <c r="C267" s="71">
        <v>9865767</v>
      </c>
      <c r="D267" s="71">
        <v>5836475</v>
      </c>
      <c r="E267" s="71">
        <v>49909964</v>
      </c>
      <c r="F267" s="71">
        <v>2756387</v>
      </c>
      <c r="G267" s="71">
        <v>4258845</v>
      </c>
      <c r="H267" s="71">
        <v>1255484</v>
      </c>
      <c r="I267" s="71">
        <v>38223964</v>
      </c>
      <c r="J267" s="71">
        <v>4910824</v>
      </c>
      <c r="K267" s="71">
        <v>22768615</v>
      </c>
      <c r="L267" s="71">
        <v>2905045</v>
      </c>
      <c r="M267" s="71">
        <v>5096177</v>
      </c>
      <c r="N267" s="71">
        <v>1294605</v>
      </c>
      <c r="P267" s="94">
        <v>886</v>
      </c>
      <c r="Q267" s="123">
        <f t="shared" si="4"/>
        <v>0</v>
      </c>
    </row>
    <row r="268" spans="1:17">
      <c r="A268">
        <v>887</v>
      </c>
      <c r="B268" s="39" t="s">
        <v>328</v>
      </c>
      <c r="C268" s="71">
        <v>1755021</v>
      </c>
      <c r="D268" s="71">
        <v>3597954</v>
      </c>
      <c r="E268" s="71">
        <v>14178591</v>
      </c>
      <c r="F268" s="71">
        <v>888396</v>
      </c>
      <c r="G268" s="71">
        <v>1248565</v>
      </c>
      <c r="H268" s="71">
        <v>422147</v>
      </c>
      <c r="I268" s="71">
        <v>9478439</v>
      </c>
      <c r="J268" s="71">
        <v>3106523</v>
      </c>
      <c r="K268" s="71">
        <v>6912423</v>
      </c>
      <c r="L268" s="71">
        <v>941116</v>
      </c>
      <c r="M268" s="71">
        <v>1515621</v>
      </c>
      <c r="N268" s="71">
        <v>444675</v>
      </c>
      <c r="P268" s="94">
        <v>887</v>
      </c>
      <c r="Q268" s="123">
        <f t="shared" si="4"/>
        <v>0</v>
      </c>
    </row>
    <row r="269" spans="1:17">
      <c r="A269">
        <v>889</v>
      </c>
      <c r="B269" s="39" t="s">
        <v>329</v>
      </c>
      <c r="C269" s="71">
        <v>1029434</v>
      </c>
      <c r="D269" s="71">
        <v>1205249</v>
      </c>
      <c r="E269" s="71">
        <v>6988424</v>
      </c>
      <c r="F269" s="71">
        <v>529495</v>
      </c>
      <c r="G269" s="71">
        <v>654313</v>
      </c>
      <c r="H269" s="71">
        <v>222160</v>
      </c>
      <c r="I269" s="71">
        <v>4963074</v>
      </c>
      <c r="J269" s="71">
        <v>1166365</v>
      </c>
      <c r="K269" s="71">
        <v>3046640</v>
      </c>
      <c r="L269" s="71">
        <v>559861</v>
      </c>
      <c r="M269" s="71">
        <v>781398</v>
      </c>
      <c r="N269" s="71">
        <v>233811</v>
      </c>
      <c r="P269" s="94">
        <v>889</v>
      </c>
      <c r="Q269" s="123">
        <f t="shared" si="4"/>
        <v>0</v>
      </c>
    </row>
    <row r="270" spans="1:17">
      <c r="A270">
        <v>890</v>
      </c>
      <c r="B270" s="39" t="s">
        <v>330</v>
      </c>
      <c r="C270" s="71">
        <v>796065</v>
      </c>
      <c r="D270" s="71">
        <v>872707</v>
      </c>
      <c r="E270" s="71">
        <v>4130700</v>
      </c>
      <c r="F270" s="71">
        <v>250946</v>
      </c>
      <c r="G270" s="71">
        <v>348365</v>
      </c>
      <c r="H270" s="71">
        <v>115141</v>
      </c>
      <c r="I270" s="71">
        <v>3324736</v>
      </c>
      <c r="J270" s="71">
        <v>817139</v>
      </c>
      <c r="K270" s="71">
        <v>1850489</v>
      </c>
      <c r="L270" s="71">
        <v>276413</v>
      </c>
      <c r="M270" s="71">
        <v>410958</v>
      </c>
      <c r="N270" s="71">
        <v>119554</v>
      </c>
      <c r="P270" s="94">
        <v>890</v>
      </c>
      <c r="Q270" s="123">
        <f t="shared" si="4"/>
        <v>0</v>
      </c>
    </row>
    <row r="271" spans="1:17">
      <c r="A271">
        <v>892</v>
      </c>
      <c r="B271" s="39" t="s">
        <v>331</v>
      </c>
      <c r="C271" s="71">
        <v>1965162</v>
      </c>
      <c r="D271" s="71">
        <v>1771436</v>
      </c>
      <c r="E271" s="71">
        <v>11131014</v>
      </c>
      <c r="F271" s="71">
        <v>650704</v>
      </c>
      <c r="G271" s="71">
        <v>1014680</v>
      </c>
      <c r="H271" s="71">
        <v>303913</v>
      </c>
      <c r="I271" s="71">
        <v>7965565</v>
      </c>
      <c r="J271" s="71">
        <v>1858764</v>
      </c>
      <c r="K271" s="71">
        <v>5180977</v>
      </c>
      <c r="L271" s="71">
        <v>720123</v>
      </c>
      <c r="M271" s="71">
        <v>1216852</v>
      </c>
      <c r="N271" s="71">
        <v>316714</v>
      </c>
      <c r="P271" s="94">
        <v>892</v>
      </c>
      <c r="Q271" s="123">
        <f t="shared" si="4"/>
        <v>0</v>
      </c>
    </row>
    <row r="272" spans="1:17">
      <c r="A272">
        <v>893</v>
      </c>
      <c r="B272" s="39" t="s">
        <v>332</v>
      </c>
      <c r="C272" s="71">
        <v>3654477</v>
      </c>
      <c r="D272" s="71">
        <v>5948964</v>
      </c>
      <c r="E272" s="71">
        <v>23977685</v>
      </c>
      <c r="F272" s="71">
        <v>1658244</v>
      </c>
      <c r="G272" s="71">
        <v>2244916</v>
      </c>
      <c r="H272" s="71">
        <v>712982</v>
      </c>
      <c r="I272" s="71">
        <v>17335106</v>
      </c>
      <c r="J272" s="71">
        <v>7892149</v>
      </c>
      <c r="K272" s="71">
        <v>11120712</v>
      </c>
      <c r="L272" s="71">
        <v>1855850</v>
      </c>
      <c r="M272" s="71">
        <v>2695819</v>
      </c>
      <c r="N272" s="71">
        <v>732223</v>
      </c>
      <c r="P272" s="94">
        <v>893</v>
      </c>
      <c r="Q272" s="123">
        <f t="shared" si="4"/>
        <v>0</v>
      </c>
    </row>
    <row r="273" spans="1:17">
      <c r="A273">
        <v>895</v>
      </c>
      <c r="B273" s="39" t="s">
        <v>333</v>
      </c>
      <c r="C273" s="71">
        <v>10003823</v>
      </c>
      <c r="D273" s="71">
        <v>7174549</v>
      </c>
      <c r="E273" s="71">
        <v>59164799</v>
      </c>
      <c r="F273" s="71">
        <v>2884012</v>
      </c>
      <c r="G273" s="71">
        <v>5335419</v>
      </c>
      <c r="H273" s="71">
        <v>1647858</v>
      </c>
      <c r="I273" s="71">
        <v>43745466</v>
      </c>
      <c r="J273" s="71">
        <v>7720931</v>
      </c>
      <c r="K273" s="71">
        <v>25043640</v>
      </c>
      <c r="L273" s="71">
        <v>3089525</v>
      </c>
      <c r="M273" s="71">
        <v>6067189</v>
      </c>
      <c r="N273" s="71">
        <v>1660306</v>
      </c>
      <c r="P273" s="94">
        <v>895</v>
      </c>
      <c r="Q273" s="123">
        <f t="shared" si="4"/>
        <v>0</v>
      </c>
    </row>
    <row r="274" spans="1:17">
      <c r="A274">
        <v>785</v>
      </c>
      <c r="B274" s="39" t="s">
        <v>334</v>
      </c>
      <c r="C274" s="71">
        <v>885841</v>
      </c>
      <c r="D274" s="71">
        <v>1405170</v>
      </c>
      <c r="E274" s="71">
        <v>7713886</v>
      </c>
      <c r="F274" s="71">
        <v>526996</v>
      </c>
      <c r="G274" s="71">
        <v>685523</v>
      </c>
      <c r="H274" s="71">
        <v>247763</v>
      </c>
      <c r="I274" s="71">
        <v>5037123</v>
      </c>
      <c r="J274" s="71">
        <v>1373462</v>
      </c>
      <c r="K274" s="71">
        <v>3376333</v>
      </c>
      <c r="L274" s="71">
        <v>568948</v>
      </c>
      <c r="M274" s="71">
        <v>791609</v>
      </c>
      <c r="N274" s="71">
        <v>258053</v>
      </c>
      <c r="P274" s="94">
        <v>785</v>
      </c>
      <c r="Q274" s="123">
        <f t="shared" si="4"/>
        <v>0</v>
      </c>
    </row>
    <row r="275" spans="1:17">
      <c r="A275">
        <v>905</v>
      </c>
      <c r="B275" s="39" t="s">
        <v>335</v>
      </c>
      <c r="C275" s="71">
        <v>66538088</v>
      </c>
      <c r="D275" s="71">
        <v>34413672</v>
      </c>
      <c r="E275" s="71">
        <v>270928767</v>
      </c>
      <c r="F275" s="71">
        <v>12054337</v>
      </c>
      <c r="G275" s="71">
        <v>24288337</v>
      </c>
      <c r="H275" s="71">
        <v>6498598</v>
      </c>
      <c r="I275" s="71">
        <v>229955941</v>
      </c>
      <c r="J275" s="71">
        <v>29221172</v>
      </c>
      <c r="K275" s="71">
        <v>120812255</v>
      </c>
      <c r="L275" s="71">
        <v>13133650</v>
      </c>
      <c r="M275" s="71">
        <v>29380494</v>
      </c>
      <c r="N275" s="71">
        <v>6747597</v>
      </c>
      <c r="P275" s="94">
        <v>905</v>
      </c>
      <c r="Q275" s="123">
        <f t="shared" si="4"/>
        <v>0</v>
      </c>
    </row>
    <row r="276" spans="1:17">
      <c r="A276">
        <v>908</v>
      </c>
      <c r="B276" s="39" t="s">
        <v>336</v>
      </c>
      <c r="C276" s="71">
        <v>16847201</v>
      </c>
      <c r="D276" s="71">
        <v>8032035</v>
      </c>
      <c r="E276" s="71">
        <v>79009195</v>
      </c>
      <c r="F276" s="71">
        <v>4077007</v>
      </c>
      <c r="G276" s="71">
        <v>7196022</v>
      </c>
      <c r="H276" s="71">
        <v>2083086</v>
      </c>
      <c r="I276" s="71">
        <v>65356208</v>
      </c>
      <c r="J276" s="71">
        <v>8204130</v>
      </c>
      <c r="K276" s="71">
        <v>33035559</v>
      </c>
      <c r="L276" s="71">
        <v>4275382</v>
      </c>
      <c r="M276" s="71">
        <v>8609908</v>
      </c>
      <c r="N276" s="71">
        <v>2161747</v>
      </c>
      <c r="P276" s="94">
        <v>908</v>
      </c>
      <c r="Q276" s="123">
        <f t="shared" si="4"/>
        <v>0</v>
      </c>
    </row>
    <row r="277" spans="1:17">
      <c r="A277">
        <v>92</v>
      </c>
      <c r="B277" s="39" t="s">
        <v>337</v>
      </c>
      <c r="C277" s="71">
        <v>298283448</v>
      </c>
      <c r="D277" s="71">
        <v>84828028</v>
      </c>
      <c r="E277" s="71">
        <v>973636347</v>
      </c>
      <c r="F277" s="71">
        <v>27623399</v>
      </c>
      <c r="G277" s="71">
        <v>95238515</v>
      </c>
      <c r="H277" s="71">
        <v>23935268</v>
      </c>
      <c r="I277" s="71">
        <v>955021215</v>
      </c>
      <c r="J277" s="71">
        <v>74273243</v>
      </c>
      <c r="K277" s="71">
        <v>363809823</v>
      </c>
      <c r="L277" s="71">
        <v>29673962</v>
      </c>
      <c r="M277" s="71">
        <v>115154927</v>
      </c>
      <c r="N277" s="71">
        <v>24613244</v>
      </c>
      <c r="P277" s="94">
        <v>92</v>
      </c>
      <c r="Q277" s="123">
        <f t="shared" si="4"/>
        <v>0</v>
      </c>
    </row>
    <row r="278" spans="1:17">
      <c r="A278">
        <v>915</v>
      </c>
      <c r="B278" s="39" t="s">
        <v>338</v>
      </c>
      <c r="C278" s="71">
        <v>13290454</v>
      </c>
      <c r="D278" s="71">
        <v>7799470</v>
      </c>
      <c r="E278" s="71">
        <v>73170792</v>
      </c>
      <c r="F278" s="71">
        <v>3421757</v>
      </c>
      <c r="G278" s="71">
        <v>6410074</v>
      </c>
      <c r="H278" s="71">
        <v>1954279</v>
      </c>
      <c r="I278" s="71">
        <v>57487108</v>
      </c>
      <c r="J278" s="71">
        <v>5965469</v>
      </c>
      <c r="K278" s="71">
        <v>32668556</v>
      </c>
      <c r="L278" s="71">
        <v>3664331</v>
      </c>
      <c r="M278" s="71">
        <v>7643441</v>
      </c>
      <c r="N278" s="71">
        <v>2029469</v>
      </c>
      <c r="P278" s="94">
        <v>915</v>
      </c>
      <c r="Q278" s="123">
        <f t="shared" si="4"/>
        <v>0</v>
      </c>
    </row>
    <row r="279" spans="1:17">
      <c r="A279">
        <v>918</v>
      </c>
      <c r="B279" s="39" t="s">
        <v>339</v>
      </c>
      <c r="C279" s="71">
        <v>984333</v>
      </c>
      <c r="D279" s="71">
        <v>1088569</v>
      </c>
      <c r="E279" s="71">
        <v>7618046</v>
      </c>
      <c r="F279" s="71">
        <v>454828</v>
      </c>
      <c r="G279" s="71">
        <v>682268</v>
      </c>
      <c r="H279" s="71">
        <v>225774</v>
      </c>
      <c r="I279" s="71">
        <v>4785710</v>
      </c>
      <c r="J279" s="71">
        <v>1136695</v>
      </c>
      <c r="K279" s="71">
        <v>3676934</v>
      </c>
      <c r="L279" s="71">
        <v>498164</v>
      </c>
      <c r="M279" s="71">
        <v>806820</v>
      </c>
      <c r="N279" s="71">
        <v>233657</v>
      </c>
      <c r="P279" s="94">
        <v>918</v>
      </c>
      <c r="Q279" s="123">
        <f t="shared" si="4"/>
        <v>0</v>
      </c>
    </row>
    <row r="280" spans="1:17">
      <c r="A280">
        <v>921</v>
      </c>
      <c r="B280" s="39" t="s">
        <v>340</v>
      </c>
      <c r="C280" s="71">
        <v>531190</v>
      </c>
      <c r="D280" s="71">
        <v>1668924</v>
      </c>
      <c r="E280" s="71">
        <v>5293382</v>
      </c>
      <c r="F280" s="71">
        <v>376912</v>
      </c>
      <c r="G280" s="71">
        <v>469162</v>
      </c>
      <c r="H280" s="71">
        <v>173033</v>
      </c>
      <c r="I280" s="71">
        <v>3412578</v>
      </c>
      <c r="J280" s="71">
        <v>1620829</v>
      </c>
      <c r="K280" s="71">
        <v>2507874</v>
      </c>
      <c r="L280" s="71">
        <v>384532</v>
      </c>
      <c r="M280" s="71">
        <v>547203</v>
      </c>
      <c r="N280" s="71">
        <v>182871</v>
      </c>
      <c r="P280" s="94">
        <v>921</v>
      </c>
      <c r="Q280" s="123">
        <f t="shared" si="4"/>
        <v>0</v>
      </c>
    </row>
    <row r="281" spans="1:17">
      <c r="A281">
        <v>922</v>
      </c>
      <c r="B281" s="39" t="s">
        <v>341</v>
      </c>
      <c r="C281" s="71">
        <v>4637728</v>
      </c>
      <c r="D281" s="71">
        <v>2772695</v>
      </c>
      <c r="E281" s="71">
        <v>18395877</v>
      </c>
      <c r="F281" s="71">
        <v>920681</v>
      </c>
      <c r="G281" s="71">
        <v>1615544</v>
      </c>
      <c r="H281" s="71">
        <v>423742</v>
      </c>
      <c r="I281" s="71">
        <v>15609289</v>
      </c>
      <c r="J281" s="71">
        <v>2816961</v>
      </c>
      <c r="K281" s="71">
        <v>9046423</v>
      </c>
      <c r="L281" s="71">
        <v>987828</v>
      </c>
      <c r="M281" s="71">
        <v>2014877</v>
      </c>
      <c r="N281" s="71">
        <v>443463</v>
      </c>
      <c r="P281" s="94">
        <v>922</v>
      </c>
      <c r="Q281" s="123">
        <f t="shared" si="4"/>
        <v>0</v>
      </c>
    </row>
    <row r="282" spans="1:17">
      <c r="A282">
        <v>924</v>
      </c>
      <c r="B282" s="39" t="s">
        <v>342</v>
      </c>
      <c r="C282" s="71">
        <v>1076087</v>
      </c>
      <c r="D282" s="71">
        <v>1682386</v>
      </c>
      <c r="E282" s="71">
        <v>9335272</v>
      </c>
      <c r="F282" s="71">
        <v>664381</v>
      </c>
      <c r="G282" s="71">
        <v>813655</v>
      </c>
      <c r="H282" s="71">
        <v>280213</v>
      </c>
      <c r="I282" s="71">
        <v>5721282</v>
      </c>
      <c r="J282" s="71">
        <v>1769477</v>
      </c>
      <c r="K282" s="71">
        <v>4632012</v>
      </c>
      <c r="L282" s="71">
        <v>753214</v>
      </c>
      <c r="M282" s="71">
        <v>966176</v>
      </c>
      <c r="N282" s="71">
        <v>288916</v>
      </c>
      <c r="P282" s="94">
        <v>924</v>
      </c>
      <c r="Q282" s="123">
        <f t="shared" si="4"/>
        <v>0</v>
      </c>
    </row>
    <row r="283" spans="1:17">
      <c r="A283">
        <v>925</v>
      </c>
      <c r="B283" s="39" t="s">
        <v>343</v>
      </c>
      <c r="C283" s="71">
        <v>1449015</v>
      </c>
      <c r="D283" s="71">
        <v>3595077</v>
      </c>
      <c r="E283" s="71">
        <v>10568420</v>
      </c>
      <c r="F283" s="71">
        <v>682295</v>
      </c>
      <c r="G283" s="71">
        <v>1019085</v>
      </c>
      <c r="H283" s="71">
        <v>323922</v>
      </c>
      <c r="I283" s="71">
        <v>7370057</v>
      </c>
      <c r="J283" s="71">
        <v>3604831</v>
      </c>
      <c r="K283" s="71">
        <v>4850559</v>
      </c>
      <c r="L283" s="71">
        <v>765714</v>
      </c>
      <c r="M283" s="71">
        <v>1233161</v>
      </c>
      <c r="N283" s="71">
        <v>343876</v>
      </c>
      <c r="P283" s="94">
        <v>925</v>
      </c>
      <c r="Q283" s="123">
        <f t="shared" si="4"/>
        <v>0</v>
      </c>
    </row>
    <row r="284" spans="1:17">
      <c r="A284">
        <v>927</v>
      </c>
      <c r="B284" s="39" t="s">
        <v>344</v>
      </c>
      <c r="C284" s="71">
        <v>39169865</v>
      </c>
      <c r="D284" s="71">
        <v>14824794</v>
      </c>
      <c r="E284" s="71">
        <v>129059365</v>
      </c>
      <c r="F284" s="71">
        <v>5539536</v>
      </c>
      <c r="G284" s="71">
        <v>11701399</v>
      </c>
      <c r="H284" s="71">
        <v>2950239</v>
      </c>
      <c r="I284" s="71">
        <v>117150140</v>
      </c>
      <c r="J284" s="71">
        <v>12224329</v>
      </c>
      <c r="K284" s="71">
        <v>54202856</v>
      </c>
      <c r="L284" s="71">
        <v>5809927</v>
      </c>
      <c r="M284" s="71">
        <v>13954889</v>
      </c>
      <c r="N284" s="71">
        <v>3016700</v>
      </c>
      <c r="P284" s="94">
        <v>927</v>
      </c>
      <c r="Q284" s="123">
        <f t="shared" si="4"/>
        <v>0</v>
      </c>
    </row>
    <row r="285" spans="1:17">
      <c r="A285">
        <v>931</v>
      </c>
      <c r="B285" s="39" t="s">
        <v>345</v>
      </c>
      <c r="C285" s="71">
        <v>2150414</v>
      </c>
      <c r="D285" s="71">
        <v>3758172</v>
      </c>
      <c r="E285" s="71">
        <v>17582995</v>
      </c>
      <c r="F285" s="71">
        <v>1158889</v>
      </c>
      <c r="G285" s="71">
        <v>1605484</v>
      </c>
      <c r="H285" s="71">
        <v>568971</v>
      </c>
      <c r="I285" s="71">
        <v>12343176</v>
      </c>
      <c r="J285" s="71">
        <v>3518245</v>
      </c>
      <c r="K285" s="71">
        <v>8032228</v>
      </c>
      <c r="L285" s="71">
        <v>1282780</v>
      </c>
      <c r="M285" s="71">
        <v>1907806</v>
      </c>
      <c r="N285" s="71">
        <v>595218</v>
      </c>
      <c r="P285" s="94">
        <v>931</v>
      </c>
      <c r="Q285" s="123">
        <f t="shared" si="4"/>
        <v>0</v>
      </c>
    </row>
    <row r="286" spans="1:17">
      <c r="A286">
        <v>934</v>
      </c>
      <c r="B286" s="39" t="s">
        <v>346</v>
      </c>
      <c r="C286" s="71">
        <v>1145828</v>
      </c>
      <c r="D286" s="71">
        <v>1526855</v>
      </c>
      <c r="E286" s="71">
        <v>9305159</v>
      </c>
      <c r="F286" s="71">
        <v>593608</v>
      </c>
      <c r="G286" s="71">
        <v>799727</v>
      </c>
      <c r="H286" s="71">
        <v>261038</v>
      </c>
      <c r="I286" s="71">
        <v>5995480</v>
      </c>
      <c r="J286" s="71">
        <v>1661098</v>
      </c>
      <c r="K286" s="71">
        <v>4393483</v>
      </c>
      <c r="L286" s="71">
        <v>622730</v>
      </c>
      <c r="M286" s="71">
        <v>928998</v>
      </c>
      <c r="N286" s="71">
        <v>265252</v>
      </c>
      <c r="P286" s="94">
        <v>934</v>
      </c>
      <c r="Q286" s="123">
        <f t="shared" si="4"/>
        <v>0</v>
      </c>
    </row>
    <row r="287" spans="1:17">
      <c r="A287">
        <v>935</v>
      </c>
      <c r="B287" s="39" t="s">
        <v>347</v>
      </c>
      <c r="C287" s="71">
        <v>1181779</v>
      </c>
      <c r="D287" s="71">
        <v>1627825</v>
      </c>
      <c r="E287" s="71">
        <v>9540170</v>
      </c>
      <c r="F287" s="71">
        <v>516887</v>
      </c>
      <c r="G287" s="71">
        <v>864393</v>
      </c>
      <c r="H287" s="71">
        <v>284309</v>
      </c>
      <c r="I287" s="71">
        <v>6571211</v>
      </c>
      <c r="J287" s="71">
        <v>1677980</v>
      </c>
      <c r="K287" s="71">
        <v>4450729</v>
      </c>
      <c r="L287" s="71">
        <v>561680</v>
      </c>
      <c r="M287" s="71">
        <v>1031074</v>
      </c>
      <c r="N287" s="71">
        <v>296507</v>
      </c>
      <c r="P287" s="94">
        <v>935</v>
      </c>
      <c r="Q287" s="123">
        <f t="shared" si="4"/>
        <v>0</v>
      </c>
    </row>
    <row r="288" spans="1:17">
      <c r="A288">
        <v>936</v>
      </c>
      <c r="B288" s="39" t="s">
        <v>348</v>
      </c>
      <c r="C288" s="71">
        <v>2952392</v>
      </c>
      <c r="D288" s="71">
        <v>12392997</v>
      </c>
      <c r="E288" s="71">
        <v>19821971</v>
      </c>
      <c r="F288" s="71">
        <v>1195989</v>
      </c>
      <c r="G288" s="71">
        <v>1773727</v>
      </c>
      <c r="H288" s="71">
        <v>613797</v>
      </c>
      <c r="I288" s="71">
        <v>13679576</v>
      </c>
      <c r="J288" s="71">
        <v>4811744</v>
      </c>
      <c r="K288" s="71">
        <v>8973066</v>
      </c>
      <c r="L288" s="71">
        <v>1339431</v>
      </c>
      <c r="M288" s="71">
        <v>2073141</v>
      </c>
      <c r="N288" s="71">
        <v>634931</v>
      </c>
      <c r="P288" s="94">
        <v>936</v>
      </c>
      <c r="Q288" s="123">
        <f t="shared" si="4"/>
        <v>0</v>
      </c>
    </row>
    <row r="289" spans="1:17">
      <c r="A289">
        <v>946</v>
      </c>
      <c r="B289" s="39" t="s">
        <v>349</v>
      </c>
      <c r="C289" s="71">
        <v>3313415</v>
      </c>
      <c r="D289" s="71">
        <v>4656962</v>
      </c>
      <c r="E289" s="71">
        <v>21521834</v>
      </c>
      <c r="F289" s="71">
        <v>1568471</v>
      </c>
      <c r="G289" s="71">
        <v>1976587</v>
      </c>
      <c r="H289" s="71">
        <v>611981</v>
      </c>
      <c r="I289" s="71">
        <v>14886961</v>
      </c>
      <c r="J289" s="71">
        <v>4449079</v>
      </c>
      <c r="K289" s="71">
        <v>9915492</v>
      </c>
      <c r="L289" s="71">
        <v>1709874</v>
      </c>
      <c r="M289" s="71">
        <v>2359695</v>
      </c>
      <c r="N289" s="71">
        <v>632899</v>
      </c>
      <c r="P289" s="94">
        <v>946</v>
      </c>
      <c r="Q289" s="123">
        <f t="shared" si="4"/>
        <v>0</v>
      </c>
    </row>
    <row r="290" spans="1:17">
      <c r="A290">
        <v>976</v>
      </c>
      <c r="B290" s="39" t="s">
        <v>350</v>
      </c>
      <c r="C290" s="71">
        <v>1693872</v>
      </c>
      <c r="D290" s="71">
        <v>2118581</v>
      </c>
      <c r="E290" s="71">
        <v>11375914</v>
      </c>
      <c r="F290" s="71">
        <v>679232</v>
      </c>
      <c r="G290" s="71">
        <v>1055322</v>
      </c>
      <c r="H290" s="71">
        <v>359505</v>
      </c>
      <c r="I290" s="71">
        <v>8818976</v>
      </c>
      <c r="J290" s="71">
        <v>2256702</v>
      </c>
      <c r="K290" s="71">
        <v>4748760</v>
      </c>
      <c r="L290" s="71">
        <v>753609</v>
      </c>
      <c r="M290" s="71">
        <v>1244126</v>
      </c>
      <c r="N290" s="71">
        <v>374220</v>
      </c>
      <c r="P290" s="94">
        <v>976</v>
      </c>
      <c r="Q290" s="123">
        <f t="shared" si="4"/>
        <v>0</v>
      </c>
    </row>
    <row r="291" spans="1:17">
      <c r="A291">
        <v>977</v>
      </c>
      <c r="B291" s="39" t="s">
        <v>351</v>
      </c>
      <c r="C291" s="71">
        <v>8115329</v>
      </c>
      <c r="D291" s="71">
        <v>6436395</v>
      </c>
      <c r="E291" s="71">
        <v>55955313</v>
      </c>
      <c r="F291" s="71">
        <v>3366358</v>
      </c>
      <c r="G291" s="71">
        <v>4650302</v>
      </c>
      <c r="H291" s="71">
        <v>1421847</v>
      </c>
      <c r="I291" s="71">
        <v>37464239</v>
      </c>
      <c r="J291" s="71">
        <v>6402312</v>
      </c>
      <c r="K291" s="71">
        <v>28616573</v>
      </c>
      <c r="L291" s="71">
        <v>3734442</v>
      </c>
      <c r="M291" s="71">
        <v>5615279</v>
      </c>
      <c r="N291" s="71">
        <v>1472182</v>
      </c>
      <c r="P291" s="94">
        <v>977</v>
      </c>
      <c r="Q291" s="123">
        <f t="shared" si="4"/>
        <v>0</v>
      </c>
    </row>
    <row r="292" spans="1:17">
      <c r="A292">
        <v>980</v>
      </c>
      <c r="B292" s="39" t="s">
        <v>352</v>
      </c>
      <c r="C292" s="71">
        <v>33968872</v>
      </c>
      <c r="D292" s="71">
        <v>23419742</v>
      </c>
      <c r="E292" s="71">
        <v>133285437</v>
      </c>
      <c r="F292" s="71">
        <v>6828886</v>
      </c>
      <c r="G292" s="71">
        <v>12139088</v>
      </c>
      <c r="H292" s="71">
        <v>3248610</v>
      </c>
      <c r="I292" s="71">
        <v>115583363</v>
      </c>
      <c r="J292" s="71">
        <v>18363782</v>
      </c>
      <c r="K292" s="71">
        <v>57165373</v>
      </c>
      <c r="L292" s="71">
        <v>7291036</v>
      </c>
      <c r="M292" s="71">
        <v>14670562</v>
      </c>
      <c r="N292" s="71">
        <v>3361204</v>
      </c>
      <c r="P292" s="94">
        <v>980</v>
      </c>
      <c r="Q292" s="123">
        <f t="shared" si="4"/>
        <v>0</v>
      </c>
    </row>
    <row r="293" spans="1:17">
      <c r="A293">
        <v>981</v>
      </c>
      <c r="B293" s="66" t="s">
        <v>353</v>
      </c>
      <c r="C293" s="71">
        <v>1121466</v>
      </c>
      <c r="D293" s="71">
        <v>1094248</v>
      </c>
      <c r="E293" s="71">
        <v>8152025</v>
      </c>
      <c r="F293" s="71">
        <v>502102</v>
      </c>
      <c r="G293" s="71">
        <v>706851</v>
      </c>
      <c r="H293" s="71">
        <v>225368</v>
      </c>
      <c r="I293" s="71">
        <v>5330724</v>
      </c>
      <c r="J293" s="71">
        <v>1057193</v>
      </c>
      <c r="K293" s="71">
        <v>3752565</v>
      </c>
      <c r="L293" s="71">
        <v>535383</v>
      </c>
      <c r="M293" s="71">
        <v>815481</v>
      </c>
      <c r="N293" s="71">
        <v>228484</v>
      </c>
      <c r="P293" s="94">
        <v>981</v>
      </c>
      <c r="Q293" s="123">
        <f t="shared" si="4"/>
        <v>0</v>
      </c>
    </row>
    <row r="294" spans="1:17">
      <c r="A294">
        <v>989</v>
      </c>
      <c r="B294" s="39" t="s">
        <v>354</v>
      </c>
      <c r="C294" s="71">
        <v>2345530</v>
      </c>
      <c r="D294" s="71">
        <v>3589163</v>
      </c>
      <c r="E294" s="71">
        <v>18456963</v>
      </c>
      <c r="F294" s="71">
        <v>1107065</v>
      </c>
      <c r="G294" s="71">
        <v>1553078</v>
      </c>
      <c r="H294" s="71">
        <v>522489</v>
      </c>
      <c r="I294" s="71">
        <v>11721064</v>
      </c>
      <c r="J294" s="71">
        <v>3122339</v>
      </c>
      <c r="K294" s="71">
        <v>8872709</v>
      </c>
      <c r="L294" s="71">
        <v>1127402</v>
      </c>
      <c r="M294" s="71">
        <v>1786936</v>
      </c>
      <c r="N294" s="71">
        <v>535744</v>
      </c>
      <c r="P294" s="94">
        <v>989</v>
      </c>
      <c r="Q294" s="123">
        <f t="shared" si="4"/>
        <v>0</v>
      </c>
    </row>
    <row r="295" spans="1:17">
      <c r="A295">
        <v>992</v>
      </c>
      <c r="B295" s="66" t="s">
        <v>355</v>
      </c>
      <c r="C295" s="71">
        <v>10234530</v>
      </c>
      <c r="D295" s="71">
        <v>6558873</v>
      </c>
      <c r="E295" s="71">
        <v>64909265</v>
      </c>
      <c r="F295" s="71">
        <v>3128183</v>
      </c>
      <c r="G295" s="71">
        <v>5637128</v>
      </c>
      <c r="H295" s="71">
        <v>1728842</v>
      </c>
      <c r="I295" s="71">
        <v>47339517</v>
      </c>
      <c r="J295" s="71">
        <v>6123601</v>
      </c>
      <c r="K295" s="71">
        <v>29771142</v>
      </c>
      <c r="L295" s="71">
        <v>3354273</v>
      </c>
      <c r="M295" s="71">
        <v>6650099</v>
      </c>
      <c r="N295" s="71">
        <v>1792162</v>
      </c>
      <c r="P295" s="104">
        <v>992</v>
      </c>
      <c r="Q295" s="123">
        <f t="shared" si="4"/>
        <v>0</v>
      </c>
    </row>
  </sheetData>
  <phoneticPr fontId="3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2533-6E42-4F3F-ABB7-D2912D2FEEF2}">
  <dimension ref="A1:Y305"/>
  <sheetViews>
    <sheetView zoomScaleNormal="100" workbookViewId="0">
      <pane xSplit="2" ySplit="3" topLeftCell="C248" activePane="bottomRight" state="frozen"/>
      <selection pane="topRight" activeCell="Q50" sqref="Q50"/>
      <selection pane="bottomLeft" activeCell="Q50" sqref="Q50"/>
      <selection pane="bottomRight" activeCell="Q50" sqref="Q50"/>
    </sheetView>
  </sheetViews>
  <sheetFormatPr defaultRowHeight="12"/>
  <cols>
    <col min="1" max="2" width="9.140625" style="1"/>
    <col min="3" max="3" width="19.28515625" style="1" bestFit="1" customWidth="1"/>
    <col min="4" max="4" width="12.28515625" style="1" bestFit="1" customWidth="1"/>
    <col min="5" max="5" width="26.85546875" style="1" bestFit="1" customWidth="1"/>
    <col min="6" max="6" width="23.140625" style="1" bestFit="1" customWidth="1"/>
    <col min="7" max="7" width="18.42578125" style="1" bestFit="1" customWidth="1"/>
    <col min="8" max="8" width="32.42578125" style="1" bestFit="1" customWidth="1"/>
    <col min="9" max="9" width="27" style="1" bestFit="1" customWidth="1"/>
    <col min="10" max="10" width="28" style="1" bestFit="1" customWidth="1"/>
    <col min="11" max="11" width="29.140625" style="1" bestFit="1" customWidth="1"/>
    <col min="12" max="12" width="16.7109375" style="1" bestFit="1" customWidth="1"/>
    <col min="13" max="13" width="16.42578125" style="1" bestFit="1" customWidth="1"/>
    <col min="14" max="14" width="13.28515625" style="1" bestFit="1" customWidth="1"/>
    <col min="15" max="15" width="27.7109375" style="1" bestFit="1" customWidth="1"/>
    <col min="16" max="16" width="14.85546875" style="1" bestFit="1" customWidth="1"/>
    <col min="17" max="17" width="22.5703125" style="1" bestFit="1" customWidth="1"/>
    <col min="18" max="18" width="15.85546875" style="1" bestFit="1" customWidth="1"/>
    <col min="19" max="22" width="9.140625" style="1"/>
    <col min="23" max="23" width="10.28515625" style="1" bestFit="1" customWidth="1"/>
    <col min="24" max="253" width="9.140625" style="1"/>
    <col min="254" max="254" width="19.28515625" style="1" bestFit="1" customWidth="1"/>
    <col min="255" max="255" width="12.28515625" style="1" bestFit="1" customWidth="1"/>
    <col min="256" max="256" width="18.5703125" style="1" customWidth="1"/>
    <col min="257" max="257" width="19.5703125" style="1" customWidth="1"/>
    <col min="258" max="258" width="15.5703125" style="1" customWidth="1"/>
    <col min="259" max="259" width="14.28515625" style="1" customWidth="1"/>
    <col min="260" max="260" width="11.28515625" style="1" customWidth="1"/>
    <col min="261" max="261" width="13.42578125" style="1" customWidth="1"/>
    <col min="262" max="262" width="11.140625" style="1" customWidth="1"/>
    <col min="263" max="263" width="11.5703125" style="1" customWidth="1"/>
    <col min="264" max="264" width="14.28515625" style="1" customWidth="1"/>
    <col min="265" max="265" width="12.140625" style="1" bestFit="1" customWidth="1"/>
    <col min="266" max="266" width="14.28515625" style="1" customWidth="1"/>
    <col min="267" max="267" width="13.7109375" style="1" bestFit="1" customWidth="1"/>
    <col min="268" max="268" width="9" style="1" bestFit="1" customWidth="1"/>
    <col min="269" max="274" width="9.140625" style="1"/>
    <col min="275" max="275" width="10.28515625" style="1" bestFit="1" customWidth="1"/>
    <col min="276" max="509" width="9.140625" style="1"/>
    <col min="510" max="510" width="19.28515625" style="1" bestFit="1" customWidth="1"/>
    <col min="511" max="511" width="12.28515625" style="1" bestFit="1" customWidth="1"/>
    <col min="512" max="512" width="18.5703125" style="1" customWidth="1"/>
    <col min="513" max="513" width="19.5703125" style="1" customWidth="1"/>
    <col min="514" max="514" width="15.5703125" style="1" customWidth="1"/>
    <col min="515" max="515" width="14.28515625" style="1" customWidth="1"/>
    <col min="516" max="516" width="11.28515625" style="1" customWidth="1"/>
    <col min="517" max="517" width="13.42578125" style="1" customWidth="1"/>
    <col min="518" max="518" width="11.140625" style="1" customWidth="1"/>
    <col min="519" max="519" width="11.5703125" style="1" customWidth="1"/>
    <col min="520" max="520" width="14.28515625" style="1" customWidth="1"/>
    <col min="521" max="521" width="12.140625" style="1" bestFit="1" customWidth="1"/>
    <col min="522" max="522" width="14.28515625" style="1" customWidth="1"/>
    <col min="523" max="523" width="13.7109375" style="1" bestFit="1" customWidth="1"/>
    <col min="524" max="524" width="9" style="1" bestFit="1" customWidth="1"/>
    <col min="525" max="530" width="9.140625" style="1"/>
    <col min="531" max="531" width="10.28515625" style="1" bestFit="1" customWidth="1"/>
    <col min="532" max="765" width="9.140625" style="1"/>
    <col min="766" max="766" width="19.28515625" style="1" bestFit="1" customWidth="1"/>
    <col min="767" max="767" width="12.28515625" style="1" bestFit="1" customWidth="1"/>
    <col min="768" max="768" width="18.5703125" style="1" customWidth="1"/>
    <col min="769" max="769" width="19.5703125" style="1" customWidth="1"/>
    <col min="770" max="770" width="15.5703125" style="1" customWidth="1"/>
    <col min="771" max="771" width="14.28515625" style="1" customWidth="1"/>
    <col min="772" max="772" width="11.28515625" style="1" customWidth="1"/>
    <col min="773" max="773" width="13.42578125" style="1" customWidth="1"/>
    <col min="774" max="774" width="11.140625" style="1" customWidth="1"/>
    <col min="775" max="775" width="11.5703125" style="1" customWidth="1"/>
    <col min="776" max="776" width="14.28515625" style="1" customWidth="1"/>
    <col min="777" max="777" width="12.140625" style="1" bestFit="1" customWidth="1"/>
    <col min="778" max="778" width="14.28515625" style="1" customWidth="1"/>
    <col min="779" max="779" width="13.7109375" style="1" bestFit="1" customWidth="1"/>
    <col min="780" max="780" width="9" style="1" bestFit="1" customWidth="1"/>
    <col min="781" max="786" width="9.140625" style="1"/>
    <col min="787" max="787" width="10.28515625" style="1" bestFit="1" customWidth="1"/>
    <col min="788" max="1021" width="9.140625" style="1"/>
    <col min="1022" max="1022" width="19.28515625" style="1" bestFit="1" customWidth="1"/>
    <col min="1023" max="1023" width="12.28515625" style="1" bestFit="1" customWidth="1"/>
    <col min="1024" max="1024" width="18.5703125" style="1" customWidth="1"/>
    <col min="1025" max="1025" width="19.5703125" style="1" customWidth="1"/>
    <col min="1026" max="1026" width="15.5703125" style="1" customWidth="1"/>
    <col min="1027" max="1027" width="14.28515625" style="1" customWidth="1"/>
    <col min="1028" max="1028" width="11.28515625" style="1" customWidth="1"/>
    <col min="1029" max="1029" width="13.42578125" style="1" customWidth="1"/>
    <col min="1030" max="1030" width="11.140625" style="1" customWidth="1"/>
    <col min="1031" max="1031" width="11.5703125" style="1" customWidth="1"/>
    <col min="1032" max="1032" width="14.28515625" style="1" customWidth="1"/>
    <col min="1033" max="1033" width="12.140625" style="1" bestFit="1" customWidth="1"/>
    <col min="1034" max="1034" width="14.28515625" style="1" customWidth="1"/>
    <col min="1035" max="1035" width="13.7109375" style="1" bestFit="1" customWidth="1"/>
    <col min="1036" max="1036" width="9" style="1" bestFit="1" customWidth="1"/>
    <col min="1037" max="1042" width="9.140625" style="1"/>
    <col min="1043" max="1043" width="10.28515625" style="1" bestFit="1" customWidth="1"/>
    <col min="1044" max="1277" width="9.140625" style="1"/>
    <col min="1278" max="1278" width="19.28515625" style="1" bestFit="1" customWidth="1"/>
    <col min="1279" max="1279" width="12.28515625" style="1" bestFit="1" customWidth="1"/>
    <col min="1280" max="1280" width="18.5703125" style="1" customWidth="1"/>
    <col min="1281" max="1281" width="19.5703125" style="1" customWidth="1"/>
    <col min="1282" max="1282" width="15.5703125" style="1" customWidth="1"/>
    <col min="1283" max="1283" width="14.28515625" style="1" customWidth="1"/>
    <col min="1284" max="1284" width="11.28515625" style="1" customWidth="1"/>
    <col min="1285" max="1285" width="13.42578125" style="1" customWidth="1"/>
    <col min="1286" max="1286" width="11.140625" style="1" customWidth="1"/>
    <col min="1287" max="1287" width="11.5703125" style="1" customWidth="1"/>
    <col min="1288" max="1288" width="14.28515625" style="1" customWidth="1"/>
    <col min="1289" max="1289" width="12.140625" style="1" bestFit="1" customWidth="1"/>
    <col min="1290" max="1290" width="14.28515625" style="1" customWidth="1"/>
    <col min="1291" max="1291" width="13.7109375" style="1" bestFit="1" customWidth="1"/>
    <col min="1292" max="1292" width="9" style="1" bestFit="1" customWidth="1"/>
    <col min="1293" max="1298" width="9.140625" style="1"/>
    <col min="1299" max="1299" width="10.28515625" style="1" bestFit="1" customWidth="1"/>
    <col min="1300" max="1533" width="9.140625" style="1"/>
    <col min="1534" max="1534" width="19.28515625" style="1" bestFit="1" customWidth="1"/>
    <col min="1535" max="1535" width="12.28515625" style="1" bestFit="1" customWidth="1"/>
    <col min="1536" max="1536" width="18.5703125" style="1" customWidth="1"/>
    <col min="1537" max="1537" width="19.5703125" style="1" customWidth="1"/>
    <col min="1538" max="1538" width="15.5703125" style="1" customWidth="1"/>
    <col min="1539" max="1539" width="14.28515625" style="1" customWidth="1"/>
    <col min="1540" max="1540" width="11.28515625" style="1" customWidth="1"/>
    <col min="1541" max="1541" width="13.42578125" style="1" customWidth="1"/>
    <col min="1542" max="1542" width="11.140625" style="1" customWidth="1"/>
    <col min="1543" max="1543" width="11.5703125" style="1" customWidth="1"/>
    <col min="1544" max="1544" width="14.28515625" style="1" customWidth="1"/>
    <col min="1545" max="1545" width="12.140625" style="1" bestFit="1" customWidth="1"/>
    <col min="1546" max="1546" width="14.28515625" style="1" customWidth="1"/>
    <col min="1547" max="1547" width="13.7109375" style="1" bestFit="1" customWidth="1"/>
    <col min="1548" max="1548" width="9" style="1" bestFit="1" customWidth="1"/>
    <col min="1549" max="1554" width="9.140625" style="1"/>
    <col min="1555" max="1555" width="10.28515625" style="1" bestFit="1" customWidth="1"/>
    <col min="1556" max="1789" width="9.140625" style="1"/>
    <col min="1790" max="1790" width="19.28515625" style="1" bestFit="1" customWidth="1"/>
    <col min="1791" max="1791" width="12.28515625" style="1" bestFit="1" customWidth="1"/>
    <col min="1792" max="1792" width="18.5703125" style="1" customWidth="1"/>
    <col min="1793" max="1793" width="19.5703125" style="1" customWidth="1"/>
    <col min="1794" max="1794" width="15.5703125" style="1" customWidth="1"/>
    <col min="1795" max="1795" width="14.28515625" style="1" customWidth="1"/>
    <col min="1796" max="1796" width="11.28515625" style="1" customWidth="1"/>
    <col min="1797" max="1797" width="13.42578125" style="1" customWidth="1"/>
    <col min="1798" max="1798" width="11.140625" style="1" customWidth="1"/>
    <col min="1799" max="1799" width="11.5703125" style="1" customWidth="1"/>
    <col min="1800" max="1800" width="14.28515625" style="1" customWidth="1"/>
    <col min="1801" max="1801" width="12.140625" style="1" bestFit="1" customWidth="1"/>
    <col min="1802" max="1802" width="14.28515625" style="1" customWidth="1"/>
    <col min="1803" max="1803" width="13.7109375" style="1" bestFit="1" customWidth="1"/>
    <col min="1804" max="1804" width="9" style="1" bestFit="1" customWidth="1"/>
    <col min="1805" max="1810" width="9.140625" style="1"/>
    <col min="1811" max="1811" width="10.28515625" style="1" bestFit="1" customWidth="1"/>
    <col min="1812" max="2045" width="9.140625" style="1"/>
    <col min="2046" max="2046" width="19.28515625" style="1" bestFit="1" customWidth="1"/>
    <col min="2047" max="2047" width="12.28515625" style="1" bestFit="1" customWidth="1"/>
    <col min="2048" max="2048" width="18.5703125" style="1" customWidth="1"/>
    <col min="2049" max="2049" width="19.5703125" style="1" customWidth="1"/>
    <col min="2050" max="2050" width="15.5703125" style="1" customWidth="1"/>
    <col min="2051" max="2051" width="14.28515625" style="1" customWidth="1"/>
    <col min="2052" max="2052" width="11.28515625" style="1" customWidth="1"/>
    <col min="2053" max="2053" width="13.42578125" style="1" customWidth="1"/>
    <col min="2054" max="2054" width="11.140625" style="1" customWidth="1"/>
    <col min="2055" max="2055" width="11.5703125" style="1" customWidth="1"/>
    <col min="2056" max="2056" width="14.28515625" style="1" customWidth="1"/>
    <col min="2057" max="2057" width="12.140625" style="1" bestFit="1" customWidth="1"/>
    <col min="2058" max="2058" width="14.28515625" style="1" customWidth="1"/>
    <col min="2059" max="2059" width="13.7109375" style="1" bestFit="1" customWidth="1"/>
    <col min="2060" max="2060" width="9" style="1" bestFit="1" customWidth="1"/>
    <col min="2061" max="2066" width="9.140625" style="1"/>
    <col min="2067" max="2067" width="10.28515625" style="1" bestFit="1" customWidth="1"/>
    <col min="2068" max="2301" width="9.140625" style="1"/>
    <col min="2302" max="2302" width="19.28515625" style="1" bestFit="1" customWidth="1"/>
    <col min="2303" max="2303" width="12.28515625" style="1" bestFit="1" customWidth="1"/>
    <col min="2304" max="2304" width="18.5703125" style="1" customWidth="1"/>
    <col min="2305" max="2305" width="19.5703125" style="1" customWidth="1"/>
    <col min="2306" max="2306" width="15.5703125" style="1" customWidth="1"/>
    <col min="2307" max="2307" width="14.28515625" style="1" customWidth="1"/>
    <col min="2308" max="2308" width="11.28515625" style="1" customWidth="1"/>
    <col min="2309" max="2309" width="13.42578125" style="1" customWidth="1"/>
    <col min="2310" max="2310" width="11.140625" style="1" customWidth="1"/>
    <col min="2311" max="2311" width="11.5703125" style="1" customWidth="1"/>
    <col min="2312" max="2312" width="14.28515625" style="1" customWidth="1"/>
    <col min="2313" max="2313" width="12.140625" style="1" bestFit="1" customWidth="1"/>
    <col min="2314" max="2314" width="14.28515625" style="1" customWidth="1"/>
    <col min="2315" max="2315" width="13.7109375" style="1" bestFit="1" customWidth="1"/>
    <col min="2316" max="2316" width="9" style="1" bestFit="1" customWidth="1"/>
    <col min="2317" max="2322" width="9.140625" style="1"/>
    <col min="2323" max="2323" width="10.28515625" style="1" bestFit="1" customWidth="1"/>
    <col min="2324" max="2557" width="9.140625" style="1"/>
    <col min="2558" max="2558" width="19.28515625" style="1" bestFit="1" customWidth="1"/>
    <col min="2559" max="2559" width="12.28515625" style="1" bestFit="1" customWidth="1"/>
    <col min="2560" max="2560" width="18.5703125" style="1" customWidth="1"/>
    <col min="2561" max="2561" width="19.5703125" style="1" customWidth="1"/>
    <col min="2562" max="2562" width="15.5703125" style="1" customWidth="1"/>
    <col min="2563" max="2563" width="14.28515625" style="1" customWidth="1"/>
    <col min="2564" max="2564" width="11.28515625" style="1" customWidth="1"/>
    <col min="2565" max="2565" width="13.42578125" style="1" customWidth="1"/>
    <col min="2566" max="2566" width="11.140625" style="1" customWidth="1"/>
    <col min="2567" max="2567" width="11.5703125" style="1" customWidth="1"/>
    <col min="2568" max="2568" width="14.28515625" style="1" customWidth="1"/>
    <col min="2569" max="2569" width="12.140625" style="1" bestFit="1" customWidth="1"/>
    <col min="2570" max="2570" width="14.28515625" style="1" customWidth="1"/>
    <col min="2571" max="2571" width="13.7109375" style="1" bestFit="1" customWidth="1"/>
    <col min="2572" max="2572" width="9" style="1" bestFit="1" customWidth="1"/>
    <col min="2573" max="2578" width="9.140625" style="1"/>
    <col min="2579" max="2579" width="10.28515625" style="1" bestFit="1" customWidth="1"/>
    <col min="2580" max="2813" width="9.140625" style="1"/>
    <col min="2814" max="2814" width="19.28515625" style="1" bestFit="1" customWidth="1"/>
    <col min="2815" max="2815" width="12.28515625" style="1" bestFit="1" customWidth="1"/>
    <col min="2816" max="2816" width="18.5703125" style="1" customWidth="1"/>
    <col min="2817" max="2817" width="19.5703125" style="1" customWidth="1"/>
    <col min="2818" max="2818" width="15.5703125" style="1" customWidth="1"/>
    <col min="2819" max="2819" width="14.28515625" style="1" customWidth="1"/>
    <col min="2820" max="2820" width="11.28515625" style="1" customWidth="1"/>
    <col min="2821" max="2821" width="13.42578125" style="1" customWidth="1"/>
    <col min="2822" max="2822" width="11.140625" style="1" customWidth="1"/>
    <col min="2823" max="2823" width="11.5703125" style="1" customWidth="1"/>
    <col min="2824" max="2824" width="14.28515625" style="1" customWidth="1"/>
    <col min="2825" max="2825" width="12.140625" style="1" bestFit="1" customWidth="1"/>
    <col min="2826" max="2826" width="14.28515625" style="1" customWidth="1"/>
    <col min="2827" max="2827" width="13.7109375" style="1" bestFit="1" customWidth="1"/>
    <col min="2828" max="2828" width="9" style="1" bestFit="1" customWidth="1"/>
    <col min="2829" max="2834" width="9.140625" style="1"/>
    <col min="2835" max="2835" width="10.28515625" style="1" bestFit="1" customWidth="1"/>
    <col min="2836" max="3069" width="9.140625" style="1"/>
    <col min="3070" max="3070" width="19.28515625" style="1" bestFit="1" customWidth="1"/>
    <col min="3071" max="3071" width="12.28515625" style="1" bestFit="1" customWidth="1"/>
    <col min="3072" max="3072" width="18.5703125" style="1" customWidth="1"/>
    <col min="3073" max="3073" width="19.5703125" style="1" customWidth="1"/>
    <col min="3074" max="3074" width="15.5703125" style="1" customWidth="1"/>
    <col min="3075" max="3075" width="14.28515625" style="1" customWidth="1"/>
    <col min="3076" max="3076" width="11.28515625" style="1" customWidth="1"/>
    <col min="3077" max="3077" width="13.42578125" style="1" customWidth="1"/>
    <col min="3078" max="3078" width="11.140625" style="1" customWidth="1"/>
    <col min="3079" max="3079" width="11.5703125" style="1" customWidth="1"/>
    <col min="3080" max="3080" width="14.28515625" style="1" customWidth="1"/>
    <col min="3081" max="3081" width="12.140625" style="1" bestFit="1" customWidth="1"/>
    <col min="3082" max="3082" width="14.28515625" style="1" customWidth="1"/>
    <col min="3083" max="3083" width="13.7109375" style="1" bestFit="1" customWidth="1"/>
    <col min="3084" max="3084" width="9" style="1" bestFit="1" customWidth="1"/>
    <col min="3085" max="3090" width="9.140625" style="1"/>
    <col min="3091" max="3091" width="10.28515625" style="1" bestFit="1" customWidth="1"/>
    <col min="3092" max="3325" width="9.140625" style="1"/>
    <col min="3326" max="3326" width="19.28515625" style="1" bestFit="1" customWidth="1"/>
    <col min="3327" max="3327" width="12.28515625" style="1" bestFit="1" customWidth="1"/>
    <col min="3328" max="3328" width="18.5703125" style="1" customWidth="1"/>
    <col min="3329" max="3329" width="19.5703125" style="1" customWidth="1"/>
    <col min="3330" max="3330" width="15.5703125" style="1" customWidth="1"/>
    <col min="3331" max="3331" width="14.28515625" style="1" customWidth="1"/>
    <col min="3332" max="3332" width="11.28515625" style="1" customWidth="1"/>
    <col min="3333" max="3333" width="13.42578125" style="1" customWidth="1"/>
    <col min="3334" max="3334" width="11.140625" style="1" customWidth="1"/>
    <col min="3335" max="3335" width="11.5703125" style="1" customWidth="1"/>
    <col min="3336" max="3336" width="14.28515625" style="1" customWidth="1"/>
    <col min="3337" max="3337" width="12.140625" style="1" bestFit="1" customWidth="1"/>
    <col min="3338" max="3338" width="14.28515625" style="1" customWidth="1"/>
    <col min="3339" max="3339" width="13.7109375" style="1" bestFit="1" customWidth="1"/>
    <col min="3340" max="3340" width="9" style="1" bestFit="1" customWidth="1"/>
    <col min="3341" max="3346" width="9.140625" style="1"/>
    <col min="3347" max="3347" width="10.28515625" style="1" bestFit="1" customWidth="1"/>
    <col min="3348" max="3581" width="9.140625" style="1"/>
    <col min="3582" max="3582" width="19.28515625" style="1" bestFit="1" customWidth="1"/>
    <col min="3583" max="3583" width="12.28515625" style="1" bestFit="1" customWidth="1"/>
    <col min="3584" max="3584" width="18.5703125" style="1" customWidth="1"/>
    <col min="3585" max="3585" width="19.5703125" style="1" customWidth="1"/>
    <col min="3586" max="3586" width="15.5703125" style="1" customWidth="1"/>
    <col min="3587" max="3587" width="14.28515625" style="1" customWidth="1"/>
    <col min="3588" max="3588" width="11.28515625" style="1" customWidth="1"/>
    <col min="3589" max="3589" width="13.42578125" style="1" customWidth="1"/>
    <col min="3590" max="3590" width="11.140625" style="1" customWidth="1"/>
    <col min="3591" max="3591" width="11.5703125" style="1" customWidth="1"/>
    <col min="3592" max="3592" width="14.28515625" style="1" customWidth="1"/>
    <col min="3593" max="3593" width="12.140625" style="1" bestFit="1" customWidth="1"/>
    <col min="3594" max="3594" width="14.28515625" style="1" customWidth="1"/>
    <col min="3595" max="3595" width="13.7109375" style="1" bestFit="1" customWidth="1"/>
    <col min="3596" max="3596" width="9" style="1" bestFit="1" customWidth="1"/>
    <col min="3597" max="3602" width="9.140625" style="1"/>
    <col min="3603" max="3603" width="10.28515625" style="1" bestFit="1" customWidth="1"/>
    <col min="3604" max="3837" width="9.140625" style="1"/>
    <col min="3838" max="3838" width="19.28515625" style="1" bestFit="1" customWidth="1"/>
    <col min="3839" max="3839" width="12.28515625" style="1" bestFit="1" customWidth="1"/>
    <col min="3840" max="3840" width="18.5703125" style="1" customWidth="1"/>
    <col min="3841" max="3841" width="19.5703125" style="1" customWidth="1"/>
    <col min="3842" max="3842" width="15.5703125" style="1" customWidth="1"/>
    <col min="3843" max="3843" width="14.28515625" style="1" customWidth="1"/>
    <col min="3844" max="3844" width="11.28515625" style="1" customWidth="1"/>
    <col min="3845" max="3845" width="13.42578125" style="1" customWidth="1"/>
    <col min="3846" max="3846" width="11.140625" style="1" customWidth="1"/>
    <col min="3847" max="3847" width="11.5703125" style="1" customWidth="1"/>
    <col min="3848" max="3848" width="14.28515625" style="1" customWidth="1"/>
    <col min="3849" max="3849" width="12.140625" style="1" bestFit="1" customWidth="1"/>
    <col min="3850" max="3850" width="14.28515625" style="1" customWidth="1"/>
    <col min="3851" max="3851" width="13.7109375" style="1" bestFit="1" customWidth="1"/>
    <col min="3852" max="3852" width="9" style="1" bestFit="1" customWidth="1"/>
    <col min="3853" max="3858" width="9.140625" style="1"/>
    <col min="3859" max="3859" width="10.28515625" style="1" bestFit="1" customWidth="1"/>
    <col min="3860" max="4093" width="9.140625" style="1"/>
    <col min="4094" max="4094" width="19.28515625" style="1" bestFit="1" customWidth="1"/>
    <col min="4095" max="4095" width="12.28515625" style="1" bestFit="1" customWidth="1"/>
    <col min="4096" max="4096" width="18.5703125" style="1" customWidth="1"/>
    <col min="4097" max="4097" width="19.5703125" style="1" customWidth="1"/>
    <col min="4098" max="4098" width="15.5703125" style="1" customWidth="1"/>
    <col min="4099" max="4099" width="14.28515625" style="1" customWidth="1"/>
    <col min="4100" max="4100" width="11.28515625" style="1" customWidth="1"/>
    <col min="4101" max="4101" width="13.42578125" style="1" customWidth="1"/>
    <col min="4102" max="4102" width="11.140625" style="1" customWidth="1"/>
    <col min="4103" max="4103" width="11.5703125" style="1" customWidth="1"/>
    <col min="4104" max="4104" width="14.28515625" style="1" customWidth="1"/>
    <col min="4105" max="4105" width="12.140625" style="1" bestFit="1" customWidth="1"/>
    <col min="4106" max="4106" width="14.28515625" style="1" customWidth="1"/>
    <col min="4107" max="4107" width="13.7109375" style="1" bestFit="1" customWidth="1"/>
    <col min="4108" max="4108" width="9" style="1" bestFit="1" customWidth="1"/>
    <col min="4109" max="4114" width="9.140625" style="1"/>
    <col min="4115" max="4115" width="10.28515625" style="1" bestFit="1" customWidth="1"/>
    <col min="4116" max="4349" width="9.140625" style="1"/>
    <col min="4350" max="4350" width="19.28515625" style="1" bestFit="1" customWidth="1"/>
    <col min="4351" max="4351" width="12.28515625" style="1" bestFit="1" customWidth="1"/>
    <col min="4352" max="4352" width="18.5703125" style="1" customWidth="1"/>
    <col min="4353" max="4353" width="19.5703125" style="1" customWidth="1"/>
    <col min="4354" max="4354" width="15.5703125" style="1" customWidth="1"/>
    <col min="4355" max="4355" width="14.28515625" style="1" customWidth="1"/>
    <col min="4356" max="4356" width="11.28515625" style="1" customWidth="1"/>
    <col min="4357" max="4357" width="13.42578125" style="1" customWidth="1"/>
    <col min="4358" max="4358" width="11.140625" style="1" customWidth="1"/>
    <col min="4359" max="4359" width="11.5703125" style="1" customWidth="1"/>
    <col min="4360" max="4360" width="14.28515625" style="1" customWidth="1"/>
    <col min="4361" max="4361" width="12.140625" style="1" bestFit="1" customWidth="1"/>
    <col min="4362" max="4362" width="14.28515625" style="1" customWidth="1"/>
    <col min="4363" max="4363" width="13.7109375" style="1" bestFit="1" customWidth="1"/>
    <col min="4364" max="4364" width="9" style="1" bestFit="1" customWidth="1"/>
    <col min="4365" max="4370" width="9.140625" style="1"/>
    <col min="4371" max="4371" width="10.28515625" style="1" bestFit="1" customWidth="1"/>
    <col min="4372" max="4605" width="9.140625" style="1"/>
    <col min="4606" max="4606" width="19.28515625" style="1" bestFit="1" customWidth="1"/>
    <col min="4607" max="4607" width="12.28515625" style="1" bestFit="1" customWidth="1"/>
    <col min="4608" max="4608" width="18.5703125" style="1" customWidth="1"/>
    <col min="4609" max="4609" width="19.5703125" style="1" customWidth="1"/>
    <col min="4610" max="4610" width="15.5703125" style="1" customWidth="1"/>
    <col min="4611" max="4611" width="14.28515625" style="1" customWidth="1"/>
    <col min="4612" max="4612" width="11.28515625" style="1" customWidth="1"/>
    <col min="4613" max="4613" width="13.42578125" style="1" customWidth="1"/>
    <col min="4614" max="4614" width="11.140625" style="1" customWidth="1"/>
    <col min="4615" max="4615" width="11.5703125" style="1" customWidth="1"/>
    <col min="4616" max="4616" width="14.28515625" style="1" customWidth="1"/>
    <col min="4617" max="4617" width="12.140625" style="1" bestFit="1" customWidth="1"/>
    <col min="4618" max="4618" width="14.28515625" style="1" customWidth="1"/>
    <col min="4619" max="4619" width="13.7109375" style="1" bestFit="1" customWidth="1"/>
    <col min="4620" max="4620" width="9" style="1" bestFit="1" customWidth="1"/>
    <col min="4621" max="4626" width="9.140625" style="1"/>
    <col min="4627" max="4627" width="10.28515625" style="1" bestFit="1" customWidth="1"/>
    <col min="4628" max="4861" width="9.140625" style="1"/>
    <col min="4862" max="4862" width="19.28515625" style="1" bestFit="1" customWidth="1"/>
    <col min="4863" max="4863" width="12.28515625" style="1" bestFit="1" customWidth="1"/>
    <col min="4864" max="4864" width="18.5703125" style="1" customWidth="1"/>
    <col min="4865" max="4865" width="19.5703125" style="1" customWidth="1"/>
    <col min="4866" max="4866" width="15.5703125" style="1" customWidth="1"/>
    <col min="4867" max="4867" width="14.28515625" style="1" customWidth="1"/>
    <col min="4868" max="4868" width="11.28515625" style="1" customWidth="1"/>
    <col min="4869" max="4869" width="13.42578125" style="1" customWidth="1"/>
    <col min="4870" max="4870" width="11.140625" style="1" customWidth="1"/>
    <col min="4871" max="4871" width="11.5703125" style="1" customWidth="1"/>
    <col min="4872" max="4872" width="14.28515625" style="1" customWidth="1"/>
    <col min="4873" max="4873" width="12.140625" style="1" bestFit="1" customWidth="1"/>
    <col min="4874" max="4874" width="14.28515625" style="1" customWidth="1"/>
    <col min="4875" max="4875" width="13.7109375" style="1" bestFit="1" customWidth="1"/>
    <col min="4876" max="4876" width="9" style="1" bestFit="1" customWidth="1"/>
    <col min="4877" max="4882" width="9.140625" style="1"/>
    <col min="4883" max="4883" width="10.28515625" style="1" bestFit="1" customWidth="1"/>
    <col min="4884" max="5117" width="9.140625" style="1"/>
    <col min="5118" max="5118" width="19.28515625" style="1" bestFit="1" customWidth="1"/>
    <col min="5119" max="5119" width="12.28515625" style="1" bestFit="1" customWidth="1"/>
    <col min="5120" max="5120" width="18.5703125" style="1" customWidth="1"/>
    <col min="5121" max="5121" width="19.5703125" style="1" customWidth="1"/>
    <col min="5122" max="5122" width="15.5703125" style="1" customWidth="1"/>
    <col min="5123" max="5123" width="14.28515625" style="1" customWidth="1"/>
    <col min="5124" max="5124" width="11.28515625" style="1" customWidth="1"/>
    <col min="5125" max="5125" width="13.42578125" style="1" customWidth="1"/>
    <col min="5126" max="5126" width="11.140625" style="1" customWidth="1"/>
    <col min="5127" max="5127" width="11.5703125" style="1" customWidth="1"/>
    <col min="5128" max="5128" width="14.28515625" style="1" customWidth="1"/>
    <col min="5129" max="5129" width="12.140625" style="1" bestFit="1" customWidth="1"/>
    <col min="5130" max="5130" width="14.28515625" style="1" customWidth="1"/>
    <col min="5131" max="5131" width="13.7109375" style="1" bestFit="1" customWidth="1"/>
    <col min="5132" max="5132" width="9" style="1" bestFit="1" customWidth="1"/>
    <col min="5133" max="5138" width="9.140625" style="1"/>
    <col min="5139" max="5139" width="10.28515625" style="1" bestFit="1" customWidth="1"/>
    <col min="5140" max="5373" width="9.140625" style="1"/>
    <col min="5374" max="5374" width="19.28515625" style="1" bestFit="1" customWidth="1"/>
    <col min="5375" max="5375" width="12.28515625" style="1" bestFit="1" customWidth="1"/>
    <col min="5376" max="5376" width="18.5703125" style="1" customWidth="1"/>
    <col min="5377" max="5377" width="19.5703125" style="1" customWidth="1"/>
    <col min="5378" max="5378" width="15.5703125" style="1" customWidth="1"/>
    <col min="5379" max="5379" width="14.28515625" style="1" customWidth="1"/>
    <col min="5380" max="5380" width="11.28515625" style="1" customWidth="1"/>
    <col min="5381" max="5381" width="13.42578125" style="1" customWidth="1"/>
    <col min="5382" max="5382" width="11.140625" style="1" customWidth="1"/>
    <col min="5383" max="5383" width="11.5703125" style="1" customWidth="1"/>
    <col min="5384" max="5384" width="14.28515625" style="1" customWidth="1"/>
    <col min="5385" max="5385" width="12.140625" style="1" bestFit="1" customWidth="1"/>
    <col min="5386" max="5386" width="14.28515625" style="1" customWidth="1"/>
    <col min="5387" max="5387" width="13.7109375" style="1" bestFit="1" customWidth="1"/>
    <col min="5388" max="5388" width="9" style="1" bestFit="1" customWidth="1"/>
    <col min="5389" max="5394" width="9.140625" style="1"/>
    <col min="5395" max="5395" width="10.28515625" style="1" bestFit="1" customWidth="1"/>
    <col min="5396" max="5629" width="9.140625" style="1"/>
    <col min="5630" max="5630" width="19.28515625" style="1" bestFit="1" customWidth="1"/>
    <col min="5631" max="5631" width="12.28515625" style="1" bestFit="1" customWidth="1"/>
    <col min="5632" max="5632" width="18.5703125" style="1" customWidth="1"/>
    <col min="5633" max="5633" width="19.5703125" style="1" customWidth="1"/>
    <col min="5634" max="5634" width="15.5703125" style="1" customWidth="1"/>
    <col min="5635" max="5635" width="14.28515625" style="1" customWidth="1"/>
    <col min="5636" max="5636" width="11.28515625" style="1" customWidth="1"/>
    <col min="5637" max="5637" width="13.42578125" style="1" customWidth="1"/>
    <col min="5638" max="5638" width="11.140625" style="1" customWidth="1"/>
    <col min="5639" max="5639" width="11.5703125" style="1" customWidth="1"/>
    <col min="5640" max="5640" width="14.28515625" style="1" customWidth="1"/>
    <col min="5641" max="5641" width="12.140625" style="1" bestFit="1" customWidth="1"/>
    <col min="5642" max="5642" width="14.28515625" style="1" customWidth="1"/>
    <col min="5643" max="5643" width="13.7109375" style="1" bestFit="1" customWidth="1"/>
    <col min="5644" max="5644" width="9" style="1" bestFit="1" customWidth="1"/>
    <col min="5645" max="5650" width="9.140625" style="1"/>
    <col min="5651" max="5651" width="10.28515625" style="1" bestFit="1" customWidth="1"/>
    <col min="5652" max="5885" width="9.140625" style="1"/>
    <col min="5886" max="5886" width="19.28515625" style="1" bestFit="1" customWidth="1"/>
    <col min="5887" max="5887" width="12.28515625" style="1" bestFit="1" customWidth="1"/>
    <col min="5888" max="5888" width="18.5703125" style="1" customWidth="1"/>
    <col min="5889" max="5889" width="19.5703125" style="1" customWidth="1"/>
    <col min="5890" max="5890" width="15.5703125" style="1" customWidth="1"/>
    <col min="5891" max="5891" width="14.28515625" style="1" customWidth="1"/>
    <col min="5892" max="5892" width="11.28515625" style="1" customWidth="1"/>
    <col min="5893" max="5893" width="13.42578125" style="1" customWidth="1"/>
    <col min="5894" max="5894" width="11.140625" style="1" customWidth="1"/>
    <col min="5895" max="5895" width="11.5703125" style="1" customWidth="1"/>
    <col min="5896" max="5896" width="14.28515625" style="1" customWidth="1"/>
    <col min="5897" max="5897" width="12.140625" style="1" bestFit="1" customWidth="1"/>
    <col min="5898" max="5898" width="14.28515625" style="1" customWidth="1"/>
    <col min="5899" max="5899" width="13.7109375" style="1" bestFit="1" customWidth="1"/>
    <col min="5900" max="5900" width="9" style="1" bestFit="1" customWidth="1"/>
    <col min="5901" max="5906" width="9.140625" style="1"/>
    <col min="5907" max="5907" width="10.28515625" style="1" bestFit="1" customWidth="1"/>
    <col min="5908" max="6141" width="9.140625" style="1"/>
    <col min="6142" max="6142" width="19.28515625" style="1" bestFit="1" customWidth="1"/>
    <col min="6143" max="6143" width="12.28515625" style="1" bestFit="1" customWidth="1"/>
    <col min="6144" max="6144" width="18.5703125" style="1" customWidth="1"/>
    <col min="6145" max="6145" width="19.5703125" style="1" customWidth="1"/>
    <col min="6146" max="6146" width="15.5703125" style="1" customWidth="1"/>
    <col min="6147" max="6147" width="14.28515625" style="1" customWidth="1"/>
    <col min="6148" max="6148" width="11.28515625" style="1" customWidth="1"/>
    <col min="6149" max="6149" width="13.42578125" style="1" customWidth="1"/>
    <col min="6150" max="6150" width="11.140625" style="1" customWidth="1"/>
    <col min="6151" max="6151" width="11.5703125" style="1" customWidth="1"/>
    <col min="6152" max="6152" width="14.28515625" style="1" customWidth="1"/>
    <col min="6153" max="6153" width="12.140625" style="1" bestFit="1" customWidth="1"/>
    <col min="6154" max="6154" width="14.28515625" style="1" customWidth="1"/>
    <col min="6155" max="6155" width="13.7109375" style="1" bestFit="1" customWidth="1"/>
    <col min="6156" max="6156" width="9" style="1" bestFit="1" customWidth="1"/>
    <col min="6157" max="6162" width="9.140625" style="1"/>
    <col min="6163" max="6163" width="10.28515625" style="1" bestFit="1" customWidth="1"/>
    <col min="6164" max="6397" width="9.140625" style="1"/>
    <col min="6398" max="6398" width="19.28515625" style="1" bestFit="1" customWidth="1"/>
    <col min="6399" max="6399" width="12.28515625" style="1" bestFit="1" customWidth="1"/>
    <col min="6400" max="6400" width="18.5703125" style="1" customWidth="1"/>
    <col min="6401" max="6401" width="19.5703125" style="1" customWidth="1"/>
    <col min="6402" max="6402" width="15.5703125" style="1" customWidth="1"/>
    <col min="6403" max="6403" width="14.28515625" style="1" customWidth="1"/>
    <col min="6404" max="6404" width="11.28515625" style="1" customWidth="1"/>
    <col min="6405" max="6405" width="13.42578125" style="1" customWidth="1"/>
    <col min="6406" max="6406" width="11.140625" style="1" customWidth="1"/>
    <col min="6407" max="6407" width="11.5703125" style="1" customWidth="1"/>
    <col min="6408" max="6408" width="14.28515625" style="1" customWidth="1"/>
    <col min="6409" max="6409" width="12.140625" style="1" bestFit="1" customWidth="1"/>
    <col min="6410" max="6410" width="14.28515625" style="1" customWidth="1"/>
    <col min="6411" max="6411" width="13.7109375" style="1" bestFit="1" customWidth="1"/>
    <col min="6412" max="6412" width="9" style="1" bestFit="1" customWidth="1"/>
    <col min="6413" max="6418" width="9.140625" style="1"/>
    <col min="6419" max="6419" width="10.28515625" style="1" bestFit="1" customWidth="1"/>
    <col min="6420" max="6653" width="9.140625" style="1"/>
    <col min="6654" max="6654" width="19.28515625" style="1" bestFit="1" customWidth="1"/>
    <col min="6655" max="6655" width="12.28515625" style="1" bestFit="1" customWidth="1"/>
    <col min="6656" max="6656" width="18.5703125" style="1" customWidth="1"/>
    <col min="6657" max="6657" width="19.5703125" style="1" customWidth="1"/>
    <col min="6658" max="6658" width="15.5703125" style="1" customWidth="1"/>
    <col min="6659" max="6659" width="14.28515625" style="1" customWidth="1"/>
    <col min="6660" max="6660" width="11.28515625" style="1" customWidth="1"/>
    <col min="6661" max="6661" width="13.42578125" style="1" customWidth="1"/>
    <col min="6662" max="6662" width="11.140625" style="1" customWidth="1"/>
    <col min="6663" max="6663" width="11.5703125" style="1" customWidth="1"/>
    <col min="6664" max="6664" width="14.28515625" style="1" customWidth="1"/>
    <col min="6665" max="6665" width="12.140625" style="1" bestFit="1" customWidth="1"/>
    <col min="6666" max="6666" width="14.28515625" style="1" customWidth="1"/>
    <col min="6667" max="6667" width="13.7109375" style="1" bestFit="1" customWidth="1"/>
    <col min="6668" max="6668" width="9" style="1" bestFit="1" customWidth="1"/>
    <col min="6669" max="6674" width="9.140625" style="1"/>
    <col min="6675" max="6675" width="10.28515625" style="1" bestFit="1" customWidth="1"/>
    <col min="6676" max="6909" width="9.140625" style="1"/>
    <col min="6910" max="6910" width="19.28515625" style="1" bestFit="1" customWidth="1"/>
    <col min="6911" max="6911" width="12.28515625" style="1" bestFit="1" customWidth="1"/>
    <col min="6912" max="6912" width="18.5703125" style="1" customWidth="1"/>
    <col min="6913" max="6913" width="19.5703125" style="1" customWidth="1"/>
    <col min="6914" max="6914" width="15.5703125" style="1" customWidth="1"/>
    <col min="6915" max="6915" width="14.28515625" style="1" customWidth="1"/>
    <col min="6916" max="6916" width="11.28515625" style="1" customWidth="1"/>
    <col min="6917" max="6917" width="13.42578125" style="1" customWidth="1"/>
    <col min="6918" max="6918" width="11.140625" style="1" customWidth="1"/>
    <col min="6919" max="6919" width="11.5703125" style="1" customWidth="1"/>
    <col min="6920" max="6920" width="14.28515625" style="1" customWidth="1"/>
    <col min="6921" max="6921" width="12.140625" style="1" bestFit="1" customWidth="1"/>
    <col min="6922" max="6922" width="14.28515625" style="1" customWidth="1"/>
    <col min="6923" max="6923" width="13.7109375" style="1" bestFit="1" customWidth="1"/>
    <col min="6924" max="6924" width="9" style="1" bestFit="1" customWidth="1"/>
    <col min="6925" max="6930" width="9.140625" style="1"/>
    <col min="6931" max="6931" width="10.28515625" style="1" bestFit="1" customWidth="1"/>
    <col min="6932" max="7165" width="9.140625" style="1"/>
    <col min="7166" max="7166" width="19.28515625" style="1" bestFit="1" customWidth="1"/>
    <col min="7167" max="7167" width="12.28515625" style="1" bestFit="1" customWidth="1"/>
    <col min="7168" max="7168" width="18.5703125" style="1" customWidth="1"/>
    <col min="7169" max="7169" width="19.5703125" style="1" customWidth="1"/>
    <col min="7170" max="7170" width="15.5703125" style="1" customWidth="1"/>
    <col min="7171" max="7171" width="14.28515625" style="1" customWidth="1"/>
    <col min="7172" max="7172" width="11.28515625" style="1" customWidth="1"/>
    <col min="7173" max="7173" width="13.42578125" style="1" customWidth="1"/>
    <col min="7174" max="7174" width="11.140625" style="1" customWidth="1"/>
    <col min="7175" max="7175" width="11.5703125" style="1" customWidth="1"/>
    <col min="7176" max="7176" width="14.28515625" style="1" customWidth="1"/>
    <col min="7177" max="7177" width="12.140625" style="1" bestFit="1" customWidth="1"/>
    <col min="7178" max="7178" width="14.28515625" style="1" customWidth="1"/>
    <col min="7179" max="7179" width="13.7109375" style="1" bestFit="1" customWidth="1"/>
    <col min="7180" max="7180" width="9" style="1" bestFit="1" customWidth="1"/>
    <col min="7181" max="7186" width="9.140625" style="1"/>
    <col min="7187" max="7187" width="10.28515625" style="1" bestFit="1" customWidth="1"/>
    <col min="7188" max="7421" width="9.140625" style="1"/>
    <col min="7422" max="7422" width="19.28515625" style="1" bestFit="1" customWidth="1"/>
    <col min="7423" max="7423" width="12.28515625" style="1" bestFit="1" customWidth="1"/>
    <col min="7424" max="7424" width="18.5703125" style="1" customWidth="1"/>
    <col min="7425" max="7425" width="19.5703125" style="1" customWidth="1"/>
    <col min="7426" max="7426" width="15.5703125" style="1" customWidth="1"/>
    <col min="7427" max="7427" width="14.28515625" style="1" customWidth="1"/>
    <col min="7428" max="7428" width="11.28515625" style="1" customWidth="1"/>
    <col min="7429" max="7429" width="13.42578125" style="1" customWidth="1"/>
    <col min="7430" max="7430" width="11.140625" style="1" customWidth="1"/>
    <col min="7431" max="7431" width="11.5703125" style="1" customWidth="1"/>
    <col min="7432" max="7432" width="14.28515625" style="1" customWidth="1"/>
    <col min="7433" max="7433" width="12.140625" style="1" bestFit="1" customWidth="1"/>
    <col min="7434" max="7434" width="14.28515625" style="1" customWidth="1"/>
    <col min="7435" max="7435" width="13.7109375" style="1" bestFit="1" customWidth="1"/>
    <col min="7436" max="7436" width="9" style="1" bestFit="1" customWidth="1"/>
    <col min="7437" max="7442" width="9.140625" style="1"/>
    <col min="7443" max="7443" width="10.28515625" style="1" bestFit="1" customWidth="1"/>
    <col min="7444" max="7677" width="9.140625" style="1"/>
    <col min="7678" max="7678" width="19.28515625" style="1" bestFit="1" customWidth="1"/>
    <col min="7679" max="7679" width="12.28515625" style="1" bestFit="1" customWidth="1"/>
    <col min="7680" max="7680" width="18.5703125" style="1" customWidth="1"/>
    <col min="7681" max="7681" width="19.5703125" style="1" customWidth="1"/>
    <col min="7682" max="7682" width="15.5703125" style="1" customWidth="1"/>
    <col min="7683" max="7683" width="14.28515625" style="1" customWidth="1"/>
    <col min="7684" max="7684" width="11.28515625" style="1" customWidth="1"/>
    <col min="7685" max="7685" width="13.42578125" style="1" customWidth="1"/>
    <col min="7686" max="7686" width="11.140625" style="1" customWidth="1"/>
    <col min="7687" max="7687" width="11.5703125" style="1" customWidth="1"/>
    <col min="7688" max="7688" width="14.28515625" style="1" customWidth="1"/>
    <col min="7689" max="7689" width="12.140625" style="1" bestFit="1" customWidth="1"/>
    <col min="7690" max="7690" width="14.28515625" style="1" customWidth="1"/>
    <col min="7691" max="7691" width="13.7109375" style="1" bestFit="1" customWidth="1"/>
    <col min="7692" max="7692" width="9" style="1" bestFit="1" customWidth="1"/>
    <col min="7693" max="7698" width="9.140625" style="1"/>
    <col min="7699" max="7699" width="10.28515625" style="1" bestFit="1" customWidth="1"/>
    <col min="7700" max="7933" width="9.140625" style="1"/>
    <col min="7934" max="7934" width="19.28515625" style="1" bestFit="1" customWidth="1"/>
    <col min="7935" max="7935" width="12.28515625" style="1" bestFit="1" customWidth="1"/>
    <col min="7936" max="7936" width="18.5703125" style="1" customWidth="1"/>
    <col min="7937" max="7937" width="19.5703125" style="1" customWidth="1"/>
    <col min="7938" max="7938" width="15.5703125" style="1" customWidth="1"/>
    <col min="7939" max="7939" width="14.28515625" style="1" customWidth="1"/>
    <col min="7940" max="7940" width="11.28515625" style="1" customWidth="1"/>
    <col min="7941" max="7941" width="13.42578125" style="1" customWidth="1"/>
    <col min="7942" max="7942" width="11.140625" style="1" customWidth="1"/>
    <col min="7943" max="7943" width="11.5703125" style="1" customWidth="1"/>
    <col min="7944" max="7944" width="14.28515625" style="1" customWidth="1"/>
    <col min="7945" max="7945" width="12.140625" style="1" bestFit="1" customWidth="1"/>
    <col min="7946" max="7946" width="14.28515625" style="1" customWidth="1"/>
    <col min="7947" max="7947" width="13.7109375" style="1" bestFit="1" customWidth="1"/>
    <col min="7948" max="7948" width="9" style="1" bestFit="1" customWidth="1"/>
    <col min="7949" max="7954" width="9.140625" style="1"/>
    <col min="7955" max="7955" width="10.28515625" style="1" bestFit="1" customWidth="1"/>
    <col min="7956" max="8189" width="9.140625" style="1"/>
    <col min="8190" max="8190" width="19.28515625" style="1" bestFit="1" customWidth="1"/>
    <col min="8191" max="8191" width="12.28515625" style="1" bestFit="1" customWidth="1"/>
    <col min="8192" max="8192" width="18.5703125" style="1" customWidth="1"/>
    <col min="8193" max="8193" width="19.5703125" style="1" customWidth="1"/>
    <col min="8194" max="8194" width="15.5703125" style="1" customWidth="1"/>
    <col min="8195" max="8195" width="14.28515625" style="1" customWidth="1"/>
    <col min="8196" max="8196" width="11.28515625" style="1" customWidth="1"/>
    <col min="8197" max="8197" width="13.42578125" style="1" customWidth="1"/>
    <col min="8198" max="8198" width="11.140625" style="1" customWidth="1"/>
    <col min="8199" max="8199" width="11.5703125" style="1" customWidth="1"/>
    <col min="8200" max="8200" width="14.28515625" style="1" customWidth="1"/>
    <col min="8201" max="8201" width="12.140625" style="1" bestFit="1" customWidth="1"/>
    <col min="8202" max="8202" width="14.28515625" style="1" customWidth="1"/>
    <col min="8203" max="8203" width="13.7109375" style="1" bestFit="1" customWidth="1"/>
    <col min="8204" max="8204" width="9" style="1" bestFit="1" customWidth="1"/>
    <col min="8205" max="8210" width="9.140625" style="1"/>
    <col min="8211" max="8211" width="10.28515625" style="1" bestFit="1" customWidth="1"/>
    <col min="8212" max="8445" width="9.140625" style="1"/>
    <col min="8446" max="8446" width="19.28515625" style="1" bestFit="1" customWidth="1"/>
    <col min="8447" max="8447" width="12.28515625" style="1" bestFit="1" customWidth="1"/>
    <col min="8448" max="8448" width="18.5703125" style="1" customWidth="1"/>
    <col min="8449" max="8449" width="19.5703125" style="1" customWidth="1"/>
    <col min="8450" max="8450" width="15.5703125" style="1" customWidth="1"/>
    <col min="8451" max="8451" width="14.28515625" style="1" customWidth="1"/>
    <col min="8452" max="8452" width="11.28515625" style="1" customWidth="1"/>
    <col min="8453" max="8453" width="13.42578125" style="1" customWidth="1"/>
    <col min="8454" max="8454" width="11.140625" style="1" customWidth="1"/>
    <col min="8455" max="8455" width="11.5703125" style="1" customWidth="1"/>
    <col min="8456" max="8456" width="14.28515625" style="1" customWidth="1"/>
    <col min="8457" max="8457" width="12.140625" style="1" bestFit="1" customWidth="1"/>
    <col min="8458" max="8458" width="14.28515625" style="1" customWidth="1"/>
    <col min="8459" max="8459" width="13.7109375" style="1" bestFit="1" customWidth="1"/>
    <col min="8460" max="8460" width="9" style="1" bestFit="1" customWidth="1"/>
    <col min="8461" max="8466" width="9.140625" style="1"/>
    <col min="8467" max="8467" width="10.28515625" style="1" bestFit="1" customWidth="1"/>
    <col min="8468" max="8701" width="9.140625" style="1"/>
    <col min="8702" max="8702" width="19.28515625" style="1" bestFit="1" customWidth="1"/>
    <col min="8703" max="8703" width="12.28515625" style="1" bestFit="1" customWidth="1"/>
    <col min="8704" max="8704" width="18.5703125" style="1" customWidth="1"/>
    <col min="8705" max="8705" width="19.5703125" style="1" customWidth="1"/>
    <col min="8706" max="8706" width="15.5703125" style="1" customWidth="1"/>
    <col min="8707" max="8707" width="14.28515625" style="1" customWidth="1"/>
    <col min="8708" max="8708" width="11.28515625" style="1" customWidth="1"/>
    <col min="8709" max="8709" width="13.42578125" style="1" customWidth="1"/>
    <col min="8710" max="8710" width="11.140625" style="1" customWidth="1"/>
    <col min="8711" max="8711" width="11.5703125" style="1" customWidth="1"/>
    <col min="8712" max="8712" width="14.28515625" style="1" customWidth="1"/>
    <col min="8713" max="8713" width="12.140625" style="1" bestFit="1" customWidth="1"/>
    <col min="8714" max="8714" width="14.28515625" style="1" customWidth="1"/>
    <col min="8715" max="8715" width="13.7109375" style="1" bestFit="1" customWidth="1"/>
    <col min="8716" max="8716" width="9" style="1" bestFit="1" customWidth="1"/>
    <col min="8717" max="8722" width="9.140625" style="1"/>
    <col min="8723" max="8723" width="10.28515625" style="1" bestFit="1" customWidth="1"/>
    <col min="8724" max="8957" width="9.140625" style="1"/>
    <col min="8958" max="8958" width="19.28515625" style="1" bestFit="1" customWidth="1"/>
    <col min="8959" max="8959" width="12.28515625" style="1" bestFit="1" customWidth="1"/>
    <col min="8960" max="8960" width="18.5703125" style="1" customWidth="1"/>
    <col min="8961" max="8961" width="19.5703125" style="1" customWidth="1"/>
    <col min="8962" max="8962" width="15.5703125" style="1" customWidth="1"/>
    <col min="8963" max="8963" width="14.28515625" style="1" customWidth="1"/>
    <col min="8964" max="8964" width="11.28515625" style="1" customWidth="1"/>
    <col min="8965" max="8965" width="13.42578125" style="1" customWidth="1"/>
    <col min="8966" max="8966" width="11.140625" style="1" customWidth="1"/>
    <col min="8967" max="8967" width="11.5703125" style="1" customWidth="1"/>
    <col min="8968" max="8968" width="14.28515625" style="1" customWidth="1"/>
    <col min="8969" max="8969" width="12.140625" style="1" bestFit="1" customWidth="1"/>
    <col min="8970" max="8970" width="14.28515625" style="1" customWidth="1"/>
    <col min="8971" max="8971" width="13.7109375" style="1" bestFit="1" customWidth="1"/>
    <col min="8972" max="8972" width="9" style="1" bestFit="1" customWidth="1"/>
    <col min="8973" max="8978" width="9.140625" style="1"/>
    <col min="8979" max="8979" width="10.28515625" style="1" bestFit="1" customWidth="1"/>
    <col min="8980" max="9213" width="9.140625" style="1"/>
    <col min="9214" max="9214" width="19.28515625" style="1" bestFit="1" customWidth="1"/>
    <col min="9215" max="9215" width="12.28515625" style="1" bestFit="1" customWidth="1"/>
    <col min="9216" max="9216" width="18.5703125" style="1" customWidth="1"/>
    <col min="9217" max="9217" width="19.5703125" style="1" customWidth="1"/>
    <col min="9218" max="9218" width="15.5703125" style="1" customWidth="1"/>
    <col min="9219" max="9219" width="14.28515625" style="1" customWidth="1"/>
    <col min="9220" max="9220" width="11.28515625" style="1" customWidth="1"/>
    <col min="9221" max="9221" width="13.42578125" style="1" customWidth="1"/>
    <col min="9222" max="9222" width="11.140625" style="1" customWidth="1"/>
    <col min="9223" max="9223" width="11.5703125" style="1" customWidth="1"/>
    <col min="9224" max="9224" width="14.28515625" style="1" customWidth="1"/>
    <col min="9225" max="9225" width="12.140625" style="1" bestFit="1" customWidth="1"/>
    <col min="9226" max="9226" width="14.28515625" style="1" customWidth="1"/>
    <col min="9227" max="9227" width="13.7109375" style="1" bestFit="1" customWidth="1"/>
    <col min="9228" max="9228" width="9" style="1" bestFit="1" customWidth="1"/>
    <col min="9229" max="9234" width="9.140625" style="1"/>
    <col min="9235" max="9235" width="10.28515625" style="1" bestFit="1" customWidth="1"/>
    <col min="9236" max="9469" width="9.140625" style="1"/>
    <col min="9470" max="9470" width="19.28515625" style="1" bestFit="1" customWidth="1"/>
    <col min="9471" max="9471" width="12.28515625" style="1" bestFit="1" customWidth="1"/>
    <col min="9472" max="9472" width="18.5703125" style="1" customWidth="1"/>
    <col min="9473" max="9473" width="19.5703125" style="1" customWidth="1"/>
    <col min="9474" max="9474" width="15.5703125" style="1" customWidth="1"/>
    <col min="9475" max="9475" width="14.28515625" style="1" customWidth="1"/>
    <col min="9476" max="9476" width="11.28515625" style="1" customWidth="1"/>
    <col min="9477" max="9477" width="13.42578125" style="1" customWidth="1"/>
    <col min="9478" max="9478" width="11.140625" style="1" customWidth="1"/>
    <col min="9479" max="9479" width="11.5703125" style="1" customWidth="1"/>
    <col min="9480" max="9480" width="14.28515625" style="1" customWidth="1"/>
    <col min="9481" max="9481" width="12.140625" style="1" bestFit="1" customWidth="1"/>
    <col min="9482" max="9482" width="14.28515625" style="1" customWidth="1"/>
    <col min="9483" max="9483" width="13.7109375" style="1" bestFit="1" customWidth="1"/>
    <col min="9484" max="9484" width="9" style="1" bestFit="1" customWidth="1"/>
    <col min="9485" max="9490" width="9.140625" style="1"/>
    <col min="9491" max="9491" width="10.28515625" style="1" bestFit="1" customWidth="1"/>
    <col min="9492" max="9725" width="9.140625" style="1"/>
    <col min="9726" max="9726" width="19.28515625" style="1" bestFit="1" customWidth="1"/>
    <col min="9727" max="9727" width="12.28515625" style="1" bestFit="1" customWidth="1"/>
    <col min="9728" max="9728" width="18.5703125" style="1" customWidth="1"/>
    <col min="9729" max="9729" width="19.5703125" style="1" customWidth="1"/>
    <col min="9730" max="9730" width="15.5703125" style="1" customWidth="1"/>
    <col min="9731" max="9731" width="14.28515625" style="1" customWidth="1"/>
    <col min="9732" max="9732" width="11.28515625" style="1" customWidth="1"/>
    <col min="9733" max="9733" width="13.42578125" style="1" customWidth="1"/>
    <col min="9734" max="9734" width="11.140625" style="1" customWidth="1"/>
    <col min="9735" max="9735" width="11.5703125" style="1" customWidth="1"/>
    <col min="9736" max="9736" width="14.28515625" style="1" customWidth="1"/>
    <col min="9737" max="9737" width="12.140625" style="1" bestFit="1" customWidth="1"/>
    <col min="9738" max="9738" width="14.28515625" style="1" customWidth="1"/>
    <col min="9739" max="9739" width="13.7109375" style="1" bestFit="1" customWidth="1"/>
    <col min="9740" max="9740" width="9" style="1" bestFit="1" customWidth="1"/>
    <col min="9741" max="9746" width="9.140625" style="1"/>
    <col min="9747" max="9747" width="10.28515625" style="1" bestFit="1" customWidth="1"/>
    <col min="9748" max="9981" width="9.140625" style="1"/>
    <col min="9982" max="9982" width="19.28515625" style="1" bestFit="1" customWidth="1"/>
    <col min="9983" max="9983" width="12.28515625" style="1" bestFit="1" customWidth="1"/>
    <col min="9984" max="9984" width="18.5703125" style="1" customWidth="1"/>
    <col min="9985" max="9985" width="19.5703125" style="1" customWidth="1"/>
    <col min="9986" max="9986" width="15.5703125" style="1" customWidth="1"/>
    <col min="9987" max="9987" width="14.28515625" style="1" customWidth="1"/>
    <col min="9988" max="9988" width="11.28515625" style="1" customWidth="1"/>
    <col min="9989" max="9989" width="13.42578125" style="1" customWidth="1"/>
    <col min="9990" max="9990" width="11.140625" style="1" customWidth="1"/>
    <col min="9991" max="9991" width="11.5703125" style="1" customWidth="1"/>
    <col min="9992" max="9992" width="14.28515625" style="1" customWidth="1"/>
    <col min="9993" max="9993" width="12.140625" style="1" bestFit="1" customWidth="1"/>
    <col min="9994" max="9994" width="14.28515625" style="1" customWidth="1"/>
    <col min="9995" max="9995" width="13.7109375" style="1" bestFit="1" customWidth="1"/>
    <col min="9996" max="9996" width="9" style="1" bestFit="1" customWidth="1"/>
    <col min="9997" max="10002" width="9.140625" style="1"/>
    <col min="10003" max="10003" width="10.28515625" style="1" bestFit="1" customWidth="1"/>
    <col min="10004" max="10237" width="9.140625" style="1"/>
    <col min="10238" max="10238" width="19.28515625" style="1" bestFit="1" customWidth="1"/>
    <col min="10239" max="10239" width="12.28515625" style="1" bestFit="1" customWidth="1"/>
    <col min="10240" max="10240" width="18.5703125" style="1" customWidth="1"/>
    <col min="10241" max="10241" width="19.5703125" style="1" customWidth="1"/>
    <col min="10242" max="10242" width="15.5703125" style="1" customWidth="1"/>
    <col min="10243" max="10243" width="14.28515625" style="1" customWidth="1"/>
    <col min="10244" max="10244" width="11.28515625" style="1" customWidth="1"/>
    <col min="10245" max="10245" width="13.42578125" style="1" customWidth="1"/>
    <col min="10246" max="10246" width="11.140625" style="1" customWidth="1"/>
    <col min="10247" max="10247" width="11.5703125" style="1" customWidth="1"/>
    <col min="10248" max="10248" width="14.28515625" style="1" customWidth="1"/>
    <col min="10249" max="10249" width="12.140625" style="1" bestFit="1" customWidth="1"/>
    <col min="10250" max="10250" width="14.28515625" style="1" customWidth="1"/>
    <col min="10251" max="10251" width="13.7109375" style="1" bestFit="1" customWidth="1"/>
    <col min="10252" max="10252" width="9" style="1" bestFit="1" customWidth="1"/>
    <col min="10253" max="10258" width="9.140625" style="1"/>
    <col min="10259" max="10259" width="10.28515625" style="1" bestFit="1" customWidth="1"/>
    <col min="10260" max="10493" width="9.140625" style="1"/>
    <col min="10494" max="10494" width="19.28515625" style="1" bestFit="1" customWidth="1"/>
    <col min="10495" max="10495" width="12.28515625" style="1" bestFit="1" customWidth="1"/>
    <col min="10496" max="10496" width="18.5703125" style="1" customWidth="1"/>
    <col min="10497" max="10497" width="19.5703125" style="1" customWidth="1"/>
    <col min="10498" max="10498" width="15.5703125" style="1" customWidth="1"/>
    <col min="10499" max="10499" width="14.28515625" style="1" customWidth="1"/>
    <col min="10500" max="10500" width="11.28515625" style="1" customWidth="1"/>
    <col min="10501" max="10501" width="13.42578125" style="1" customWidth="1"/>
    <col min="10502" max="10502" width="11.140625" style="1" customWidth="1"/>
    <col min="10503" max="10503" width="11.5703125" style="1" customWidth="1"/>
    <col min="10504" max="10504" width="14.28515625" style="1" customWidth="1"/>
    <col min="10505" max="10505" width="12.140625" style="1" bestFit="1" customWidth="1"/>
    <col min="10506" max="10506" width="14.28515625" style="1" customWidth="1"/>
    <col min="10507" max="10507" width="13.7109375" style="1" bestFit="1" customWidth="1"/>
    <col min="10508" max="10508" width="9" style="1" bestFit="1" customWidth="1"/>
    <col min="10509" max="10514" width="9.140625" style="1"/>
    <col min="10515" max="10515" width="10.28515625" style="1" bestFit="1" customWidth="1"/>
    <col min="10516" max="10749" width="9.140625" style="1"/>
    <col min="10750" max="10750" width="19.28515625" style="1" bestFit="1" customWidth="1"/>
    <col min="10751" max="10751" width="12.28515625" style="1" bestFit="1" customWidth="1"/>
    <col min="10752" max="10752" width="18.5703125" style="1" customWidth="1"/>
    <col min="10753" max="10753" width="19.5703125" style="1" customWidth="1"/>
    <col min="10754" max="10754" width="15.5703125" style="1" customWidth="1"/>
    <col min="10755" max="10755" width="14.28515625" style="1" customWidth="1"/>
    <col min="10756" max="10756" width="11.28515625" style="1" customWidth="1"/>
    <col min="10757" max="10757" width="13.42578125" style="1" customWidth="1"/>
    <col min="10758" max="10758" width="11.140625" style="1" customWidth="1"/>
    <col min="10759" max="10759" width="11.5703125" style="1" customWidth="1"/>
    <col min="10760" max="10760" width="14.28515625" style="1" customWidth="1"/>
    <col min="10761" max="10761" width="12.140625" style="1" bestFit="1" customWidth="1"/>
    <col min="10762" max="10762" width="14.28515625" style="1" customWidth="1"/>
    <col min="10763" max="10763" width="13.7109375" style="1" bestFit="1" customWidth="1"/>
    <col min="10764" max="10764" width="9" style="1" bestFit="1" customWidth="1"/>
    <col min="10765" max="10770" width="9.140625" style="1"/>
    <col min="10771" max="10771" width="10.28515625" style="1" bestFit="1" customWidth="1"/>
    <col min="10772" max="11005" width="9.140625" style="1"/>
    <col min="11006" max="11006" width="19.28515625" style="1" bestFit="1" customWidth="1"/>
    <col min="11007" max="11007" width="12.28515625" style="1" bestFit="1" customWidth="1"/>
    <col min="11008" max="11008" width="18.5703125" style="1" customWidth="1"/>
    <col min="11009" max="11009" width="19.5703125" style="1" customWidth="1"/>
    <col min="11010" max="11010" width="15.5703125" style="1" customWidth="1"/>
    <col min="11011" max="11011" width="14.28515625" style="1" customWidth="1"/>
    <col min="11012" max="11012" width="11.28515625" style="1" customWidth="1"/>
    <col min="11013" max="11013" width="13.42578125" style="1" customWidth="1"/>
    <col min="11014" max="11014" width="11.140625" style="1" customWidth="1"/>
    <col min="11015" max="11015" width="11.5703125" style="1" customWidth="1"/>
    <col min="11016" max="11016" width="14.28515625" style="1" customWidth="1"/>
    <col min="11017" max="11017" width="12.140625" style="1" bestFit="1" customWidth="1"/>
    <col min="11018" max="11018" width="14.28515625" style="1" customWidth="1"/>
    <col min="11019" max="11019" width="13.7109375" style="1" bestFit="1" customWidth="1"/>
    <col min="11020" max="11020" width="9" style="1" bestFit="1" customWidth="1"/>
    <col min="11021" max="11026" width="9.140625" style="1"/>
    <col min="11027" max="11027" width="10.28515625" style="1" bestFit="1" customWidth="1"/>
    <col min="11028" max="11261" width="9.140625" style="1"/>
    <col min="11262" max="11262" width="19.28515625" style="1" bestFit="1" customWidth="1"/>
    <col min="11263" max="11263" width="12.28515625" style="1" bestFit="1" customWidth="1"/>
    <col min="11264" max="11264" width="18.5703125" style="1" customWidth="1"/>
    <col min="11265" max="11265" width="19.5703125" style="1" customWidth="1"/>
    <col min="11266" max="11266" width="15.5703125" style="1" customWidth="1"/>
    <col min="11267" max="11267" width="14.28515625" style="1" customWidth="1"/>
    <col min="11268" max="11268" width="11.28515625" style="1" customWidth="1"/>
    <col min="11269" max="11269" width="13.42578125" style="1" customWidth="1"/>
    <col min="11270" max="11270" width="11.140625" style="1" customWidth="1"/>
    <col min="11271" max="11271" width="11.5703125" style="1" customWidth="1"/>
    <col min="11272" max="11272" width="14.28515625" style="1" customWidth="1"/>
    <col min="11273" max="11273" width="12.140625" style="1" bestFit="1" customWidth="1"/>
    <col min="11274" max="11274" width="14.28515625" style="1" customWidth="1"/>
    <col min="11275" max="11275" width="13.7109375" style="1" bestFit="1" customWidth="1"/>
    <col min="11276" max="11276" width="9" style="1" bestFit="1" customWidth="1"/>
    <col min="11277" max="11282" width="9.140625" style="1"/>
    <col min="11283" max="11283" width="10.28515625" style="1" bestFit="1" customWidth="1"/>
    <col min="11284" max="11517" width="9.140625" style="1"/>
    <col min="11518" max="11518" width="19.28515625" style="1" bestFit="1" customWidth="1"/>
    <col min="11519" max="11519" width="12.28515625" style="1" bestFit="1" customWidth="1"/>
    <col min="11520" max="11520" width="18.5703125" style="1" customWidth="1"/>
    <col min="11521" max="11521" width="19.5703125" style="1" customWidth="1"/>
    <col min="11522" max="11522" width="15.5703125" style="1" customWidth="1"/>
    <col min="11523" max="11523" width="14.28515625" style="1" customWidth="1"/>
    <col min="11524" max="11524" width="11.28515625" style="1" customWidth="1"/>
    <col min="11525" max="11525" width="13.42578125" style="1" customWidth="1"/>
    <col min="11526" max="11526" width="11.140625" style="1" customWidth="1"/>
    <col min="11527" max="11527" width="11.5703125" style="1" customWidth="1"/>
    <col min="11528" max="11528" width="14.28515625" style="1" customWidth="1"/>
    <col min="11529" max="11529" width="12.140625" style="1" bestFit="1" customWidth="1"/>
    <col min="11530" max="11530" width="14.28515625" style="1" customWidth="1"/>
    <col min="11531" max="11531" width="13.7109375" style="1" bestFit="1" customWidth="1"/>
    <col min="11532" max="11532" width="9" style="1" bestFit="1" customWidth="1"/>
    <col min="11533" max="11538" width="9.140625" style="1"/>
    <col min="11539" max="11539" width="10.28515625" style="1" bestFit="1" customWidth="1"/>
    <col min="11540" max="11773" width="9.140625" style="1"/>
    <col min="11774" max="11774" width="19.28515625" style="1" bestFit="1" customWidth="1"/>
    <col min="11775" max="11775" width="12.28515625" style="1" bestFit="1" customWidth="1"/>
    <col min="11776" max="11776" width="18.5703125" style="1" customWidth="1"/>
    <col min="11777" max="11777" width="19.5703125" style="1" customWidth="1"/>
    <col min="11778" max="11778" width="15.5703125" style="1" customWidth="1"/>
    <col min="11779" max="11779" width="14.28515625" style="1" customWidth="1"/>
    <col min="11780" max="11780" width="11.28515625" style="1" customWidth="1"/>
    <col min="11781" max="11781" width="13.42578125" style="1" customWidth="1"/>
    <col min="11782" max="11782" width="11.140625" style="1" customWidth="1"/>
    <col min="11783" max="11783" width="11.5703125" style="1" customWidth="1"/>
    <col min="11784" max="11784" width="14.28515625" style="1" customWidth="1"/>
    <col min="11785" max="11785" width="12.140625" style="1" bestFit="1" customWidth="1"/>
    <col min="11786" max="11786" width="14.28515625" style="1" customWidth="1"/>
    <col min="11787" max="11787" width="13.7109375" style="1" bestFit="1" customWidth="1"/>
    <col min="11788" max="11788" width="9" style="1" bestFit="1" customWidth="1"/>
    <col min="11789" max="11794" width="9.140625" style="1"/>
    <col min="11795" max="11795" width="10.28515625" style="1" bestFit="1" customWidth="1"/>
    <col min="11796" max="12029" width="9.140625" style="1"/>
    <col min="12030" max="12030" width="19.28515625" style="1" bestFit="1" customWidth="1"/>
    <col min="12031" max="12031" width="12.28515625" style="1" bestFit="1" customWidth="1"/>
    <col min="12032" max="12032" width="18.5703125" style="1" customWidth="1"/>
    <col min="12033" max="12033" width="19.5703125" style="1" customWidth="1"/>
    <col min="12034" max="12034" width="15.5703125" style="1" customWidth="1"/>
    <col min="12035" max="12035" width="14.28515625" style="1" customWidth="1"/>
    <col min="12036" max="12036" width="11.28515625" style="1" customWidth="1"/>
    <col min="12037" max="12037" width="13.42578125" style="1" customWidth="1"/>
    <col min="12038" max="12038" width="11.140625" style="1" customWidth="1"/>
    <col min="12039" max="12039" width="11.5703125" style="1" customWidth="1"/>
    <col min="12040" max="12040" width="14.28515625" style="1" customWidth="1"/>
    <col min="12041" max="12041" width="12.140625" style="1" bestFit="1" customWidth="1"/>
    <col min="12042" max="12042" width="14.28515625" style="1" customWidth="1"/>
    <col min="12043" max="12043" width="13.7109375" style="1" bestFit="1" customWidth="1"/>
    <col min="12044" max="12044" width="9" style="1" bestFit="1" customWidth="1"/>
    <col min="12045" max="12050" width="9.140625" style="1"/>
    <col min="12051" max="12051" width="10.28515625" style="1" bestFit="1" customWidth="1"/>
    <col min="12052" max="12285" width="9.140625" style="1"/>
    <col min="12286" max="12286" width="19.28515625" style="1" bestFit="1" customWidth="1"/>
    <col min="12287" max="12287" width="12.28515625" style="1" bestFit="1" customWidth="1"/>
    <col min="12288" max="12288" width="18.5703125" style="1" customWidth="1"/>
    <col min="12289" max="12289" width="19.5703125" style="1" customWidth="1"/>
    <col min="12290" max="12290" width="15.5703125" style="1" customWidth="1"/>
    <col min="12291" max="12291" width="14.28515625" style="1" customWidth="1"/>
    <col min="12292" max="12292" width="11.28515625" style="1" customWidth="1"/>
    <col min="12293" max="12293" width="13.42578125" style="1" customWidth="1"/>
    <col min="12294" max="12294" width="11.140625" style="1" customWidth="1"/>
    <col min="12295" max="12295" width="11.5703125" style="1" customWidth="1"/>
    <col min="12296" max="12296" width="14.28515625" style="1" customWidth="1"/>
    <col min="12297" max="12297" width="12.140625" style="1" bestFit="1" customWidth="1"/>
    <col min="12298" max="12298" width="14.28515625" style="1" customWidth="1"/>
    <col min="12299" max="12299" width="13.7109375" style="1" bestFit="1" customWidth="1"/>
    <col min="12300" max="12300" width="9" style="1" bestFit="1" customWidth="1"/>
    <col min="12301" max="12306" width="9.140625" style="1"/>
    <col min="12307" max="12307" width="10.28515625" style="1" bestFit="1" customWidth="1"/>
    <col min="12308" max="12541" width="9.140625" style="1"/>
    <col min="12542" max="12542" width="19.28515625" style="1" bestFit="1" customWidth="1"/>
    <col min="12543" max="12543" width="12.28515625" style="1" bestFit="1" customWidth="1"/>
    <col min="12544" max="12544" width="18.5703125" style="1" customWidth="1"/>
    <col min="12545" max="12545" width="19.5703125" style="1" customWidth="1"/>
    <col min="12546" max="12546" width="15.5703125" style="1" customWidth="1"/>
    <col min="12547" max="12547" width="14.28515625" style="1" customWidth="1"/>
    <col min="12548" max="12548" width="11.28515625" style="1" customWidth="1"/>
    <col min="12549" max="12549" width="13.42578125" style="1" customWidth="1"/>
    <col min="12550" max="12550" width="11.140625" style="1" customWidth="1"/>
    <col min="12551" max="12551" width="11.5703125" style="1" customWidth="1"/>
    <col min="12552" max="12552" width="14.28515625" style="1" customWidth="1"/>
    <col min="12553" max="12553" width="12.140625" style="1" bestFit="1" customWidth="1"/>
    <col min="12554" max="12554" width="14.28515625" style="1" customWidth="1"/>
    <col min="12555" max="12555" width="13.7109375" style="1" bestFit="1" customWidth="1"/>
    <col min="12556" max="12556" width="9" style="1" bestFit="1" customWidth="1"/>
    <col min="12557" max="12562" width="9.140625" style="1"/>
    <col min="12563" max="12563" width="10.28515625" style="1" bestFit="1" customWidth="1"/>
    <col min="12564" max="12797" width="9.140625" style="1"/>
    <col min="12798" max="12798" width="19.28515625" style="1" bestFit="1" customWidth="1"/>
    <col min="12799" max="12799" width="12.28515625" style="1" bestFit="1" customWidth="1"/>
    <col min="12800" max="12800" width="18.5703125" style="1" customWidth="1"/>
    <col min="12801" max="12801" width="19.5703125" style="1" customWidth="1"/>
    <col min="12802" max="12802" width="15.5703125" style="1" customWidth="1"/>
    <col min="12803" max="12803" width="14.28515625" style="1" customWidth="1"/>
    <col min="12804" max="12804" width="11.28515625" style="1" customWidth="1"/>
    <col min="12805" max="12805" width="13.42578125" style="1" customWidth="1"/>
    <col min="12806" max="12806" width="11.140625" style="1" customWidth="1"/>
    <col min="12807" max="12807" width="11.5703125" style="1" customWidth="1"/>
    <col min="12808" max="12808" width="14.28515625" style="1" customWidth="1"/>
    <col min="12809" max="12809" width="12.140625" style="1" bestFit="1" customWidth="1"/>
    <col min="12810" max="12810" width="14.28515625" style="1" customWidth="1"/>
    <col min="12811" max="12811" width="13.7109375" style="1" bestFit="1" customWidth="1"/>
    <col min="12812" max="12812" width="9" style="1" bestFit="1" customWidth="1"/>
    <col min="12813" max="12818" width="9.140625" style="1"/>
    <col min="12819" max="12819" width="10.28515625" style="1" bestFit="1" customWidth="1"/>
    <col min="12820" max="13053" width="9.140625" style="1"/>
    <col min="13054" max="13054" width="19.28515625" style="1" bestFit="1" customWidth="1"/>
    <col min="13055" max="13055" width="12.28515625" style="1" bestFit="1" customWidth="1"/>
    <col min="13056" max="13056" width="18.5703125" style="1" customWidth="1"/>
    <col min="13057" max="13057" width="19.5703125" style="1" customWidth="1"/>
    <col min="13058" max="13058" width="15.5703125" style="1" customWidth="1"/>
    <col min="13059" max="13059" width="14.28515625" style="1" customWidth="1"/>
    <col min="13060" max="13060" width="11.28515625" style="1" customWidth="1"/>
    <col min="13061" max="13061" width="13.42578125" style="1" customWidth="1"/>
    <col min="13062" max="13062" width="11.140625" style="1" customWidth="1"/>
    <col min="13063" max="13063" width="11.5703125" style="1" customWidth="1"/>
    <col min="13064" max="13064" width="14.28515625" style="1" customWidth="1"/>
    <col min="13065" max="13065" width="12.140625" style="1" bestFit="1" customWidth="1"/>
    <col min="13066" max="13066" width="14.28515625" style="1" customWidth="1"/>
    <col min="13067" max="13067" width="13.7109375" style="1" bestFit="1" customWidth="1"/>
    <col min="13068" max="13068" width="9" style="1" bestFit="1" customWidth="1"/>
    <col min="13069" max="13074" width="9.140625" style="1"/>
    <col min="13075" max="13075" width="10.28515625" style="1" bestFit="1" customWidth="1"/>
    <col min="13076" max="13309" width="9.140625" style="1"/>
    <col min="13310" max="13310" width="19.28515625" style="1" bestFit="1" customWidth="1"/>
    <col min="13311" max="13311" width="12.28515625" style="1" bestFit="1" customWidth="1"/>
    <col min="13312" max="13312" width="18.5703125" style="1" customWidth="1"/>
    <col min="13313" max="13313" width="19.5703125" style="1" customWidth="1"/>
    <col min="13314" max="13314" width="15.5703125" style="1" customWidth="1"/>
    <col min="13315" max="13315" width="14.28515625" style="1" customWidth="1"/>
    <col min="13316" max="13316" width="11.28515625" style="1" customWidth="1"/>
    <col min="13317" max="13317" width="13.42578125" style="1" customWidth="1"/>
    <col min="13318" max="13318" width="11.140625" style="1" customWidth="1"/>
    <col min="13319" max="13319" width="11.5703125" style="1" customWidth="1"/>
    <col min="13320" max="13320" width="14.28515625" style="1" customWidth="1"/>
    <col min="13321" max="13321" width="12.140625" style="1" bestFit="1" customWidth="1"/>
    <col min="13322" max="13322" width="14.28515625" style="1" customWidth="1"/>
    <col min="13323" max="13323" width="13.7109375" style="1" bestFit="1" customWidth="1"/>
    <col min="13324" max="13324" width="9" style="1" bestFit="1" customWidth="1"/>
    <col min="13325" max="13330" width="9.140625" style="1"/>
    <col min="13331" max="13331" width="10.28515625" style="1" bestFit="1" customWidth="1"/>
    <col min="13332" max="13565" width="9.140625" style="1"/>
    <col min="13566" max="13566" width="19.28515625" style="1" bestFit="1" customWidth="1"/>
    <col min="13567" max="13567" width="12.28515625" style="1" bestFit="1" customWidth="1"/>
    <col min="13568" max="13568" width="18.5703125" style="1" customWidth="1"/>
    <col min="13569" max="13569" width="19.5703125" style="1" customWidth="1"/>
    <col min="13570" max="13570" width="15.5703125" style="1" customWidth="1"/>
    <col min="13571" max="13571" width="14.28515625" style="1" customWidth="1"/>
    <col min="13572" max="13572" width="11.28515625" style="1" customWidth="1"/>
    <col min="13573" max="13573" width="13.42578125" style="1" customWidth="1"/>
    <col min="13574" max="13574" width="11.140625" style="1" customWidth="1"/>
    <col min="13575" max="13575" width="11.5703125" style="1" customWidth="1"/>
    <col min="13576" max="13576" width="14.28515625" style="1" customWidth="1"/>
    <col min="13577" max="13577" width="12.140625" style="1" bestFit="1" customWidth="1"/>
    <col min="13578" max="13578" width="14.28515625" style="1" customWidth="1"/>
    <col min="13579" max="13579" width="13.7109375" style="1" bestFit="1" customWidth="1"/>
    <col min="13580" max="13580" width="9" style="1" bestFit="1" customWidth="1"/>
    <col min="13581" max="13586" width="9.140625" style="1"/>
    <col min="13587" max="13587" width="10.28515625" style="1" bestFit="1" customWidth="1"/>
    <col min="13588" max="13821" width="9.140625" style="1"/>
    <col min="13822" max="13822" width="19.28515625" style="1" bestFit="1" customWidth="1"/>
    <col min="13823" max="13823" width="12.28515625" style="1" bestFit="1" customWidth="1"/>
    <col min="13824" max="13824" width="18.5703125" style="1" customWidth="1"/>
    <col min="13825" max="13825" width="19.5703125" style="1" customWidth="1"/>
    <col min="13826" max="13826" width="15.5703125" style="1" customWidth="1"/>
    <col min="13827" max="13827" width="14.28515625" style="1" customWidth="1"/>
    <col min="13828" max="13828" width="11.28515625" style="1" customWidth="1"/>
    <col min="13829" max="13829" width="13.42578125" style="1" customWidth="1"/>
    <col min="13830" max="13830" width="11.140625" style="1" customWidth="1"/>
    <col min="13831" max="13831" width="11.5703125" style="1" customWidth="1"/>
    <col min="13832" max="13832" width="14.28515625" style="1" customWidth="1"/>
    <col min="13833" max="13833" width="12.140625" style="1" bestFit="1" customWidth="1"/>
    <col min="13834" max="13834" width="14.28515625" style="1" customWidth="1"/>
    <col min="13835" max="13835" width="13.7109375" style="1" bestFit="1" customWidth="1"/>
    <col min="13836" max="13836" width="9" style="1" bestFit="1" customWidth="1"/>
    <col min="13837" max="13842" width="9.140625" style="1"/>
    <col min="13843" max="13843" width="10.28515625" style="1" bestFit="1" customWidth="1"/>
    <col min="13844" max="14077" width="9.140625" style="1"/>
    <col min="14078" max="14078" width="19.28515625" style="1" bestFit="1" customWidth="1"/>
    <col min="14079" max="14079" width="12.28515625" style="1" bestFit="1" customWidth="1"/>
    <col min="14080" max="14080" width="18.5703125" style="1" customWidth="1"/>
    <col min="14081" max="14081" width="19.5703125" style="1" customWidth="1"/>
    <col min="14082" max="14082" width="15.5703125" style="1" customWidth="1"/>
    <col min="14083" max="14083" width="14.28515625" style="1" customWidth="1"/>
    <col min="14084" max="14084" width="11.28515625" style="1" customWidth="1"/>
    <col min="14085" max="14085" width="13.42578125" style="1" customWidth="1"/>
    <col min="14086" max="14086" width="11.140625" style="1" customWidth="1"/>
    <col min="14087" max="14087" width="11.5703125" style="1" customWidth="1"/>
    <col min="14088" max="14088" width="14.28515625" style="1" customWidth="1"/>
    <col min="14089" max="14089" width="12.140625" style="1" bestFit="1" customWidth="1"/>
    <col min="14090" max="14090" width="14.28515625" style="1" customWidth="1"/>
    <col min="14091" max="14091" width="13.7109375" style="1" bestFit="1" customWidth="1"/>
    <col min="14092" max="14092" width="9" style="1" bestFit="1" customWidth="1"/>
    <col min="14093" max="14098" width="9.140625" style="1"/>
    <col min="14099" max="14099" width="10.28515625" style="1" bestFit="1" customWidth="1"/>
    <col min="14100" max="14333" width="9.140625" style="1"/>
    <col min="14334" max="14334" width="19.28515625" style="1" bestFit="1" customWidth="1"/>
    <col min="14335" max="14335" width="12.28515625" style="1" bestFit="1" customWidth="1"/>
    <col min="14336" max="14336" width="18.5703125" style="1" customWidth="1"/>
    <col min="14337" max="14337" width="19.5703125" style="1" customWidth="1"/>
    <col min="14338" max="14338" width="15.5703125" style="1" customWidth="1"/>
    <col min="14339" max="14339" width="14.28515625" style="1" customWidth="1"/>
    <col min="14340" max="14340" width="11.28515625" style="1" customWidth="1"/>
    <col min="14341" max="14341" width="13.42578125" style="1" customWidth="1"/>
    <col min="14342" max="14342" width="11.140625" style="1" customWidth="1"/>
    <col min="14343" max="14343" width="11.5703125" style="1" customWidth="1"/>
    <col min="14344" max="14344" width="14.28515625" style="1" customWidth="1"/>
    <col min="14345" max="14345" width="12.140625" style="1" bestFit="1" customWidth="1"/>
    <col min="14346" max="14346" width="14.28515625" style="1" customWidth="1"/>
    <col min="14347" max="14347" width="13.7109375" style="1" bestFit="1" customWidth="1"/>
    <col min="14348" max="14348" width="9" style="1" bestFit="1" customWidth="1"/>
    <col min="14349" max="14354" width="9.140625" style="1"/>
    <col min="14355" max="14355" width="10.28515625" style="1" bestFit="1" customWidth="1"/>
    <col min="14356" max="14589" width="9.140625" style="1"/>
    <col min="14590" max="14590" width="19.28515625" style="1" bestFit="1" customWidth="1"/>
    <col min="14591" max="14591" width="12.28515625" style="1" bestFit="1" customWidth="1"/>
    <col min="14592" max="14592" width="18.5703125" style="1" customWidth="1"/>
    <col min="14593" max="14593" width="19.5703125" style="1" customWidth="1"/>
    <col min="14594" max="14594" width="15.5703125" style="1" customWidth="1"/>
    <col min="14595" max="14595" width="14.28515625" style="1" customWidth="1"/>
    <col min="14596" max="14596" width="11.28515625" style="1" customWidth="1"/>
    <col min="14597" max="14597" width="13.42578125" style="1" customWidth="1"/>
    <col min="14598" max="14598" width="11.140625" style="1" customWidth="1"/>
    <col min="14599" max="14599" width="11.5703125" style="1" customWidth="1"/>
    <col min="14600" max="14600" width="14.28515625" style="1" customWidth="1"/>
    <col min="14601" max="14601" width="12.140625" style="1" bestFit="1" customWidth="1"/>
    <col min="14602" max="14602" width="14.28515625" style="1" customWidth="1"/>
    <col min="14603" max="14603" width="13.7109375" style="1" bestFit="1" customWidth="1"/>
    <col min="14604" max="14604" width="9" style="1" bestFit="1" customWidth="1"/>
    <col min="14605" max="14610" width="9.140625" style="1"/>
    <col min="14611" max="14611" width="10.28515625" style="1" bestFit="1" customWidth="1"/>
    <col min="14612" max="14845" width="9.140625" style="1"/>
    <col min="14846" max="14846" width="19.28515625" style="1" bestFit="1" customWidth="1"/>
    <col min="14847" max="14847" width="12.28515625" style="1" bestFit="1" customWidth="1"/>
    <col min="14848" max="14848" width="18.5703125" style="1" customWidth="1"/>
    <col min="14849" max="14849" width="19.5703125" style="1" customWidth="1"/>
    <col min="14850" max="14850" width="15.5703125" style="1" customWidth="1"/>
    <col min="14851" max="14851" width="14.28515625" style="1" customWidth="1"/>
    <col min="14852" max="14852" width="11.28515625" style="1" customWidth="1"/>
    <col min="14853" max="14853" width="13.42578125" style="1" customWidth="1"/>
    <col min="14854" max="14854" width="11.140625" style="1" customWidth="1"/>
    <col min="14855" max="14855" width="11.5703125" style="1" customWidth="1"/>
    <col min="14856" max="14856" width="14.28515625" style="1" customWidth="1"/>
    <col min="14857" max="14857" width="12.140625" style="1" bestFit="1" customWidth="1"/>
    <col min="14858" max="14858" width="14.28515625" style="1" customWidth="1"/>
    <col min="14859" max="14859" width="13.7109375" style="1" bestFit="1" customWidth="1"/>
    <col min="14860" max="14860" width="9" style="1" bestFit="1" customWidth="1"/>
    <col min="14861" max="14866" width="9.140625" style="1"/>
    <col min="14867" max="14867" width="10.28515625" style="1" bestFit="1" customWidth="1"/>
    <col min="14868" max="15101" width="9.140625" style="1"/>
    <col min="15102" max="15102" width="19.28515625" style="1" bestFit="1" customWidth="1"/>
    <col min="15103" max="15103" width="12.28515625" style="1" bestFit="1" customWidth="1"/>
    <col min="15104" max="15104" width="18.5703125" style="1" customWidth="1"/>
    <col min="15105" max="15105" width="19.5703125" style="1" customWidth="1"/>
    <col min="15106" max="15106" width="15.5703125" style="1" customWidth="1"/>
    <col min="15107" max="15107" width="14.28515625" style="1" customWidth="1"/>
    <col min="15108" max="15108" width="11.28515625" style="1" customWidth="1"/>
    <col min="15109" max="15109" width="13.42578125" style="1" customWidth="1"/>
    <col min="15110" max="15110" width="11.140625" style="1" customWidth="1"/>
    <col min="15111" max="15111" width="11.5703125" style="1" customWidth="1"/>
    <col min="15112" max="15112" width="14.28515625" style="1" customWidth="1"/>
    <col min="15113" max="15113" width="12.140625" style="1" bestFit="1" customWidth="1"/>
    <col min="15114" max="15114" width="14.28515625" style="1" customWidth="1"/>
    <col min="15115" max="15115" width="13.7109375" style="1" bestFit="1" customWidth="1"/>
    <col min="15116" max="15116" width="9" style="1" bestFit="1" customWidth="1"/>
    <col min="15117" max="15122" width="9.140625" style="1"/>
    <col min="15123" max="15123" width="10.28515625" style="1" bestFit="1" customWidth="1"/>
    <col min="15124" max="15357" width="9.140625" style="1"/>
    <col min="15358" max="15358" width="19.28515625" style="1" bestFit="1" customWidth="1"/>
    <col min="15359" max="15359" width="12.28515625" style="1" bestFit="1" customWidth="1"/>
    <col min="15360" max="15360" width="18.5703125" style="1" customWidth="1"/>
    <col min="15361" max="15361" width="19.5703125" style="1" customWidth="1"/>
    <col min="15362" max="15362" width="15.5703125" style="1" customWidth="1"/>
    <col min="15363" max="15363" width="14.28515625" style="1" customWidth="1"/>
    <col min="15364" max="15364" width="11.28515625" style="1" customWidth="1"/>
    <col min="15365" max="15365" width="13.42578125" style="1" customWidth="1"/>
    <col min="15366" max="15366" width="11.140625" style="1" customWidth="1"/>
    <col min="15367" max="15367" width="11.5703125" style="1" customWidth="1"/>
    <col min="15368" max="15368" width="14.28515625" style="1" customWidth="1"/>
    <col min="15369" max="15369" width="12.140625" style="1" bestFit="1" customWidth="1"/>
    <col min="15370" max="15370" width="14.28515625" style="1" customWidth="1"/>
    <col min="15371" max="15371" width="13.7109375" style="1" bestFit="1" customWidth="1"/>
    <col min="15372" max="15372" width="9" style="1" bestFit="1" customWidth="1"/>
    <col min="15373" max="15378" width="9.140625" style="1"/>
    <col min="15379" max="15379" width="10.28515625" style="1" bestFit="1" customWidth="1"/>
    <col min="15380" max="15613" width="9.140625" style="1"/>
    <col min="15614" max="15614" width="19.28515625" style="1" bestFit="1" customWidth="1"/>
    <col min="15615" max="15615" width="12.28515625" style="1" bestFit="1" customWidth="1"/>
    <col min="15616" max="15616" width="18.5703125" style="1" customWidth="1"/>
    <col min="15617" max="15617" width="19.5703125" style="1" customWidth="1"/>
    <col min="15618" max="15618" width="15.5703125" style="1" customWidth="1"/>
    <col min="15619" max="15619" width="14.28515625" style="1" customWidth="1"/>
    <col min="15620" max="15620" width="11.28515625" style="1" customWidth="1"/>
    <col min="15621" max="15621" width="13.42578125" style="1" customWidth="1"/>
    <col min="15622" max="15622" width="11.140625" style="1" customWidth="1"/>
    <col min="15623" max="15623" width="11.5703125" style="1" customWidth="1"/>
    <col min="15624" max="15624" width="14.28515625" style="1" customWidth="1"/>
    <col min="15625" max="15625" width="12.140625" style="1" bestFit="1" customWidth="1"/>
    <col min="15626" max="15626" width="14.28515625" style="1" customWidth="1"/>
    <col min="15627" max="15627" width="13.7109375" style="1" bestFit="1" customWidth="1"/>
    <col min="15628" max="15628" width="9" style="1" bestFit="1" customWidth="1"/>
    <col min="15629" max="15634" width="9.140625" style="1"/>
    <col min="15635" max="15635" width="10.28515625" style="1" bestFit="1" customWidth="1"/>
    <col min="15636" max="15869" width="9.140625" style="1"/>
    <col min="15870" max="15870" width="19.28515625" style="1" bestFit="1" customWidth="1"/>
    <col min="15871" max="15871" width="12.28515625" style="1" bestFit="1" customWidth="1"/>
    <col min="15872" max="15872" width="18.5703125" style="1" customWidth="1"/>
    <col min="15873" max="15873" width="19.5703125" style="1" customWidth="1"/>
    <col min="15874" max="15874" width="15.5703125" style="1" customWidth="1"/>
    <col min="15875" max="15875" width="14.28515625" style="1" customWidth="1"/>
    <col min="15876" max="15876" width="11.28515625" style="1" customWidth="1"/>
    <col min="15877" max="15877" width="13.42578125" style="1" customWidth="1"/>
    <col min="15878" max="15878" width="11.140625" style="1" customWidth="1"/>
    <col min="15879" max="15879" width="11.5703125" style="1" customWidth="1"/>
    <col min="15880" max="15880" width="14.28515625" style="1" customWidth="1"/>
    <col min="15881" max="15881" width="12.140625" style="1" bestFit="1" customWidth="1"/>
    <col min="15882" max="15882" width="14.28515625" style="1" customWidth="1"/>
    <col min="15883" max="15883" width="13.7109375" style="1" bestFit="1" customWidth="1"/>
    <col min="15884" max="15884" width="9" style="1" bestFit="1" customWidth="1"/>
    <col min="15885" max="15890" width="9.140625" style="1"/>
    <col min="15891" max="15891" width="10.28515625" style="1" bestFit="1" customWidth="1"/>
    <col min="15892" max="16125" width="9.140625" style="1"/>
    <col min="16126" max="16126" width="19.28515625" style="1" bestFit="1" customWidth="1"/>
    <col min="16127" max="16127" width="12.28515625" style="1" bestFit="1" customWidth="1"/>
    <col min="16128" max="16128" width="18.5703125" style="1" customWidth="1"/>
    <col min="16129" max="16129" width="19.5703125" style="1" customWidth="1"/>
    <col min="16130" max="16130" width="15.5703125" style="1" customWidth="1"/>
    <col min="16131" max="16131" width="14.28515625" style="1" customWidth="1"/>
    <col min="16132" max="16132" width="11.28515625" style="1" customWidth="1"/>
    <col min="16133" max="16133" width="13.42578125" style="1" customWidth="1"/>
    <col min="16134" max="16134" width="11.140625" style="1" customWidth="1"/>
    <col min="16135" max="16135" width="11.5703125" style="1" customWidth="1"/>
    <col min="16136" max="16136" width="14.28515625" style="1" customWidth="1"/>
    <col min="16137" max="16137" width="12.140625" style="1" bestFit="1" customWidth="1"/>
    <col min="16138" max="16138" width="14.28515625" style="1" customWidth="1"/>
    <col min="16139" max="16139" width="13.7109375" style="1" bestFit="1" customWidth="1"/>
    <col min="16140" max="16140" width="9" style="1" bestFit="1" customWidth="1"/>
    <col min="16141" max="16146" width="9.140625" style="1"/>
    <col min="16147" max="16147" width="10.28515625" style="1" bestFit="1" customWidth="1"/>
    <col min="16148" max="16384" width="9.140625" style="1"/>
  </cols>
  <sheetData>
    <row r="1" spans="1:25" ht="22.5" customHeight="1">
      <c r="A1" s="46" t="s">
        <v>356</v>
      </c>
      <c r="B1" s="47"/>
      <c r="C1" s="48"/>
      <c r="D1" s="48"/>
      <c r="E1" s="48"/>
      <c r="F1" s="49"/>
      <c r="G1" s="50"/>
      <c r="H1" s="48"/>
      <c r="I1" s="48"/>
      <c r="J1" s="48"/>
      <c r="K1" s="48"/>
      <c r="L1" s="48"/>
      <c r="M1" s="48"/>
      <c r="N1" s="48"/>
      <c r="O1" s="48"/>
      <c r="P1" s="48"/>
      <c r="Q1" s="48"/>
    </row>
    <row r="2" spans="1:25" ht="12.75" thickBot="1">
      <c r="A2" s="47"/>
      <c r="B2" s="47"/>
      <c r="C2" s="51" t="s">
        <v>357</v>
      </c>
      <c r="D2" s="52"/>
      <c r="E2" s="52"/>
      <c r="F2" s="52"/>
      <c r="G2" s="52"/>
      <c r="H2" s="52"/>
      <c r="I2" s="51" t="s">
        <v>358</v>
      </c>
      <c r="J2" s="52"/>
      <c r="K2" s="52"/>
      <c r="L2" s="52"/>
      <c r="M2" s="53"/>
      <c r="N2" s="53"/>
      <c r="O2" s="53"/>
      <c r="P2" s="53"/>
      <c r="Q2" s="54"/>
      <c r="R2" s="55"/>
    </row>
    <row r="3" spans="1:25" ht="12.75" thickBot="1">
      <c r="A3" s="56" t="s">
        <v>359</v>
      </c>
      <c r="B3" s="57" t="s">
        <v>58</v>
      </c>
      <c r="C3" s="57" t="s">
        <v>23</v>
      </c>
      <c r="D3" s="57" t="s">
        <v>24</v>
      </c>
      <c r="E3" s="57" t="s">
        <v>360</v>
      </c>
      <c r="F3" s="57" t="s">
        <v>361</v>
      </c>
      <c r="G3" s="57" t="s">
        <v>362</v>
      </c>
      <c r="H3" s="57" t="s">
        <v>363</v>
      </c>
      <c r="I3" s="57" t="s">
        <v>364</v>
      </c>
      <c r="J3" s="57" t="s">
        <v>365</v>
      </c>
      <c r="K3" s="57" t="s">
        <v>366</v>
      </c>
      <c r="L3" s="57" t="s">
        <v>367</v>
      </c>
      <c r="M3" s="57" t="s">
        <v>368</v>
      </c>
      <c r="N3" s="57" t="s">
        <v>369</v>
      </c>
      <c r="O3" s="57" t="s">
        <v>370</v>
      </c>
      <c r="P3" s="57" t="s">
        <v>371</v>
      </c>
      <c r="Q3" s="57" t="s">
        <v>32</v>
      </c>
      <c r="R3" s="57" t="s">
        <v>372</v>
      </c>
      <c r="W3" s="58"/>
    </row>
    <row r="4" spans="1:25">
      <c r="A4" s="59">
        <v>20</v>
      </c>
      <c r="B4" s="39" t="s">
        <v>3</v>
      </c>
      <c r="C4" s="58">
        <v>294013.87800000003</v>
      </c>
      <c r="D4" s="58">
        <v>108676.798</v>
      </c>
      <c r="E4" s="58">
        <v>10436.317999999999</v>
      </c>
      <c r="F4" s="58">
        <v>8046.8590000000004</v>
      </c>
      <c r="G4" s="58">
        <v>1850.0340000000001</v>
      </c>
      <c r="H4" s="58">
        <v>15110.532999999963</v>
      </c>
      <c r="I4" s="58">
        <v>29017.447</v>
      </c>
      <c r="J4" s="58">
        <v>10977.534</v>
      </c>
      <c r="K4" s="58">
        <v>9760.18</v>
      </c>
      <c r="L4" s="58">
        <v>27200.7</v>
      </c>
      <c r="M4" s="58">
        <v>17865.136999999999</v>
      </c>
      <c r="N4" s="58">
        <v>13609.177</v>
      </c>
      <c r="O4" s="58">
        <v>420.35300000001371</v>
      </c>
      <c r="P4" s="58">
        <v>317.036</v>
      </c>
      <c r="Q4" s="58">
        <v>30324.792000000001</v>
      </c>
      <c r="R4" s="60">
        <v>9.36</v>
      </c>
      <c r="S4" s="22"/>
      <c r="T4" s="22"/>
      <c r="W4" s="58"/>
      <c r="X4" s="58"/>
      <c r="Y4" s="61"/>
    </row>
    <row r="5" spans="1:25">
      <c r="A5" s="59">
        <v>5</v>
      </c>
      <c r="B5" s="39" t="s">
        <v>65</v>
      </c>
      <c r="C5" s="58">
        <v>115446.63499999999</v>
      </c>
      <c r="D5" s="58">
        <v>64445.264000000003</v>
      </c>
      <c r="E5" s="58">
        <v>4491.5140000000001</v>
      </c>
      <c r="F5" s="58">
        <v>4180.7420000000002</v>
      </c>
      <c r="G5" s="58">
        <v>3588.57</v>
      </c>
      <c r="H5" s="58">
        <v>10924.566000000001</v>
      </c>
      <c r="I5" s="58">
        <v>11371.869000000001</v>
      </c>
      <c r="J5" s="58">
        <v>3898.07</v>
      </c>
      <c r="K5" s="58">
        <v>4415.4709999999995</v>
      </c>
      <c r="L5" s="58">
        <v>21430.166000000001</v>
      </c>
      <c r="M5" s="58">
        <v>9584.5570000000007</v>
      </c>
      <c r="N5" s="58">
        <v>9751.91</v>
      </c>
      <c r="O5" s="58">
        <v>156.94900000000052</v>
      </c>
      <c r="P5" s="58">
        <v>213.34200000000001</v>
      </c>
      <c r="Q5" s="58">
        <v>12655.706</v>
      </c>
      <c r="R5" s="62">
        <v>9.11</v>
      </c>
      <c r="S5" s="22"/>
      <c r="T5" s="22"/>
      <c r="W5" s="58"/>
      <c r="X5" s="58"/>
      <c r="Y5" s="61"/>
    </row>
    <row r="6" spans="1:25">
      <c r="A6" s="59">
        <v>9</v>
      </c>
      <c r="B6" s="39" t="s">
        <v>66</v>
      </c>
      <c r="C6" s="58">
        <v>33404.548999999999</v>
      </c>
      <c r="D6" s="58">
        <v>15257.964</v>
      </c>
      <c r="E6" s="58">
        <v>1348.558</v>
      </c>
      <c r="F6" s="58">
        <v>1189.979</v>
      </c>
      <c r="G6" s="58">
        <v>1804.1679999999999</v>
      </c>
      <c r="H6" s="58">
        <v>2239.0239999999994</v>
      </c>
      <c r="I6" s="58">
        <v>3353.0740000000001</v>
      </c>
      <c r="J6" s="58">
        <v>1381.2329999999999</v>
      </c>
      <c r="K6" s="58">
        <v>1237.9670000000001</v>
      </c>
      <c r="L6" s="58">
        <v>4887.152</v>
      </c>
      <c r="M6" s="58">
        <v>2769.51</v>
      </c>
      <c r="N6" s="58">
        <v>2393.1750000000002</v>
      </c>
      <c r="O6" s="58">
        <v>62.183999999998377</v>
      </c>
      <c r="P6" s="58">
        <v>63.271000000000001</v>
      </c>
      <c r="Q6" s="58">
        <v>3580.7350000000001</v>
      </c>
      <c r="R6" s="62">
        <v>9.36</v>
      </c>
      <c r="S6" s="22"/>
      <c r="T6" s="22"/>
      <c r="W6" s="58"/>
      <c r="X6" s="58"/>
      <c r="Y6" s="61"/>
    </row>
    <row r="7" spans="1:25">
      <c r="A7" s="59">
        <v>10</v>
      </c>
      <c r="B7" s="39" t="s">
        <v>67</v>
      </c>
      <c r="C7" s="58">
        <v>141376.236</v>
      </c>
      <c r="D7" s="58">
        <v>79213.767999999996</v>
      </c>
      <c r="E7" s="58">
        <v>5148.3549999999996</v>
      </c>
      <c r="F7" s="58">
        <v>4926.6419999999998</v>
      </c>
      <c r="G7" s="58">
        <v>4318.8999999999996</v>
      </c>
      <c r="H7" s="58">
        <v>9763.4810000000125</v>
      </c>
      <c r="I7" s="58">
        <v>14163.812</v>
      </c>
      <c r="J7" s="58">
        <v>5337.384</v>
      </c>
      <c r="K7" s="58">
        <v>5443.0079999999998</v>
      </c>
      <c r="L7" s="58">
        <v>24748.813999999998</v>
      </c>
      <c r="M7" s="58">
        <v>12254.939</v>
      </c>
      <c r="N7" s="58">
        <v>12119.505999999999</v>
      </c>
      <c r="O7" s="58">
        <v>233.36599999999453</v>
      </c>
      <c r="P7" s="58">
        <v>295.24200000000002</v>
      </c>
      <c r="Q7" s="58">
        <v>14268.258</v>
      </c>
      <c r="R7" s="62">
        <v>8.61</v>
      </c>
      <c r="S7" s="22"/>
      <c r="T7" s="22"/>
      <c r="W7" s="58"/>
      <c r="X7" s="58"/>
      <c r="Y7" s="61"/>
    </row>
    <row r="8" spans="1:25">
      <c r="A8" s="59">
        <v>16</v>
      </c>
      <c r="B8" s="39" t="s">
        <v>68</v>
      </c>
      <c r="C8" s="58">
        <v>110719.247</v>
      </c>
      <c r="D8" s="58">
        <v>73526.031000000003</v>
      </c>
      <c r="E8" s="58">
        <v>4580.82</v>
      </c>
      <c r="F8" s="58">
        <v>3088.3139999999999</v>
      </c>
      <c r="G8" s="58">
        <v>2146.3119999999999</v>
      </c>
      <c r="H8" s="58">
        <v>10344.204000000009</v>
      </c>
      <c r="I8" s="58">
        <v>10881.324000000001</v>
      </c>
      <c r="J8" s="58">
        <v>4488.4219999999996</v>
      </c>
      <c r="K8" s="58">
        <v>3849.223</v>
      </c>
      <c r="L8" s="58">
        <v>17377.330999999998</v>
      </c>
      <c r="M8" s="58">
        <v>7834.5569999999998</v>
      </c>
      <c r="N8" s="58">
        <v>7885.4440000000004</v>
      </c>
      <c r="O8" s="58">
        <v>208.76700000000346</v>
      </c>
      <c r="P8" s="58">
        <v>177.113</v>
      </c>
      <c r="Q8" s="58">
        <v>12042.396000000001</v>
      </c>
      <c r="R8" s="62">
        <v>8.11</v>
      </c>
      <c r="S8" s="22"/>
      <c r="T8" s="22"/>
      <c r="W8" s="58"/>
      <c r="X8" s="58"/>
      <c r="Y8" s="61"/>
    </row>
    <row r="9" spans="1:25">
      <c r="A9" s="59">
        <v>18</v>
      </c>
      <c r="B9" s="39" t="s">
        <v>69</v>
      </c>
      <c r="C9" s="58">
        <v>94033.725000000006</v>
      </c>
      <c r="D9" s="58">
        <v>29828.672999999999</v>
      </c>
      <c r="E9" s="58">
        <v>2330.837</v>
      </c>
      <c r="F9" s="58">
        <v>1914.665</v>
      </c>
      <c r="G9" s="58">
        <v>1509.5329999999999</v>
      </c>
      <c r="H9" s="58">
        <v>6211.9349999999831</v>
      </c>
      <c r="I9" s="58">
        <v>9338.5329999999994</v>
      </c>
      <c r="J9" s="58">
        <v>5169.3630000000003</v>
      </c>
      <c r="K9" s="58">
        <v>2863.6509999999998</v>
      </c>
      <c r="L9" s="58">
        <v>6525.5039999999999</v>
      </c>
      <c r="M9" s="58">
        <v>5488.84</v>
      </c>
      <c r="N9" s="58">
        <v>3597.9670000000001</v>
      </c>
      <c r="O9" s="58">
        <v>105.35199999999577</v>
      </c>
      <c r="P9" s="58">
        <v>106.438</v>
      </c>
      <c r="Q9" s="58">
        <v>8950.2510000000002</v>
      </c>
      <c r="R9" s="62">
        <v>8.8599999999999959</v>
      </c>
      <c r="S9" s="22"/>
      <c r="T9" s="22"/>
      <c r="W9" s="58"/>
      <c r="X9" s="58"/>
      <c r="Y9" s="61"/>
    </row>
    <row r="10" spans="1:25">
      <c r="A10" s="59">
        <v>19</v>
      </c>
      <c r="B10" s="39" t="s">
        <v>70</v>
      </c>
      <c r="C10" s="58">
        <v>71270.612999999998</v>
      </c>
      <c r="D10" s="58">
        <v>23416.796999999999</v>
      </c>
      <c r="E10" s="58">
        <v>1586.49</v>
      </c>
      <c r="F10" s="58">
        <v>2401.2330000000002</v>
      </c>
      <c r="G10" s="58">
        <v>757.90700000000004</v>
      </c>
      <c r="H10" s="58">
        <v>4931.2510000000011</v>
      </c>
      <c r="I10" s="58">
        <v>7020.9160000000002</v>
      </c>
      <c r="J10" s="58">
        <v>3150.549</v>
      </c>
      <c r="K10" s="58">
        <v>2523.5210000000002</v>
      </c>
      <c r="L10" s="58">
        <v>5717.7979999999998</v>
      </c>
      <c r="M10" s="58">
        <v>4681.0519999999997</v>
      </c>
      <c r="N10" s="58">
        <v>3026.558</v>
      </c>
      <c r="O10" s="58">
        <v>75.831999999998516</v>
      </c>
      <c r="P10" s="58">
        <v>85.994</v>
      </c>
      <c r="Q10" s="58">
        <v>6806.6180000000004</v>
      </c>
      <c r="R10" s="62">
        <v>8.86</v>
      </c>
      <c r="S10" s="22"/>
      <c r="T10" s="22"/>
      <c r="W10" s="58"/>
      <c r="X10" s="58"/>
      <c r="Y10" s="61"/>
    </row>
    <row r="11" spans="1:25">
      <c r="A11" s="59">
        <v>46</v>
      </c>
      <c r="B11" s="39" t="s">
        <v>71</v>
      </c>
      <c r="C11" s="58">
        <v>14456.620999999999</v>
      </c>
      <c r="D11" s="58">
        <v>11364.453</v>
      </c>
      <c r="E11" s="58">
        <v>802.80799999999999</v>
      </c>
      <c r="F11" s="58">
        <v>511.66300000000001</v>
      </c>
      <c r="G11" s="58">
        <v>746.19200000000001</v>
      </c>
      <c r="H11" s="58">
        <v>2229.2880000000027</v>
      </c>
      <c r="I11" s="58">
        <v>1529.55</v>
      </c>
      <c r="J11" s="58">
        <v>663.654</v>
      </c>
      <c r="K11" s="58">
        <v>707.94600000000003</v>
      </c>
      <c r="L11" s="58">
        <v>3652.4079999999999</v>
      </c>
      <c r="M11" s="58">
        <v>1286.8240000000001</v>
      </c>
      <c r="N11" s="58">
        <v>1643.296</v>
      </c>
      <c r="O11" s="58">
        <v>22.415000000000191</v>
      </c>
      <c r="P11" s="58">
        <v>33.662999999999997</v>
      </c>
      <c r="Q11" s="58">
        <v>1674.027</v>
      </c>
      <c r="R11" s="62">
        <v>8.36</v>
      </c>
      <c r="S11" s="22"/>
      <c r="T11" s="22"/>
      <c r="W11" s="58"/>
      <c r="X11" s="58"/>
      <c r="Y11" s="61"/>
    </row>
    <row r="12" spans="1:25">
      <c r="A12" s="59">
        <v>47</v>
      </c>
      <c r="B12" s="39" t="s">
        <v>72</v>
      </c>
      <c r="C12" s="58">
        <v>24907.398000000001</v>
      </c>
      <c r="D12" s="58">
        <v>13352.554</v>
      </c>
      <c r="E12" s="58">
        <v>1855.7840000000001</v>
      </c>
      <c r="F12" s="58">
        <v>892.41899999999998</v>
      </c>
      <c r="G12" s="58">
        <v>120.52500000000001</v>
      </c>
      <c r="H12" s="58">
        <v>3668.3559999999993</v>
      </c>
      <c r="I12" s="58">
        <v>2493.8829999999998</v>
      </c>
      <c r="J12" s="58">
        <v>969.72500000000002</v>
      </c>
      <c r="K12" s="58">
        <v>1032.4449999999999</v>
      </c>
      <c r="L12" s="58">
        <v>3962.085</v>
      </c>
      <c r="M12" s="58">
        <v>2067.7660000000001</v>
      </c>
      <c r="N12" s="58">
        <v>2020.539</v>
      </c>
      <c r="O12" s="58">
        <v>24.051000000000613</v>
      </c>
      <c r="P12" s="58">
        <v>53.231999999999999</v>
      </c>
      <c r="Q12" s="58">
        <v>2678.5720000000001</v>
      </c>
      <c r="R12" s="62">
        <v>8.61</v>
      </c>
      <c r="S12" s="22"/>
      <c r="T12" s="22"/>
      <c r="W12" s="58"/>
      <c r="X12" s="58"/>
      <c r="Y12" s="61"/>
    </row>
    <row r="13" spans="1:25">
      <c r="A13" s="59">
        <v>49</v>
      </c>
      <c r="B13" s="39" t="s">
        <v>73</v>
      </c>
      <c r="C13" s="58">
        <v>8551786.0529999994</v>
      </c>
      <c r="D13" s="58">
        <v>1818590.398</v>
      </c>
      <c r="E13" s="58">
        <v>201759.079</v>
      </c>
      <c r="F13" s="58">
        <v>160085.62299999999</v>
      </c>
      <c r="G13" s="58">
        <v>1292.2950000000001</v>
      </c>
      <c r="H13" s="58">
        <v>340550.05400000088</v>
      </c>
      <c r="I13" s="58">
        <v>817798.90899999999</v>
      </c>
      <c r="J13" s="58">
        <v>42926.813999999998</v>
      </c>
      <c r="K13" s="58">
        <v>198389.66099999999</v>
      </c>
      <c r="L13" s="58">
        <v>211279.74100000001</v>
      </c>
      <c r="M13" s="58">
        <v>311934.90500000003</v>
      </c>
      <c r="N13" s="58">
        <v>184740.37</v>
      </c>
      <c r="O13" s="58">
        <v>12850.124999999767</v>
      </c>
      <c r="P13" s="58">
        <v>5867.6809999999996</v>
      </c>
      <c r="Q13" s="58">
        <v>490283.22499999998</v>
      </c>
      <c r="R13" s="62">
        <v>5.3599999999999994</v>
      </c>
      <c r="S13" s="22"/>
      <c r="T13" s="22"/>
      <c r="W13" s="58"/>
      <c r="X13" s="58"/>
      <c r="Y13" s="61"/>
    </row>
    <row r="14" spans="1:25">
      <c r="A14" s="59">
        <v>50</v>
      </c>
      <c r="B14" s="39" t="s">
        <v>74</v>
      </c>
      <c r="C14" s="58">
        <v>187413.03599999999</v>
      </c>
      <c r="D14" s="58">
        <v>87877.83</v>
      </c>
      <c r="E14" s="58">
        <v>5433.8980000000001</v>
      </c>
      <c r="F14" s="58">
        <v>5023.9229999999998</v>
      </c>
      <c r="G14" s="58">
        <v>4687.1850000000004</v>
      </c>
      <c r="H14" s="58">
        <v>11758.754999999983</v>
      </c>
      <c r="I14" s="58">
        <v>18678.034</v>
      </c>
      <c r="J14" s="58">
        <v>7354.4719999999998</v>
      </c>
      <c r="K14" s="58">
        <v>6163.1540000000005</v>
      </c>
      <c r="L14" s="58">
        <v>20815.16</v>
      </c>
      <c r="M14" s="58">
        <v>12626.941000000001</v>
      </c>
      <c r="N14" s="58">
        <v>9622.2970000000005</v>
      </c>
      <c r="O14" s="58">
        <v>268.37700000000041</v>
      </c>
      <c r="P14" s="58">
        <v>227.45699999999999</v>
      </c>
      <c r="Q14" s="58">
        <v>18620.401999999998</v>
      </c>
      <c r="R14" s="62">
        <v>8.36</v>
      </c>
      <c r="S14" s="22"/>
      <c r="T14" s="22"/>
      <c r="W14" s="58"/>
      <c r="X14" s="58"/>
      <c r="Y14" s="61"/>
    </row>
    <row r="15" spans="1:25">
      <c r="A15" s="59">
        <v>51</v>
      </c>
      <c r="B15" s="39" t="s">
        <v>75</v>
      </c>
      <c r="C15" s="58">
        <v>167203.266</v>
      </c>
      <c r="D15" s="58">
        <v>68196.37</v>
      </c>
      <c r="E15" s="58">
        <v>4510.2759999999998</v>
      </c>
      <c r="F15" s="58">
        <v>4150.165</v>
      </c>
      <c r="G15" s="58">
        <v>2829.7649999999999</v>
      </c>
      <c r="H15" s="58">
        <v>9275.0119999999952</v>
      </c>
      <c r="I15" s="58">
        <v>16497.036</v>
      </c>
      <c r="J15" s="58">
        <v>5476.51</v>
      </c>
      <c r="K15" s="58">
        <v>5491.2089999999998</v>
      </c>
      <c r="L15" s="58">
        <v>15235.195</v>
      </c>
      <c r="M15" s="58">
        <v>9907.6370000000006</v>
      </c>
      <c r="N15" s="58">
        <v>7151.1130000000003</v>
      </c>
      <c r="O15" s="58">
        <v>217.3619999999928</v>
      </c>
      <c r="P15" s="58">
        <v>133.54599999999999</v>
      </c>
      <c r="Q15" s="58">
        <v>10313.258</v>
      </c>
      <c r="R15" s="62">
        <v>5.3599999999999994</v>
      </c>
      <c r="S15" s="22"/>
      <c r="T15" s="22"/>
      <c r="W15" s="58"/>
      <c r="X15" s="58"/>
      <c r="Y15" s="61"/>
    </row>
    <row r="16" spans="1:25">
      <c r="A16" s="59">
        <v>52</v>
      </c>
      <c r="B16" s="39" t="s">
        <v>76</v>
      </c>
      <c r="C16" s="58">
        <v>31311.531999999999</v>
      </c>
      <c r="D16" s="58">
        <v>16384.581999999999</v>
      </c>
      <c r="E16" s="58">
        <v>888.75699999999995</v>
      </c>
      <c r="F16" s="58">
        <v>1067.288</v>
      </c>
      <c r="G16" s="58">
        <v>1425.58</v>
      </c>
      <c r="H16" s="58">
        <v>3032.117000000002</v>
      </c>
      <c r="I16" s="58">
        <v>3058.498</v>
      </c>
      <c r="J16" s="58">
        <v>1483.164</v>
      </c>
      <c r="K16" s="58">
        <v>1194.3309999999999</v>
      </c>
      <c r="L16" s="58">
        <v>5154.9160000000002</v>
      </c>
      <c r="M16" s="58">
        <v>2701.884</v>
      </c>
      <c r="N16" s="58">
        <v>2461.7179999999998</v>
      </c>
      <c r="O16" s="58">
        <v>62.709999999999127</v>
      </c>
      <c r="P16" s="58">
        <v>60.447000000000003</v>
      </c>
      <c r="Q16" s="58">
        <v>3657.2530000000002</v>
      </c>
      <c r="R16" s="62">
        <v>9.8599999999999959</v>
      </c>
      <c r="S16" s="22"/>
      <c r="T16" s="22"/>
      <c r="W16" s="58"/>
      <c r="X16" s="58"/>
      <c r="Y16" s="61"/>
    </row>
    <row r="17" spans="1:25">
      <c r="A17" s="59">
        <v>61</v>
      </c>
      <c r="B17" s="39" t="s">
        <v>77</v>
      </c>
      <c r="C17" s="58">
        <v>237224.96100000001</v>
      </c>
      <c r="D17" s="58">
        <v>141825.323</v>
      </c>
      <c r="E17" s="58">
        <v>12165.441999999999</v>
      </c>
      <c r="F17" s="58">
        <v>7041.4359999999997</v>
      </c>
      <c r="G17" s="58">
        <v>1732.9749999999999</v>
      </c>
      <c r="H17" s="58">
        <v>14143.837999999963</v>
      </c>
      <c r="I17" s="58">
        <v>23421.791000000001</v>
      </c>
      <c r="J17" s="58">
        <v>5203.7529999999997</v>
      </c>
      <c r="K17" s="58">
        <v>8615.2160000000003</v>
      </c>
      <c r="L17" s="58">
        <v>34250.290999999997</v>
      </c>
      <c r="M17" s="58">
        <v>17533.124</v>
      </c>
      <c r="N17" s="58">
        <v>16180.487999999999</v>
      </c>
      <c r="O17" s="58">
        <v>526.55700000000979</v>
      </c>
      <c r="P17" s="58">
        <v>353.41500000000002</v>
      </c>
      <c r="Q17" s="58">
        <v>23774.363000000001</v>
      </c>
      <c r="R17" s="62">
        <v>7.8599999999999994</v>
      </c>
      <c r="S17" s="22"/>
      <c r="T17" s="22"/>
      <c r="W17" s="58"/>
      <c r="X17" s="58"/>
      <c r="Y17" s="61"/>
    </row>
    <row r="18" spans="1:25">
      <c r="A18" s="59">
        <v>69</v>
      </c>
      <c r="B18" s="39" t="s">
        <v>78</v>
      </c>
      <c r="C18" s="58">
        <v>92393.475999999995</v>
      </c>
      <c r="D18" s="58">
        <v>45061.499000000003</v>
      </c>
      <c r="E18" s="58">
        <v>3460.38</v>
      </c>
      <c r="F18" s="58">
        <v>3473.2130000000002</v>
      </c>
      <c r="G18" s="58">
        <v>2133.451</v>
      </c>
      <c r="H18" s="58">
        <v>8361.4789999999921</v>
      </c>
      <c r="I18" s="58">
        <v>9118.2749999999996</v>
      </c>
      <c r="J18" s="58">
        <v>2486.085</v>
      </c>
      <c r="K18" s="58">
        <v>3246.4389999999999</v>
      </c>
      <c r="L18" s="58">
        <v>13838.608</v>
      </c>
      <c r="M18" s="58">
        <v>7274.7529999999997</v>
      </c>
      <c r="N18" s="58">
        <v>6481.7179999999998</v>
      </c>
      <c r="O18" s="58">
        <v>161.10799999999836</v>
      </c>
      <c r="P18" s="58">
        <v>151.30199999999999</v>
      </c>
      <c r="Q18" s="58">
        <v>10806.066000000001</v>
      </c>
      <c r="R18" s="62">
        <v>9.86</v>
      </c>
      <c r="S18" s="22"/>
      <c r="T18" s="22"/>
      <c r="W18" s="58"/>
      <c r="X18" s="58"/>
      <c r="Y18" s="61"/>
    </row>
    <row r="19" spans="1:25">
      <c r="A19" s="59">
        <v>71</v>
      </c>
      <c r="B19" s="39" t="s">
        <v>79</v>
      </c>
      <c r="C19" s="58">
        <v>91213.466</v>
      </c>
      <c r="D19" s="58">
        <v>40869.608</v>
      </c>
      <c r="E19" s="58">
        <v>3529.5819999999999</v>
      </c>
      <c r="F19" s="58">
        <v>3496.2809999999999</v>
      </c>
      <c r="G19" s="58">
        <v>3103.0329999999999</v>
      </c>
      <c r="H19" s="58">
        <v>5945.2649999999849</v>
      </c>
      <c r="I19" s="58">
        <v>8946.9259999999995</v>
      </c>
      <c r="J19" s="58">
        <v>2609.7510000000002</v>
      </c>
      <c r="K19" s="58">
        <v>3476.7049999999999</v>
      </c>
      <c r="L19" s="58">
        <v>12896.168</v>
      </c>
      <c r="M19" s="58">
        <v>7257.9210000000003</v>
      </c>
      <c r="N19" s="58">
        <v>6473.3689999999997</v>
      </c>
      <c r="O19" s="58">
        <v>166.32599999999275</v>
      </c>
      <c r="P19" s="58">
        <v>171.91300000000001</v>
      </c>
      <c r="Q19" s="58">
        <v>9701.098</v>
      </c>
      <c r="R19" s="62">
        <v>9.36</v>
      </c>
      <c r="S19" s="22"/>
      <c r="T19" s="22"/>
      <c r="W19" s="58"/>
      <c r="X19" s="58"/>
      <c r="Y19" s="61"/>
    </row>
    <row r="20" spans="1:25">
      <c r="A20" s="59">
        <v>72</v>
      </c>
      <c r="B20" s="39" t="s">
        <v>80</v>
      </c>
      <c r="C20" s="58">
        <v>12085.505999999999</v>
      </c>
      <c r="D20" s="58">
        <v>10423.302</v>
      </c>
      <c r="E20" s="58">
        <v>682.03800000000001</v>
      </c>
      <c r="F20" s="58">
        <v>289.75099999999998</v>
      </c>
      <c r="G20" s="58">
        <v>411.149</v>
      </c>
      <c r="H20" s="58">
        <v>1001.7570000000015</v>
      </c>
      <c r="I20" s="58">
        <v>1222.1669999999999</v>
      </c>
      <c r="J20" s="58">
        <v>538.48099999999999</v>
      </c>
      <c r="K20" s="58">
        <v>471.53800000000001</v>
      </c>
      <c r="L20" s="58">
        <v>2235.701</v>
      </c>
      <c r="M20" s="58">
        <v>881.52099999999996</v>
      </c>
      <c r="N20" s="58">
        <v>928.51400000000001</v>
      </c>
      <c r="O20" s="58">
        <v>46.374000000000137</v>
      </c>
      <c r="P20" s="58">
        <v>13.955</v>
      </c>
      <c r="Q20" s="58">
        <v>1439.9290000000001</v>
      </c>
      <c r="R20" s="62">
        <v>7.8599999999999994</v>
      </c>
      <c r="S20" s="22"/>
      <c r="T20" s="22"/>
      <c r="W20" s="58"/>
      <c r="X20" s="58"/>
      <c r="Y20" s="61"/>
    </row>
    <row r="21" spans="1:25">
      <c r="A21" s="59">
        <v>74</v>
      </c>
      <c r="B21" s="39" t="s">
        <v>81</v>
      </c>
      <c r="C21" s="58">
        <v>12296.752</v>
      </c>
      <c r="D21" s="58">
        <v>7823.9229999999998</v>
      </c>
      <c r="E21" s="58">
        <v>543.12</v>
      </c>
      <c r="F21" s="58">
        <v>375.53100000000001</v>
      </c>
      <c r="G21" s="58">
        <v>1121.8489999999999</v>
      </c>
      <c r="H21" s="58">
        <v>1344.1219999999987</v>
      </c>
      <c r="I21" s="58">
        <v>1262.596</v>
      </c>
      <c r="J21" s="58">
        <v>476.73500000000001</v>
      </c>
      <c r="K21" s="58">
        <v>470.93799999999999</v>
      </c>
      <c r="L21" s="58">
        <v>2876.165</v>
      </c>
      <c r="M21" s="58">
        <v>1110.722</v>
      </c>
      <c r="N21" s="58">
        <v>1310.4480000000001</v>
      </c>
      <c r="O21" s="58">
        <v>25.801000000000386</v>
      </c>
      <c r="P21" s="58">
        <v>26.893999999999998</v>
      </c>
      <c r="Q21" s="58">
        <v>1689.644</v>
      </c>
      <c r="R21" s="62">
        <v>10.86</v>
      </c>
      <c r="S21" s="22"/>
      <c r="T21" s="22"/>
      <c r="W21" s="58"/>
      <c r="X21" s="58"/>
      <c r="Y21" s="61"/>
    </row>
    <row r="22" spans="1:25">
      <c r="A22" s="59">
        <v>75</v>
      </c>
      <c r="B22" s="39" t="s">
        <v>82</v>
      </c>
      <c r="C22" s="58">
        <v>320758.10499999998</v>
      </c>
      <c r="D22" s="58">
        <v>173368.18700000001</v>
      </c>
      <c r="E22" s="58">
        <v>15281.723</v>
      </c>
      <c r="F22" s="58">
        <v>7919.7669999999998</v>
      </c>
      <c r="G22" s="58">
        <v>1141.941</v>
      </c>
      <c r="H22" s="58">
        <v>16022.038000000071</v>
      </c>
      <c r="I22" s="58">
        <v>32254.132000000001</v>
      </c>
      <c r="J22" s="58">
        <v>9528.1190000000006</v>
      </c>
      <c r="K22" s="58">
        <v>10709.947</v>
      </c>
      <c r="L22" s="58">
        <v>38079.324999999997</v>
      </c>
      <c r="M22" s="58">
        <v>19449.703000000001</v>
      </c>
      <c r="N22" s="58">
        <v>16817.014999999999</v>
      </c>
      <c r="O22" s="58">
        <v>570.38100000000122</v>
      </c>
      <c r="P22" s="58">
        <v>331.54500000000002</v>
      </c>
      <c r="Q22" s="58">
        <v>33518.872000000003</v>
      </c>
      <c r="R22" s="62">
        <v>8.36</v>
      </c>
      <c r="S22" s="22"/>
      <c r="T22" s="22"/>
      <c r="W22" s="58"/>
      <c r="X22" s="58"/>
      <c r="Y22" s="61"/>
    </row>
    <row r="23" spans="1:25">
      <c r="A23" s="59">
        <v>77</v>
      </c>
      <c r="B23" s="39" t="s">
        <v>83</v>
      </c>
      <c r="C23" s="58">
        <v>57491.124000000003</v>
      </c>
      <c r="D23" s="58">
        <v>36918.127</v>
      </c>
      <c r="E23" s="58">
        <v>3033.3319999999999</v>
      </c>
      <c r="F23" s="58">
        <v>1801.5809999999999</v>
      </c>
      <c r="G23" s="58">
        <v>1507.422</v>
      </c>
      <c r="H23" s="58">
        <v>5790.0159999999942</v>
      </c>
      <c r="I23" s="58">
        <v>5798.1009999999997</v>
      </c>
      <c r="J23" s="58">
        <v>3089.799</v>
      </c>
      <c r="K23" s="58">
        <v>2335.4749999999999</v>
      </c>
      <c r="L23" s="58">
        <v>11445.487999999999</v>
      </c>
      <c r="M23" s="58">
        <v>4555.9009999999998</v>
      </c>
      <c r="N23" s="58">
        <v>5210.2979999999998</v>
      </c>
      <c r="O23" s="58">
        <v>133.82600000000366</v>
      </c>
      <c r="P23" s="58">
        <v>100.504</v>
      </c>
      <c r="Q23" s="58">
        <v>6756.7550000000001</v>
      </c>
      <c r="R23" s="62">
        <v>9.36</v>
      </c>
      <c r="S23" s="22"/>
      <c r="T23" s="22"/>
      <c r="W23" s="58"/>
      <c r="X23" s="58"/>
      <c r="Y23" s="61"/>
    </row>
    <row r="24" spans="1:25">
      <c r="A24" s="59">
        <v>78</v>
      </c>
      <c r="B24" s="39" t="s">
        <v>84</v>
      </c>
      <c r="C24" s="58">
        <v>133726.83199999999</v>
      </c>
      <c r="D24" s="58">
        <v>78511.819000000003</v>
      </c>
      <c r="E24" s="58">
        <v>5168.2759999999998</v>
      </c>
      <c r="F24" s="58">
        <v>2538.8339999999998</v>
      </c>
      <c r="G24" s="58">
        <v>28.945</v>
      </c>
      <c r="H24" s="58">
        <v>9218.0179999999891</v>
      </c>
      <c r="I24" s="58">
        <v>13351.755999999999</v>
      </c>
      <c r="J24" s="58">
        <v>2053.7809999999999</v>
      </c>
      <c r="K24" s="58">
        <v>4406.4650000000001</v>
      </c>
      <c r="L24" s="58">
        <v>14374.403</v>
      </c>
      <c r="M24" s="58">
        <v>8087.2330000000002</v>
      </c>
      <c r="N24" s="58">
        <v>6261.5259999999998</v>
      </c>
      <c r="O24" s="58">
        <v>394.53099999999176</v>
      </c>
      <c r="P24" s="58">
        <v>145.71700000000001</v>
      </c>
      <c r="Q24" s="58">
        <v>16158.995999999999</v>
      </c>
      <c r="R24" s="62">
        <v>9.11</v>
      </c>
      <c r="S24" s="22"/>
      <c r="T24" s="22"/>
      <c r="W24" s="58"/>
      <c r="X24" s="58"/>
      <c r="Y24" s="61"/>
    </row>
    <row r="25" spans="1:25">
      <c r="A25" s="59">
        <v>79</v>
      </c>
      <c r="B25" s="39" t="s">
        <v>85</v>
      </c>
      <c r="C25" s="58">
        <v>105686.47</v>
      </c>
      <c r="D25" s="58">
        <v>61550.377</v>
      </c>
      <c r="E25" s="58">
        <v>4273.7280000000001</v>
      </c>
      <c r="F25" s="58">
        <v>3097.625</v>
      </c>
      <c r="G25" s="58">
        <v>873.65</v>
      </c>
      <c r="H25" s="58">
        <v>5112.4609999999866</v>
      </c>
      <c r="I25" s="58">
        <v>10515.374</v>
      </c>
      <c r="J25" s="58">
        <v>2866.5810000000001</v>
      </c>
      <c r="K25" s="58">
        <v>3445.5720000000001</v>
      </c>
      <c r="L25" s="58">
        <v>13512.014999999999</v>
      </c>
      <c r="M25" s="58">
        <v>6650.2979999999998</v>
      </c>
      <c r="N25" s="58">
        <v>6000.7839999999997</v>
      </c>
      <c r="O25" s="58">
        <v>159.0870000000059</v>
      </c>
      <c r="P25" s="58">
        <v>122.41500000000001</v>
      </c>
      <c r="Q25" s="58">
        <v>11993.621999999999</v>
      </c>
      <c r="R25" s="62">
        <v>8.86</v>
      </c>
      <c r="S25" s="22"/>
      <c r="T25" s="22"/>
      <c r="W25" s="58"/>
      <c r="X25" s="58"/>
      <c r="Y25" s="61"/>
    </row>
    <row r="26" spans="1:25">
      <c r="A26" s="59">
        <v>81</v>
      </c>
      <c r="B26" s="39" t="s">
        <v>86</v>
      </c>
      <c r="C26" s="58">
        <v>26916.437999999998</v>
      </c>
      <c r="D26" s="58">
        <v>25730.071</v>
      </c>
      <c r="E26" s="58">
        <v>1682.4639999999999</v>
      </c>
      <c r="F26" s="58">
        <v>1001.127</v>
      </c>
      <c r="G26" s="58">
        <v>1093.431</v>
      </c>
      <c r="H26" s="58">
        <v>3313.6660000000052</v>
      </c>
      <c r="I26" s="58">
        <v>2655.2739999999999</v>
      </c>
      <c r="J26" s="58">
        <v>1184.242</v>
      </c>
      <c r="K26" s="58">
        <v>1043.558</v>
      </c>
      <c r="L26" s="58">
        <v>7721.1239999999998</v>
      </c>
      <c r="M26" s="58">
        <v>2451.6999999999998</v>
      </c>
      <c r="N26" s="58">
        <v>3270.7530000000002</v>
      </c>
      <c r="O26" s="58">
        <v>51.411999999999807</v>
      </c>
      <c r="P26" s="58">
        <v>54.508000000000003</v>
      </c>
      <c r="Q26" s="58">
        <v>3569.2779999999998</v>
      </c>
      <c r="R26" s="62">
        <v>8.86</v>
      </c>
      <c r="S26" s="22"/>
      <c r="T26" s="22"/>
      <c r="W26" s="58"/>
      <c r="X26" s="58"/>
      <c r="Y26" s="61"/>
    </row>
    <row r="27" spans="1:25">
      <c r="A27" s="59">
        <v>82</v>
      </c>
      <c r="B27" s="39" t="s">
        <v>87</v>
      </c>
      <c r="C27" s="58">
        <v>180967.52900000001</v>
      </c>
      <c r="D27" s="58">
        <v>68026.027000000002</v>
      </c>
      <c r="E27" s="58">
        <v>4144.2629999999999</v>
      </c>
      <c r="F27" s="58">
        <v>4170.5420000000004</v>
      </c>
      <c r="G27" s="58">
        <v>1218.2090000000001</v>
      </c>
      <c r="H27" s="58">
        <v>10381.803000000009</v>
      </c>
      <c r="I27" s="58">
        <v>17684.661</v>
      </c>
      <c r="J27" s="58">
        <v>5169.01</v>
      </c>
      <c r="K27" s="58">
        <v>5926.5860000000002</v>
      </c>
      <c r="L27" s="58">
        <v>13426.264999999999</v>
      </c>
      <c r="M27" s="58">
        <v>10473.949000000001</v>
      </c>
      <c r="N27" s="58">
        <v>6491.0990000000002</v>
      </c>
      <c r="O27" s="58">
        <v>246.65999999999804</v>
      </c>
      <c r="P27" s="58">
        <v>175.24299999999999</v>
      </c>
      <c r="Q27" s="58">
        <v>16735.785</v>
      </c>
      <c r="R27" s="62">
        <v>8.11</v>
      </c>
      <c r="S27" s="22"/>
      <c r="T27" s="22"/>
      <c r="W27" s="58"/>
      <c r="X27" s="58"/>
      <c r="Y27" s="61"/>
    </row>
    <row r="28" spans="1:25">
      <c r="A28" s="59">
        <v>86</v>
      </c>
      <c r="B28" s="39" t="s">
        <v>88</v>
      </c>
      <c r="C28" s="58">
        <v>148249.78899999999</v>
      </c>
      <c r="D28" s="58">
        <v>53704.13</v>
      </c>
      <c r="E28" s="58">
        <v>4350.53</v>
      </c>
      <c r="F28" s="58">
        <v>3793.6660000000002</v>
      </c>
      <c r="G28" s="58">
        <v>2955.0430000000001</v>
      </c>
      <c r="H28" s="58">
        <v>9136.5170000000016</v>
      </c>
      <c r="I28" s="58">
        <v>14801.050999999999</v>
      </c>
      <c r="J28" s="58">
        <v>6566.7709999999997</v>
      </c>
      <c r="K28" s="58">
        <v>5000.5219999999999</v>
      </c>
      <c r="L28" s="58">
        <v>12685.572</v>
      </c>
      <c r="M28" s="58">
        <v>8890.7990000000009</v>
      </c>
      <c r="N28" s="58">
        <v>6120.1220000000003</v>
      </c>
      <c r="O28" s="58">
        <v>224.95100000000184</v>
      </c>
      <c r="P28" s="58">
        <v>149.51900000000001</v>
      </c>
      <c r="Q28" s="58">
        <v>14641.677</v>
      </c>
      <c r="R28" s="62">
        <v>8.86</v>
      </c>
      <c r="S28" s="22"/>
      <c r="T28" s="22"/>
      <c r="W28" s="58"/>
      <c r="X28" s="58"/>
      <c r="Y28" s="61"/>
    </row>
    <row r="29" spans="1:25">
      <c r="A29" s="59">
        <v>111</v>
      </c>
      <c r="B29" s="39" t="s">
        <v>89</v>
      </c>
      <c r="C29" s="58">
        <v>251898.04500000001</v>
      </c>
      <c r="D29" s="58">
        <v>178731.41200000001</v>
      </c>
      <c r="E29" s="58">
        <v>13561.695</v>
      </c>
      <c r="F29" s="58">
        <v>6807.0559999999996</v>
      </c>
      <c r="G29" s="58">
        <v>678.37199999999996</v>
      </c>
      <c r="H29" s="58">
        <v>17160.040999999961</v>
      </c>
      <c r="I29" s="58">
        <v>24767.417000000001</v>
      </c>
      <c r="J29" s="58">
        <v>7000.116</v>
      </c>
      <c r="K29" s="58">
        <v>8647.9860000000008</v>
      </c>
      <c r="L29" s="58">
        <v>40989.633000000002</v>
      </c>
      <c r="M29" s="58">
        <v>17475.058000000001</v>
      </c>
      <c r="N29" s="58">
        <v>17762.662</v>
      </c>
      <c r="O29" s="58">
        <v>563.87900000000081</v>
      </c>
      <c r="P29" s="58">
        <v>318.803</v>
      </c>
      <c r="Q29" s="58">
        <v>27145.909</v>
      </c>
      <c r="R29" s="62">
        <v>7.8599999999999994</v>
      </c>
      <c r="S29" s="22"/>
      <c r="T29" s="22"/>
      <c r="W29" s="58"/>
      <c r="X29" s="58"/>
      <c r="Y29" s="61"/>
    </row>
    <row r="30" spans="1:25">
      <c r="A30" s="59">
        <v>90</v>
      </c>
      <c r="B30" s="39" t="s">
        <v>90</v>
      </c>
      <c r="C30" s="58">
        <v>32865.29</v>
      </c>
      <c r="D30" s="58">
        <v>30740.7</v>
      </c>
      <c r="E30" s="58">
        <v>2438.2759999999998</v>
      </c>
      <c r="F30" s="58">
        <v>1148.0709999999999</v>
      </c>
      <c r="G30" s="58">
        <v>321.31099999999998</v>
      </c>
      <c r="H30" s="58">
        <v>3009.5029999999965</v>
      </c>
      <c r="I30" s="58">
        <v>3258.16</v>
      </c>
      <c r="J30" s="58">
        <v>1427.827</v>
      </c>
      <c r="K30" s="58">
        <v>1378.68</v>
      </c>
      <c r="L30" s="58">
        <v>9084.3009999999995</v>
      </c>
      <c r="M30" s="58">
        <v>2746.681</v>
      </c>
      <c r="N30" s="58">
        <v>3698.7779999999998</v>
      </c>
      <c r="O30" s="58">
        <v>53.78899999999976</v>
      </c>
      <c r="P30" s="58">
        <v>57.597000000000001</v>
      </c>
      <c r="Q30" s="58">
        <v>4213.893</v>
      </c>
      <c r="R30" s="62">
        <v>8.86</v>
      </c>
      <c r="S30" s="22"/>
      <c r="T30" s="22"/>
      <c r="W30" s="58"/>
      <c r="X30" s="58"/>
      <c r="Y30" s="61"/>
    </row>
    <row r="31" spans="1:25">
      <c r="A31" s="59">
        <v>91</v>
      </c>
      <c r="B31" s="39" t="s">
        <v>91</v>
      </c>
      <c r="C31" s="58">
        <v>16755324.398</v>
      </c>
      <c r="D31" s="58">
        <v>4242015.9730000002</v>
      </c>
      <c r="E31" s="58">
        <v>515279.20600000001</v>
      </c>
      <c r="F31" s="58">
        <v>360441.35700000002</v>
      </c>
      <c r="G31" s="58">
        <v>2266.87</v>
      </c>
      <c r="H31" s="58">
        <v>805024.06099999801</v>
      </c>
      <c r="I31" s="58">
        <v>1604582.277</v>
      </c>
      <c r="J31" s="58">
        <v>59198.968999999997</v>
      </c>
      <c r="K31" s="58">
        <v>436597.59899999999</v>
      </c>
      <c r="L31" s="58">
        <v>583766.40300000005</v>
      </c>
      <c r="M31" s="58">
        <v>746864.5</v>
      </c>
      <c r="N31" s="58">
        <v>462938.59299999999</v>
      </c>
      <c r="O31" s="58">
        <v>34667.169999999809</v>
      </c>
      <c r="P31" s="58">
        <v>14780.237999999999</v>
      </c>
      <c r="Q31" s="58">
        <v>985458.26100000006</v>
      </c>
      <c r="R31" s="62">
        <v>5.3599999999999994</v>
      </c>
      <c r="S31" s="22"/>
      <c r="T31" s="22"/>
      <c r="W31" s="58"/>
      <c r="X31" s="58"/>
      <c r="Y31" s="61"/>
    </row>
    <row r="32" spans="1:25">
      <c r="A32" s="59">
        <v>97</v>
      </c>
      <c r="B32" s="63" t="s">
        <v>92</v>
      </c>
      <c r="C32" s="58">
        <v>25733.805</v>
      </c>
      <c r="D32" s="58">
        <v>20800.580999999998</v>
      </c>
      <c r="E32" s="58">
        <v>1300.366</v>
      </c>
      <c r="F32" s="58">
        <v>805.82</v>
      </c>
      <c r="G32" s="58">
        <v>377.53100000000001</v>
      </c>
      <c r="H32" s="58">
        <v>2699.6729999999993</v>
      </c>
      <c r="I32" s="58">
        <v>2544.8009999999999</v>
      </c>
      <c r="J32" s="58">
        <v>1250.0319999999999</v>
      </c>
      <c r="K32" s="58">
        <v>928.779</v>
      </c>
      <c r="L32" s="58">
        <v>5802.6679999999997</v>
      </c>
      <c r="M32" s="58">
        <v>1989.5540000000001</v>
      </c>
      <c r="N32" s="58">
        <v>2555.9560000000001</v>
      </c>
      <c r="O32" s="58">
        <v>16.033000000001266</v>
      </c>
      <c r="P32" s="58">
        <v>40.801000000000002</v>
      </c>
      <c r="Q32" s="58">
        <v>2629.616</v>
      </c>
      <c r="R32" s="62">
        <v>7.3599999999999994</v>
      </c>
      <c r="S32" s="22"/>
      <c r="T32" s="22"/>
      <c r="W32" s="58"/>
      <c r="X32" s="58"/>
      <c r="Y32" s="61"/>
    </row>
    <row r="33" spans="1:25">
      <c r="A33" s="59">
        <v>98</v>
      </c>
      <c r="B33" s="39" t="s">
        <v>93</v>
      </c>
      <c r="C33" s="58">
        <v>412018.26</v>
      </c>
      <c r="D33" s="58">
        <v>168967.22899999999</v>
      </c>
      <c r="E33" s="58">
        <v>12146.98</v>
      </c>
      <c r="F33" s="58">
        <v>10646.047</v>
      </c>
      <c r="G33" s="58">
        <v>4442.1459999999997</v>
      </c>
      <c r="H33" s="58">
        <v>28264.694999999963</v>
      </c>
      <c r="I33" s="58">
        <v>40348.387000000002</v>
      </c>
      <c r="J33" s="58">
        <v>10431.829</v>
      </c>
      <c r="K33" s="58">
        <v>13120.264999999999</v>
      </c>
      <c r="L33" s="58">
        <v>36707.072</v>
      </c>
      <c r="M33" s="58">
        <v>23776.775000000001</v>
      </c>
      <c r="N33" s="58">
        <v>17704.562999999998</v>
      </c>
      <c r="O33" s="58">
        <v>466.95100000000457</v>
      </c>
      <c r="P33" s="58">
        <v>402.86399999999998</v>
      </c>
      <c r="Q33" s="58">
        <v>40702.813999999998</v>
      </c>
      <c r="R33" s="62">
        <v>8.36</v>
      </c>
      <c r="S33" s="22"/>
      <c r="T33" s="22"/>
      <c r="W33" s="58"/>
      <c r="X33" s="58"/>
      <c r="Y33" s="61"/>
    </row>
    <row r="34" spans="1:25">
      <c r="A34" s="59">
        <v>102</v>
      </c>
      <c r="B34" s="39" t="s">
        <v>94</v>
      </c>
      <c r="C34" s="58">
        <v>141254.68100000001</v>
      </c>
      <c r="D34" s="58">
        <v>73976.481</v>
      </c>
      <c r="E34" s="58">
        <v>5201.5420000000004</v>
      </c>
      <c r="F34" s="58">
        <v>4552.0330000000004</v>
      </c>
      <c r="G34" s="58">
        <v>4624.2700000000004</v>
      </c>
      <c r="H34" s="58">
        <v>12317.441999999981</v>
      </c>
      <c r="I34" s="58">
        <v>14151.460999999999</v>
      </c>
      <c r="J34" s="58">
        <v>5280.9430000000002</v>
      </c>
      <c r="K34" s="58">
        <v>5230.8410000000003</v>
      </c>
      <c r="L34" s="58">
        <v>20426.309000000001</v>
      </c>
      <c r="M34" s="58">
        <v>11213.281000000001</v>
      </c>
      <c r="N34" s="58">
        <v>9830.7080000000005</v>
      </c>
      <c r="O34" s="58">
        <v>197.58000000000902</v>
      </c>
      <c r="P34" s="58">
        <v>233.155</v>
      </c>
      <c r="Q34" s="58">
        <v>14365.464</v>
      </c>
      <c r="R34" s="62">
        <v>8.36</v>
      </c>
      <c r="S34" s="22"/>
      <c r="T34" s="22"/>
      <c r="W34" s="58"/>
      <c r="X34" s="58"/>
      <c r="Y34" s="61"/>
    </row>
    <row r="35" spans="1:25">
      <c r="A35" s="59">
        <v>103</v>
      </c>
      <c r="B35" s="39" t="s">
        <v>95</v>
      </c>
      <c r="C35" s="58">
        <v>29685.156999999999</v>
      </c>
      <c r="D35" s="58">
        <v>16603.362000000001</v>
      </c>
      <c r="E35" s="58">
        <v>1581.2929999999999</v>
      </c>
      <c r="F35" s="58">
        <v>883.37</v>
      </c>
      <c r="G35" s="58">
        <v>1491.663</v>
      </c>
      <c r="H35" s="58">
        <v>2664.5910000000017</v>
      </c>
      <c r="I35" s="58">
        <v>2962.511</v>
      </c>
      <c r="J35" s="58">
        <v>1560.9690000000001</v>
      </c>
      <c r="K35" s="58">
        <v>1219.847</v>
      </c>
      <c r="L35" s="58">
        <v>4702.3320000000003</v>
      </c>
      <c r="M35" s="58">
        <v>2465.6790000000001</v>
      </c>
      <c r="N35" s="58">
        <v>2234.3490000000002</v>
      </c>
      <c r="O35" s="58">
        <v>52.373999999999796</v>
      </c>
      <c r="P35" s="58">
        <v>60.94</v>
      </c>
      <c r="Q35" s="58">
        <v>3439.5659999999998</v>
      </c>
      <c r="R35" s="62">
        <v>9.36</v>
      </c>
      <c r="S35" s="22"/>
      <c r="T35" s="22"/>
      <c r="W35" s="58"/>
      <c r="X35" s="58"/>
      <c r="Y35" s="61"/>
    </row>
    <row r="36" spans="1:25">
      <c r="A36" s="59">
        <v>105</v>
      </c>
      <c r="B36" s="39" t="s">
        <v>96</v>
      </c>
      <c r="C36" s="58">
        <v>22807.753000000001</v>
      </c>
      <c r="D36" s="58">
        <v>21129.458999999999</v>
      </c>
      <c r="E36" s="58">
        <v>1606.27</v>
      </c>
      <c r="F36" s="58">
        <v>743.92</v>
      </c>
      <c r="G36" s="58">
        <v>307.57499999999999</v>
      </c>
      <c r="H36" s="58">
        <v>1862.1379999999983</v>
      </c>
      <c r="I36" s="58">
        <v>2316.1779999999999</v>
      </c>
      <c r="J36" s="58">
        <v>1052.221</v>
      </c>
      <c r="K36" s="58">
        <v>985.61599999999999</v>
      </c>
      <c r="L36" s="58">
        <v>6977.2740000000003</v>
      </c>
      <c r="M36" s="58">
        <v>1804.096</v>
      </c>
      <c r="N36" s="58">
        <v>2656.7890000000002</v>
      </c>
      <c r="O36" s="58">
        <v>51.434000000000196</v>
      </c>
      <c r="P36" s="58">
        <v>32.892000000000003</v>
      </c>
      <c r="Q36" s="58">
        <v>2908.7139999999999</v>
      </c>
      <c r="R36" s="62">
        <v>9.11</v>
      </c>
      <c r="S36" s="22"/>
      <c r="T36" s="22"/>
      <c r="W36" s="58"/>
      <c r="X36" s="58"/>
      <c r="Y36" s="61"/>
    </row>
    <row r="37" spans="1:25">
      <c r="A37" s="59">
        <v>106</v>
      </c>
      <c r="B37" s="39" t="s">
        <v>97</v>
      </c>
      <c r="C37" s="58">
        <v>983233.81599999999</v>
      </c>
      <c r="D37" s="58">
        <v>344070.10399999999</v>
      </c>
      <c r="E37" s="58">
        <v>31158.084999999999</v>
      </c>
      <c r="F37" s="58">
        <v>21717.73</v>
      </c>
      <c r="G37" s="58">
        <v>1708.28</v>
      </c>
      <c r="H37" s="58">
        <v>39920.198000000004</v>
      </c>
      <c r="I37" s="58">
        <v>96844.418999999994</v>
      </c>
      <c r="J37" s="58">
        <v>22654.239000000001</v>
      </c>
      <c r="K37" s="58">
        <v>28344.773000000001</v>
      </c>
      <c r="L37" s="58">
        <v>63080.21</v>
      </c>
      <c r="M37" s="58">
        <v>50738.631000000001</v>
      </c>
      <c r="N37" s="58">
        <v>34477.364000000001</v>
      </c>
      <c r="O37" s="58">
        <v>1356.5670000000027</v>
      </c>
      <c r="P37" s="58">
        <v>900.16800000000001</v>
      </c>
      <c r="Q37" s="58">
        <v>84377.259000000005</v>
      </c>
      <c r="R37" s="62">
        <v>7.6099999999999994</v>
      </c>
      <c r="S37" s="22"/>
      <c r="T37" s="22"/>
      <c r="W37" s="58"/>
      <c r="X37" s="58"/>
      <c r="Y37" s="61"/>
    </row>
    <row r="38" spans="1:25">
      <c r="A38" s="59">
        <v>108</v>
      </c>
      <c r="B38" s="39" t="s">
        <v>98</v>
      </c>
      <c r="C38" s="58">
        <v>171196.033</v>
      </c>
      <c r="D38" s="58">
        <v>71295.413</v>
      </c>
      <c r="E38" s="58">
        <v>5792.3149999999996</v>
      </c>
      <c r="F38" s="58">
        <v>5078.8159999999998</v>
      </c>
      <c r="G38" s="58">
        <v>2593.8530000000001</v>
      </c>
      <c r="H38" s="58">
        <v>9756.63400000002</v>
      </c>
      <c r="I38" s="58">
        <v>17073.294999999998</v>
      </c>
      <c r="J38" s="58">
        <v>7756.473</v>
      </c>
      <c r="K38" s="58">
        <v>5803.0339999999997</v>
      </c>
      <c r="L38" s="58">
        <v>17314.550999999999</v>
      </c>
      <c r="M38" s="58">
        <v>11030.643</v>
      </c>
      <c r="N38" s="58">
        <v>8523.2929999999997</v>
      </c>
      <c r="O38" s="58">
        <v>256.18400000000292</v>
      </c>
      <c r="P38" s="58">
        <v>215.345</v>
      </c>
      <c r="Q38" s="58">
        <v>18218.722000000002</v>
      </c>
      <c r="R38" s="62">
        <v>9.360000000000003</v>
      </c>
      <c r="S38" s="22"/>
      <c r="T38" s="22"/>
      <c r="W38" s="58"/>
      <c r="X38" s="58"/>
      <c r="Y38" s="61"/>
    </row>
    <row r="39" spans="1:25">
      <c r="A39" s="59">
        <v>109</v>
      </c>
      <c r="B39" s="39" t="s">
        <v>99</v>
      </c>
      <c r="C39" s="58">
        <v>1219463.6140000001</v>
      </c>
      <c r="D39" s="58">
        <v>538798.52800000005</v>
      </c>
      <c r="E39" s="58">
        <v>44858.493000000002</v>
      </c>
      <c r="F39" s="58">
        <v>33209.650999999998</v>
      </c>
      <c r="G39" s="58">
        <v>6628.1679999999997</v>
      </c>
      <c r="H39" s="58">
        <v>69216.44399999993</v>
      </c>
      <c r="I39" s="58">
        <v>120398.057</v>
      </c>
      <c r="J39" s="58">
        <v>29840.164000000001</v>
      </c>
      <c r="K39" s="58">
        <v>39308.337</v>
      </c>
      <c r="L39" s="58">
        <v>107808.022</v>
      </c>
      <c r="M39" s="58">
        <v>72931.509999999995</v>
      </c>
      <c r="N39" s="58">
        <v>56429.533000000003</v>
      </c>
      <c r="O39" s="58">
        <v>2267.2950000000201</v>
      </c>
      <c r="P39" s="58">
        <v>1510.6790000000001</v>
      </c>
      <c r="Q39" s="58">
        <v>121980.027</v>
      </c>
      <c r="R39" s="62">
        <v>8.36</v>
      </c>
      <c r="S39" s="22"/>
      <c r="T39" s="22"/>
      <c r="W39" s="58"/>
      <c r="X39" s="58"/>
      <c r="Y39" s="61"/>
    </row>
    <row r="40" spans="1:25">
      <c r="A40" s="59">
        <v>139</v>
      </c>
      <c r="B40" s="39" t="s">
        <v>100</v>
      </c>
      <c r="C40" s="58">
        <v>151692.473</v>
      </c>
      <c r="D40" s="58">
        <v>58948.41</v>
      </c>
      <c r="E40" s="58">
        <v>8009.1220000000003</v>
      </c>
      <c r="F40" s="58">
        <v>5728.37</v>
      </c>
      <c r="G40" s="58">
        <v>938.76800000000003</v>
      </c>
      <c r="H40" s="58">
        <v>10668.286999999993</v>
      </c>
      <c r="I40" s="58">
        <v>14942.052</v>
      </c>
      <c r="J40" s="58">
        <v>7067.6679999999997</v>
      </c>
      <c r="K40" s="58">
        <v>5942.7879999999996</v>
      </c>
      <c r="L40" s="58">
        <v>16540.219000000001</v>
      </c>
      <c r="M40" s="58">
        <v>10007.915999999999</v>
      </c>
      <c r="N40" s="58">
        <v>7962.8829999999998</v>
      </c>
      <c r="O40" s="58">
        <v>247.15400000000591</v>
      </c>
      <c r="P40" s="58">
        <v>170.911</v>
      </c>
      <c r="Q40" s="58">
        <v>15067.669</v>
      </c>
      <c r="R40" s="62">
        <v>8.86</v>
      </c>
      <c r="S40" s="22"/>
      <c r="T40" s="22"/>
      <c r="W40" s="58"/>
      <c r="X40" s="58"/>
      <c r="Y40" s="61"/>
    </row>
    <row r="41" spans="1:25">
      <c r="A41" s="59">
        <v>140</v>
      </c>
      <c r="B41" s="39" t="s">
        <v>101</v>
      </c>
      <c r="C41" s="58">
        <v>310745.78700000001</v>
      </c>
      <c r="D41" s="58">
        <v>159067.962</v>
      </c>
      <c r="E41" s="58">
        <v>15059.93</v>
      </c>
      <c r="F41" s="58">
        <v>10531.491</v>
      </c>
      <c r="G41" s="58">
        <v>2984.3939999999998</v>
      </c>
      <c r="H41" s="58">
        <v>18738.468999999983</v>
      </c>
      <c r="I41" s="58">
        <v>30702.757000000001</v>
      </c>
      <c r="J41" s="58">
        <v>6704.2950000000001</v>
      </c>
      <c r="K41" s="58">
        <v>11004.732</v>
      </c>
      <c r="L41" s="58">
        <v>41779.279000000002</v>
      </c>
      <c r="M41" s="58">
        <v>22099.936000000002</v>
      </c>
      <c r="N41" s="58">
        <v>19344.921999999999</v>
      </c>
      <c r="O41" s="58">
        <v>517.04199999998673</v>
      </c>
      <c r="P41" s="58">
        <v>357.50700000000001</v>
      </c>
      <c r="Q41" s="58">
        <v>29743.333999999999</v>
      </c>
      <c r="R41" s="62">
        <v>7.8599999999999994</v>
      </c>
      <c r="S41" s="22"/>
      <c r="T41" s="22"/>
      <c r="W41" s="58"/>
      <c r="X41" s="58"/>
      <c r="Y41" s="61"/>
    </row>
    <row r="42" spans="1:25">
      <c r="A42" s="59">
        <v>142</v>
      </c>
      <c r="B42" s="39" t="s">
        <v>102</v>
      </c>
      <c r="C42" s="58">
        <v>91737.793000000005</v>
      </c>
      <c r="D42" s="58">
        <v>55053.77</v>
      </c>
      <c r="E42" s="58">
        <v>3822.5740000000001</v>
      </c>
      <c r="F42" s="58">
        <v>3153.2429999999999</v>
      </c>
      <c r="G42" s="58">
        <v>3012.7939999999999</v>
      </c>
      <c r="H42" s="58">
        <v>5979.1819999999971</v>
      </c>
      <c r="I42" s="58">
        <v>9214.0310000000009</v>
      </c>
      <c r="J42" s="58">
        <v>3862.0390000000002</v>
      </c>
      <c r="K42" s="58">
        <v>3157.203</v>
      </c>
      <c r="L42" s="58">
        <v>14394.513999999999</v>
      </c>
      <c r="M42" s="58">
        <v>6503.0150000000003</v>
      </c>
      <c r="N42" s="58">
        <v>6435.6679999999997</v>
      </c>
      <c r="O42" s="58">
        <v>126.43800000000283</v>
      </c>
      <c r="P42" s="58">
        <v>139.46</v>
      </c>
      <c r="Q42" s="58">
        <v>10051.575000000001</v>
      </c>
      <c r="R42" s="62">
        <v>8.6099999999999959</v>
      </c>
      <c r="S42" s="22"/>
      <c r="T42" s="22"/>
      <c r="W42" s="58"/>
      <c r="X42" s="58"/>
      <c r="Y42" s="61"/>
    </row>
    <row r="43" spans="1:25">
      <c r="A43" s="59">
        <v>143</v>
      </c>
      <c r="B43" s="39" t="s">
        <v>103</v>
      </c>
      <c r="C43" s="58">
        <v>88327.747000000003</v>
      </c>
      <c r="D43" s="58">
        <v>58294.203999999998</v>
      </c>
      <c r="E43" s="58">
        <v>3693.2069999999999</v>
      </c>
      <c r="F43" s="58">
        <v>3286.6759999999999</v>
      </c>
      <c r="G43" s="58">
        <v>1935.943</v>
      </c>
      <c r="H43" s="58">
        <v>7924.2859999999937</v>
      </c>
      <c r="I43" s="58">
        <v>8920.3150000000005</v>
      </c>
      <c r="J43" s="58">
        <v>4150.9989999999998</v>
      </c>
      <c r="K43" s="58">
        <v>3393.3150000000001</v>
      </c>
      <c r="L43" s="58">
        <v>14967.287</v>
      </c>
      <c r="M43" s="58">
        <v>6826.8360000000002</v>
      </c>
      <c r="N43" s="58">
        <v>6857.4380000000001</v>
      </c>
      <c r="O43" s="58">
        <v>236.04599999998845</v>
      </c>
      <c r="P43" s="58">
        <v>148.94200000000001</v>
      </c>
      <c r="Q43" s="58">
        <v>10838.945</v>
      </c>
      <c r="R43" s="62">
        <v>9.36</v>
      </c>
      <c r="S43" s="22"/>
      <c r="T43" s="22"/>
      <c r="W43" s="58"/>
      <c r="X43" s="58"/>
      <c r="Y43" s="61"/>
    </row>
    <row r="44" spans="1:25">
      <c r="A44" s="59">
        <v>145</v>
      </c>
      <c r="B44" s="39" t="s">
        <v>104</v>
      </c>
      <c r="C44" s="58">
        <v>206882.209</v>
      </c>
      <c r="D44" s="58">
        <v>72273.437000000005</v>
      </c>
      <c r="E44" s="58">
        <v>5367.1419999999998</v>
      </c>
      <c r="F44" s="58">
        <v>6682.0839999999998</v>
      </c>
      <c r="G44" s="58">
        <v>6403.8379999999997</v>
      </c>
      <c r="H44" s="58">
        <v>15030.093000000008</v>
      </c>
      <c r="I44" s="58">
        <v>20591.338</v>
      </c>
      <c r="J44" s="58">
        <v>7826.0439999999999</v>
      </c>
      <c r="K44" s="58">
        <v>7329.7049999999999</v>
      </c>
      <c r="L44" s="58">
        <v>19109.286</v>
      </c>
      <c r="M44" s="58">
        <v>14534.665000000001</v>
      </c>
      <c r="N44" s="58">
        <v>9781.982</v>
      </c>
      <c r="O44" s="58">
        <v>271.40500000000247</v>
      </c>
      <c r="P44" s="58">
        <v>241.14</v>
      </c>
      <c r="Q44" s="58">
        <v>19142.415000000001</v>
      </c>
      <c r="R44" s="62">
        <v>8.36</v>
      </c>
      <c r="S44" s="22"/>
      <c r="T44" s="22"/>
      <c r="W44" s="58"/>
      <c r="X44" s="58"/>
      <c r="Y44" s="61"/>
    </row>
    <row r="45" spans="1:25">
      <c r="A45" s="59">
        <v>146</v>
      </c>
      <c r="B45" s="39" t="s">
        <v>105</v>
      </c>
      <c r="C45" s="58">
        <v>45650.906999999999</v>
      </c>
      <c r="D45" s="58">
        <v>47252.74</v>
      </c>
      <c r="E45" s="58">
        <v>3627.7570000000001</v>
      </c>
      <c r="F45" s="58">
        <v>1566.4390000000001</v>
      </c>
      <c r="G45" s="58">
        <v>421.45100000000002</v>
      </c>
      <c r="H45" s="58">
        <v>5780.0520000000079</v>
      </c>
      <c r="I45" s="58">
        <v>4629.3450000000003</v>
      </c>
      <c r="J45" s="58">
        <v>1885.1179999999999</v>
      </c>
      <c r="K45" s="58">
        <v>2570.3000000000002</v>
      </c>
      <c r="L45" s="58">
        <v>14539.356</v>
      </c>
      <c r="M45" s="58">
        <v>3815.4639999999999</v>
      </c>
      <c r="N45" s="58">
        <v>5507.8689999999997</v>
      </c>
      <c r="O45" s="58">
        <v>102.69099999999798</v>
      </c>
      <c r="P45" s="58">
        <v>67.643000000000001</v>
      </c>
      <c r="Q45" s="58">
        <v>5846.549</v>
      </c>
      <c r="R45" s="62">
        <v>8.36</v>
      </c>
      <c r="S45" s="22"/>
      <c r="T45" s="22"/>
      <c r="W45" s="58"/>
      <c r="X45" s="58"/>
      <c r="Y45" s="61"/>
    </row>
    <row r="46" spans="1:25">
      <c r="A46" s="59">
        <v>153</v>
      </c>
      <c r="B46" s="39" t="s">
        <v>106</v>
      </c>
      <c r="C46" s="58">
        <v>390208.32299999997</v>
      </c>
      <c r="D46" s="58">
        <v>235322.53599999999</v>
      </c>
      <c r="E46" s="58">
        <v>24545.508000000002</v>
      </c>
      <c r="F46" s="58">
        <v>8699.8639999999996</v>
      </c>
      <c r="G46" s="58">
        <v>404.29399999999998</v>
      </c>
      <c r="H46" s="58">
        <v>17589.122000000025</v>
      </c>
      <c r="I46" s="58">
        <v>39468.758000000002</v>
      </c>
      <c r="J46" s="58">
        <v>7553.36</v>
      </c>
      <c r="K46" s="58">
        <v>13121.858</v>
      </c>
      <c r="L46" s="58">
        <v>49775.909</v>
      </c>
      <c r="M46" s="58">
        <v>24026.205000000002</v>
      </c>
      <c r="N46" s="58">
        <v>21783.884999999998</v>
      </c>
      <c r="O46" s="58">
        <v>720.61100000001534</v>
      </c>
      <c r="P46" s="58">
        <v>374.60599999999999</v>
      </c>
      <c r="Q46" s="58">
        <v>37729.93</v>
      </c>
      <c r="R46" s="62">
        <v>7.3599999999999994</v>
      </c>
      <c r="S46" s="22"/>
      <c r="T46" s="22"/>
      <c r="W46" s="58"/>
      <c r="X46" s="58"/>
      <c r="Y46" s="61"/>
    </row>
    <row r="47" spans="1:25">
      <c r="A47" s="59">
        <v>148</v>
      </c>
      <c r="B47" s="39" t="s">
        <v>107</v>
      </c>
      <c r="C47" s="58">
        <v>121825.62300000001</v>
      </c>
      <c r="D47" s="58">
        <v>53989.423000000003</v>
      </c>
      <c r="E47" s="58">
        <v>5867.2020000000002</v>
      </c>
      <c r="F47" s="58">
        <v>3524.5709999999999</v>
      </c>
      <c r="G47" s="58">
        <v>405.35700000000003</v>
      </c>
      <c r="H47" s="58">
        <v>11574.562000000002</v>
      </c>
      <c r="I47" s="58">
        <v>11990.383</v>
      </c>
      <c r="J47" s="58">
        <v>3043.5230000000001</v>
      </c>
      <c r="K47" s="58">
        <v>4448.5469999999996</v>
      </c>
      <c r="L47" s="58">
        <v>12690.262000000001</v>
      </c>
      <c r="M47" s="58">
        <v>8828.0589999999993</v>
      </c>
      <c r="N47" s="58">
        <v>6274.7780000000002</v>
      </c>
      <c r="O47" s="58">
        <v>226.28999999999542</v>
      </c>
      <c r="P47" s="58">
        <v>139.70099999999999</v>
      </c>
      <c r="Q47" s="58">
        <v>9279.3880000000008</v>
      </c>
      <c r="R47" s="62">
        <v>6.3599999999999994</v>
      </c>
      <c r="S47" s="22"/>
      <c r="T47" s="22"/>
      <c r="W47" s="58"/>
      <c r="X47" s="58"/>
      <c r="Y47" s="61"/>
    </row>
    <row r="48" spans="1:25">
      <c r="A48" s="59">
        <v>149</v>
      </c>
      <c r="B48" s="39" t="s">
        <v>108</v>
      </c>
      <c r="C48" s="58">
        <v>108832.24800000001</v>
      </c>
      <c r="D48" s="58">
        <v>44230.177000000003</v>
      </c>
      <c r="E48" s="58">
        <v>2184.3440000000001</v>
      </c>
      <c r="F48" s="58">
        <v>2482.0709999999999</v>
      </c>
      <c r="G48" s="58">
        <v>1322.076</v>
      </c>
      <c r="H48" s="58">
        <v>8263.4229999999952</v>
      </c>
      <c r="I48" s="58">
        <v>10761.339</v>
      </c>
      <c r="J48" s="58">
        <v>4817.6940000000004</v>
      </c>
      <c r="K48" s="58">
        <v>3189.6669999999999</v>
      </c>
      <c r="L48" s="58">
        <v>7643.6030000000001</v>
      </c>
      <c r="M48" s="58">
        <v>5885.0230000000001</v>
      </c>
      <c r="N48" s="58">
        <v>4131.9219999999996</v>
      </c>
      <c r="O48" s="58">
        <v>210.69400000000314</v>
      </c>
      <c r="P48" s="58">
        <v>127.191</v>
      </c>
      <c r="Q48" s="58">
        <v>10405.032999999999</v>
      </c>
      <c r="R48" s="62">
        <v>8.11</v>
      </c>
      <c r="S48" s="22"/>
      <c r="T48" s="22"/>
      <c r="W48" s="58"/>
      <c r="X48" s="58"/>
      <c r="Y48" s="61"/>
    </row>
    <row r="49" spans="1:25">
      <c r="A49" s="59">
        <v>151</v>
      </c>
      <c r="B49" s="39" t="s">
        <v>109</v>
      </c>
      <c r="C49" s="58">
        <v>23693.420999999998</v>
      </c>
      <c r="D49" s="58">
        <v>14247.141</v>
      </c>
      <c r="E49" s="58">
        <v>648.97699999999998</v>
      </c>
      <c r="F49" s="58">
        <v>651.16099999999994</v>
      </c>
      <c r="G49" s="58">
        <v>1756.434</v>
      </c>
      <c r="H49" s="58">
        <v>2681.1739999999991</v>
      </c>
      <c r="I49" s="58">
        <v>2381.0390000000002</v>
      </c>
      <c r="J49" s="58">
        <v>1012.649</v>
      </c>
      <c r="K49" s="58">
        <v>834.50199999999995</v>
      </c>
      <c r="L49" s="58">
        <v>5025.9629999999997</v>
      </c>
      <c r="M49" s="58">
        <v>2092.9879999999998</v>
      </c>
      <c r="N49" s="58">
        <v>2147.9949999999999</v>
      </c>
      <c r="O49" s="58">
        <v>33.391000000000076</v>
      </c>
      <c r="P49" s="58">
        <v>46.683999999999997</v>
      </c>
      <c r="Q49" s="58">
        <v>2894.473</v>
      </c>
      <c r="R49" s="62">
        <v>9.86</v>
      </c>
      <c r="S49" s="22"/>
      <c r="T49" s="22"/>
      <c r="W49" s="58"/>
      <c r="X49" s="58"/>
      <c r="Y49" s="61"/>
    </row>
    <row r="50" spans="1:25">
      <c r="A50" s="59">
        <v>152</v>
      </c>
      <c r="B50" s="64" t="s">
        <v>110</v>
      </c>
      <c r="C50" s="58">
        <v>66689.364000000001</v>
      </c>
      <c r="D50" s="58">
        <v>31464.492999999999</v>
      </c>
      <c r="E50" s="58">
        <v>1757.6969999999999</v>
      </c>
      <c r="F50" s="58">
        <v>1792.0319999999999</v>
      </c>
      <c r="G50" s="58">
        <v>3373.36</v>
      </c>
      <c r="H50" s="58">
        <v>5506.0140000000065</v>
      </c>
      <c r="I50" s="58">
        <v>6713.8519999999999</v>
      </c>
      <c r="J50" s="58">
        <v>3424.1819999999998</v>
      </c>
      <c r="K50" s="58">
        <v>2362.4070000000002</v>
      </c>
      <c r="L50" s="58">
        <v>8876.6939999999995</v>
      </c>
      <c r="M50" s="58">
        <v>4821.098</v>
      </c>
      <c r="N50" s="58">
        <v>4288.9219999999996</v>
      </c>
      <c r="O50" s="58">
        <v>66.947000000001026</v>
      </c>
      <c r="P50" s="58">
        <v>104.66</v>
      </c>
      <c r="Q50" s="58">
        <v>6935.9040000000005</v>
      </c>
      <c r="R50" s="62">
        <v>8.86</v>
      </c>
      <c r="S50" s="22"/>
      <c r="T50" s="22"/>
      <c r="W50" s="58"/>
      <c r="X50" s="58"/>
      <c r="Y50" s="61"/>
    </row>
    <row r="51" spans="1:25">
      <c r="A51" s="59">
        <v>165</v>
      </c>
      <c r="B51" s="39" t="s">
        <v>111</v>
      </c>
      <c r="C51" s="58">
        <v>299625.54300000001</v>
      </c>
      <c r="D51" s="58">
        <v>117338.05100000001</v>
      </c>
      <c r="E51" s="58">
        <v>9081.01</v>
      </c>
      <c r="F51" s="58">
        <v>8381.4240000000009</v>
      </c>
      <c r="G51" s="58">
        <v>3423.9940000000001</v>
      </c>
      <c r="H51" s="58">
        <v>14593.246999999958</v>
      </c>
      <c r="I51" s="58">
        <v>29673.032999999999</v>
      </c>
      <c r="J51" s="58">
        <v>11054.718000000001</v>
      </c>
      <c r="K51" s="58">
        <v>9636.2800000000007</v>
      </c>
      <c r="L51" s="58">
        <v>24944.606</v>
      </c>
      <c r="M51" s="58">
        <v>17884.725999999999</v>
      </c>
      <c r="N51" s="58">
        <v>12288.569</v>
      </c>
      <c r="O51" s="58">
        <v>371.28399999999965</v>
      </c>
      <c r="P51" s="58">
        <v>309.04000000000002</v>
      </c>
      <c r="Q51" s="58">
        <v>28537.243999999999</v>
      </c>
      <c r="R51" s="62">
        <v>8.36</v>
      </c>
      <c r="S51" s="22"/>
      <c r="T51" s="22"/>
      <c r="W51" s="58"/>
      <c r="X51" s="58"/>
      <c r="Y51" s="61"/>
    </row>
    <row r="52" spans="1:25">
      <c r="A52" s="59">
        <v>167</v>
      </c>
      <c r="B52" s="39" t="s">
        <v>112</v>
      </c>
      <c r="C52" s="58">
        <v>1236291.182</v>
      </c>
      <c r="D52" s="58">
        <v>497045.234</v>
      </c>
      <c r="E52" s="58">
        <v>67940.841</v>
      </c>
      <c r="F52" s="58">
        <v>50719.472000000002</v>
      </c>
      <c r="G52" s="58">
        <v>2553.9940000000001</v>
      </c>
      <c r="H52" s="58">
        <v>57187.529000000068</v>
      </c>
      <c r="I52" s="58">
        <v>122218.698</v>
      </c>
      <c r="J52" s="58">
        <v>21136.868999999999</v>
      </c>
      <c r="K52" s="58">
        <v>44768.091</v>
      </c>
      <c r="L52" s="58">
        <v>117703.44899999999</v>
      </c>
      <c r="M52" s="58">
        <v>89268.703999999998</v>
      </c>
      <c r="N52" s="58">
        <v>77109.657000000007</v>
      </c>
      <c r="O52" s="58">
        <v>5204.7640000000247</v>
      </c>
      <c r="P52" s="58">
        <v>2302.9769999999999</v>
      </c>
      <c r="Q52" s="58">
        <v>109951.76300000001</v>
      </c>
      <c r="R52" s="62">
        <v>7.8599999999999994</v>
      </c>
      <c r="S52" s="22"/>
      <c r="T52" s="22"/>
      <c r="W52" s="58"/>
      <c r="X52" s="58"/>
      <c r="Y52" s="61"/>
    </row>
    <row r="53" spans="1:25">
      <c r="A53" s="59">
        <v>169</v>
      </c>
      <c r="B53" s="39" t="s">
        <v>113</v>
      </c>
      <c r="C53" s="58">
        <v>80991.111999999994</v>
      </c>
      <c r="D53" s="58">
        <v>37971.211000000003</v>
      </c>
      <c r="E53" s="58">
        <v>2835.2620000000002</v>
      </c>
      <c r="F53" s="58">
        <v>2189.056</v>
      </c>
      <c r="G53" s="58">
        <v>1650.154</v>
      </c>
      <c r="H53" s="58">
        <v>5425.9300000000076</v>
      </c>
      <c r="I53" s="58">
        <v>8062.7449999999999</v>
      </c>
      <c r="J53" s="58">
        <v>2535.9160000000002</v>
      </c>
      <c r="K53" s="58">
        <v>3031.5940000000001</v>
      </c>
      <c r="L53" s="58">
        <v>9011.94</v>
      </c>
      <c r="M53" s="58">
        <v>5572.9780000000001</v>
      </c>
      <c r="N53" s="58">
        <v>4180.1080000000002</v>
      </c>
      <c r="O53" s="58">
        <v>122.29699999999957</v>
      </c>
      <c r="P53" s="58">
        <v>87.099000000000004</v>
      </c>
      <c r="Q53" s="58">
        <v>8336.893</v>
      </c>
      <c r="R53" s="62">
        <v>8.610000000000003</v>
      </c>
      <c r="S53" s="22"/>
      <c r="T53" s="22"/>
      <c r="W53" s="58"/>
      <c r="X53" s="58"/>
      <c r="Y53" s="61"/>
    </row>
    <row r="54" spans="1:25">
      <c r="A54" s="59">
        <v>171</v>
      </c>
      <c r="B54" s="39" t="s">
        <v>114</v>
      </c>
      <c r="C54" s="58">
        <v>69152.584000000003</v>
      </c>
      <c r="D54" s="58">
        <v>38306.629000000001</v>
      </c>
      <c r="E54" s="58">
        <v>2670.7910000000002</v>
      </c>
      <c r="F54" s="58">
        <v>2194.3130000000001</v>
      </c>
      <c r="G54" s="58">
        <v>1676.732</v>
      </c>
      <c r="H54" s="58">
        <v>4026.3730000000023</v>
      </c>
      <c r="I54" s="58">
        <v>6855.674</v>
      </c>
      <c r="J54" s="58">
        <v>2241.0140000000001</v>
      </c>
      <c r="K54" s="58">
        <v>2461.2939999999999</v>
      </c>
      <c r="L54" s="58">
        <v>10554.395</v>
      </c>
      <c r="M54" s="58">
        <v>4928.0039999999999</v>
      </c>
      <c r="N54" s="58">
        <v>4921.9669999999996</v>
      </c>
      <c r="O54" s="58">
        <v>88.536999999998443</v>
      </c>
      <c r="P54" s="58">
        <v>121.43300000000001</v>
      </c>
      <c r="Q54" s="58">
        <v>7244.8389999999999</v>
      </c>
      <c r="R54" s="62">
        <v>8.61</v>
      </c>
      <c r="S54" s="22"/>
      <c r="T54" s="22"/>
      <c r="W54" s="58"/>
      <c r="X54" s="58"/>
      <c r="Y54" s="61"/>
    </row>
    <row r="55" spans="1:25">
      <c r="A55" s="59">
        <v>172</v>
      </c>
      <c r="B55" s="63" t="s">
        <v>115</v>
      </c>
      <c r="C55" s="58">
        <v>47569.036999999997</v>
      </c>
      <c r="D55" s="58">
        <v>39032.57</v>
      </c>
      <c r="E55" s="58">
        <v>2832.0360000000001</v>
      </c>
      <c r="F55" s="58">
        <v>1367.691</v>
      </c>
      <c r="G55" s="58">
        <v>1155.9459999999999</v>
      </c>
      <c r="H55" s="58">
        <v>4943.4960000000019</v>
      </c>
      <c r="I55" s="58">
        <v>4768.9449999999997</v>
      </c>
      <c r="J55" s="58">
        <v>2077.473</v>
      </c>
      <c r="K55" s="58">
        <v>2051.7750000000001</v>
      </c>
      <c r="L55" s="58">
        <v>11751.294</v>
      </c>
      <c r="M55" s="58">
        <v>3923.5479999999998</v>
      </c>
      <c r="N55" s="58">
        <v>4958.1610000000001</v>
      </c>
      <c r="O55" s="58">
        <v>85.442999999996573</v>
      </c>
      <c r="P55" s="58">
        <v>90.631</v>
      </c>
      <c r="Q55" s="58">
        <v>5486.527</v>
      </c>
      <c r="R55" s="62">
        <v>8.36</v>
      </c>
      <c r="S55" s="22"/>
      <c r="T55" s="22"/>
      <c r="W55" s="58"/>
      <c r="X55" s="58"/>
      <c r="Y55" s="61"/>
    </row>
    <row r="56" spans="1:25">
      <c r="A56" s="59">
        <v>176</v>
      </c>
      <c r="B56" s="39" t="s">
        <v>116</v>
      </c>
      <c r="C56" s="58">
        <v>47160.957999999999</v>
      </c>
      <c r="D56" s="58">
        <v>39478.544000000002</v>
      </c>
      <c r="E56" s="58">
        <v>3818.4450000000002</v>
      </c>
      <c r="F56" s="58">
        <v>1369.231</v>
      </c>
      <c r="G56" s="58">
        <v>1579.75</v>
      </c>
      <c r="H56" s="58">
        <v>3397.3910000000033</v>
      </c>
      <c r="I56" s="58">
        <v>4783.8040000000001</v>
      </c>
      <c r="J56" s="58">
        <v>1688.508</v>
      </c>
      <c r="K56" s="58">
        <v>2041.3910000000001</v>
      </c>
      <c r="L56" s="58">
        <v>13190.725</v>
      </c>
      <c r="M56" s="58">
        <v>4144.03</v>
      </c>
      <c r="N56" s="58">
        <v>5413.2240000000002</v>
      </c>
      <c r="O56" s="58">
        <v>92.284999999998945</v>
      </c>
      <c r="P56" s="58">
        <v>86.471999999999994</v>
      </c>
      <c r="Q56" s="58">
        <v>5185.567</v>
      </c>
      <c r="R56" s="62">
        <v>8.11</v>
      </c>
      <c r="S56" s="22"/>
      <c r="T56" s="22"/>
      <c r="W56" s="58"/>
      <c r="X56" s="58"/>
      <c r="Y56" s="61"/>
    </row>
    <row r="57" spans="1:25">
      <c r="A57" s="59">
        <v>177</v>
      </c>
      <c r="B57" s="39" t="s">
        <v>117</v>
      </c>
      <c r="C57" s="58">
        <v>24742.088</v>
      </c>
      <c r="D57" s="58">
        <v>14226.294</v>
      </c>
      <c r="E57" s="58">
        <v>829.52200000000005</v>
      </c>
      <c r="F57" s="58">
        <v>857.71100000000001</v>
      </c>
      <c r="G57" s="58">
        <v>637.59100000000001</v>
      </c>
      <c r="H57" s="58">
        <v>1990.0589999999997</v>
      </c>
      <c r="I57" s="58">
        <v>2434.8090000000002</v>
      </c>
      <c r="J57" s="58">
        <v>1351.5419999999999</v>
      </c>
      <c r="K57" s="58">
        <v>890.14</v>
      </c>
      <c r="L57" s="58">
        <v>3966.2640000000001</v>
      </c>
      <c r="M57" s="58">
        <v>1876.6089999999999</v>
      </c>
      <c r="N57" s="58">
        <v>1867.1389999999999</v>
      </c>
      <c r="O57" s="58">
        <v>26.417000000001053</v>
      </c>
      <c r="P57" s="58">
        <v>44.128999999999998</v>
      </c>
      <c r="Q57" s="58">
        <v>2525.4180000000001</v>
      </c>
      <c r="R57" s="62">
        <v>8.36</v>
      </c>
      <c r="S57" s="22"/>
      <c r="T57" s="22"/>
      <c r="W57" s="58"/>
      <c r="X57" s="58"/>
      <c r="Y57" s="61"/>
    </row>
    <row r="58" spans="1:25">
      <c r="A58" s="59">
        <v>178</v>
      </c>
      <c r="B58" s="39" t="s">
        <v>118</v>
      </c>
      <c r="C58" s="58">
        <v>74020.096000000005</v>
      </c>
      <c r="D58" s="58">
        <v>50410.447999999997</v>
      </c>
      <c r="E58" s="58">
        <v>2769.0419999999999</v>
      </c>
      <c r="F58" s="58">
        <v>2083.576</v>
      </c>
      <c r="G58" s="58">
        <v>2354.4059999999999</v>
      </c>
      <c r="H58" s="58">
        <v>6092.1359999999977</v>
      </c>
      <c r="I58" s="58">
        <v>7416.1260000000002</v>
      </c>
      <c r="J58" s="58">
        <v>3232.181</v>
      </c>
      <c r="K58" s="58">
        <v>2792.663</v>
      </c>
      <c r="L58" s="58">
        <v>15677.329</v>
      </c>
      <c r="M58" s="58">
        <v>6122.9849999999997</v>
      </c>
      <c r="N58" s="58">
        <v>6856.2520000000004</v>
      </c>
      <c r="O58" s="58">
        <v>112.23700000000372</v>
      </c>
      <c r="P58" s="58">
        <v>133.637</v>
      </c>
      <c r="Q58" s="58">
        <v>7563.4219999999996</v>
      </c>
      <c r="R58" s="62">
        <v>8.11</v>
      </c>
      <c r="S58" s="22"/>
      <c r="T58" s="22"/>
      <c r="W58" s="58"/>
      <c r="X58" s="58"/>
      <c r="Y58" s="61"/>
    </row>
    <row r="59" spans="1:25">
      <c r="A59" s="59">
        <v>179</v>
      </c>
      <c r="B59" s="39" t="s">
        <v>119</v>
      </c>
      <c r="C59" s="58">
        <v>2651338.6159999999</v>
      </c>
      <c r="D59" s="58">
        <v>838502.90099999995</v>
      </c>
      <c r="E59" s="58">
        <v>126031.48</v>
      </c>
      <c r="F59" s="58">
        <v>95548.017000000007</v>
      </c>
      <c r="G59" s="58">
        <v>2190.2730000000001</v>
      </c>
      <c r="H59" s="58">
        <v>123805.93700000006</v>
      </c>
      <c r="I59" s="58">
        <v>262448.69099999999</v>
      </c>
      <c r="J59" s="58">
        <v>31127.524000000001</v>
      </c>
      <c r="K59" s="58">
        <v>86785.596000000005</v>
      </c>
      <c r="L59" s="58">
        <v>172866.66899999999</v>
      </c>
      <c r="M59" s="58">
        <v>168023.84400000001</v>
      </c>
      <c r="N59" s="58">
        <v>127245.817</v>
      </c>
      <c r="O59" s="58">
        <v>10041.053000000029</v>
      </c>
      <c r="P59" s="58">
        <v>4016.576</v>
      </c>
      <c r="Q59" s="58">
        <v>214382.473</v>
      </c>
      <c r="R59" s="62">
        <v>7.3599999999999994</v>
      </c>
      <c r="S59" s="22"/>
      <c r="T59" s="22"/>
      <c r="W59" s="58"/>
      <c r="X59" s="58"/>
      <c r="Y59" s="61"/>
    </row>
    <row r="60" spans="1:25">
      <c r="A60" s="59">
        <v>181</v>
      </c>
      <c r="B60" s="39" t="s">
        <v>120</v>
      </c>
      <c r="C60" s="58">
        <v>21959.701000000001</v>
      </c>
      <c r="D60" s="58">
        <v>12586.394</v>
      </c>
      <c r="E60" s="58">
        <v>811.31100000000004</v>
      </c>
      <c r="F60" s="58">
        <v>692</v>
      </c>
      <c r="G60" s="58">
        <v>1530.874</v>
      </c>
      <c r="H60" s="58">
        <v>1813.7490000000009</v>
      </c>
      <c r="I60" s="58">
        <v>2214.9290000000001</v>
      </c>
      <c r="J60" s="58">
        <v>1143.067</v>
      </c>
      <c r="K60" s="58">
        <v>789.72900000000004</v>
      </c>
      <c r="L60" s="58">
        <v>3894.6120000000001</v>
      </c>
      <c r="M60" s="58">
        <v>1878.5889999999999</v>
      </c>
      <c r="N60" s="58">
        <v>1827.9280000000001</v>
      </c>
      <c r="O60" s="58">
        <v>16.565999999999576</v>
      </c>
      <c r="P60" s="58">
        <v>34.085999999999999</v>
      </c>
      <c r="Q60" s="58">
        <v>2668.7849999999999</v>
      </c>
      <c r="R60" s="62">
        <v>9.86</v>
      </c>
      <c r="S60" s="22"/>
      <c r="T60" s="22"/>
      <c r="W60" s="58"/>
      <c r="X60" s="58"/>
      <c r="Y60" s="61"/>
    </row>
    <row r="61" spans="1:25">
      <c r="A61" s="59">
        <v>182</v>
      </c>
      <c r="B61" s="39" t="s">
        <v>121</v>
      </c>
      <c r="C61" s="58">
        <v>278251.37</v>
      </c>
      <c r="D61" s="58">
        <v>183329.00399999999</v>
      </c>
      <c r="E61" s="58">
        <v>16398.900000000001</v>
      </c>
      <c r="F61" s="58">
        <v>7738.5230000000001</v>
      </c>
      <c r="G61" s="58">
        <v>1594.825</v>
      </c>
      <c r="H61" s="58">
        <v>15155.43000000004</v>
      </c>
      <c r="I61" s="58">
        <v>27936.116999999998</v>
      </c>
      <c r="J61" s="58">
        <v>8477.8289999999997</v>
      </c>
      <c r="K61" s="58">
        <v>9531.8459999999995</v>
      </c>
      <c r="L61" s="58">
        <v>40824.154000000002</v>
      </c>
      <c r="M61" s="58">
        <v>18945.907999999999</v>
      </c>
      <c r="N61" s="58">
        <v>18140.685000000001</v>
      </c>
      <c r="O61" s="58">
        <v>439.21499999999651</v>
      </c>
      <c r="P61" s="58">
        <v>353.87799999999999</v>
      </c>
      <c r="Q61" s="58">
        <v>31101.137999999999</v>
      </c>
      <c r="R61" s="62">
        <v>8.36</v>
      </c>
      <c r="S61" s="22"/>
      <c r="T61" s="22"/>
      <c r="W61" s="58"/>
      <c r="X61" s="58"/>
      <c r="Y61" s="61"/>
    </row>
    <row r="62" spans="1:25">
      <c r="A62" s="59">
        <v>186</v>
      </c>
      <c r="B62" s="39" t="s">
        <v>122</v>
      </c>
      <c r="C62" s="58">
        <v>1032593.924</v>
      </c>
      <c r="D62" s="58">
        <v>305453.05099999998</v>
      </c>
      <c r="E62" s="58">
        <v>27340.469000000001</v>
      </c>
      <c r="F62" s="58">
        <v>24102.920999999998</v>
      </c>
      <c r="G62" s="58">
        <v>227.05600000000001</v>
      </c>
      <c r="H62" s="58">
        <v>41493.640000000014</v>
      </c>
      <c r="I62" s="58">
        <v>101156.739</v>
      </c>
      <c r="J62" s="58">
        <v>19083.008999999998</v>
      </c>
      <c r="K62" s="58">
        <v>28730.184000000001</v>
      </c>
      <c r="L62" s="58">
        <v>48215.112000000001</v>
      </c>
      <c r="M62" s="58">
        <v>50799.091</v>
      </c>
      <c r="N62" s="58">
        <v>29207.22</v>
      </c>
      <c r="O62" s="58">
        <v>1363.1089999999822</v>
      </c>
      <c r="P62" s="58">
        <v>884.399</v>
      </c>
      <c r="Q62" s="58">
        <v>86576.061000000002</v>
      </c>
      <c r="R62" s="62">
        <v>7.6099999999999994</v>
      </c>
      <c r="S62" s="22"/>
      <c r="T62" s="22"/>
      <c r="W62" s="58"/>
      <c r="X62" s="58"/>
      <c r="Y62" s="61"/>
    </row>
    <row r="63" spans="1:25">
      <c r="A63" s="59">
        <v>202</v>
      </c>
      <c r="B63" s="39" t="s">
        <v>123</v>
      </c>
      <c r="C63" s="58">
        <v>785305.51599999995</v>
      </c>
      <c r="D63" s="58">
        <v>241087.93900000001</v>
      </c>
      <c r="E63" s="58">
        <v>16260.512000000001</v>
      </c>
      <c r="F63" s="58">
        <v>19418.454000000002</v>
      </c>
      <c r="G63" s="58">
        <v>817.16300000000001</v>
      </c>
      <c r="H63" s="58">
        <v>43696.903000000006</v>
      </c>
      <c r="I63" s="58">
        <v>76564.339000000007</v>
      </c>
      <c r="J63" s="58">
        <v>9556.9050000000007</v>
      </c>
      <c r="K63" s="58">
        <v>22298.958999999999</v>
      </c>
      <c r="L63" s="58">
        <v>42175.264000000003</v>
      </c>
      <c r="M63" s="58">
        <v>38630.423999999999</v>
      </c>
      <c r="N63" s="58">
        <v>21617.333999999999</v>
      </c>
      <c r="O63" s="58">
        <v>1470.2369999999901</v>
      </c>
      <c r="P63" s="58">
        <v>533.59900000000005</v>
      </c>
      <c r="Q63" s="58">
        <v>67202.131999999998</v>
      </c>
      <c r="R63" s="62">
        <v>7.6099999999999994</v>
      </c>
      <c r="S63" s="22"/>
      <c r="T63" s="22"/>
      <c r="W63" s="58"/>
      <c r="X63" s="58"/>
      <c r="Y63" s="61"/>
    </row>
    <row r="64" spans="1:25">
      <c r="A64" s="59">
        <v>204</v>
      </c>
      <c r="B64" s="39" t="s">
        <v>124</v>
      </c>
      <c r="C64" s="58">
        <v>30762.552</v>
      </c>
      <c r="D64" s="58">
        <v>24377.311000000002</v>
      </c>
      <c r="E64" s="58">
        <v>1915.6769999999999</v>
      </c>
      <c r="F64" s="58">
        <v>1186.6389999999999</v>
      </c>
      <c r="G64" s="58">
        <v>654.85199999999998</v>
      </c>
      <c r="H64" s="58">
        <v>2763.0029999999988</v>
      </c>
      <c r="I64" s="58">
        <v>3077.4740000000002</v>
      </c>
      <c r="J64" s="58">
        <v>1784.299</v>
      </c>
      <c r="K64" s="58">
        <v>1418.0129999999999</v>
      </c>
      <c r="L64" s="58">
        <v>8420.4040000000005</v>
      </c>
      <c r="M64" s="58">
        <v>2464.4290000000001</v>
      </c>
      <c r="N64" s="58">
        <v>3309.6770000000001</v>
      </c>
      <c r="O64" s="58">
        <v>47.994000000001961</v>
      </c>
      <c r="P64" s="58">
        <v>44.216999999999999</v>
      </c>
      <c r="Q64" s="58">
        <v>3776.143</v>
      </c>
      <c r="R64" s="62">
        <v>9.36</v>
      </c>
      <c r="S64" s="22"/>
      <c r="T64" s="22"/>
      <c r="W64" s="58"/>
      <c r="X64" s="58"/>
      <c r="Y64" s="61"/>
    </row>
    <row r="65" spans="1:25">
      <c r="A65" s="59">
        <v>205</v>
      </c>
      <c r="B65" s="39" t="s">
        <v>125</v>
      </c>
      <c r="C65" s="58">
        <v>618064.23400000005</v>
      </c>
      <c r="D65" s="58">
        <v>261654.17199999999</v>
      </c>
      <c r="E65" s="58">
        <v>25105.78</v>
      </c>
      <c r="F65" s="58">
        <v>18720.567999999999</v>
      </c>
      <c r="G65" s="58">
        <v>928.41899999999998</v>
      </c>
      <c r="H65" s="58">
        <v>24865.51200000001</v>
      </c>
      <c r="I65" s="58">
        <v>61628.84</v>
      </c>
      <c r="J65" s="58">
        <v>11919.544</v>
      </c>
      <c r="K65" s="58">
        <v>21388.422999999999</v>
      </c>
      <c r="L65" s="58">
        <v>57401.220999999998</v>
      </c>
      <c r="M65" s="58">
        <v>40174.864000000001</v>
      </c>
      <c r="N65" s="58">
        <v>29889.906999999999</v>
      </c>
      <c r="O65" s="58">
        <v>1555.8100000000049</v>
      </c>
      <c r="P65" s="58">
        <v>750.07399999999996</v>
      </c>
      <c r="Q65" s="58">
        <v>59655.72</v>
      </c>
      <c r="R65" s="62">
        <v>8.36</v>
      </c>
      <c r="S65" s="22"/>
      <c r="T65" s="22"/>
      <c r="W65" s="58"/>
      <c r="X65" s="58"/>
      <c r="Y65" s="61"/>
    </row>
    <row r="66" spans="1:25">
      <c r="A66" s="59">
        <v>208</v>
      </c>
      <c r="B66" s="39" t="s">
        <v>126</v>
      </c>
      <c r="C66" s="58">
        <v>180242.06099999999</v>
      </c>
      <c r="D66" s="58">
        <v>81047.111000000004</v>
      </c>
      <c r="E66" s="58">
        <v>6535.7269999999999</v>
      </c>
      <c r="F66" s="58">
        <v>6548.7139999999999</v>
      </c>
      <c r="G66" s="58">
        <v>7308.5959999999995</v>
      </c>
      <c r="H66" s="58">
        <v>14739.933999999992</v>
      </c>
      <c r="I66" s="58">
        <v>17628.241000000002</v>
      </c>
      <c r="J66" s="58">
        <v>6516.6540000000005</v>
      </c>
      <c r="K66" s="58">
        <v>6368.9639999999999</v>
      </c>
      <c r="L66" s="58">
        <v>23452.629000000001</v>
      </c>
      <c r="M66" s="58">
        <v>14013.977999999999</v>
      </c>
      <c r="N66" s="58">
        <v>11995.076999999999</v>
      </c>
      <c r="O66" s="58">
        <v>274.99000000000706</v>
      </c>
      <c r="P66" s="58">
        <v>276.10000000000002</v>
      </c>
      <c r="Q66" s="58">
        <v>17573.392</v>
      </c>
      <c r="R66" s="62">
        <v>8.36</v>
      </c>
      <c r="S66" s="22"/>
      <c r="T66" s="22"/>
      <c r="W66" s="58"/>
      <c r="X66" s="58"/>
      <c r="Y66" s="61"/>
    </row>
    <row r="67" spans="1:25">
      <c r="A67" s="59">
        <v>211</v>
      </c>
      <c r="B67" s="39" t="s">
        <v>127</v>
      </c>
      <c r="C67" s="58">
        <v>681323.91500000004</v>
      </c>
      <c r="D67" s="58">
        <v>201913.39799999999</v>
      </c>
      <c r="E67" s="58">
        <v>15934.477000000001</v>
      </c>
      <c r="F67" s="58">
        <v>17891.432000000001</v>
      </c>
      <c r="G67" s="58">
        <v>1879.7909999999999</v>
      </c>
      <c r="H67" s="58">
        <v>33670.012000000002</v>
      </c>
      <c r="I67" s="58">
        <v>66932.467999999993</v>
      </c>
      <c r="J67" s="58">
        <v>12913.531000000001</v>
      </c>
      <c r="K67" s="58">
        <v>20088.344000000001</v>
      </c>
      <c r="L67" s="58">
        <v>42924.281000000003</v>
      </c>
      <c r="M67" s="58">
        <v>35906.654000000002</v>
      </c>
      <c r="N67" s="58">
        <v>22521.713</v>
      </c>
      <c r="O67" s="58">
        <v>873.04100000000835</v>
      </c>
      <c r="P67" s="58">
        <v>597.33199999999999</v>
      </c>
      <c r="Q67" s="58">
        <v>61870.928999999996</v>
      </c>
      <c r="R67" s="62">
        <v>8.36</v>
      </c>
      <c r="S67" s="22"/>
      <c r="T67" s="22"/>
      <c r="W67" s="58"/>
      <c r="X67" s="58"/>
      <c r="Y67" s="61"/>
    </row>
    <row r="68" spans="1:25">
      <c r="A68" s="59">
        <v>213</v>
      </c>
      <c r="B68" s="39" t="s">
        <v>128</v>
      </c>
      <c r="C68" s="58">
        <v>62654.16</v>
      </c>
      <c r="D68" s="58">
        <v>46844.635000000002</v>
      </c>
      <c r="E68" s="58">
        <v>2952.5369999999998</v>
      </c>
      <c r="F68" s="58">
        <v>2040.569</v>
      </c>
      <c r="G68" s="58">
        <v>1113.979</v>
      </c>
      <c r="H68" s="58">
        <v>6789.6279999999961</v>
      </c>
      <c r="I68" s="58">
        <v>6326.7160000000003</v>
      </c>
      <c r="J68" s="58">
        <v>2520.6819999999998</v>
      </c>
      <c r="K68" s="58">
        <v>2360.2629999999999</v>
      </c>
      <c r="L68" s="58">
        <v>13984.222</v>
      </c>
      <c r="M68" s="58">
        <v>5114.4669999999996</v>
      </c>
      <c r="N68" s="58">
        <v>5966.451</v>
      </c>
      <c r="O68" s="58">
        <v>88.959000000002561</v>
      </c>
      <c r="P68" s="58">
        <v>124.85</v>
      </c>
      <c r="Q68" s="58">
        <v>7433</v>
      </c>
      <c r="R68" s="62">
        <v>8.86</v>
      </c>
      <c r="S68" s="22"/>
      <c r="T68" s="22"/>
      <c r="W68" s="58"/>
      <c r="X68" s="58"/>
      <c r="Y68" s="61"/>
    </row>
    <row r="69" spans="1:25">
      <c r="A69" s="59">
        <v>214</v>
      </c>
      <c r="B69" s="39" t="s">
        <v>129</v>
      </c>
      <c r="C69" s="58">
        <v>178015.89600000001</v>
      </c>
      <c r="D69" s="58">
        <v>93947.535000000003</v>
      </c>
      <c r="E69" s="58">
        <v>8379.2240000000002</v>
      </c>
      <c r="F69" s="58">
        <v>5446.3140000000003</v>
      </c>
      <c r="G69" s="58">
        <v>4572.3829999999998</v>
      </c>
      <c r="H69" s="58">
        <v>12628.681999999973</v>
      </c>
      <c r="I69" s="58">
        <v>17835.345000000001</v>
      </c>
      <c r="J69" s="58">
        <v>5036.4110000000001</v>
      </c>
      <c r="K69" s="58">
        <v>6478.3959999999997</v>
      </c>
      <c r="L69" s="58">
        <v>27489.732</v>
      </c>
      <c r="M69" s="58">
        <v>13814.628000000001</v>
      </c>
      <c r="N69" s="58">
        <v>13236.371999999999</v>
      </c>
      <c r="O69" s="58">
        <v>311.60200000001714</v>
      </c>
      <c r="P69" s="58">
        <v>307.87599999999998</v>
      </c>
      <c r="Q69" s="58">
        <v>19491.009999999998</v>
      </c>
      <c r="R69" s="62">
        <v>9.11</v>
      </c>
      <c r="S69" s="22"/>
      <c r="T69" s="22"/>
      <c r="W69" s="58"/>
      <c r="X69" s="58"/>
      <c r="Y69" s="61"/>
    </row>
    <row r="70" spans="1:25">
      <c r="A70" s="59">
        <v>216</v>
      </c>
      <c r="B70" s="39" t="s">
        <v>130</v>
      </c>
      <c r="C70" s="58">
        <v>13520.325000000001</v>
      </c>
      <c r="D70" s="58">
        <v>10988.751</v>
      </c>
      <c r="E70" s="58">
        <v>947.053</v>
      </c>
      <c r="F70" s="58">
        <v>491.86900000000003</v>
      </c>
      <c r="G70" s="58">
        <v>777.66700000000003</v>
      </c>
      <c r="H70" s="58">
        <v>1220.0400000000009</v>
      </c>
      <c r="I70" s="58">
        <v>1377.7429999999999</v>
      </c>
      <c r="J70" s="58">
        <v>688.18399999999997</v>
      </c>
      <c r="K70" s="58">
        <v>541.11800000000005</v>
      </c>
      <c r="L70" s="58">
        <v>3519.732</v>
      </c>
      <c r="M70" s="58">
        <v>1224.2349999999999</v>
      </c>
      <c r="N70" s="58">
        <v>1569.999</v>
      </c>
      <c r="O70" s="58">
        <v>22.321000000000367</v>
      </c>
      <c r="P70" s="58">
        <v>28.5</v>
      </c>
      <c r="Q70" s="58">
        <v>1639.962</v>
      </c>
      <c r="R70" s="62">
        <v>8.86</v>
      </c>
      <c r="S70" s="22"/>
      <c r="T70" s="22"/>
      <c r="W70" s="58"/>
      <c r="X70" s="58"/>
      <c r="Y70" s="61"/>
    </row>
    <row r="71" spans="1:25">
      <c r="A71" s="59">
        <v>217</v>
      </c>
      <c r="B71" s="39" t="s">
        <v>131</v>
      </c>
      <c r="C71" s="58">
        <v>77923.328999999998</v>
      </c>
      <c r="D71" s="58">
        <v>34731.216</v>
      </c>
      <c r="E71" s="58">
        <v>2714.8870000000002</v>
      </c>
      <c r="F71" s="58">
        <v>2798.9490000000001</v>
      </c>
      <c r="G71" s="58">
        <v>2694.0279999999998</v>
      </c>
      <c r="H71" s="58">
        <v>6171.9489999999932</v>
      </c>
      <c r="I71" s="58">
        <v>7710.674</v>
      </c>
      <c r="J71" s="58">
        <v>2984.0120000000002</v>
      </c>
      <c r="K71" s="58">
        <v>2666.77</v>
      </c>
      <c r="L71" s="58">
        <v>9650.5110000000004</v>
      </c>
      <c r="M71" s="58">
        <v>6111.1130000000003</v>
      </c>
      <c r="N71" s="58">
        <v>4953.7209999999995</v>
      </c>
      <c r="O71" s="58">
        <v>105.65700000000015</v>
      </c>
      <c r="P71" s="58">
        <v>114.754</v>
      </c>
      <c r="Q71" s="58">
        <v>8060.7039999999997</v>
      </c>
      <c r="R71" s="62">
        <v>8.86</v>
      </c>
      <c r="S71" s="22"/>
      <c r="T71" s="22"/>
      <c r="W71" s="58"/>
      <c r="X71" s="58"/>
      <c r="Y71" s="61"/>
    </row>
    <row r="72" spans="1:25">
      <c r="A72" s="59">
        <v>218</v>
      </c>
      <c r="B72" s="39" t="s">
        <v>132</v>
      </c>
      <c r="C72" s="58">
        <v>14112.370999999999</v>
      </c>
      <c r="D72" s="58">
        <v>9539.3940000000002</v>
      </c>
      <c r="E72" s="58">
        <v>561.29200000000003</v>
      </c>
      <c r="F72" s="58">
        <v>520.53499999999997</v>
      </c>
      <c r="G72" s="58">
        <v>1655.1320000000001</v>
      </c>
      <c r="H72" s="58">
        <v>1669.826</v>
      </c>
      <c r="I72" s="58">
        <v>1454.221</v>
      </c>
      <c r="J72" s="58">
        <v>624.07899999999995</v>
      </c>
      <c r="K72" s="58">
        <v>558.23400000000004</v>
      </c>
      <c r="L72" s="58">
        <v>3245.9630000000002</v>
      </c>
      <c r="M72" s="58">
        <v>1393.5740000000001</v>
      </c>
      <c r="N72" s="58">
        <v>1488.116</v>
      </c>
      <c r="O72" s="58">
        <v>29.101000000000568</v>
      </c>
      <c r="P72" s="58">
        <v>31.033000000000001</v>
      </c>
      <c r="Q72" s="58">
        <v>1836.1849999999999</v>
      </c>
      <c r="R72" s="62">
        <v>9.86</v>
      </c>
      <c r="S72" s="22"/>
      <c r="T72" s="22"/>
      <c r="W72" s="58"/>
      <c r="X72" s="58"/>
      <c r="Y72" s="61"/>
    </row>
    <row r="73" spans="1:25">
      <c r="A73" s="59">
        <v>224</v>
      </c>
      <c r="B73" s="39" t="s">
        <v>133</v>
      </c>
      <c r="C73" s="58">
        <v>141688.99900000001</v>
      </c>
      <c r="D73" s="58">
        <v>64768.51</v>
      </c>
      <c r="E73" s="58">
        <v>6038.6729999999998</v>
      </c>
      <c r="F73" s="58">
        <v>3657.8409999999999</v>
      </c>
      <c r="G73" s="58">
        <v>645.49199999999996</v>
      </c>
      <c r="H73" s="58">
        <v>8176.1399999999867</v>
      </c>
      <c r="I73" s="58">
        <v>13964.06</v>
      </c>
      <c r="J73" s="58">
        <v>6699.0590000000002</v>
      </c>
      <c r="K73" s="58">
        <v>4941.8</v>
      </c>
      <c r="L73" s="58">
        <v>14928.636</v>
      </c>
      <c r="M73" s="58">
        <v>9503.9349999999995</v>
      </c>
      <c r="N73" s="58">
        <v>7567.6629999999996</v>
      </c>
      <c r="O73" s="58">
        <v>221.58400000000165</v>
      </c>
      <c r="P73" s="58">
        <v>195.648</v>
      </c>
      <c r="Q73" s="58">
        <v>14104.379000000001</v>
      </c>
      <c r="R73" s="62">
        <v>8.61</v>
      </c>
      <c r="S73" s="22"/>
      <c r="T73" s="22"/>
      <c r="W73" s="58"/>
      <c r="X73" s="58"/>
      <c r="Y73" s="61"/>
    </row>
    <row r="74" spans="1:25">
      <c r="A74" s="59">
        <v>226</v>
      </c>
      <c r="B74" s="39" t="s">
        <v>134</v>
      </c>
      <c r="C74" s="58">
        <v>41326.328000000001</v>
      </c>
      <c r="D74" s="58">
        <v>30986.9</v>
      </c>
      <c r="E74" s="58">
        <v>2657.172</v>
      </c>
      <c r="F74" s="58">
        <v>1263.7190000000001</v>
      </c>
      <c r="G74" s="58">
        <v>1983.066</v>
      </c>
      <c r="H74" s="58">
        <v>5006.7750000000033</v>
      </c>
      <c r="I74" s="58">
        <v>4184.2719999999999</v>
      </c>
      <c r="J74" s="58">
        <v>1438.4860000000001</v>
      </c>
      <c r="K74" s="58">
        <v>1735.463</v>
      </c>
      <c r="L74" s="58">
        <v>9891.4959999999992</v>
      </c>
      <c r="M74" s="58">
        <v>3667.0120000000002</v>
      </c>
      <c r="N74" s="58">
        <v>4322.0410000000002</v>
      </c>
      <c r="O74" s="58">
        <v>93.911999999999352</v>
      </c>
      <c r="P74" s="58">
        <v>73.018000000000001</v>
      </c>
      <c r="Q74" s="58">
        <v>4987.6000000000004</v>
      </c>
      <c r="R74" s="62">
        <v>8.86</v>
      </c>
      <c r="S74" s="22"/>
      <c r="T74" s="22"/>
      <c r="W74" s="58"/>
      <c r="X74" s="58"/>
      <c r="Y74" s="61"/>
    </row>
    <row r="75" spans="1:25">
      <c r="A75" s="59">
        <v>230</v>
      </c>
      <c r="B75" s="39" t="s">
        <v>135</v>
      </c>
      <c r="C75" s="58">
        <v>25945.056</v>
      </c>
      <c r="D75" s="58">
        <v>17119.824000000001</v>
      </c>
      <c r="E75" s="58">
        <v>1355.73</v>
      </c>
      <c r="F75" s="58">
        <v>978.68799999999999</v>
      </c>
      <c r="G75" s="58">
        <v>2465.6559999999999</v>
      </c>
      <c r="H75" s="58">
        <v>3501.5109999999959</v>
      </c>
      <c r="I75" s="58">
        <v>2644.47</v>
      </c>
      <c r="J75" s="58">
        <v>1280.8520000000001</v>
      </c>
      <c r="K75" s="58">
        <v>1176.29</v>
      </c>
      <c r="L75" s="58">
        <v>5870.768</v>
      </c>
      <c r="M75" s="58">
        <v>2620.127</v>
      </c>
      <c r="N75" s="58">
        <v>2770.098</v>
      </c>
      <c r="O75" s="58">
        <v>42.563000000002376</v>
      </c>
      <c r="P75" s="58">
        <v>65.516000000000005</v>
      </c>
      <c r="Q75" s="58">
        <v>2657.0070000000001</v>
      </c>
      <c r="R75" s="62">
        <v>7.8599999999999994</v>
      </c>
      <c r="S75" s="22"/>
      <c r="T75" s="22"/>
      <c r="W75" s="58"/>
      <c r="X75" s="58"/>
      <c r="Y75" s="61"/>
    </row>
    <row r="76" spans="1:25">
      <c r="A76" s="59">
        <v>231</v>
      </c>
      <c r="B76" s="39" t="s">
        <v>136</v>
      </c>
      <c r="C76" s="58">
        <v>16788.350999999999</v>
      </c>
      <c r="D76" s="58">
        <v>14535.513999999999</v>
      </c>
      <c r="E76" s="58">
        <v>820.85500000000002</v>
      </c>
      <c r="F76" s="58">
        <v>350.92599999999999</v>
      </c>
      <c r="G76" s="58">
        <v>19.95</v>
      </c>
      <c r="H76" s="58">
        <v>1381.5570000000005</v>
      </c>
      <c r="I76" s="58">
        <v>1651.31</v>
      </c>
      <c r="J76" s="58">
        <v>549.678</v>
      </c>
      <c r="K76" s="58">
        <v>655.23199999999997</v>
      </c>
      <c r="L76" s="58">
        <v>2701.998</v>
      </c>
      <c r="M76" s="58">
        <v>1389.537</v>
      </c>
      <c r="N76" s="58">
        <v>1300.865</v>
      </c>
      <c r="O76" s="58">
        <v>37.195000000001073</v>
      </c>
      <c r="P76" s="58">
        <v>46.433</v>
      </c>
      <c r="Q76" s="58">
        <v>2567.2959999999998</v>
      </c>
      <c r="R76" s="62">
        <v>10.36</v>
      </c>
      <c r="S76" s="22"/>
      <c r="T76" s="22"/>
      <c r="W76" s="58"/>
      <c r="X76" s="58"/>
      <c r="Y76" s="61"/>
    </row>
    <row r="77" spans="1:25">
      <c r="A77" s="59">
        <v>232</v>
      </c>
      <c r="B77" s="39" t="s">
        <v>137</v>
      </c>
      <c r="C77" s="58">
        <v>177089.212</v>
      </c>
      <c r="D77" s="58">
        <v>90487.373999999996</v>
      </c>
      <c r="E77" s="58">
        <v>7675.6440000000002</v>
      </c>
      <c r="F77" s="58">
        <v>5709.41</v>
      </c>
      <c r="G77" s="58">
        <v>6827.7960000000003</v>
      </c>
      <c r="H77" s="58">
        <v>14202.643000000031</v>
      </c>
      <c r="I77" s="58">
        <v>17555.937999999998</v>
      </c>
      <c r="J77" s="58">
        <v>5622.107</v>
      </c>
      <c r="K77" s="58">
        <v>6529.049</v>
      </c>
      <c r="L77" s="58">
        <v>27493.186000000002</v>
      </c>
      <c r="M77" s="58">
        <v>14331.382</v>
      </c>
      <c r="N77" s="58">
        <v>13278.439</v>
      </c>
      <c r="O77" s="58">
        <v>260.25399999999718</v>
      </c>
      <c r="P77" s="58">
        <v>299.55700000000002</v>
      </c>
      <c r="Q77" s="58">
        <v>19849.863000000001</v>
      </c>
      <c r="R77" s="62">
        <v>9.36</v>
      </c>
      <c r="S77" s="22"/>
      <c r="T77" s="22"/>
      <c r="W77" s="58"/>
      <c r="X77" s="58"/>
      <c r="Y77" s="61"/>
    </row>
    <row r="78" spans="1:25">
      <c r="A78" s="59">
        <v>233</v>
      </c>
      <c r="B78" s="39" t="s">
        <v>138</v>
      </c>
      <c r="C78" s="58">
        <v>213906.095</v>
      </c>
      <c r="D78" s="58">
        <v>115444.28</v>
      </c>
      <c r="E78" s="58">
        <v>6007.09</v>
      </c>
      <c r="F78" s="58">
        <v>7299.42</v>
      </c>
      <c r="G78" s="58">
        <v>10782.42</v>
      </c>
      <c r="H78" s="58">
        <v>15700.821999999984</v>
      </c>
      <c r="I78" s="58">
        <v>21518.133999999998</v>
      </c>
      <c r="J78" s="58">
        <v>8779.3439999999991</v>
      </c>
      <c r="K78" s="58">
        <v>7707.4660000000003</v>
      </c>
      <c r="L78" s="58">
        <v>32371.57</v>
      </c>
      <c r="M78" s="58">
        <v>17289.986000000001</v>
      </c>
      <c r="N78" s="58">
        <v>15456.954</v>
      </c>
      <c r="O78" s="58">
        <v>225.89200000000892</v>
      </c>
      <c r="P78" s="58">
        <v>349.339</v>
      </c>
      <c r="Q78" s="58">
        <v>23724.825000000001</v>
      </c>
      <c r="R78" s="62">
        <v>9.11</v>
      </c>
      <c r="S78" s="22"/>
      <c r="T78" s="22"/>
      <c r="W78" s="58"/>
      <c r="X78" s="58"/>
      <c r="Y78" s="61"/>
    </row>
    <row r="79" spans="1:25">
      <c r="A79" s="59">
        <v>235</v>
      </c>
      <c r="B79" s="39" t="s">
        <v>139</v>
      </c>
      <c r="C79" s="58">
        <v>355084.80800000002</v>
      </c>
      <c r="D79" s="58">
        <v>123152.228</v>
      </c>
      <c r="E79" s="58">
        <v>4702.3869999999997</v>
      </c>
      <c r="F79" s="58">
        <v>4439.95</v>
      </c>
      <c r="G79" s="58">
        <v>49.412999999999997</v>
      </c>
      <c r="H79" s="58">
        <v>20734.506999999983</v>
      </c>
      <c r="I79" s="58">
        <v>32712.733</v>
      </c>
      <c r="J79" s="58">
        <v>1209.605</v>
      </c>
      <c r="K79" s="58">
        <v>6192.4769999999999</v>
      </c>
      <c r="L79" s="58">
        <v>7655.9260000000004</v>
      </c>
      <c r="M79" s="58">
        <v>7671.7510000000002</v>
      </c>
      <c r="N79" s="58">
        <v>4934.5129999999999</v>
      </c>
      <c r="O79" s="58">
        <v>463.21900000000005</v>
      </c>
      <c r="P79" s="58">
        <v>112.068</v>
      </c>
      <c r="Q79" s="58">
        <v>19274.342000000001</v>
      </c>
      <c r="R79" s="62">
        <v>4.3599999999999994</v>
      </c>
      <c r="S79" s="22"/>
      <c r="T79" s="22"/>
      <c r="W79" s="58"/>
      <c r="X79" s="58"/>
      <c r="Y79" s="61"/>
    </row>
    <row r="80" spans="1:25">
      <c r="A80" s="59">
        <v>236</v>
      </c>
      <c r="B80" s="39" t="s">
        <v>140</v>
      </c>
      <c r="C80" s="58">
        <v>62513.646999999997</v>
      </c>
      <c r="D80" s="58">
        <v>25259.358</v>
      </c>
      <c r="E80" s="58">
        <v>2062.0140000000001</v>
      </c>
      <c r="F80" s="58">
        <v>2082.44</v>
      </c>
      <c r="G80" s="58">
        <v>2337.377</v>
      </c>
      <c r="H80" s="58">
        <v>5061.7890000000025</v>
      </c>
      <c r="I80" s="58">
        <v>6103.9459999999999</v>
      </c>
      <c r="J80" s="58">
        <v>2368.692</v>
      </c>
      <c r="K80" s="58">
        <v>2250.413</v>
      </c>
      <c r="L80" s="58">
        <v>7424.4549999999999</v>
      </c>
      <c r="M80" s="58">
        <v>5028.2560000000003</v>
      </c>
      <c r="N80" s="58">
        <v>3877.6190000000001</v>
      </c>
      <c r="O80" s="58">
        <v>152.25899999999956</v>
      </c>
      <c r="P80" s="58">
        <v>99.581999999999994</v>
      </c>
      <c r="Q80" s="58">
        <v>6609.3969999999999</v>
      </c>
      <c r="R80" s="62">
        <v>9.36</v>
      </c>
      <c r="S80" s="22"/>
      <c r="T80" s="22"/>
      <c r="W80" s="58"/>
      <c r="X80" s="58"/>
      <c r="Y80" s="61"/>
    </row>
    <row r="81" spans="1:25">
      <c r="A81" s="59">
        <v>239</v>
      </c>
      <c r="B81" s="39" t="s">
        <v>141</v>
      </c>
      <c r="C81" s="58">
        <v>23767.971000000001</v>
      </c>
      <c r="D81" s="58">
        <v>19120.878000000001</v>
      </c>
      <c r="E81" s="58">
        <v>1154.6030000000001</v>
      </c>
      <c r="F81" s="58">
        <v>666.77200000000005</v>
      </c>
      <c r="G81" s="58">
        <v>769.98199999999997</v>
      </c>
      <c r="H81" s="58">
        <v>1982.8129999999983</v>
      </c>
      <c r="I81" s="58">
        <v>2442.5210000000002</v>
      </c>
      <c r="J81" s="58">
        <v>772.42600000000004</v>
      </c>
      <c r="K81" s="58">
        <v>899.39400000000001</v>
      </c>
      <c r="L81" s="58">
        <v>5885.5720000000001</v>
      </c>
      <c r="M81" s="58">
        <v>2037.2339999999999</v>
      </c>
      <c r="N81" s="58">
        <v>2422.5419999999999</v>
      </c>
      <c r="O81" s="58">
        <v>11.680000000000291</v>
      </c>
      <c r="P81" s="58">
        <v>32.651000000000003</v>
      </c>
      <c r="Q81" s="58">
        <v>2527.3200000000002</v>
      </c>
      <c r="R81" s="62">
        <v>7.860000000000003</v>
      </c>
      <c r="S81" s="22"/>
      <c r="T81" s="22"/>
      <c r="W81" s="58"/>
      <c r="X81" s="58"/>
      <c r="Y81" s="61"/>
    </row>
    <row r="82" spans="1:25">
      <c r="A82" s="59">
        <v>240</v>
      </c>
      <c r="B82" s="39" t="s">
        <v>142</v>
      </c>
      <c r="C82" s="58">
        <v>309885.55900000001</v>
      </c>
      <c r="D82" s="58">
        <v>175853.65700000001</v>
      </c>
      <c r="E82" s="58">
        <v>17687.626</v>
      </c>
      <c r="F82" s="58">
        <v>9821.2780000000002</v>
      </c>
      <c r="G82" s="58">
        <v>84.343000000000004</v>
      </c>
      <c r="H82" s="58">
        <v>15278.303999999976</v>
      </c>
      <c r="I82" s="58">
        <v>29888.898000000001</v>
      </c>
      <c r="J82" s="58">
        <v>5003.0249999999996</v>
      </c>
      <c r="K82" s="58">
        <v>11280.669</v>
      </c>
      <c r="L82" s="58">
        <v>37934.714999999997</v>
      </c>
      <c r="M82" s="58">
        <v>21844.645</v>
      </c>
      <c r="N82" s="58">
        <v>19452.992999999999</v>
      </c>
      <c r="O82" s="58">
        <v>597.31700000001729</v>
      </c>
      <c r="P82" s="58">
        <v>571.14700000000005</v>
      </c>
      <c r="Q82" s="58">
        <v>35888.597999999998</v>
      </c>
      <c r="R82" s="62">
        <v>9.110000000000003</v>
      </c>
      <c r="S82" s="22"/>
      <c r="T82" s="22"/>
      <c r="W82" s="58"/>
      <c r="X82" s="58"/>
      <c r="Y82" s="61"/>
    </row>
    <row r="83" spans="1:25">
      <c r="A83" s="59">
        <v>320</v>
      </c>
      <c r="B83" s="39" t="s">
        <v>143</v>
      </c>
      <c r="C83" s="58">
        <v>86013.937999999995</v>
      </c>
      <c r="D83" s="58">
        <v>75877.846999999994</v>
      </c>
      <c r="E83" s="58">
        <v>5803.6970000000001</v>
      </c>
      <c r="F83" s="58">
        <v>2774.4319999999998</v>
      </c>
      <c r="G83" s="58">
        <v>580.78099999999995</v>
      </c>
      <c r="H83" s="58">
        <v>6716.8150000000205</v>
      </c>
      <c r="I83" s="58">
        <v>8592.4169999999995</v>
      </c>
      <c r="J83" s="58">
        <v>2388.9180000000001</v>
      </c>
      <c r="K83" s="58">
        <v>3439.183</v>
      </c>
      <c r="L83" s="58">
        <v>18805.448</v>
      </c>
      <c r="M83" s="58">
        <v>6478.5039999999999</v>
      </c>
      <c r="N83" s="58">
        <v>7414.5559999999996</v>
      </c>
      <c r="O83" s="58">
        <v>142.8400000000056</v>
      </c>
      <c r="P83" s="58">
        <v>116.596</v>
      </c>
      <c r="Q83" s="58">
        <v>11287.505999999999</v>
      </c>
      <c r="R83" s="62">
        <v>8.86</v>
      </c>
      <c r="S83" s="22"/>
      <c r="T83" s="22"/>
      <c r="W83" s="58"/>
      <c r="X83" s="58"/>
      <c r="Y83" s="61"/>
    </row>
    <row r="84" spans="1:25">
      <c r="A84" s="59">
        <v>241</v>
      </c>
      <c r="B84" s="39" t="s">
        <v>144</v>
      </c>
      <c r="C84" s="58">
        <v>142641.61600000001</v>
      </c>
      <c r="D84" s="58">
        <v>61882.209000000003</v>
      </c>
      <c r="E84" s="58">
        <v>4695.9809999999998</v>
      </c>
      <c r="F84" s="58">
        <v>3785.54</v>
      </c>
      <c r="G84" s="58">
        <v>409.38299999999998</v>
      </c>
      <c r="H84" s="58">
        <v>8604.2159999999949</v>
      </c>
      <c r="I84" s="58">
        <v>14073.732</v>
      </c>
      <c r="J84" s="58">
        <v>3584.0940000000001</v>
      </c>
      <c r="K84" s="58">
        <v>4459.47</v>
      </c>
      <c r="L84" s="58">
        <v>12779.829</v>
      </c>
      <c r="M84" s="58">
        <v>7981.0129999999999</v>
      </c>
      <c r="N84" s="58">
        <v>5439.1</v>
      </c>
      <c r="O84" s="58">
        <v>173.75600000000031</v>
      </c>
      <c r="P84" s="58">
        <v>104.468</v>
      </c>
      <c r="Q84" s="58">
        <v>14667.215</v>
      </c>
      <c r="R84" s="62">
        <v>8.61</v>
      </c>
      <c r="S84" s="22"/>
      <c r="T84" s="22"/>
      <c r="W84" s="58"/>
      <c r="X84" s="58"/>
      <c r="Y84" s="61"/>
    </row>
    <row r="85" spans="1:25">
      <c r="A85" s="59">
        <v>322</v>
      </c>
      <c r="B85" s="65" t="s">
        <v>145</v>
      </c>
      <c r="C85" s="58">
        <v>87369.131999999998</v>
      </c>
      <c r="D85" s="58">
        <v>60384.074000000001</v>
      </c>
      <c r="E85" s="58">
        <v>2343.201</v>
      </c>
      <c r="F85" s="58">
        <v>2634.6990000000001</v>
      </c>
      <c r="G85" s="58">
        <v>2021.777</v>
      </c>
      <c r="H85" s="58">
        <v>12630.646999999999</v>
      </c>
      <c r="I85" s="58">
        <v>8680.6769999999997</v>
      </c>
      <c r="J85" s="58">
        <v>3374.0010000000002</v>
      </c>
      <c r="K85" s="58">
        <v>3026.8919999999998</v>
      </c>
      <c r="L85" s="58">
        <v>14587.157999999999</v>
      </c>
      <c r="M85" s="58">
        <v>7097.335</v>
      </c>
      <c r="N85" s="58">
        <v>6819.5429999999997</v>
      </c>
      <c r="O85" s="58">
        <v>768.65099999999529</v>
      </c>
      <c r="P85" s="58">
        <v>170.83199999999999</v>
      </c>
      <c r="Q85" s="58">
        <v>8406.8359999999993</v>
      </c>
      <c r="R85" s="62">
        <v>7.1099999999999959</v>
      </c>
      <c r="S85" s="22"/>
      <c r="T85" s="22"/>
      <c r="W85" s="58"/>
      <c r="X85" s="58"/>
      <c r="Y85" s="61"/>
    </row>
    <row r="86" spans="1:25">
      <c r="A86" s="59">
        <v>244</v>
      </c>
      <c r="B86" s="39" t="s">
        <v>146</v>
      </c>
      <c r="C86" s="58">
        <v>394937.984</v>
      </c>
      <c r="D86" s="58">
        <v>96451.188999999998</v>
      </c>
      <c r="E86" s="58">
        <v>11230.034</v>
      </c>
      <c r="F86" s="58">
        <v>12366.57</v>
      </c>
      <c r="G86" s="58">
        <v>621.67899999999997</v>
      </c>
      <c r="H86" s="58">
        <v>16562.821000000007</v>
      </c>
      <c r="I86" s="58">
        <v>38939.144</v>
      </c>
      <c r="J86" s="58">
        <v>6148.7470000000003</v>
      </c>
      <c r="K86" s="58">
        <v>11904.181</v>
      </c>
      <c r="L86" s="58">
        <v>19985.718000000001</v>
      </c>
      <c r="M86" s="58">
        <v>20643.832999999999</v>
      </c>
      <c r="N86" s="58">
        <v>11269.075000000001</v>
      </c>
      <c r="O86" s="58">
        <v>442.75000000000364</v>
      </c>
      <c r="P86" s="58">
        <v>288.67399999999998</v>
      </c>
      <c r="Q86" s="58">
        <v>32840.131000000001</v>
      </c>
      <c r="R86" s="62">
        <v>7.8599999999999994</v>
      </c>
      <c r="S86" s="22"/>
      <c r="T86" s="22"/>
      <c r="W86" s="58"/>
      <c r="X86" s="58"/>
      <c r="Y86" s="61"/>
    </row>
    <row r="87" spans="1:25">
      <c r="A87" s="59">
        <v>245</v>
      </c>
      <c r="B87" s="39" t="s">
        <v>147</v>
      </c>
      <c r="C87" s="58">
        <v>800019.38</v>
      </c>
      <c r="D87" s="58">
        <v>254118.008</v>
      </c>
      <c r="E87" s="58">
        <v>27544.242999999999</v>
      </c>
      <c r="F87" s="58">
        <v>18123.641</v>
      </c>
      <c r="G87" s="58">
        <v>45.851999999999997</v>
      </c>
      <c r="H87" s="58">
        <v>28283.396000000012</v>
      </c>
      <c r="I87" s="58">
        <v>78418.732999999993</v>
      </c>
      <c r="J87" s="58">
        <v>10302.699000000001</v>
      </c>
      <c r="K87" s="58">
        <v>22953.620999999999</v>
      </c>
      <c r="L87" s="58">
        <v>40205.129000000001</v>
      </c>
      <c r="M87" s="58">
        <v>42880.053</v>
      </c>
      <c r="N87" s="58">
        <v>25328.805</v>
      </c>
      <c r="O87" s="58">
        <v>1172.7510000000257</v>
      </c>
      <c r="P87" s="58">
        <v>706.5</v>
      </c>
      <c r="Q87" s="58">
        <v>59066.15</v>
      </c>
      <c r="R87" s="62">
        <v>6.6099999999999994</v>
      </c>
      <c r="S87" s="22"/>
      <c r="T87" s="22"/>
      <c r="W87" s="58"/>
      <c r="X87" s="58"/>
      <c r="Y87" s="61"/>
    </row>
    <row r="88" spans="1:25">
      <c r="A88" s="59">
        <v>249</v>
      </c>
      <c r="B88" s="39" t="s">
        <v>148</v>
      </c>
      <c r="C88" s="58">
        <v>121294.696</v>
      </c>
      <c r="D88" s="58">
        <v>84113.725999999995</v>
      </c>
      <c r="E88" s="58">
        <v>6456.241</v>
      </c>
      <c r="F88" s="58">
        <v>3316.2429999999999</v>
      </c>
      <c r="G88" s="58">
        <v>1177.184</v>
      </c>
      <c r="H88" s="58">
        <v>10215.187000000011</v>
      </c>
      <c r="I88" s="58">
        <v>12022.797</v>
      </c>
      <c r="J88" s="58">
        <v>3916.558</v>
      </c>
      <c r="K88" s="58">
        <v>4720.5619999999999</v>
      </c>
      <c r="L88" s="58">
        <v>21364.038</v>
      </c>
      <c r="M88" s="58">
        <v>9027.107</v>
      </c>
      <c r="N88" s="58">
        <v>9552.11</v>
      </c>
      <c r="O88" s="58">
        <v>185.71800000000439</v>
      </c>
      <c r="P88" s="58">
        <v>171.97499999999999</v>
      </c>
      <c r="Q88" s="58">
        <v>14842.694</v>
      </c>
      <c r="R88" s="62">
        <v>9.11</v>
      </c>
      <c r="S88" s="22"/>
      <c r="T88" s="22"/>
      <c r="W88" s="58"/>
      <c r="X88" s="58"/>
      <c r="Y88" s="61"/>
    </row>
    <row r="89" spans="1:25">
      <c r="A89" s="59">
        <v>250</v>
      </c>
      <c r="B89" s="39" t="s">
        <v>149</v>
      </c>
      <c r="C89" s="58">
        <v>20074.359</v>
      </c>
      <c r="D89" s="58">
        <v>14966.591</v>
      </c>
      <c r="E89" s="58">
        <v>847.82799999999997</v>
      </c>
      <c r="F89" s="58">
        <v>688.24599999999998</v>
      </c>
      <c r="G89" s="58">
        <v>566.48299999999995</v>
      </c>
      <c r="H89" s="58">
        <v>2215.355999999997</v>
      </c>
      <c r="I89" s="58">
        <v>2021.086</v>
      </c>
      <c r="J89" s="58">
        <v>923.22299999999996</v>
      </c>
      <c r="K89" s="58">
        <v>838.04600000000005</v>
      </c>
      <c r="L89" s="58">
        <v>4933.6509999999998</v>
      </c>
      <c r="M89" s="58">
        <v>1833.8889999999999</v>
      </c>
      <c r="N89" s="58">
        <v>2103.2730000000001</v>
      </c>
      <c r="O89" s="58">
        <v>38.548000000000684</v>
      </c>
      <c r="P89" s="58">
        <v>48.459000000000003</v>
      </c>
      <c r="Q89" s="58">
        <v>2295.5050000000001</v>
      </c>
      <c r="R89" s="62">
        <v>8.86</v>
      </c>
      <c r="S89" s="22"/>
      <c r="T89" s="22"/>
      <c r="W89" s="58"/>
      <c r="X89" s="58"/>
      <c r="Y89" s="61"/>
    </row>
    <row r="90" spans="1:25">
      <c r="A90" s="59">
        <v>256</v>
      </c>
      <c r="B90" s="39" t="s">
        <v>150</v>
      </c>
      <c r="C90" s="58">
        <v>15836.441999999999</v>
      </c>
      <c r="D90" s="58">
        <v>11937.489</v>
      </c>
      <c r="E90" s="58">
        <v>970.86</v>
      </c>
      <c r="F90" s="58">
        <v>599.88800000000003</v>
      </c>
      <c r="G90" s="58">
        <v>982.36</v>
      </c>
      <c r="H90" s="58">
        <v>2281.4850000000024</v>
      </c>
      <c r="I90" s="58">
        <v>1581.431</v>
      </c>
      <c r="J90" s="58">
        <v>601.66099999999994</v>
      </c>
      <c r="K90" s="58">
        <v>745.23199999999997</v>
      </c>
      <c r="L90" s="58">
        <v>4186.8190000000004</v>
      </c>
      <c r="M90" s="58">
        <v>1511.384</v>
      </c>
      <c r="N90" s="58">
        <v>1849.17</v>
      </c>
      <c r="O90" s="58">
        <v>28.380999999998494</v>
      </c>
      <c r="P90" s="58">
        <v>38.198999999999998</v>
      </c>
      <c r="Q90" s="58">
        <v>1892.518</v>
      </c>
      <c r="R90" s="62">
        <v>8.86</v>
      </c>
      <c r="S90" s="22"/>
      <c r="T90" s="22"/>
      <c r="W90" s="58"/>
      <c r="X90" s="58"/>
      <c r="Y90" s="61"/>
    </row>
    <row r="91" spans="1:25">
      <c r="A91" s="59">
        <v>257</v>
      </c>
      <c r="B91" s="65" t="s">
        <v>151</v>
      </c>
      <c r="C91" s="58">
        <v>1057395.5109999999</v>
      </c>
      <c r="D91" s="58">
        <v>246561.16899999999</v>
      </c>
      <c r="E91" s="58">
        <v>21696.023000000001</v>
      </c>
      <c r="F91" s="58">
        <v>18685.973000000002</v>
      </c>
      <c r="G91" s="58">
        <v>765.22799999999995</v>
      </c>
      <c r="H91" s="58">
        <v>44253.135000000169</v>
      </c>
      <c r="I91" s="58">
        <v>102118.52800000001</v>
      </c>
      <c r="J91" s="58">
        <v>16761.491000000002</v>
      </c>
      <c r="K91" s="58">
        <v>26487.98</v>
      </c>
      <c r="L91" s="58">
        <v>37232.711000000003</v>
      </c>
      <c r="M91" s="58">
        <v>43083.476000000002</v>
      </c>
      <c r="N91" s="58">
        <v>24208.282999999999</v>
      </c>
      <c r="O91" s="58">
        <v>1305.1769999999851</v>
      </c>
      <c r="P91" s="58">
        <v>789.79899999999998</v>
      </c>
      <c r="Q91" s="58">
        <v>79818.494000000006</v>
      </c>
      <c r="R91" s="62">
        <v>7.1099999999999994</v>
      </c>
      <c r="S91" s="22"/>
      <c r="T91" s="22"/>
      <c r="W91" s="58"/>
      <c r="X91" s="58"/>
      <c r="Y91" s="61"/>
    </row>
    <row r="92" spans="1:25">
      <c r="A92" s="59">
        <v>260</v>
      </c>
      <c r="B92" s="39" t="s">
        <v>152</v>
      </c>
      <c r="C92" s="58">
        <v>104996.027</v>
      </c>
      <c r="D92" s="58">
        <v>90605.883000000002</v>
      </c>
      <c r="E92" s="58">
        <v>8432.0589999999993</v>
      </c>
      <c r="F92" s="58">
        <v>3910.2719999999999</v>
      </c>
      <c r="G92" s="58">
        <v>2996.116</v>
      </c>
      <c r="H92" s="58">
        <v>9256.8909999999905</v>
      </c>
      <c r="I92" s="58">
        <v>10519.192999999999</v>
      </c>
      <c r="J92" s="58">
        <v>4077.569</v>
      </c>
      <c r="K92" s="58">
        <v>4549.335</v>
      </c>
      <c r="L92" s="58">
        <v>27529.52</v>
      </c>
      <c r="M92" s="58">
        <v>9082.6869999999999</v>
      </c>
      <c r="N92" s="58">
        <v>11767.001</v>
      </c>
      <c r="O92" s="58">
        <v>170.57299999999486</v>
      </c>
      <c r="P92" s="58">
        <v>197.07300000000001</v>
      </c>
      <c r="Q92" s="58">
        <v>12086.451999999999</v>
      </c>
      <c r="R92" s="62">
        <v>8.11</v>
      </c>
      <c r="S92" s="22"/>
      <c r="T92" s="22"/>
      <c r="W92" s="58"/>
      <c r="X92" s="58"/>
      <c r="Y92" s="61"/>
    </row>
    <row r="93" spans="1:25">
      <c r="A93" s="59">
        <v>261</v>
      </c>
      <c r="B93" s="39" t="s">
        <v>153</v>
      </c>
      <c r="C93" s="58">
        <v>129498.72</v>
      </c>
      <c r="D93" s="58">
        <v>37101.106</v>
      </c>
      <c r="E93" s="58">
        <v>5520.1530000000002</v>
      </c>
      <c r="F93" s="58">
        <v>3606.2280000000001</v>
      </c>
      <c r="G93" s="58">
        <v>259.73500000000001</v>
      </c>
      <c r="H93" s="58">
        <v>12751.592000000015</v>
      </c>
      <c r="I93" s="58">
        <v>12915.893</v>
      </c>
      <c r="J93" s="58">
        <v>5157.74</v>
      </c>
      <c r="K93" s="58">
        <v>4570.59</v>
      </c>
      <c r="L93" s="58">
        <v>10220.166999999999</v>
      </c>
      <c r="M93" s="58">
        <v>8908.3420000000006</v>
      </c>
      <c r="N93" s="58">
        <v>5640.0119999999997</v>
      </c>
      <c r="O93" s="58">
        <v>216.76299999999628</v>
      </c>
      <c r="P93" s="58">
        <v>178.69900000000001</v>
      </c>
      <c r="Q93" s="58">
        <v>10443.555</v>
      </c>
      <c r="R93" s="62">
        <v>7.6099999999999994</v>
      </c>
      <c r="S93" s="22"/>
      <c r="T93" s="22"/>
      <c r="W93" s="58"/>
      <c r="X93" s="58"/>
      <c r="Y93" s="61"/>
    </row>
    <row r="94" spans="1:25">
      <c r="A94" s="59">
        <v>263</v>
      </c>
      <c r="B94" s="39" t="s">
        <v>154</v>
      </c>
      <c r="C94" s="58">
        <v>88018.334000000003</v>
      </c>
      <c r="D94" s="58">
        <v>57923.313999999998</v>
      </c>
      <c r="E94" s="58">
        <v>4892.2579999999998</v>
      </c>
      <c r="F94" s="58">
        <v>4014.337</v>
      </c>
      <c r="G94" s="58">
        <v>5978.9889999999996</v>
      </c>
      <c r="H94" s="58">
        <v>9103.2579999999889</v>
      </c>
      <c r="I94" s="58">
        <v>9141.9490000000005</v>
      </c>
      <c r="J94" s="58">
        <v>3957.8719999999998</v>
      </c>
      <c r="K94" s="58">
        <v>3723.1469999999999</v>
      </c>
      <c r="L94" s="58">
        <v>18918.886999999999</v>
      </c>
      <c r="M94" s="58">
        <v>7777.9139999999998</v>
      </c>
      <c r="N94" s="58">
        <v>8576.7720000000008</v>
      </c>
      <c r="O94" s="58">
        <v>164.83300000000236</v>
      </c>
      <c r="P94" s="58">
        <v>164.2</v>
      </c>
      <c r="Q94" s="58">
        <v>10460.700000000001</v>
      </c>
      <c r="R94" s="62">
        <v>9.11</v>
      </c>
      <c r="S94" s="22"/>
      <c r="T94" s="22"/>
      <c r="W94" s="58"/>
      <c r="X94" s="58"/>
      <c r="Y94" s="61"/>
    </row>
    <row r="95" spans="1:25">
      <c r="A95" s="59">
        <v>265</v>
      </c>
      <c r="B95" s="39" t="s">
        <v>155</v>
      </c>
      <c r="C95" s="58">
        <v>11099.187</v>
      </c>
      <c r="D95" s="58">
        <v>8590.3880000000008</v>
      </c>
      <c r="E95" s="58">
        <v>882.351</v>
      </c>
      <c r="F95" s="58">
        <v>451.21899999999999</v>
      </c>
      <c r="G95" s="58">
        <v>322.70400000000001</v>
      </c>
      <c r="H95" s="58">
        <v>1169.0019999999979</v>
      </c>
      <c r="I95" s="58">
        <v>1117.1310000000001</v>
      </c>
      <c r="J95" s="58">
        <v>655.41800000000001</v>
      </c>
      <c r="K95" s="58">
        <v>458.55200000000002</v>
      </c>
      <c r="L95" s="58">
        <v>3059.6030000000001</v>
      </c>
      <c r="M95" s="58">
        <v>1048.4649999999999</v>
      </c>
      <c r="N95" s="58">
        <v>1341.9490000000001</v>
      </c>
      <c r="O95" s="58">
        <v>21.109000000000151</v>
      </c>
      <c r="P95" s="58">
        <v>22.457999999999998</v>
      </c>
      <c r="Q95" s="58">
        <v>1310.029</v>
      </c>
      <c r="R95" s="62">
        <v>9.11</v>
      </c>
      <c r="S95" s="22"/>
      <c r="T95" s="22"/>
      <c r="W95" s="58"/>
      <c r="X95" s="58"/>
      <c r="Y95" s="61"/>
    </row>
    <row r="96" spans="1:25">
      <c r="A96" s="59">
        <v>271</v>
      </c>
      <c r="B96" s="39" t="s">
        <v>156</v>
      </c>
      <c r="C96" s="58">
        <v>97492.125</v>
      </c>
      <c r="D96" s="58">
        <v>56957.010999999999</v>
      </c>
      <c r="E96" s="58">
        <v>4391.5709999999999</v>
      </c>
      <c r="F96" s="58">
        <v>3374.0529999999999</v>
      </c>
      <c r="G96" s="58">
        <v>2034.5820000000001</v>
      </c>
      <c r="H96" s="58">
        <v>7803.1580000000013</v>
      </c>
      <c r="I96" s="58">
        <v>9814.6669999999995</v>
      </c>
      <c r="J96" s="58">
        <v>4029.46</v>
      </c>
      <c r="K96" s="58">
        <v>3530.9769999999999</v>
      </c>
      <c r="L96" s="58">
        <v>14908.737999999999</v>
      </c>
      <c r="M96" s="58">
        <v>7334.5209999999997</v>
      </c>
      <c r="N96" s="58">
        <v>6984.3739999999998</v>
      </c>
      <c r="O96" s="58">
        <v>154.25000000000273</v>
      </c>
      <c r="P96" s="58">
        <v>151.26</v>
      </c>
      <c r="Q96" s="58">
        <v>11202.235000000001</v>
      </c>
      <c r="R96" s="62">
        <v>9.11</v>
      </c>
      <c r="S96" s="22"/>
      <c r="T96" s="22"/>
      <c r="W96" s="58"/>
      <c r="X96" s="58"/>
      <c r="Y96" s="61"/>
    </row>
    <row r="97" spans="1:25">
      <c r="A97" s="59">
        <v>272</v>
      </c>
      <c r="B97" s="66" t="s">
        <v>157</v>
      </c>
      <c r="C97" s="58">
        <v>836091.3</v>
      </c>
      <c r="D97" s="58">
        <v>303060.90700000001</v>
      </c>
      <c r="E97" s="58">
        <v>27541.072</v>
      </c>
      <c r="F97" s="58">
        <v>28264.046999999999</v>
      </c>
      <c r="G97" s="58">
        <v>7317.1689999999999</v>
      </c>
      <c r="H97" s="58">
        <v>42270.43399999995</v>
      </c>
      <c r="I97" s="58">
        <v>82626.251000000004</v>
      </c>
      <c r="J97" s="58">
        <v>12143.02</v>
      </c>
      <c r="K97" s="58">
        <v>26509.233</v>
      </c>
      <c r="L97" s="58">
        <v>71890.528999999995</v>
      </c>
      <c r="M97" s="58">
        <v>53220.343000000001</v>
      </c>
      <c r="N97" s="58">
        <v>38837.478999999999</v>
      </c>
      <c r="O97" s="58">
        <v>1511.1810000000114</v>
      </c>
      <c r="P97" s="58">
        <v>1039.056</v>
      </c>
      <c r="Q97" s="58">
        <v>83348.44</v>
      </c>
      <c r="R97" s="62">
        <v>8.86</v>
      </c>
      <c r="S97" s="22"/>
      <c r="T97" s="22"/>
      <c r="W97" s="58"/>
      <c r="X97" s="58"/>
      <c r="Y97" s="61"/>
    </row>
    <row r="98" spans="1:25">
      <c r="A98" s="59">
        <v>273</v>
      </c>
      <c r="B98" s="39" t="s">
        <v>158</v>
      </c>
      <c r="C98" s="58">
        <v>59763.985000000001</v>
      </c>
      <c r="D98" s="58">
        <v>26686.475999999999</v>
      </c>
      <c r="E98" s="58">
        <v>3193.4380000000001</v>
      </c>
      <c r="F98" s="58">
        <v>2147.3200000000002</v>
      </c>
      <c r="G98" s="58">
        <v>204.98599999999999</v>
      </c>
      <c r="H98" s="58">
        <v>9878.621000000001</v>
      </c>
      <c r="I98" s="58">
        <v>5790.8729999999996</v>
      </c>
      <c r="J98" s="58">
        <v>2587.2249999999999</v>
      </c>
      <c r="K98" s="58">
        <v>2583.6260000000002</v>
      </c>
      <c r="L98" s="58">
        <v>7374.9949999999999</v>
      </c>
      <c r="M98" s="58">
        <v>4918.2269999999999</v>
      </c>
      <c r="N98" s="58">
        <v>3697.241</v>
      </c>
      <c r="O98" s="58">
        <v>96.835000000003674</v>
      </c>
      <c r="P98" s="58">
        <v>86.906000000000006</v>
      </c>
      <c r="Q98" s="58">
        <v>5672.393</v>
      </c>
      <c r="R98" s="62">
        <v>7.8599999999999994</v>
      </c>
      <c r="S98" s="22"/>
      <c r="T98" s="22"/>
      <c r="W98" s="58"/>
      <c r="X98" s="58"/>
      <c r="Y98" s="61"/>
    </row>
    <row r="99" spans="1:25">
      <c r="A99" s="59">
        <v>275</v>
      </c>
      <c r="B99" s="39" t="s">
        <v>159</v>
      </c>
      <c r="C99" s="58">
        <v>32774.680999999997</v>
      </c>
      <c r="D99" s="58">
        <v>20296.412</v>
      </c>
      <c r="E99" s="58">
        <v>1694.9490000000001</v>
      </c>
      <c r="F99" s="58">
        <v>953.19600000000003</v>
      </c>
      <c r="G99" s="58">
        <v>800.29</v>
      </c>
      <c r="H99" s="58">
        <v>1995.6110000000058</v>
      </c>
      <c r="I99" s="58">
        <v>3356.4580000000001</v>
      </c>
      <c r="J99" s="58">
        <v>1794.5329999999999</v>
      </c>
      <c r="K99" s="58">
        <v>1169.453</v>
      </c>
      <c r="L99" s="58">
        <v>6465.3739999999998</v>
      </c>
      <c r="M99" s="58">
        <v>2562.9259999999999</v>
      </c>
      <c r="N99" s="58">
        <v>2795.319</v>
      </c>
      <c r="O99" s="58">
        <v>61.187000000000808</v>
      </c>
      <c r="P99" s="58">
        <v>60.625</v>
      </c>
      <c r="Q99" s="58">
        <v>3683.2240000000002</v>
      </c>
      <c r="R99" s="62">
        <v>9.36</v>
      </c>
      <c r="S99" s="22"/>
      <c r="T99" s="22"/>
      <c r="W99" s="58"/>
      <c r="X99" s="58"/>
      <c r="Y99" s="61"/>
    </row>
    <row r="100" spans="1:25">
      <c r="A100" s="59">
        <v>276</v>
      </c>
      <c r="B100" s="39" t="s">
        <v>160</v>
      </c>
      <c r="C100" s="58">
        <v>282858.16800000001</v>
      </c>
      <c r="D100" s="58">
        <v>78887.213000000003</v>
      </c>
      <c r="E100" s="58">
        <v>10425.199000000001</v>
      </c>
      <c r="F100" s="58">
        <v>8660.8459999999995</v>
      </c>
      <c r="G100" s="58">
        <v>840.33399999999995</v>
      </c>
      <c r="H100" s="58">
        <v>13045.043000000005</v>
      </c>
      <c r="I100" s="58">
        <v>27882.364000000001</v>
      </c>
      <c r="J100" s="58">
        <v>7100.4520000000002</v>
      </c>
      <c r="K100" s="58">
        <v>9756.7540000000008</v>
      </c>
      <c r="L100" s="58">
        <v>18868.46</v>
      </c>
      <c r="M100" s="58">
        <v>17206.489000000001</v>
      </c>
      <c r="N100" s="58">
        <v>10372.695</v>
      </c>
      <c r="O100" s="58">
        <v>378.29099999999744</v>
      </c>
      <c r="P100" s="58">
        <v>237.61799999999999</v>
      </c>
      <c r="Q100" s="58">
        <v>23473.97</v>
      </c>
      <c r="R100" s="62">
        <v>7.8599999999999994</v>
      </c>
      <c r="S100" s="22"/>
      <c r="T100" s="22"/>
      <c r="W100" s="58"/>
      <c r="X100" s="58"/>
      <c r="Y100" s="61"/>
    </row>
    <row r="101" spans="1:25">
      <c r="A101" s="59">
        <v>280</v>
      </c>
      <c r="B101" s="39" t="s">
        <v>161</v>
      </c>
      <c r="C101" s="58">
        <v>28965.338</v>
      </c>
      <c r="D101" s="58">
        <v>13613.677</v>
      </c>
      <c r="E101" s="58">
        <v>973.505</v>
      </c>
      <c r="F101" s="58">
        <v>758.02800000000002</v>
      </c>
      <c r="G101" s="58">
        <v>329.03399999999999</v>
      </c>
      <c r="H101" s="58">
        <v>4177.417000000004</v>
      </c>
      <c r="I101" s="58">
        <v>2867.3519999999999</v>
      </c>
      <c r="J101" s="58">
        <v>1609.47</v>
      </c>
      <c r="K101" s="58">
        <v>1062.279</v>
      </c>
      <c r="L101" s="58">
        <v>4109.1499999999996</v>
      </c>
      <c r="M101" s="58">
        <v>2584.6660000000002</v>
      </c>
      <c r="N101" s="58">
        <v>2263.6990000000001</v>
      </c>
      <c r="O101" s="58">
        <v>104.67000000000144</v>
      </c>
      <c r="P101" s="58">
        <v>79.789000000000001</v>
      </c>
      <c r="Q101" s="58">
        <v>3041.5970000000002</v>
      </c>
      <c r="R101" s="62">
        <v>9.36</v>
      </c>
      <c r="S101" s="22"/>
      <c r="T101" s="22"/>
      <c r="W101" s="58"/>
      <c r="X101" s="58"/>
      <c r="Y101" s="61"/>
    </row>
    <row r="102" spans="1:25">
      <c r="A102" s="59">
        <v>284</v>
      </c>
      <c r="B102" s="39" t="s">
        <v>162</v>
      </c>
      <c r="C102" s="58">
        <v>29425.201000000001</v>
      </c>
      <c r="D102" s="58">
        <v>17658.835999999999</v>
      </c>
      <c r="E102" s="58">
        <v>949.80799999999999</v>
      </c>
      <c r="F102" s="58">
        <v>1019.063</v>
      </c>
      <c r="G102" s="58">
        <v>2524.48</v>
      </c>
      <c r="H102" s="58">
        <v>2841.4429999999979</v>
      </c>
      <c r="I102" s="58">
        <v>2908.14</v>
      </c>
      <c r="J102" s="58">
        <v>1532.9449999999999</v>
      </c>
      <c r="K102" s="58">
        <v>1013.308</v>
      </c>
      <c r="L102" s="58">
        <v>5191.607</v>
      </c>
      <c r="M102" s="58">
        <v>2469.5479999999998</v>
      </c>
      <c r="N102" s="58">
        <v>2368.5590000000002</v>
      </c>
      <c r="O102" s="58">
        <v>50.609000000000378</v>
      </c>
      <c r="P102" s="58">
        <v>49.713000000000001</v>
      </c>
      <c r="Q102" s="58">
        <v>2787.2350000000001</v>
      </c>
      <c r="R102" s="62">
        <v>7.3599999999999994</v>
      </c>
      <c r="S102" s="22"/>
      <c r="T102" s="22"/>
      <c r="W102" s="58"/>
      <c r="X102" s="58"/>
      <c r="Y102" s="61"/>
    </row>
    <row r="103" spans="1:25">
      <c r="A103" s="59">
        <v>285</v>
      </c>
      <c r="B103" s="39" t="s">
        <v>163</v>
      </c>
      <c r="C103" s="58">
        <v>861525.50199999998</v>
      </c>
      <c r="D103" s="58">
        <v>422703.96799999999</v>
      </c>
      <c r="E103" s="58">
        <v>43318.364999999998</v>
      </c>
      <c r="F103" s="58">
        <v>22816.396000000001</v>
      </c>
      <c r="G103" s="58">
        <v>442.86700000000002</v>
      </c>
      <c r="H103" s="58">
        <v>39502.523000000074</v>
      </c>
      <c r="I103" s="58">
        <v>86177.835999999996</v>
      </c>
      <c r="J103" s="58">
        <v>14227.406000000001</v>
      </c>
      <c r="K103" s="58">
        <v>27750.109</v>
      </c>
      <c r="L103" s="58">
        <v>88754.377999999997</v>
      </c>
      <c r="M103" s="58">
        <v>50526.04</v>
      </c>
      <c r="N103" s="58">
        <v>42852.707000000002</v>
      </c>
      <c r="O103" s="58">
        <v>3401.295999999973</v>
      </c>
      <c r="P103" s="58">
        <v>1052.117</v>
      </c>
      <c r="Q103" s="58">
        <v>99333.331999999995</v>
      </c>
      <c r="R103" s="62">
        <v>9.36</v>
      </c>
      <c r="S103" s="22"/>
      <c r="T103" s="22"/>
      <c r="W103" s="58"/>
      <c r="X103" s="58"/>
      <c r="Y103" s="61"/>
    </row>
    <row r="104" spans="1:25">
      <c r="A104" s="59">
        <v>286</v>
      </c>
      <c r="B104" s="39" t="s">
        <v>164</v>
      </c>
      <c r="C104" s="58">
        <v>1308597.0789999999</v>
      </c>
      <c r="D104" s="58">
        <v>684203.50300000003</v>
      </c>
      <c r="E104" s="58">
        <v>57986.035000000003</v>
      </c>
      <c r="F104" s="58">
        <v>34375.83</v>
      </c>
      <c r="G104" s="58">
        <v>9575.1110000000008</v>
      </c>
      <c r="H104" s="58">
        <v>70275.656999999905</v>
      </c>
      <c r="I104" s="58">
        <v>131792.53</v>
      </c>
      <c r="J104" s="58">
        <v>32076.748</v>
      </c>
      <c r="K104" s="58">
        <v>43081.167000000001</v>
      </c>
      <c r="L104" s="58">
        <v>146635.85800000001</v>
      </c>
      <c r="M104" s="58">
        <v>81221.100999999995</v>
      </c>
      <c r="N104" s="58">
        <v>67942.858999999997</v>
      </c>
      <c r="O104" s="58">
        <v>2449.7269999999262</v>
      </c>
      <c r="P104" s="58">
        <v>1564.922</v>
      </c>
      <c r="Q104" s="58">
        <v>140721.19399999999</v>
      </c>
      <c r="R104" s="62">
        <v>8.610000000000003</v>
      </c>
      <c r="S104" s="22"/>
      <c r="T104" s="22"/>
      <c r="W104" s="58"/>
      <c r="X104" s="58"/>
      <c r="Y104" s="61"/>
    </row>
    <row r="105" spans="1:25">
      <c r="A105" s="59">
        <v>287</v>
      </c>
      <c r="B105" s="66" t="s">
        <v>165</v>
      </c>
      <c r="C105" s="58">
        <v>87884.942999999999</v>
      </c>
      <c r="D105" s="58">
        <v>55696.055999999997</v>
      </c>
      <c r="E105" s="58">
        <v>1966.825</v>
      </c>
      <c r="F105" s="58">
        <v>2626.259</v>
      </c>
      <c r="G105" s="58">
        <v>4772.8869999999997</v>
      </c>
      <c r="H105" s="58">
        <v>9485.864000000005</v>
      </c>
      <c r="I105" s="58">
        <v>8713.5349999999999</v>
      </c>
      <c r="J105" s="58">
        <v>2590.4749999999999</v>
      </c>
      <c r="K105" s="58">
        <v>3016.3209999999999</v>
      </c>
      <c r="L105" s="58">
        <v>14971.169</v>
      </c>
      <c r="M105" s="58">
        <v>7108.7560000000003</v>
      </c>
      <c r="N105" s="58">
        <v>6881.9139999999998</v>
      </c>
      <c r="O105" s="58">
        <v>178.35299999999916</v>
      </c>
      <c r="P105" s="58">
        <v>177.66800000000001</v>
      </c>
      <c r="Q105" s="58">
        <v>10199.534</v>
      </c>
      <c r="R105" s="62">
        <v>8.86</v>
      </c>
      <c r="S105" s="22"/>
      <c r="T105" s="22"/>
      <c r="W105" s="58"/>
      <c r="X105" s="58"/>
      <c r="Y105" s="61"/>
    </row>
    <row r="106" spans="1:25">
      <c r="A106" s="59">
        <v>288</v>
      </c>
      <c r="B106" s="39" t="s">
        <v>166</v>
      </c>
      <c r="C106" s="58">
        <v>100077.705</v>
      </c>
      <c r="D106" s="58">
        <v>40007.514999999999</v>
      </c>
      <c r="E106" s="58">
        <v>2240.9319999999998</v>
      </c>
      <c r="F106" s="58">
        <v>3200.23</v>
      </c>
      <c r="G106" s="58">
        <v>4108.2650000000003</v>
      </c>
      <c r="H106" s="58">
        <v>7785.3900000000094</v>
      </c>
      <c r="I106" s="58">
        <v>9864.5239999999994</v>
      </c>
      <c r="J106" s="58">
        <v>3498.9029999999998</v>
      </c>
      <c r="K106" s="58">
        <v>3211.7759999999998</v>
      </c>
      <c r="L106" s="58">
        <v>11294.944</v>
      </c>
      <c r="M106" s="58">
        <v>7753.3029999999999</v>
      </c>
      <c r="N106" s="58">
        <v>6009.8959999999997</v>
      </c>
      <c r="O106" s="58">
        <v>154.80900000000565</v>
      </c>
      <c r="P106" s="58">
        <v>197.73400000000001</v>
      </c>
      <c r="Q106" s="58">
        <v>10495.242</v>
      </c>
      <c r="R106" s="62">
        <v>9.3599999999999959</v>
      </c>
      <c r="S106" s="22"/>
      <c r="T106" s="22"/>
      <c r="W106" s="58"/>
      <c r="X106" s="58"/>
      <c r="Y106" s="61"/>
    </row>
    <row r="107" spans="1:25">
      <c r="A107" s="59">
        <v>290</v>
      </c>
      <c r="B107" s="39" t="s">
        <v>167</v>
      </c>
      <c r="C107" s="58">
        <v>94272.277000000002</v>
      </c>
      <c r="D107" s="58">
        <v>71211.648000000001</v>
      </c>
      <c r="E107" s="58">
        <v>5726.2939999999999</v>
      </c>
      <c r="F107" s="58">
        <v>2814.8530000000001</v>
      </c>
      <c r="G107" s="58">
        <v>1916.0730000000001</v>
      </c>
      <c r="H107" s="58">
        <v>6945.7079999999987</v>
      </c>
      <c r="I107" s="58">
        <v>9638.0249999999996</v>
      </c>
      <c r="J107" s="58">
        <v>2252.2159999999999</v>
      </c>
      <c r="K107" s="58">
        <v>3955.6509999999998</v>
      </c>
      <c r="L107" s="58">
        <v>22565.821</v>
      </c>
      <c r="M107" s="58">
        <v>7348.076</v>
      </c>
      <c r="N107" s="58">
        <v>8669.7039999999997</v>
      </c>
      <c r="O107" s="58">
        <v>161.76799999999821</v>
      </c>
      <c r="P107" s="58">
        <v>133.84299999999999</v>
      </c>
      <c r="Q107" s="58">
        <v>11797.184999999999</v>
      </c>
      <c r="R107" s="62">
        <v>9.36</v>
      </c>
      <c r="S107" s="22"/>
      <c r="T107" s="22"/>
      <c r="W107" s="58"/>
      <c r="X107" s="58"/>
      <c r="Y107" s="61"/>
    </row>
    <row r="108" spans="1:25">
      <c r="A108" s="59">
        <v>291</v>
      </c>
      <c r="B108" s="39" t="s">
        <v>168</v>
      </c>
      <c r="C108" s="58">
        <v>23050.474999999999</v>
      </c>
      <c r="D108" s="58">
        <v>22904.517</v>
      </c>
      <c r="E108" s="58">
        <v>1189.4659999999999</v>
      </c>
      <c r="F108" s="58">
        <v>574.62099999999998</v>
      </c>
      <c r="G108" s="58">
        <v>374.988</v>
      </c>
      <c r="H108" s="58">
        <v>2810.37</v>
      </c>
      <c r="I108" s="58">
        <v>2377.431</v>
      </c>
      <c r="J108" s="58">
        <v>977.17100000000005</v>
      </c>
      <c r="K108" s="58">
        <v>852.90200000000004</v>
      </c>
      <c r="L108" s="58">
        <v>6554.125</v>
      </c>
      <c r="M108" s="58">
        <v>1946.6790000000001</v>
      </c>
      <c r="N108" s="58">
        <v>2647.7240000000002</v>
      </c>
      <c r="O108" s="58">
        <v>47.502999999998792</v>
      </c>
      <c r="P108" s="58">
        <v>52.98</v>
      </c>
      <c r="Q108" s="58">
        <v>3157.0059999999999</v>
      </c>
      <c r="R108" s="62">
        <v>9.11</v>
      </c>
      <c r="S108" s="22"/>
      <c r="T108" s="22"/>
      <c r="W108" s="58"/>
      <c r="X108" s="58"/>
      <c r="Y108" s="61"/>
    </row>
    <row r="109" spans="1:25">
      <c r="A109" s="59">
        <v>297</v>
      </c>
      <c r="B109" s="39" t="s">
        <v>169</v>
      </c>
      <c r="C109" s="58">
        <v>2265212.281</v>
      </c>
      <c r="D109" s="58">
        <v>801091.37300000002</v>
      </c>
      <c r="E109" s="58">
        <v>77367.932000000001</v>
      </c>
      <c r="F109" s="58">
        <v>80120.937000000005</v>
      </c>
      <c r="G109" s="58">
        <v>11691.093000000001</v>
      </c>
      <c r="H109" s="58">
        <v>115851.15800000023</v>
      </c>
      <c r="I109" s="58">
        <v>224649.008</v>
      </c>
      <c r="J109" s="58">
        <v>39581.487999999998</v>
      </c>
      <c r="K109" s="58">
        <v>75655.922999999995</v>
      </c>
      <c r="L109" s="58">
        <v>179690.709</v>
      </c>
      <c r="M109" s="58">
        <v>141947.226</v>
      </c>
      <c r="N109" s="58">
        <v>106887.079</v>
      </c>
      <c r="O109" s="58">
        <v>5821.7699999999895</v>
      </c>
      <c r="P109" s="58">
        <v>3325.5010000000002</v>
      </c>
      <c r="Q109" s="58">
        <v>204864.14799999999</v>
      </c>
      <c r="R109" s="62">
        <v>8.11</v>
      </c>
      <c r="S109" s="22"/>
      <c r="T109" s="22"/>
      <c r="W109" s="58"/>
      <c r="X109" s="58"/>
      <c r="Y109" s="61"/>
    </row>
    <row r="110" spans="1:25">
      <c r="A110" s="59">
        <v>300</v>
      </c>
      <c r="B110" s="39" t="s">
        <v>170</v>
      </c>
      <c r="C110" s="58">
        <v>46681.186999999998</v>
      </c>
      <c r="D110" s="58">
        <v>26725.893</v>
      </c>
      <c r="E110" s="58">
        <v>1093.1320000000001</v>
      </c>
      <c r="F110" s="58">
        <v>1291.421</v>
      </c>
      <c r="G110" s="58">
        <v>2076.598</v>
      </c>
      <c r="H110" s="58">
        <v>4309.1110000000062</v>
      </c>
      <c r="I110" s="58">
        <v>4652.9170000000004</v>
      </c>
      <c r="J110" s="58">
        <v>2114.5709999999999</v>
      </c>
      <c r="K110" s="58">
        <v>1751.58</v>
      </c>
      <c r="L110" s="58">
        <v>8070.8140000000003</v>
      </c>
      <c r="M110" s="58">
        <v>3831.7669999999998</v>
      </c>
      <c r="N110" s="58">
        <v>3779.3879999999999</v>
      </c>
      <c r="O110" s="58">
        <v>79.399999999998727</v>
      </c>
      <c r="P110" s="58">
        <v>82.210999999999999</v>
      </c>
      <c r="Q110" s="58">
        <v>4704.835</v>
      </c>
      <c r="R110" s="62">
        <v>8.360000000000003</v>
      </c>
      <c r="S110" s="22"/>
      <c r="T110" s="22"/>
      <c r="W110" s="58"/>
      <c r="X110" s="58"/>
      <c r="Y110" s="61"/>
    </row>
    <row r="111" spans="1:25">
      <c r="A111" s="59">
        <v>301</v>
      </c>
      <c r="B111" s="39" t="s">
        <v>171</v>
      </c>
      <c r="C111" s="58">
        <v>278026.33199999999</v>
      </c>
      <c r="D111" s="58">
        <v>151359.459</v>
      </c>
      <c r="E111" s="58">
        <v>9765.9760000000006</v>
      </c>
      <c r="F111" s="58">
        <v>8877.6440000000002</v>
      </c>
      <c r="G111" s="58">
        <v>11502.311</v>
      </c>
      <c r="H111" s="58">
        <v>22703.272999999994</v>
      </c>
      <c r="I111" s="58">
        <v>27593.848999999998</v>
      </c>
      <c r="J111" s="58">
        <v>12325.623</v>
      </c>
      <c r="K111" s="58">
        <v>10338.712</v>
      </c>
      <c r="L111" s="58">
        <v>43711.995999999999</v>
      </c>
      <c r="M111" s="58">
        <v>22041.871999999999</v>
      </c>
      <c r="N111" s="58">
        <v>20445.859</v>
      </c>
      <c r="O111" s="58">
        <v>422.83800000001793</v>
      </c>
      <c r="P111" s="58">
        <v>435.36799999999999</v>
      </c>
      <c r="Q111" s="58">
        <v>28223.867999999999</v>
      </c>
      <c r="R111" s="62">
        <v>8.36</v>
      </c>
      <c r="S111" s="22"/>
      <c r="T111" s="22"/>
      <c r="W111" s="58"/>
      <c r="X111" s="58"/>
      <c r="Y111" s="61"/>
    </row>
    <row r="112" spans="1:25">
      <c r="A112" s="59">
        <v>304</v>
      </c>
      <c r="B112" s="39" t="s">
        <v>172</v>
      </c>
      <c r="C112" s="58">
        <v>14061.394</v>
      </c>
      <c r="D112" s="58">
        <v>11427.75</v>
      </c>
      <c r="E112" s="58">
        <v>477.17399999999998</v>
      </c>
      <c r="F112" s="58">
        <v>317.60199999999998</v>
      </c>
      <c r="G112" s="58">
        <v>175.994</v>
      </c>
      <c r="H112" s="58">
        <v>2434.1840000000016</v>
      </c>
      <c r="I112" s="58">
        <v>1435.3219999999999</v>
      </c>
      <c r="J112" s="58">
        <v>833.28300000000002</v>
      </c>
      <c r="K112" s="58">
        <v>427.87099999999998</v>
      </c>
      <c r="L112" s="58">
        <v>2208.2460000000001</v>
      </c>
      <c r="M112" s="58">
        <v>982.34500000000003</v>
      </c>
      <c r="N112" s="58">
        <v>947.11300000000006</v>
      </c>
      <c r="O112" s="58">
        <v>-5.7350000000010368</v>
      </c>
      <c r="P112" s="58">
        <v>20.404</v>
      </c>
      <c r="Q112" s="58">
        <v>1153.8989999999999</v>
      </c>
      <c r="R112" s="62">
        <v>5.3599999999999994</v>
      </c>
      <c r="S112" s="22"/>
      <c r="T112" s="22"/>
      <c r="W112" s="58"/>
      <c r="X112" s="58"/>
      <c r="Y112" s="61"/>
    </row>
    <row r="113" spans="1:25">
      <c r="A113" s="59">
        <v>305</v>
      </c>
      <c r="B113" s="39" t="s">
        <v>173</v>
      </c>
      <c r="C113" s="58">
        <v>212746.32699999999</v>
      </c>
      <c r="D113" s="58">
        <v>118063.641</v>
      </c>
      <c r="E113" s="58">
        <v>10801.385</v>
      </c>
      <c r="F113" s="58">
        <v>6974.1310000000003</v>
      </c>
      <c r="G113" s="58">
        <v>1675.932</v>
      </c>
      <c r="H113" s="58">
        <v>17007.693999999989</v>
      </c>
      <c r="I113" s="58">
        <v>20752.468000000001</v>
      </c>
      <c r="J113" s="58">
        <v>5034.9179999999997</v>
      </c>
      <c r="K113" s="58">
        <v>8503.6470000000008</v>
      </c>
      <c r="L113" s="58">
        <v>33044.921000000002</v>
      </c>
      <c r="M113" s="58">
        <v>16831.310000000001</v>
      </c>
      <c r="N113" s="58">
        <v>14824.776</v>
      </c>
      <c r="O113" s="58">
        <v>362.9679999999953</v>
      </c>
      <c r="P113" s="58">
        <v>287.50599999999997</v>
      </c>
      <c r="Q113" s="58">
        <v>19245.319</v>
      </c>
      <c r="R113" s="62">
        <v>7.3599999999999994</v>
      </c>
      <c r="S113" s="22"/>
      <c r="T113" s="22"/>
      <c r="W113" s="58"/>
      <c r="X113" s="58"/>
      <c r="Y113" s="61"/>
    </row>
    <row r="114" spans="1:25">
      <c r="A114" s="59">
        <v>312</v>
      </c>
      <c r="B114" s="39" t="s">
        <v>174</v>
      </c>
      <c r="C114" s="58">
        <v>13676.519</v>
      </c>
      <c r="D114" s="58">
        <v>9825.9320000000007</v>
      </c>
      <c r="E114" s="58">
        <v>664.94899999999996</v>
      </c>
      <c r="F114" s="58">
        <v>369.69600000000003</v>
      </c>
      <c r="G114" s="58">
        <v>598.56799999999998</v>
      </c>
      <c r="H114" s="58">
        <v>1210.3469999999977</v>
      </c>
      <c r="I114" s="58">
        <v>1332.979</v>
      </c>
      <c r="J114" s="58">
        <v>491.05399999999997</v>
      </c>
      <c r="K114" s="58">
        <v>527.10599999999999</v>
      </c>
      <c r="L114" s="58">
        <v>3396.4879999999998</v>
      </c>
      <c r="M114" s="58">
        <v>1204.1849999999999</v>
      </c>
      <c r="N114" s="58">
        <v>1455.3430000000001</v>
      </c>
      <c r="O114" s="58">
        <v>33.445000000000391</v>
      </c>
      <c r="P114" s="58">
        <v>25.234999999999999</v>
      </c>
      <c r="Q114" s="58">
        <v>1719.78</v>
      </c>
      <c r="R114" s="62">
        <v>9.86</v>
      </c>
      <c r="S114" s="22"/>
      <c r="T114" s="22"/>
      <c r="W114" s="58"/>
      <c r="X114" s="58"/>
      <c r="Y114" s="61"/>
    </row>
    <row r="115" spans="1:25">
      <c r="A115" s="59">
        <v>316</v>
      </c>
      <c r="B115" s="39" t="s">
        <v>175</v>
      </c>
      <c r="C115" s="58">
        <v>64922.37</v>
      </c>
      <c r="D115" s="58">
        <v>31324.661</v>
      </c>
      <c r="E115" s="58">
        <v>2643.779</v>
      </c>
      <c r="F115" s="58">
        <v>1946.39</v>
      </c>
      <c r="G115" s="58">
        <v>2407.7730000000001</v>
      </c>
      <c r="H115" s="58">
        <v>5146.9889999999959</v>
      </c>
      <c r="I115" s="58">
        <v>6602.6170000000002</v>
      </c>
      <c r="J115" s="58">
        <v>3142.8009999999999</v>
      </c>
      <c r="K115" s="58">
        <v>2281.5639999999999</v>
      </c>
      <c r="L115" s="58">
        <v>8171.6530000000002</v>
      </c>
      <c r="M115" s="58">
        <v>4733.8850000000002</v>
      </c>
      <c r="N115" s="58">
        <v>3962.3939999999998</v>
      </c>
      <c r="O115" s="58">
        <v>86.086999999999989</v>
      </c>
      <c r="P115" s="58">
        <v>99.864999999999995</v>
      </c>
      <c r="Q115" s="58">
        <v>7289.1379999999999</v>
      </c>
      <c r="R115" s="62">
        <v>9.36</v>
      </c>
      <c r="S115" s="22"/>
      <c r="T115" s="22"/>
      <c r="W115" s="58"/>
      <c r="X115" s="58"/>
      <c r="Y115" s="61"/>
    </row>
    <row r="116" spans="1:25">
      <c r="A116" s="59">
        <v>317</v>
      </c>
      <c r="B116" s="39" t="s">
        <v>176</v>
      </c>
      <c r="C116" s="58">
        <v>27953.983</v>
      </c>
      <c r="D116" s="58">
        <v>16649.225999999999</v>
      </c>
      <c r="E116" s="58">
        <v>1226.5129999999999</v>
      </c>
      <c r="F116" s="58">
        <v>1300.136</v>
      </c>
      <c r="G116" s="58">
        <v>1717.473</v>
      </c>
      <c r="H116" s="58">
        <v>3162.8080000000045</v>
      </c>
      <c r="I116" s="58">
        <v>2742.5369999999998</v>
      </c>
      <c r="J116" s="58">
        <v>1073.1780000000001</v>
      </c>
      <c r="K116" s="58">
        <v>1044.0509999999999</v>
      </c>
      <c r="L116" s="58">
        <v>5934.2030000000004</v>
      </c>
      <c r="M116" s="58">
        <v>2674.009</v>
      </c>
      <c r="N116" s="58">
        <v>2820.4380000000001</v>
      </c>
      <c r="O116" s="58">
        <v>61.805999999999585</v>
      </c>
      <c r="P116" s="58">
        <v>75.525000000000006</v>
      </c>
      <c r="Q116" s="58">
        <v>3031.848</v>
      </c>
      <c r="R116" s="62">
        <v>8.86</v>
      </c>
      <c r="S116" s="22"/>
      <c r="T116" s="22"/>
      <c r="W116" s="58"/>
      <c r="X116" s="58"/>
      <c r="Y116" s="61"/>
    </row>
    <row r="117" spans="1:25">
      <c r="A117" s="59">
        <v>398</v>
      </c>
      <c r="B117" s="39" t="s">
        <v>177</v>
      </c>
      <c r="C117" s="58">
        <v>2089271.5630000001</v>
      </c>
      <c r="D117" s="58">
        <v>847484.326</v>
      </c>
      <c r="E117" s="58">
        <v>104182.11500000001</v>
      </c>
      <c r="F117" s="58">
        <v>58817.453000000001</v>
      </c>
      <c r="G117" s="58">
        <v>1619.2090000000001</v>
      </c>
      <c r="H117" s="58">
        <v>113791.23399999982</v>
      </c>
      <c r="I117" s="58">
        <v>205126.12400000001</v>
      </c>
      <c r="J117" s="58">
        <v>34406.692000000003</v>
      </c>
      <c r="K117" s="58">
        <v>66653.679000000004</v>
      </c>
      <c r="L117" s="58">
        <v>190303.17</v>
      </c>
      <c r="M117" s="58">
        <v>126951.952</v>
      </c>
      <c r="N117" s="58">
        <v>105200.62300000001</v>
      </c>
      <c r="O117" s="58">
        <v>5465.1099999998987</v>
      </c>
      <c r="P117" s="58">
        <v>2486.4189999999999</v>
      </c>
      <c r="Q117" s="58">
        <v>197928.18299999999</v>
      </c>
      <c r="R117" s="62">
        <v>8.11</v>
      </c>
      <c r="S117" s="22"/>
      <c r="T117" s="22"/>
      <c r="W117" s="58"/>
      <c r="X117" s="58"/>
      <c r="Y117" s="61"/>
    </row>
    <row r="118" spans="1:25">
      <c r="A118" s="59">
        <v>399</v>
      </c>
      <c r="B118" s="66" t="s">
        <v>178</v>
      </c>
      <c r="C118" s="58">
        <v>147377.239</v>
      </c>
      <c r="D118" s="58">
        <v>50748.866999999998</v>
      </c>
      <c r="E118" s="58">
        <v>2939.7719999999999</v>
      </c>
      <c r="F118" s="58">
        <v>3317.46</v>
      </c>
      <c r="G118" s="58">
        <v>2790.703</v>
      </c>
      <c r="H118" s="58">
        <v>6747.45999999999</v>
      </c>
      <c r="I118" s="58">
        <v>14775.214</v>
      </c>
      <c r="J118" s="58">
        <v>5553.5709999999999</v>
      </c>
      <c r="K118" s="58">
        <v>4556.2979999999998</v>
      </c>
      <c r="L118" s="58">
        <v>12257.234</v>
      </c>
      <c r="M118" s="58">
        <v>8443.6119999999992</v>
      </c>
      <c r="N118" s="58">
        <v>5823.63</v>
      </c>
      <c r="O118" s="58">
        <v>106.63000000000011</v>
      </c>
      <c r="P118" s="58">
        <v>137.43</v>
      </c>
      <c r="Q118" s="58">
        <v>14593.228999999999</v>
      </c>
      <c r="R118" s="62">
        <v>9.11</v>
      </c>
      <c r="S118" s="22"/>
      <c r="T118" s="22"/>
      <c r="W118" s="58"/>
      <c r="X118" s="58"/>
      <c r="Y118" s="61"/>
    </row>
    <row r="119" spans="1:25">
      <c r="A119" s="59">
        <v>400</v>
      </c>
      <c r="B119" s="39" t="s">
        <v>179</v>
      </c>
      <c r="C119" s="58">
        <v>139354.49100000001</v>
      </c>
      <c r="D119" s="58">
        <v>54028.284</v>
      </c>
      <c r="E119" s="58">
        <v>4527.8280000000004</v>
      </c>
      <c r="F119" s="58">
        <v>3756.817</v>
      </c>
      <c r="G119" s="58">
        <v>3834.0419999999999</v>
      </c>
      <c r="H119" s="58">
        <v>9189.9459999999872</v>
      </c>
      <c r="I119" s="58">
        <v>13726.732</v>
      </c>
      <c r="J119" s="58">
        <v>4449.0749999999998</v>
      </c>
      <c r="K119" s="58">
        <v>4760.8590000000004</v>
      </c>
      <c r="L119" s="58">
        <v>14991.859</v>
      </c>
      <c r="M119" s="58">
        <v>10865.166999999999</v>
      </c>
      <c r="N119" s="58">
        <v>8200.4339999999993</v>
      </c>
      <c r="O119" s="58">
        <v>166.18599999999424</v>
      </c>
      <c r="P119" s="58">
        <v>250.59899999999999</v>
      </c>
      <c r="Q119" s="58">
        <v>12452.788</v>
      </c>
      <c r="R119" s="62">
        <v>8.11</v>
      </c>
      <c r="S119" s="22"/>
      <c r="T119" s="22"/>
      <c r="W119" s="58"/>
      <c r="X119" s="58"/>
      <c r="Y119" s="61"/>
    </row>
    <row r="120" spans="1:25">
      <c r="A120" s="59">
        <v>407</v>
      </c>
      <c r="B120" s="39" t="s">
        <v>180</v>
      </c>
      <c r="C120" s="58">
        <v>35903.086000000003</v>
      </c>
      <c r="D120" s="58">
        <v>18172.691999999999</v>
      </c>
      <c r="E120" s="58">
        <v>1479.2360000000001</v>
      </c>
      <c r="F120" s="58">
        <v>880.87599999999998</v>
      </c>
      <c r="G120" s="58">
        <v>2264.8780000000002</v>
      </c>
      <c r="H120" s="58">
        <v>4358.9059999999972</v>
      </c>
      <c r="I120" s="58">
        <v>3672.34</v>
      </c>
      <c r="J120" s="58">
        <v>2332.8339999999998</v>
      </c>
      <c r="K120" s="58">
        <v>1243.085</v>
      </c>
      <c r="L120" s="58">
        <v>5031.8779999999997</v>
      </c>
      <c r="M120" s="58">
        <v>2818.7469999999998</v>
      </c>
      <c r="N120" s="58">
        <v>2502.9270000000001</v>
      </c>
      <c r="O120" s="58">
        <v>90.666000000001077</v>
      </c>
      <c r="P120" s="58">
        <v>69.171999999999997</v>
      </c>
      <c r="Q120" s="58">
        <v>3910.4259999999999</v>
      </c>
      <c r="R120" s="62">
        <v>8.86</v>
      </c>
      <c r="S120" s="22"/>
      <c r="T120" s="22"/>
      <c r="W120" s="58"/>
      <c r="X120" s="58"/>
      <c r="Y120" s="61"/>
    </row>
    <row r="121" spans="1:25">
      <c r="A121" s="59">
        <v>402</v>
      </c>
      <c r="B121" s="39" t="s">
        <v>181</v>
      </c>
      <c r="C121" s="58">
        <v>125702.732</v>
      </c>
      <c r="D121" s="58">
        <v>66572.967999999993</v>
      </c>
      <c r="E121" s="58">
        <v>6115.67</v>
      </c>
      <c r="F121" s="58">
        <v>4312.732</v>
      </c>
      <c r="G121" s="58">
        <v>4336.92</v>
      </c>
      <c r="H121" s="58">
        <v>10090.081000000007</v>
      </c>
      <c r="I121" s="58">
        <v>12597.183999999999</v>
      </c>
      <c r="J121" s="58">
        <v>6255.8680000000004</v>
      </c>
      <c r="K121" s="58">
        <v>4924.366</v>
      </c>
      <c r="L121" s="58">
        <v>20367.267</v>
      </c>
      <c r="M121" s="58">
        <v>9706.9750000000004</v>
      </c>
      <c r="N121" s="58">
        <v>9233.625</v>
      </c>
      <c r="O121" s="58">
        <v>228.58199999999306</v>
      </c>
      <c r="P121" s="58">
        <v>192.774</v>
      </c>
      <c r="Q121" s="58">
        <v>12964.303</v>
      </c>
      <c r="R121" s="62">
        <v>8.61</v>
      </c>
      <c r="S121" s="22"/>
      <c r="T121" s="22"/>
      <c r="W121" s="58"/>
      <c r="X121" s="58"/>
      <c r="Y121" s="61"/>
    </row>
    <row r="122" spans="1:25">
      <c r="A122" s="59">
        <v>403</v>
      </c>
      <c r="B122" s="39" t="s">
        <v>182</v>
      </c>
      <c r="C122" s="58">
        <v>32440.001</v>
      </c>
      <c r="D122" s="58">
        <v>24793.963</v>
      </c>
      <c r="E122" s="58">
        <v>1021.272</v>
      </c>
      <c r="F122" s="58">
        <v>934.59199999999998</v>
      </c>
      <c r="G122" s="58">
        <v>1542.682</v>
      </c>
      <c r="H122" s="58">
        <v>3047.5629999999974</v>
      </c>
      <c r="I122" s="58">
        <v>3248.9549999999999</v>
      </c>
      <c r="J122" s="58">
        <v>1311.7280000000001</v>
      </c>
      <c r="K122" s="58">
        <v>1216.3430000000001</v>
      </c>
      <c r="L122" s="58">
        <v>7685.6859999999997</v>
      </c>
      <c r="M122" s="58">
        <v>2742.88</v>
      </c>
      <c r="N122" s="58">
        <v>3292.1709999999998</v>
      </c>
      <c r="O122" s="58">
        <v>17.176999999999225</v>
      </c>
      <c r="P122" s="58">
        <v>58.786999999999999</v>
      </c>
      <c r="Q122" s="58">
        <v>4037.9389999999999</v>
      </c>
      <c r="R122" s="62">
        <v>9.36</v>
      </c>
      <c r="S122" s="22"/>
      <c r="T122" s="22"/>
      <c r="W122" s="58"/>
      <c r="X122" s="58"/>
      <c r="Y122" s="61"/>
    </row>
    <row r="123" spans="1:25">
      <c r="A123" s="59">
        <v>405</v>
      </c>
      <c r="B123" s="39" t="s">
        <v>183</v>
      </c>
      <c r="C123" s="58">
        <v>1276935.2660000001</v>
      </c>
      <c r="D123" s="58">
        <v>511823.76</v>
      </c>
      <c r="E123" s="58">
        <v>55097.514000000003</v>
      </c>
      <c r="F123" s="58">
        <v>35874.374000000003</v>
      </c>
      <c r="G123" s="58">
        <v>4212.1180000000004</v>
      </c>
      <c r="H123" s="58">
        <v>54662.295999999908</v>
      </c>
      <c r="I123" s="58">
        <v>127470.671</v>
      </c>
      <c r="J123" s="58">
        <v>20885.214</v>
      </c>
      <c r="K123" s="58">
        <v>41512.044999999998</v>
      </c>
      <c r="L123" s="58">
        <v>112701.12699999999</v>
      </c>
      <c r="M123" s="58">
        <v>81311.879000000001</v>
      </c>
      <c r="N123" s="58">
        <v>62628.364000000001</v>
      </c>
      <c r="O123" s="58">
        <v>3385.7189999999973</v>
      </c>
      <c r="P123" s="58">
        <v>2115.163</v>
      </c>
      <c r="Q123" s="58">
        <v>121758.553</v>
      </c>
      <c r="R123" s="62">
        <v>8.36</v>
      </c>
      <c r="S123" s="22"/>
      <c r="T123" s="22"/>
      <c r="W123" s="58"/>
      <c r="X123" s="58"/>
      <c r="Y123" s="61"/>
    </row>
    <row r="124" spans="1:25">
      <c r="A124" s="59">
        <v>408</v>
      </c>
      <c r="B124" s="39" t="s">
        <v>184</v>
      </c>
      <c r="C124" s="58">
        <v>226493.31200000001</v>
      </c>
      <c r="D124" s="58">
        <v>95603.63</v>
      </c>
      <c r="E124" s="58">
        <v>6836.2610000000004</v>
      </c>
      <c r="F124" s="58">
        <v>6755.6459999999997</v>
      </c>
      <c r="G124" s="58">
        <v>5270.3980000000001</v>
      </c>
      <c r="H124" s="58">
        <v>14706.555000000015</v>
      </c>
      <c r="I124" s="58">
        <v>22777.641</v>
      </c>
      <c r="J124" s="58">
        <v>8351.0300000000007</v>
      </c>
      <c r="K124" s="58">
        <v>7806.9870000000001</v>
      </c>
      <c r="L124" s="58">
        <v>24015.300999999999</v>
      </c>
      <c r="M124" s="58">
        <v>16011.118</v>
      </c>
      <c r="N124" s="58">
        <v>11894.582</v>
      </c>
      <c r="O124" s="58">
        <v>290.58900000001086</v>
      </c>
      <c r="P124" s="58">
        <v>291.08</v>
      </c>
      <c r="Q124" s="58">
        <v>23017.785</v>
      </c>
      <c r="R124" s="62">
        <v>8.86</v>
      </c>
      <c r="S124" s="22"/>
      <c r="T124" s="22"/>
      <c r="W124" s="58"/>
      <c r="X124" s="58"/>
      <c r="Y124" s="61"/>
    </row>
    <row r="125" spans="1:25">
      <c r="A125" s="59">
        <v>410</v>
      </c>
      <c r="B125" s="39" t="s">
        <v>185</v>
      </c>
      <c r="C125" s="58">
        <v>318039.28600000002</v>
      </c>
      <c r="D125" s="58">
        <v>111214.133</v>
      </c>
      <c r="E125" s="58">
        <v>12184.191000000001</v>
      </c>
      <c r="F125" s="58">
        <v>9740.43</v>
      </c>
      <c r="G125" s="58">
        <v>2315.2629999999999</v>
      </c>
      <c r="H125" s="58">
        <v>18433.001999999971</v>
      </c>
      <c r="I125" s="58">
        <v>31357.866999999998</v>
      </c>
      <c r="J125" s="58">
        <v>9364.2139999999999</v>
      </c>
      <c r="K125" s="58">
        <v>10816.352000000001</v>
      </c>
      <c r="L125" s="58">
        <v>26826.006000000001</v>
      </c>
      <c r="M125" s="58">
        <v>19517.613000000001</v>
      </c>
      <c r="N125" s="58">
        <v>13536.761</v>
      </c>
      <c r="O125" s="58">
        <v>363.59699999999611</v>
      </c>
      <c r="P125" s="58">
        <v>315.553</v>
      </c>
      <c r="Q125" s="58">
        <v>31430.768</v>
      </c>
      <c r="R125" s="62">
        <v>8.86</v>
      </c>
      <c r="S125" s="22"/>
      <c r="T125" s="22"/>
      <c r="W125" s="58"/>
      <c r="X125" s="58"/>
      <c r="Y125" s="61"/>
    </row>
    <row r="126" spans="1:25">
      <c r="A126" s="59">
        <v>416</v>
      </c>
      <c r="B126" s="39" t="s">
        <v>186</v>
      </c>
      <c r="C126" s="58">
        <v>48875.771999999997</v>
      </c>
      <c r="D126" s="58">
        <v>18819.651999999998</v>
      </c>
      <c r="E126" s="58">
        <v>1784.4</v>
      </c>
      <c r="F126" s="58">
        <v>1226.8889999999999</v>
      </c>
      <c r="G126" s="58">
        <v>606.09400000000005</v>
      </c>
      <c r="H126" s="58">
        <v>2367.1989999999987</v>
      </c>
      <c r="I126" s="58">
        <v>4961.4920000000002</v>
      </c>
      <c r="J126" s="58">
        <v>2041.6949999999999</v>
      </c>
      <c r="K126" s="58">
        <v>1621.817</v>
      </c>
      <c r="L126" s="58">
        <v>5333.6270000000004</v>
      </c>
      <c r="M126" s="58">
        <v>3096.471</v>
      </c>
      <c r="N126" s="58">
        <v>2502.895</v>
      </c>
      <c r="O126" s="58">
        <v>32.422999999998865</v>
      </c>
      <c r="P126" s="58">
        <v>56.718000000000004</v>
      </c>
      <c r="Q126" s="58">
        <v>4978.0919999999996</v>
      </c>
      <c r="R126" s="62">
        <v>9.3599999999999959</v>
      </c>
      <c r="S126" s="22"/>
      <c r="T126" s="22"/>
      <c r="W126" s="58"/>
      <c r="X126" s="58"/>
      <c r="Y126" s="61"/>
    </row>
    <row r="127" spans="1:25">
      <c r="A127" s="59">
        <v>418</v>
      </c>
      <c r="B127" s="39" t="s">
        <v>187</v>
      </c>
      <c r="C127" s="58">
        <v>544430.05000000005</v>
      </c>
      <c r="D127" s="58">
        <v>124196.20299999999</v>
      </c>
      <c r="E127" s="58">
        <v>12992.868</v>
      </c>
      <c r="F127" s="58">
        <v>13772.962</v>
      </c>
      <c r="G127" s="58">
        <v>1078.5329999999999</v>
      </c>
      <c r="H127" s="58">
        <v>26424.091999999942</v>
      </c>
      <c r="I127" s="58">
        <v>52608.870999999999</v>
      </c>
      <c r="J127" s="58">
        <v>9172.3140000000003</v>
      </c>
      <c r="K127" s="58">
        <v>15623.78</v>
      </c>
      <c r="L127" s="58">
        <v>25948.886999999999</v>
      </c>
      <c r="M127" s="58">
        <v>26328.776999999998</v>
      </c>
      <c r="N127" s="58">
        <v>15483.69</v>
      </c>
      <c r="O127" s="58">
        <v>619.50799999997798</v>
      </c>
      <c r="P127" s="58">
        <v>426.42700000000002</v>
      </c>
      <c r="Q127" s="58">
        <v>44752.726000000002</v>
      </c>
      <c r="R127" s="62">
        <v>7.8599999999999994</v>
      </c>
      <c r="S127" s="22"/>
      <c r="T127" s="22"/>
      <c r="W127" s="58"/>
      <c r="X127" s="58"/>
      <c r="Y127" s="61"/>
    </row>
    <row r="128" spans="1:25">
      <c r="A128" s="59">
        <v>420</v>
      </c>
      <c r="B128" s="39" t="s">
        <v>188</v>
      </c>
      <c r="C128" s="58">
        <v>139421.86600000001</v>
      </c>
      <c r="D128" s="58">
        <v>79263.159</v>
      </c>
      <c r="E128" s="58">
        <v>5253.6610000000001</v>
      </c>
      <c r="F128" s="58">
        <v>4289.8090000000002</v>
      </c>
      <c r="G128" s="58">
        <v>1513.4949999999999</v>
      </c>
      <c r="H128" s="58">
        <v>8821.2029999999904</v>
      </c>
      <c r="I128" s="58">
        <v>14089.331</v>
      </c>
      <c r="J128" s="58">
        <v>5553.9830000000002</v>
      </c>
      <c r="K128" s="58">
        <v>5019.8239999999996</v>
      </c>
      <c r="L128" s="58">
        <v>20956.883000000002</v>
      </c>
      <c r="M128" s="58">
        <v>9301.8580000000002</v>
      </c>
      <c r="N128" s="58">
        <v>8948.5120000000006</v>
      </c>
      <c r="O128" s="58">
        <v>137.44100000000071</v>
      </c>
      <c r="P128" s="58">
        <v>154.30699999999999</v>
      </c>
      <c r="Q128" s="58">
        <v>14323.067999999999</v>
      </c>
      <c r="R128" s="62">
        <v>8.36</v>
      </c>
      <c r="S128" s="22"/>
      <c r="T128" s="22"/>
      <c r="W128" s="58"/>
      <c r="X128" s="58"/>
      <c r="Y128" s="61"/>
    </row>
    <row r="129" spans="1:25">
      <c r="A129" s="59">
        <v>421</v>
      </c>
      <c r="B129" s="39" t="s">
        <v>189</v>
      </c>
      <c r="C129" s="58">
        <v>6761.8850000000002</v>
      </c>
      <c r="D129" s="58">
        <v>5508.06</v>
      </c>
      <c r="E129" s="58">
        <v>241.14</v>
      </c>
      <c r="F129" s="58">
        <v>335.524</v>
      </c>
      <c r="G129" s="58">
        <v>983.822</v>
      </c>
      <c r="H129" s="58">
        <v>1304.6459999999988</v>
      </c>
      <c r="I129" s="58">
        <v>685.00900000000001</v>
      </c>
      <c r="J129" s="58">
        <v>293.459</v>
      </c>
      <c r="K129" s="58">
        <v>264.51900000000001</v>
      </c>
      <c r="L129" s="58">
        <v>1709.68</v>
      </c>
      <c r="M129" s="58">
        <v>700.34799999999996</v>
      </c>
      <c r="N129" s="58">
        <v>773.61</v>
      </c>
      <c r="O129" s="58">
        <v>29.368000000000279</v>
      </c>
      <c r="P129" s="58">
        <v>17.762</v>
      </c>
      <c r="Q129" s="58">
        <v>865.94799999999998</v>
      </c>
      <c r="R129" s="62">
        <v>8.36</v>
      </c>
      <c r="S129" s="22"/>
      <c r="T129" s="22"/>
      <c r="W129" s="58"/>
      <c r="X129" s="58"/>
      <c r="Y129" s="61"/>
    </row>
    <row r="130" spans="1:25">
      <c r="A130" s="59">
        <v>422</v>
      </c>
      <c r="B130" s="39" t="s">
        <v>190</v>
      </c>
      <c r="C130" s="58">
        <v>113947.825</v>
      </c>
      <c r="D130" s="58">
        <v>104936.041</v>
      </c>
      <c r="E130" s="58">
        <v>9894.5329999999994</v>
      </c>
      <c r="F130" s="58">
        <v>3741.69</v>
      </c>
      <c r="G130" s="58">
        <v>2153.893</v>
      </c>
      <c r="H130" s="58">
        <v>8765.3320000000185</v>
      </c>
      <c r="I130" s="58">
        <v>11423.713</v>
      </c>
      <c r="J130" s="58">
        <v>2328.9720000000002</v>
      </c>
      <c r="K130" s="58">
        <v>4615.7250000000004</v>
      </c>
      <c r="L130" s="58">
        <v>29036.762999999999</v>
      </c>
      <c r="M130" s="58">
        <v>9262.0619999999999</v>
      </c>
      <c r="N130" s="58">
        <v>12012.602999999999</v>
      </c>
      <c r="O130" s="58">
        <v>178.68800000001102</v>
      </c>
      <c r="P130" s="58">
        <v>179.36099999999999</v>
      </c>
      <c r="Q130" s="58">
        <v>14295.315000000001</v>
      </c>
      <c r="R130" s="62">
        <v>8.36</v>
      </c>
      <c r="S130" s="22"/>
      <c r="T130" s="22"/>
      <c r="W130" s="58"/>
      <c r="X130" s="58"/>
      <c r="Y130" s="61"/>
    </row>
    <row r="131" spans="1:25">
      <c r="A131" s="59">
        <v>423</v>
      </c>
      <c r="B131" s="39" t="s">
        <v>191</v>
      </c>
      <c r="C131" s="58">
        <v>436628.82199999999</v>
      </c>
      <c r="D131" s="58">
        <v>123096.289</v>
      </c>
      <c r="E131" s="58">
        <v>7636.4849999999997</v>
      </c>
      <c r="F131" s="58">
        <v>11187.2</v>
      </c>
      <c r="G131" s="58">
        <v>2808.8939999999998</v>
      </c>
      <c r="H131" s="58">
        <v>24848.617000000038</v>
      </c>
      <c r="I131" s="58">
        <v>42769.837</v>
      </c>
      <c r="J131" s="58">
        <v>7717.2539999999999</v>
      </c>
      <c r="K131" s="58">
        <v>12580.195</v>
      </c>
      <c r="L131" s="58">
        <v>24762.197</v>
      </c>
      <c r="M131" s="58">
        <v>22935.437000000002</v>
      </c>
      <c r="N131" s="58">
        <v>13050.053</v>
      </c>
      <c r="O131" s="58">
        <v>630.93299999999363</v>
      </c>
      <c r="P131" s="58">
        <v>342.37799999999999</v>
      </c>
      <c r="Q131" s="58">
        <v>32550.317999999999</v>
      </c>
      <c r="R131" s="62">
        <v>6.8599999999999994</v>
      </c>
      <c r="S131" s="22"/>
      <c r="T131" s="22"/>
      <c r="W131" s="58"/>
      <c r="X131" s="58"/>
      <c r="Y131" s="61"/>
    </row>
    <row r="132" spans="1:25">
      <c r="A132" s="59">
        <v>425</v>
      </c>
      <c r="B132" s="39" t="s">
        <v>192</v>
      </c>
      <c r="C132" s="58">
        <v>189400.22700000001</v>
      </c>
      <c r="D132" s="58">
        <v>34202.44</v>
      </c>
      <c r="E132" s="58">
        <v>4749.7650000000003</v>
      </c>
      <c r="F132" s="58">
        <v>6787.6170000000002</v>
      </c>
      <c r="G132" s="58">
        <v>1951.625</v>
      </c>
      <c r="H132" s="58">
        <v>9644.7879999999841</v>
      </c>
      <c r="I132" s="58">
        <v>18507.764999999999</v>
      </c>
      <c r="J132" s="58">
        <v>5684.1779999999999</v>
      </c>
      <c r="K132" s="58">
        <v>6037.2420000000002</v>
      </c>
      <c r="L132" s="58">
        <v>8163.4290000000001</v>
      </c>
      <c r="M132" s="58">
        <v>10585.034</v>
      </c>
      <c r="N132" s="58">
        <v>5710.634</v>
      </c>
      <c r="O132" s="58">
        <v>214.72200000000339</v>
      </c>
      <c r="P132" s="58">
        <v>177.57900000000001</v>
      </c>
      <c r="Q132" s="58">
        <v>16738.254000000001</v>
      </c>
      <c r="R132" s="62">
        <v>8.86</v>
      </c>
      <c r="S132" s="22"/>
      <c r="T132" s="22"/>
      <c r="W132" s="58"/>
      <c r="X132" s="58"/>
      <c r="Y132" s="61"/>
    </row>
    <row r="133" spans="1:25">
      <c r="A133" s="59">
        <v>426</v>
      </c>
      <c r="B133" s="39" t="s">
        <v>193</v>
      </c>
      <c r="C133" s="58">
        <v>195765.101</v>
      </c>
      <c r="D133" s="58">
        <v>74521.513000000006</v>
      </c>
      <c r="E133" s="58">
        <v>8598.1080000000002</v>
      </c>
      <c r="F133" s="58">
        <v>5944.4949999999999</v>
      </c>
      <c r="G133" s="58">
        <v>2410.1460000000002</v>
      </c>
      <c r="H133" s="58">
        <v>9619.2490000000216</v>
      </c>
      <c r="I133" s="58">
        <v>19363.118999999999</v>
      </c>
      <c r="J133" s="58">
        <v>7046.8739999999998</v>
      </c>
      <c r="K133" s="58">
        <v>7051.2169999999996</v>
      </c>
      <c r="L133" s="58">
        <v>20715.348000000002</v>
      </c>
      <c r="M133" s="58">
        <v>13148.704</v>
      </c>
      <c r="N133" s="58">
        <v>10133.803</v>
      </c>
      <c r="O133" s="58">
        <v>256.43500000000677</v>
      </c>
      <c r="P133" s="58">
        <v>210.554</v>
      </c>
      <c r="Q133" s="58">
        <v>19093.41</v>
      </c>
      <c r="R133" s="62">
        <v>8.8599999999999959</v>
      </c>
      <c r="S133" s="22"/>
      <c r="T133" s="22"/>
      <c r="W133" s="58"/>
      <c r="X133" s="58"/>
      <c r="Y133" s="61"/>
    </row>
    <row r="134" spans="1:25">
      <c r="A134" s="59">
        <v>444</v>
      </c>
      <c r="B134" s="39" t="s">
        <v>194</v>
      </c>
      <c r="C134" s="58">
        <v>872307.76300000004</v>
      </c>
      <c r="D134" s="58">
        <v>353147.11499999999</v>
      </c>
      <c r="E134" s="58">
        <v>27233.576000000001</v>
      </c>
      <c r="F134" s="58">
        <v>18372.800999999999</v>
      </c>
      <c r="G134" s="58">
        <v>3733.308</v>
      </c>
      <c r="H134" s="58">
        <v>49971.771999999939</v>
      </c>
      <c r="I134" s="58">
        <v>86254.451000000001</v>
      </c>
      <c r="J134" s="58">
        <v>34406.910000000003</v>
      </c>
      <c r="K134" s="58">
        <v>27049.798999999999</v>
      </c>
      <c r="L134" s="58">
        <v>68469.906000000003</v>
      </c>
      <c r="M134" s="58">
        <v>48483.553</v>
      </c>
      <c r="N134" s="58">
        <v>34474.733999999997</v>
      </c>
      <c r="O134" s="58">
        <v>1211.0180000000109</v>
      </c>
      <c r="P134" s="58">
        <v>876.20100000000002</v>
      </c>
      <c r="Q134" s="58">
        <v>79275.535000000003</v>
      </c>
      <c r="R134" s="62">
        <v>7.8599999999999994</v>
      </c>
      <c r="S134" s="22"/>
      <c r="T134" s="22"/>
      <c r="W134" s="58"/>
      <c r="X134" s="58"/>
      <c r="Y134" s="61"/>
    </row>
    <row r="135" spans="1:25">
      <c r="A135" s="59">
        <v>430</v>
      </c>
      <c r="B135" s="39" t="s">
        <v>195</v>
      </c>
      <c r="C135" s="58">
        <v>212025.85800000001</v>
      </c>
      <c r="D135" s="58">
        <v>125099.68399999999</v>
      </c>
      <c r="E135" s="58">
        <v>9586.6479999999992</v>
      </c>
      <c r="F135" s="58">
        <v>6926.0739999999996</v>
      </c>
      <c r="G135" s="58">
        <v>9474.2800000000007</v>
      </c>
      <c r="H135" s="58">
        <v>17558.841999999997</v>
      </c>
      <c r="I135" s="58">
        <v>21045.032999999999</v>
      </c>
      <c r="J135" s="58">
        <v>6951.4359999999997</v>
      </c>
      <c r="K135" s="58">
        <v>7753.1509999999998</v>
      </c>
      <c r="L135" s="58">
        <v>32782.802000000003</v>
      </c>
      <c r="M135" s="58">
        <v>16813.782999999999</v>
      </c>
      <c r="N135" s="58">
        <v>15588.304</v>
      </c>
      <c r="O135" s="58">
        <v>378.27699999999459</v>
      </c>
      <c r="P135" s="58">
        <v>343.17399999999998</v>
      </c>
      <c r="Q135" s="58">
        <v>22839.738000000001</v>
      </c>
      <c r="R135" s="62">
        <v>8.36</v>
      </c>
      <c r="S135" s="22"/>
      <c r="T135" s="22"/>
      <c r="W135" s="58"/>
      <c r="X135" s="58"/>
      <c r="Y135" s="61"/>
    </row>
    <row r="136" spans="1:25">
      <c r="A136" s="59">
        <v>433</v>
      </c>
      <c r="B136" s="39" t="s">
        <v>196</v>
      </c>
      <c r="C136" s="58">
        <v>137152.003</v>
      </c>
      <c r="D136" s="58">
        <v>54101.519</v>
      </c>
      <c r="E136" s="58">
        <v>2921.0590000000002</v>
      </c>
      <c r="F136" s="58">
        <v>4024.4569999999999</v>
      </c>
      <c r="G136" s="58">
        <v>1559.9059999999999</v>
      </c>
      <c r="H136" s="58">
        <v>8115.381000000013</v>
      </c>
      <c r="I136" s="58">
        <v>13233.299000000001</v>
      </c>
      <c r="J136" s="58">
        <v>7642.5330000000004</v>
      </c>
      <c r="K136" s="58">
        <v>4691.6909999999998</v>
      </c>
      <c r="L136" s="58">
        <v>13803.657999999999</v>
      </c>
      <c r="M136" s="58">
        <v>9023.8829999999998</v>
      </c>
      <c r="N136" s="58">
        <v>6926.7539999999999</v>
      </c>
      <c r="O136" s="58">
        <v>131.9140000000034</v>
      </c>
      <c r="P136" s="58">
        <v>219.00899999999999</v>
      </c>
      <c r="Q136" s="58">
        <v>13214.806</v>
      </c>
      <c r="R136" s="62">
        <v>8.86</v>
      </c>
      <c r="S136" s="22"/>
      <c r="T136" s="22"/>
      <c r="W136" s="58"/>
      <c r="X136" s="58"/>
      <c r="Y136" s="61"/>
    </row>
    <row r="137" spans="1:25">
      <c r="A137" s="59">
        <v>434</v>
      </c>
      <c r="B137" s="39" t="s">
        <v>197</v>
      </c>
      <c r="C137" s="58">
        <v>243798.29199999999</v>
      </c>
      <c r="D137" s="58">
        <v>123972.664</v>
      </c>
      <c r="E137" s="58">
        <v>8620.5429999999997</v>
      </c>
      <c r="F137" s="58">
        <v>5152.3890000000001</v>
      </c>
      <c r="G137" s="58">
        <v>2345.1889999999999</v>
      </c>
      <c r="H137" s="58">
        <v>16730.460000000025</v>
      </c>
      <c r="I137" s="58">
        <v>24034.437999999998</v>
      </c>
      <c r="J137" s="58">
        <v>12085.794</v>
      </c>
      <c r="K137" s="58">
        <v>7821.7969999999996</v>
      </c>
      <c r="L137" s="58">
        <v>27202.669000000002</v>
      </c>
      <c r="M137" s="58">
        <v>15727.588</v>
      </c>
      <c r="N137" s="58">
        <v>12955.537</v>
      </c>
      <c r="O137" s="58">
        <v>597.21100000000297</v>
      </c>
      <c r="P137" s="58">
        <v>308.53899999999999</v>
      </c>
      <c r="Q137" s="58">
        <v>22361.375</v>
      </c>
      <c r="R137" s="62">
        <v>7.6099999999999994</v>
      </c>
      <c r="S137" s="22"/>
      <c r="T137" s="22"/>
      <c r="W137" s="58"/>
      <c r="X137" s="58"/>
      <c r="Y137" s="61"/>
    </row>
    <row r="138" spans="1:25">
      <c r="A138" s="59">
        <v>435</v>
      </c>
      <c r="B138" s="39" t="s">
        <v>198</v>
      </c>
      <c r="C138" s="58">
        <v>8848.4269999999997</v>
      </c>
      <c r="D138" s="58">
        <v>7750.42</v>
      </c>
      <c r="E138" s="58">
        <v>420.22800000000001</v>
      </c>
      <c r="F138" s="58">
        <v>245.25399999999999</v>
      </c>
      <c r="G138" s="58">
        <v>145.52500000000001</v>
      </c>
      <c r="H138" s="58">
        <v>1745.6379999999986</v>
      </c>
      <c r="I138" s="58">
        <v>875.00199999999995</v>
      </c>
      <c r="J138" s="58">
        <v>497.45499999999998</v>
      </c>
      <c r="K138" s="58">
        <v>302.44799999999998</v>
      </c>
      <c r="L138" s="58">
        <v>2001.04</v>
      </c>
      <c r="M138" s="58">
        <v>616.20799999999997</v>
      </c>
      <c r="N138" s="58">
        <v>834.94200000000001</v>
      </c>
      <c r="O138" s="58">
        <v>45.299000000000092</v>
      </c>
      <c r="P138" s="58">
        <v>12.784000000000001</v>
      </c>
      <c r="Q138" s="58">
        <v>777.75800000000004</v>
      </c>
      <c r="R138" s="62">
        <v>5.8599999999999994</v>
      </c>
      <c r="S138" s="22"/>
      <c r="T138" s="22"/>
      <c r="W138" s="58"/>
      <c r="X138" s="58"/>
      <c r="Y138" s="61"/>
    </row>
    <row r="139" spans="1:25">
      <c r="A139" s="59">
        <v>436</v>
      </c>
      <c r="B139" s="39" t="s">
        <v>199</v>
      </c>
      <c r="C139" s="58">
        <v>29758.353999999999</v>
      </c>
      <c r="D139" s="58">
        <v>9891.2829999999994</v>
      </c>
      <c r="E139" s="58">
        <v>1004.168</v>
      </c>
      <c r="F139" s="58">
        <v>1241.3520000000001</v>
      </c>
      <c r="G139" s="58">
        <v>952.58799999999997</v>
      </c>
      <c r="H139" s="58">
        <v>3207.7740000000022</v>
      </c>
      <c r="I139" s="58">
        <v>2923.1010000000001</v>
      </c>
      <c r="J139" s="58">
        <v>1392.152</v>
      </c>
      <c r="K139" s="58">
        <v>1203.3040000000001</v>
      </c>
      <c r="L139" s="58">
        <v>2817.26</v>
      </c>
      <c r="M139" s="58">
        <v>2252.569</v>
      </c>
      <c r="N139" s="58">
        <v>1648.268</v>
      </c>
      <c r="O139" s="58">
        <v>62.375999999999749</v>
      </c>
      <c r="P139" s="58">
        <v>54.816000000000003</v>
      </c>
      <c r="Q139" s="58">
        <v>2742.8049999999998</v>
      </c>
      <c r="R139" s="62">
        <v>8.36</v>
      </c>
      <c r="S139" s="22"/>
      <c r="T139" s="22"/>
      <c r="W139" s="58"/>
      <c r="X139" s="58"/>
      <c r="Y139" s="61"/>
    </row>
    <row r="140" spans="1:25">
      <c r="A140" s="59">
        <v>440</v>
      </c>
      <c r="B140" s="39" t="s">
        <v>200</v>
      </c>
      <c r="C140" s="58">
        <v>100654.72100000001</v>
      </c>
      <c r="D140" s="58">
        <v>22382.241000000002</v>
      </c>
      <c r="E140" s="58">
        <v>1026.585</v>
      </c>
      <c r="F140" s="58">
        <v>4324.4290000000001</v>
      </c>
      <c r="G140" s="58">
        <v>393.93900000000002</v>
      </c>
      <c r="H140" s="58">
        <v>5070.1190000000079</v>
      </c>
      <c r="I140" s="58">
        <v>9560.0650000000005</v>
      </c>
      <c r="J140" s="58">
        <v>1704.5039999999999</v>
      </c>
      <c r="K140" s="58">
        <v>2947.5149999999999</v>
      </c>
      <c r="L140" s="58">
        <v>5298.8710000000001</v>
      </c>
      <c r="M140" s="58">
        <v>6752.17</v>
      </c>
      <c r="N140" s="58">
        <v>4111.3360000000002</v>
      </c>
      <c r="O140" s="58">
        <v>72.718999999998232</v>
      </c>
      <c r="P140" s="58">
        <v>134.88800000000001</v>
      </c>
      <c r="Q140" s="58">
        <v>7401.866</v>
      </c>
      <c r="R140" s="62">
        <v>7.3599999999999994</v>
      </c>
      <c r="S140" s="22"/>
      <c r="T140" s="22"/>
      <c r="W140" s="58"/>
      <c r="X140" s="58"/>
      <c r="Y140" s="61"/>
    </row>
    <row r="141" spans="1:25">
      <c r="A141" s="59">
        <v>441</v>
      </c>
      <c r="B141" s="39" t="s">
        <v>201</v>
      </c>
      <c r="C141" s="58">
        <v>62399.942999999999</v>
      </c>
      <c r="D141" s="58">
        <v>38456.385999999999</v>
      </c>
      <c r="E141" s="58">
        <v>2984.0680000000002</v>
      </c>
      <c r="F141" s="58">
        <v>1474.5350000000001</v>
      </c>
      <c r="G141" s="58">
        <v>1289.684</v>
      </c>
      <c r="H141" s="58">
        <v>4878.9659999999967</v>
      </c>
      <c r="I141" s="58">
        <v>6412.15</v>
      </c>
      <c r="J141" s="58">
        <v>3042.0610000000001</v>
      </c>
      <c r="K141" s="58">
        <v>2136.2809999999999</v>
      </c>
      <c r="L141" s="58">
        <v>10820.557000000001</v>
      </c>
      <c r="M141" s="58">
        <v>4447.8869999999997</v>
      </c>
      <c r="N141" s="58">
        <v>4704.634</v>
      </c>
      <c r="O141" s="58">
        <v>111.33900000000085</v>
      </c>
      <c r="P141" s="58">
        <v>96.73</v>
      </c>
      <c r="Q141" s="58">
        <v>6518.0479999999998</v>
      </c>
      <c r="R141" s="62">
        <v>8.36</v>
      </c>
      <c r="S141" s="22"/>
      <c r="T141" s="22"/>
      <c r="W141" s="58"/>
      <c r="X141" s="58"/>
      <c r="Y141" s="61"/>
    </row>
    <row r="142" spans="1:25">
      <c r="A142" s="59">
        <v>475</v>
      </c>
      <c r="B142" s="39" t="s">
        <v>202</v>
      </c>
      <c r="C142" s="58">
        <v>91573.486999999994</v>
      </c>
      <c r="D142" s="58">
        <v>38020.233</v>
      </c>
      <c r="E142" s="58">
        <v>1564.73</v>
      </c>
      <c r="F142" s="58">
        <v>2345.5650000000001</v>
      </c>
      <c r="G142" s="58">
        <v>2305.029</v>
      </c>
      <c r="H142" s="58">
        <v>8267.0620000000054</v>
      </c>
      <c r="I142" s="58">
        <v>9216.518</v>
      </c>
      <c r="J142" s="58">
        <v>3485.6959999999999</v>
      </c>
      <c r="K142" s="58">
        <v>2992.0529999999999</v>
      </c>
      <c r="L142" s="58">
        <v>9890.5419999999995</v>
      </c>
      <c r="M142" s="58">
        <v>6582.6859999999997</v>
      </c>
      <c r="N142" s="58">
        <v>4875.5119999999997</v>
      </c>
      <c r="O142" s="58">
        <v>333.75000000000273</v>
      </c>
      <c r="P142" s="58">
        <v>146.88900000000001</v>
      </c>
      <c r="Q142" s="58">
        <v>9137.0059999999994</v>
      </c>
      <c r="R142" s="62">
        <v>8.86</v>
      </c>
      <c r="S142" s="22"/>
      <c r="T142" s="22"/>
      <c r="W142" s="58"/>
      <c r="X142" s="58"/>
      <c r="Y142" s="61"/>
    </row>
    <row r="143" spans="1:25">
      <c r="A143" s="59">
        <v>480</v>
      </c>
      <c r="B143" s="39" t="s">
        <v>203</v>
      </c>
      <c r="C143" s="58">
        <v>27756.828000000001</v>
      </c>
      <c r="D143" s="58">
        <v>14357.669</v>
      </c>
      <c r="E143" s="58">
        <v>931.96600000000001</v>
      </c>
      <c r="F143" s="58">
        <v>975.46500000000003</v>
      </c>
      <c r="G143" s="58">
        <v>1742.4380000000001</v>
      </c>
      <c r="H143" s="58">
        <v>3208.9110000000001</v>
      </c>
      <c r="I143" s="58">
        <v>2908.0369999999998</v>
      </c>
      <c r="J143" s="58">
        <v>1679.7729999999999</v>
      </c>
      <c r="K143" s="58">
        <v>1202.8130000000001</v>
      </c>
      <c r="L143" s="58">
        <v>3657.6570000000002</v>
      </c>
      <c r="M143" s="58">
        <v>2262.2979999999998</v>
      </c>
      <c r="N143" s="58">
        <v>1836.7829999999999</v>
      </c>
      <c r="O143" s="58">
        <v>24.241999999999734</v>
      </c>
      <c r="P143" s="58">
        <v>57.055999999999997</v>
      </c>
      <c r="Q143" s="58">
        <v>2795.3380000000002</v>
      </c>
      <c r="R143" s="62">
        <v>8.11</v>
      </c>
      <c r="S143" s="22"/>
      <c r="T143" s="22"/>
      <c r="W143" s="58"/>
      <c r="X143" s="58"/>
      <c r="Y143" s="61"/>
    </row>
    <row r="144" spans="1:25">
      <c r="A144" s="59">
        <v>481</v>
      </c>
      <c r="B144" s="39" t="s">
        <v>204</v>
      </c>
      <c r="C144" s="58">
        <v>212159.19899999999</v>
      </c>
      <c r="D144" s="58">
        <v>56623.124000000003</v>
      </c>
      <c r="E144" s="58">
        <v>3718.0920000000001</v>
      </c>
      <c r="F144" s="58">
        <v>4669.3509999999997</v>
      </c>
      <c r="G144" s="58">
        <v>1644.444</v>
      </c>
      <c r="H144" s="58">
        <v>12459.598000000024</v>
      </c>
      <c r="I144" s="58">
        <v>20653.578000000001</v>
      </c>
      <c r="J144" s="58">
        <v>5974.7209999999995</v>
      </c>
      <c r="K144" s="58">
        <v>6285.5280000000002</v>
      </c>
      <c r="L144" s="58">
        <v>10635.791999999999</v>
      </c>
      <c r="M144" s="58">
        <v>10939.966</v>
      </c>
      <c r="N144" s="58">
        <v>5675.817</v>
      </c>
      <c r="O144" s="58">
        <v>430.64699999999993</v>
      </c>
      <c r="P144" s="58">
        <v>155.041</v>
      </c>
      <c r="Q144" s="58">
        <v>18449.985000000001</v>
      </c>
      <c r="R144" s="62">
        <v>8.110000000000003</v>
      </c>
      <c r="S144" s="22"/>
      <c r="T144" s="22"/>
      <c r="W144" s="58"/>
      <c r="X144" s="58"/>
      <c r="Y144" s="61"/>
    </row>
    <row r="145" spans="1:25">
      <c r="A145" s="59">
        <v>483</v>
      </c>
      <c r="B145" s="39" t="s">
        <v>205</v>
      </c>
      <c r="C145" s="58">
        <v>11452.945</v>
      </c>
      <c r="D145" s="58">
        <v>5829.7849999999999</v>
      </c>
      <c r="E145" s="58">
        <v>673.08399999999995</v>
      </c>
      <c r="F145" s="58">
        <v>533.20299999999997</v>
      </c>
      <c r="G145" s="58">
        <v>642.93600000000004</v>
      </c>
      <c r="H145" s="58">
        <v>1296.6580000000013</v>
      </c>
      <c r="I145" s="58">
        <v>1196.1110000000001</v>
      </c>
      <c r="J145" s="58">
        <v>660.41899999999998</v>
      </c>
      <c r="K145" s="58">
        <v>429.73599999999999</v>
      </c>
      <c r="L145" s="58">
        <v>2085.8879999999999</v>
      </c>
      <c r="M145" s="58">
        <v>1122.5830000000001</v>
      </c>
      <c r="N145" s="58">
        <v>1060.0640000000001</v>
      </c>
      <c r="O145" s="58">
        <v>38.3250000000005</v>
      </c>
      <c r="P145" s="58">
        <v>26.478000000000002</v>
      </c>
      <c r="Q145" s="58">
        <v>1321.395</v>
      </c>
      <c r="R145" s="62">
        <v>9.86</v>
      </c>
      <c r="S145" s="22"/>
      <c r="T145" s="22"/>
      <c r="W145" s="58"/>
      <c r="X145" s="58"/>
      <c r="Y145" s="61"/>
    </row>
    <row r="146" spans="1:25">
      <c r="A146" s="59">
        <v>484</v>
      </c>
      <c r="B146" s="39" t="s">
        <v>206</v>
      </c>
      <c r="C146" s="58">
        <v>35796.269</v>
      </c>
      <c r="D146" s="58">
        <v>25772.519</v>
      </c>
      <c r="E146" s="58">
        <v>1482.8530000000001</v>
      </c>
      <c r="F146" s="58">
        <v>1132.5319999999999</v>
      </c>
      <c r="G146" s="58">
        <v>871.851</v>
      </c>
      <c r="H146" s="58">
        <v>5925.5969999999988</v>
      </c>
      <c r="I146" s="58">
        <v>3537.6489999999999</v>
      </c>
      <c r="J146" s="58">
        <v>1537.5809999999999</v>
      </c>
      <c r="K146" s="58">
        <v>1301.6110000000001</v>
      </c>
      <c r="L146" s="58">
        <v>7405.165</v>
      </c>
      <c r="M146" s="58">
        <v>2934.2</v>
      </c>
      <c r="N146" s="58">
        <v>3076.346</v>
      </c>
      <c r="O146" s="58">
        <v>95.879000000002179</v>
      </c>
      <c r="P146" s="58">
        <v>53.03</v>
      </c>
      <c r="Q146" s="58">
        <v>3932.6010000000001</v>
      </c>
      <c r="R146" s="62">
        <v>7.8599999999999994</v>
      </c>
      <c r="S146" s="22"/>
      <c r="T146" s="22"/>
      <c r="W146" s="58"/>
      <c r="X146" s="58"/>
      <c r="Y146" s="61"/>
    </row>
    <row r="147" spans="1:25">
      <c r="A147" s="59">
        <v>489</v>
      </c>
      <c r="B147" s="39" t="s">
        <v>207</v>
      </c>
      <c r="C147" s="58">
        <v>21652.973000000002</v>
      </c>
      <c r="D147" s="58">
        <v>15844.394</v>
      </c>
      <c r="E147" s="58">
        <v>1065.93</v>
      </c>
      <c r="F147" s="58">
        <v>548.53300000000002</v>
      </c>
      <c r="G147" s="58">
        <v>645.93700000000001</v>
      </c>
      <c r="H147" s="58">
        <v>1458.0029999999947</v>
      </c>
      <c r="I147" s="58">
        <v>2230.7249999999999</v>
      </c>
      <c r="J147" s="58">
        <v>1356.0889999999999</v>
      </c>
      <c r="K147" s="58">
        <v>841.26700000000005</v>
      </c>
      <c r="L147" s="58">
        <v>5372.3789999999999</v>
      </c>
      <c r="M147" s="58">
        <v>1669.6120000000001</v>
      </c>
      <c r="N147" s="58">
        <v>2224.3409999999999</v>
      </c>
      <c r="O147" s="58">
        <v>64.632000000000062</v>
      </c>
      <c r="P147" s="58">
        <v>43.514000000000003</v>
      </c>
      <c r="Q147" s="58">
        <v>2370.08</v>
      </c>
      <c r="R147" s="62">
        <v>8.860000000000003</v>
      </c>
      <c r="S147" s="22"/>
      <c r="T147" s="22"/>
      <c r="W147" s="58"/>
      <c r="X147" s="58"/>
      <c r="Y147" s="61"/>
    </row>
    <row r="148" spans="1:25">
      <c r="A148" s="59">
        <v>491</v>
      </c>
      <c r="B148" s="39" t="s">
        <v>208</v>
      </c>
      <c r="C148" s="58">
        <v>853861.39300000004</v>
      </c>
      <c r="D148" s="58">
        <v>397815.89799999999</v>
      </c>
      <c r="E148" s="58">
        <v>35314.964</v>
      </c>
      <c r="F148" s="58">
        <v>25522.697</v>
      </c>
      <c r="G148" s="58">
        <v>3586.1880000000001</v>
      </c>
      <c r="H148" s="58">
        <v>49931.964999999946</v>
      </c>
      <c r="I148" s="58">
        <v>85379.192999999999</v>
      </c>
      <c r="J148" s="58">
        <v>14493.764999999999</v>
      </c>
      <c r="K148" s="58">
        <v>28750.809000000001</v>
      </c>
      <c r="L148" s="58">
        <v>94780.740999999995</v>
      </c>
      <c r="M148" s="58">
        <v>56585.934000000001</v>
      </c>
      <c r="N148" s="58">
        <v>46621.093999999997</v>
      </c>
      <c r="O148" s="58">
        <v>1735.7509999999966</v>
      </c>
      <c r="P148" s="58">
        <v>1206.0730000000001</v>
      </c>
      <c r="Q148" s="58">
        <v>95557.096999999994</v>
      </c>
      <c r="R148" s="62">
        <v>9.36</v>
      </c>
      <c r="S148" s="22"/>
      <c r="T148" s="22"/>
      <c r="W148" s="58"/>
      <c r="X148" s="58"/>
      <c r="Y148" s="61"/>
    </row>
    <row r="149" spans="1:25">
      <c r="A149" s="59">
        <v>494</v>
      </c>
      <c r="B149" s="39" t="s">
        <v>209</v>
      </c>
      <c r="C149" s="58">
        <v>139920.247</v>
      </c>
      <c r="D149" s="58">
        <v>49669.063999999998</v>
      </c>
      <c r="E149" s="58">
        <v>5333.89</v>
      </c>
      <c r="F149" s="58">
        <v>5207.0709999999999</v>
      </c>
      <c r="G149" s="58">
        <v>1828.8030000000001</v>
      </c>
      <c r="H149" s="58">
        <v>7866.0140000000065</v>
      </c>
      <c r="I149" s="58">
        <v>14032.136</v>
      </c>
      <c r="J149" s="58">
        <v>5279.665</v>
      </c>
      <c r="K149" s="58">
        <v>5255.8559999999998</v>
      </c>
      <c r="L149" s="58">
        <v>12878.46</v>
      </c>
      <c r="M149" s="58">
        <v>9260.9629999999997</v>
      </c>
      <c r="N149" s="58">
        <v>6763.7550000000001</v>
      </c>
      <c r="O149" s="58">
        <v>229.09500000000207</v>
      </c>
      <c r="P149" s="58">
        <v>159.70500000000001</v>
      </c>
      <c r="Q149" s="58">
        <v>14386.787</v>
      </c>
      <c r="R149" s="62">
        <v>9.36</v>
      </c>
      <c r="S149" s="22"/>
      <c r="T149" s="22"/>
      <c r="W149" s="58"/>
      <c r="X149" s="58"/>
      <c r="Y149" s="61"/>
    </row>
    <row r="150" spans="1:25">
      <c r="A150" s="59">
        <v>495</v>
      </c>
      <c r="B150" s="39" t="s">
        <v>210</v>
      </c>
      <c r="C150" s="58">
        <v>16053.602999999999</v>
      </c>
      <c r="D150" s="58">
        <v>12714.831</v>
      </c>
      <c r="E150" s="58">
        <v>901.09500000000003</v>
      </c>
      <c r="F150" s="58">
        <v>626.91499999999996</v>
      </c>
      <c r="G150" s="58">
        <v>428.56799999999998</v>
      </c>
      <c r="H150" s="58">
        <v>1984.2489999999991</v>
      </c>
      <c r="I150" s="58">
        <v>1642.539</v>
      </c>
      <c r="J150" s="58">
        <v>826.62</v>
      </c>
      <c r="K150" s="58">
        <v>715.23699999999997</v>
      </c>
      <c r="L150" s="58">
        <v>4033.991</v>
      </c>
      <c r="M150" s="58">
        <v>1374.4949999999999</v>
      </c>
      <c r="N150" s="58">
        <v>1740.1959999999999</v>
      </c>
      <c r="O150" s="58">
        <v>22.503000000000611</v>
      </c>
      <c r="P150" s="58">
        <v>29.116</v>
      </c>
      <c r="Q150" s="58">
        <v>2021.9090000000001</v>
      </c>
      <c r="R150" s="62">
        <v>9.36</v>
      </c>
      <c r="S150" s="22"/>
      <c r="T150" s="22"/>
      <c r="W150" s="58"/>
      <c r="X150" s="58"/>
      <c r="Y150" s="61"/>
    </row>
    <row r="151" spans="1:25">
      <c r="A151" s="59">
        <v>498</v>
      </c>
      <c r="B151" s="39" t="s">
        <v>211</v>
      </c>
      <c r="C151" s="58">
        <v>34151.561999999998</v>
      </c>
      <c r="D151" s="58">
        <v>17562.062000000002</v>
      </c>
      <c r="E151" s="58">
        <v>1992.3030000000001</v>
      </c>
      <c r="F151" s="58">
        <v>1469.4580000000001</v>
      </c>
      <c r="G151" s="58">
        <v>244.45</v>
      </c>
      <c r="H151" s="58">
        <v>4249.0959999999968</v>
      </c>
      <c r="I151" s="58">
        <v>3391.5120000000002</v>
      </c>
      <c r="J151" s="58">
        <v>1319.22</v>
      </c>
      <c r="K151" s="58">
        <v>1453.296</v>
      </c>
      <c r="L151" s="58">
        <v>4006.7339999999999</v>
      </c>
      <c r="M151" s="58">
        <v>2729.66</v>
      </c>
      <c r="N151" s="58">
        <v>2030.5540000000001</v>
      </c>
      <c r="O151" s="58">
        <v>61.418999999999869</v>
      </c>
      <c r="P151" s="58">
        <v>56.154000000000003</v>
      </c>
      <c r="Q151" s="58">
        <v>3835.768</v>
      </c>
      <c r="R151" s="62">
        <v>8.86</v>
      </c>
      <c r="S151" s="22"/>
      <c r="T151" s="22"/>
      <c r="W151" s="58"/>
      <c r="X151" s="58"/>
      <c r="Y151" s="61"/>
    </row>
    <row r="152" spans="1:25">
      <c r="A152" s="59">
        <v>499</v>
      </c>
      <c r="B152" s="39" t="s">
        <v>212</v>
      </c>
      <c r="C152" s="58">
        <v>393422.49300000002</v>
      </c>
      <c r="D152" s="58">
        <v>122788.27800000001</v>
      </c>
      <c r="E152" s="58">
        <v>5578.3549999999996</v>
      </c>
      <c r="F152" s="58">
        <v>9149.3130000000001</v>
      </c>
      <c r="G152" s="58">
        <v>5474.5870000000004</v>
      </c>
      <c r="H152" s="58">
        <v>21619.671999999955</v>
      </c>
      <c r="I152" s="58">
        <v>38980.97</v>
      </c>
      <c r="J152" s="58">
        <v>8492.7250000000004</v>
      </c>
      <c r="K152" s="58">
        <v>11570.924999999999</v>
      </c>
      <c r="L152" s="58">
        <v>24928.123</v>
      </c>
      <c r="M152" s="58">
        <v>22611.003000000001</v>
      </c>
      <c r="N152" s="58">
        <v>13378.383</v>
      </c>
      <c r="O152" s="58">
        <v>703.46599999999125</v>
      </c>
      <c r="P152" s="58">
        <v>416.27800000000002</v>
      </c>
      <c r="Q152" s="58">
        <v>34674.910000000003</v>
      </c>
      <c r="R152" s="62">
        <v>8.11</v>
      </c>
      <c r="S152" s="22"/>
      <c r="T152" s="22"/>
      <c r="W152" s="58"/>
      <c r="X152" s="58"/>
      <c r="Y152" s="61"/>
    </row>
    <row r="153" spans="1:25">
      <c r="A153" s="59">
        <v>500</v>
      </c>
      <c r="B153" s="39" t="s">
        <v>213</v>
      </c>
      <c r="C153" s="58">
        <v>214142.33100000001</v>
      </c>
      <c r="D153" s="58">
        <v>60709.26</v>
      </c>
      <c r="E153" s="58">
        <v>6119.5420000000004</v>
      </c>
      <c r="F153" s="58">
        <v>5458.616</v>
      </c>
      <c r="G153" s="58">
        <v>289.96699999999998</v>
      </c>
      <c r="H153" s="58">
        <v>11229.250000000005</v>
      </c>
      <c r="I153" s="58">
        <v>20935.788</v>
      </c>
      <c r="J153" s="58">
        <v>3432.4490000000001</v>
      </c>
      <c r="K153" s="58">
        <v>6335.7510000000002</v>
      </c>
      <c r="L153" s="58">
        <v>12425.733</v>
      </c>
      <c r="M153" s="58">
        <v>10716.173000000001</v>
      </c>
      <c r="N153" s="58">
        <v>6364.09</v>
      </c>
      <c r="O153" s="58">
        <v>251.57799999999224</v>
      </c>
      <c r="P153" s="58">
        <v>130.81100000000001</v>
      </c>
      <c r="Q153" s="58">
        <v>16079.263000000001</v>
      </c>
      <c r="R153" s="62">
        <v>6.8599999999999994</v>
      </c>
      <c r="S153" s="22"/>
      <c r="T153" s="22"/>
      <c r="W153" s="58"/>
      <c r="X153" s="58"/>
      <c r="Y153" s="61"/>
    </row>
    <row r="154" spans="1:25">
      <c r="A154" s="59">
        <v>503</v>
      </c>
      <c r="B154" s="39" t="s">
        <v>214</v>
      </c>
      <c r="C154" s="58">
        <v>122450.16</v>
      </c>
      <c r="D154" s="58">
        <v>57009.576000000001</v>
      </c>
      <c r="E154" s="58">
        <v>3419.89</v>
      </c>
      <c r="F154" s="58">
        <v>3975.7910000000002</v>
      </c>
      <c r="G154" s="58">
        <v>3506.866</v>
      </c>
      <c r="H154" s="58">
        <v>9862.7399999999816</v>
      </c>
      <c r="I154" s="58">
        <v>12354.119000000001</v>
      </c>
      <c r="J154" s="58">
        <v>6111.5079999999998</v>
      </c>
      <c r="K154" s="58">
        <v>4007.56</v>
      </c>
      <c r="L154" s="58">
        <v>13594.447</v>
      </c>
      <c r="M154" s="58">
        <v>8732.6890000000003</v>
      </c>
      <c r="N154" s="58">
        <v>6629.0550000000003</v>
      </c>
      <c r="O154" s="58">
        <v>245.33600000000115</v>
      </c>
      <c r="P154" s="58">
        <v>184.38</v>
      </c>
      <c r="Q154" s="58">
        <v>12543.422</v>
      </c>
      <c r="R154" s="62">
        <v>8.61</v>
      </c>
      <c r="S154" s="22"/>
      <c r="T154" s="22"/>
      <c r="W154" s="58"/>
      <c r="X154" s="58"/>
      <c r="Y154" s="61"/>
    </row>
    <row r="155" spans="1:25">
      <c r="A155" s="59">
        <v>504</v>
      </c>
      <c r="B155" s="39" t="s">
        <v>215</v>
      </c>
      <c r="C155" s="58">
        <v>25666.258999999998</v>
      </c>
      <c r="D155" s="58">
        <v>13125.869000000001</v>
      </c>
      <c r="E155" s="58">
        <v>1204.9359999999999</v>
      </c>
      <c r="F155" s="58">
        <v>690.02099999999996</v>
      </c>
      <c r="G155" s="58">
        <v>1221.4259999999999</v>
      </c>
      <c r="H155" s="58">
        <v>2441.474999999999</v>
      </c>
      <c r="I155" s="58">
        <v>2490.5479999999998</v>
      </c>
      <c r="J155" s="58">
        <v>1799.1959999999999</v>
      </c>
      <c r="K155" s="58">
        <v>883.29600000000005</v>
      </c>
      <c r="L155" s="58">
        <v>3476.4160000000002</v>
      </c>
      <c r="M155" s="58">
        <v>1936.047</v>
      </c>
      <c r="N155" s="58">
        <v>1755.364</v>
      </c>
      <c r="O155" s="58">
        <v>19.105999999999767</v>
      </c>
      <c r="P155" s="58">
        <v>45.6</v>
      </c>
      <c r="Q155" s="58">
        <v>2769.0929999999998</v>
      </c>
      <c r="R155" s="62">
        <v>8.86</v>
      </c>
      <c r="S155" s="22"/>
      <c r="T155" s="22"/>
      <c r="W155" s="58"/>
      <c r="X155" s="58"/>
      <c r="Y155" s="61"/>
    </row>
    <row r="156" spans="1:25">
      <c r="A156" s="59">
        <v>505</v>
      </c>
      <c r="B156" s="39" t="s">
        <v>216</v>
      </c>
      <c r="C156" s="58">
        <v>430177.02299999999</v>
      </c>
      <c r="D156" s="58">
        <v>123568.61599999999</v>
      </c>
      <c r="E156" s="58">
        <v>9624.3169999999991</v>
      </c>
      <c r="F156" s="58">
        <v>10052.281999999999</v>
      </c>
      <c r="G156" s="58">
        <v>3392.7489999999998</v>
      </c>
      <c r="H156" s="58">
        <v>22592.634999999998</v>
      </c>
      <c r="I156" s="58">
        <v>42200.773000000001</v>
      </c>
      <c r="J156" s="58">
        <v>19347.988000000001</v>
      </c>
      <c r="K156" s="58">
        <v>13152.682000000001</v>
      </c>
      <c r="L156" s="58">
        <v>26216.800999999999</v>
      </c>
      <c r="M156" s="58">
        <v>23926.966</v>
      </c>
      <c r="N156" s="58">
        <v>14586.886</v>
      </c>
      <c r="O156" s="58">
        <v>499.32799999999952</v>
      </c>
      <c r="P156" s="58">
        <v>445.81900000000002</v>
      </c>
      <c r="Q156" s="58">
        <v>37800.966</v>
      </c>
      <c r="R156" s="62">
        <v>8.3599999999999959</v>
      </c>
      <c r="S156" s="22"/>
      <c r="T156" s="22"/>
      <c r="W156" s="58"/>
      <c r="X156" s="58"/>
      <c r="Y156" s="61"/>
    </row>
    <row r="157" spans="1:25">
      <c r="A157" s="59">
        <v>508</v>
      </c>
      <c r="B157" s="39" t="s">
        <v>217</v>
      </c>
      <c r="C157" s="58">
        <v>126884.804</v>
      </c>
      <c r="D157" s="58">
        <v>95151.587</v>
      </c>
      <c r="E157" s="58">
        <v>5341.643</v>
      </c>
      <c r="F157" s="58">
        <v>3838.2959999999998</v>
      </c>
      <c r="G157" s="58">
        <v>514.11099999999999</v>
      </c>
      <c r="H157" s="58">
        <v>7670.9069999999947</v>
      </c>
      <c r="I157" s="58">
        <v>12720.471</v>
      </c>
      <c r="J157" s="58">
        <v>3597.5309999999999</v>
      </c>
      <c r="K157" s="58">
        <v>4362.7579999999998</v>
      </c>
      <c r="L157" s="58">
        <v>21459.02</v>
      </c>
      <c r="M157" s="58">
        <v>8983.4779999999992</v>
      </c>
      <c r="N157" s="58">
        <v>8939.9179999999997</v>
      </c>
      <c r="O157" s="58">
        <v>175.5520000000015</v>
      </c>
      <c r="P157" s="58">
        <v>182.79300000000001</v>
      </c>
      <c r="Q157" s="58">
        <v>17390.815999999999</v>
      </c>
      <c r="R157" s="62">
        <v>9.860000000000003</v>
      </c>
      <c r="S157" s="22"/>
      <c r="T157" s="22"/>
      <c r="W157" s="58"/>
      <c r="X157" s="58"/>
      <c r="Y157" s="61"/>
    </row>
    <row r="158" spans="1:25">
      <c r="A158" s="59">
        <v>507</v>
      </c>
      <c r="B158" s="39" t="s">
        <v>218</v>
      </c>
      <c r="C158" s="58">
        <v>88728.131999999998</v>
      </c>
      <c r="D158" s="58">
        <v>67090.735000000001</v>
      </c>
      <c r="E158" s="58">
        <v>4096.3</v>
      </c>
      <c r="F158" s="58">
        <v>2983.2719999999999</v>
      </c>
      <c r="G158" s="58">
        <v>1516.6410000000001</v>
      </c>
      <c r="H158" s="58">
        <v>9769.1450000000077</v>
      </c>
      <c r="I158" s="58">
        <v>8875.7479999999996</v>
      </c>
      <c r="J158" s="58">
        <v>3183.297</v>
      </c>
      <c r="K158" s="58">
        <v>3257.3</v>
      </c>
      <c r="L158" s="58">
        <v>19911.517</v>
      </c>
      <c r="M158" s="58">
        <v>6807.5479999999998</v>
      </c>
      <c r="N158" s="58">
        <v>8382.2330000000002</v>
      </c>
      <c r="O158" s="58">
        <v>116.04799999999886</v>
      </c>
      <c r="P158" s="58">
        <v>139.46899999999999</v>
      </c>
      <c r="Q158" s="58">
        <v>9998.259</v>
      </c>
      <c r="R158" s="62">
        <v>8.110000000000003</v>
      </c>
      <c r="S158" s="22"/>
      <c r="T158" s="22"/>
      <c r="W158" s="58"/>
      <c r="X158" s="58"/>
      <c r="Y158" s="61"/>
    </row>
    <row r="159" spans="1:25">
      <c r="A159" s="59">
        <v>529</v>
      </c>
      <c r="B159" s="39" t="s">
        <v>219</v>
      </c>
      <c r="C159" s="58">
        <v>407049.35200000001</v>
      </c>
      <c r="D159" s="58">
        <v>175451.34599999999</v>
      </c>
      <c r="E159" s="58">
        <v>10202.802</v>
      </c>
      <c r="F159" s="58">
        <v>9296.5249999999996</v>
      </c>
      <c r="G159" s="58">
        <v>1823.3209999999999</v>
      </c>
      <c r="H159" s="58">
        <v>27813.870000000014</v>
      </c>
      <c r="I159" s="58">
        <v>38970.457999999999</v>
      </c>
      <c r="J159" s="58">
        <v>7762.4040000000005</v>
      </c>
      <c r="K159" s="58">
        <v>11711.583000000001</v>
      </c>
      <c r="L159" s="58">
        <v>29648.858</v>
      </c>
      <c r="M159" s="58">
        <v>20639.114000000001</v>
      </c>
      <c r="N159" s="58">
        <v>14216.939</v>
      </c>
      <c r="O159" s="58">
        <v>897.29700000001139</v>
      </c>
      <c r="P159" s="58">
        <v>314.24799999999999</v>
      </c>
      <c r="Q159" s="58">
        <v>31799.624</v>
      </c>
      <c r="R159" s="62">
        <v>6.3599999999999994</v>
      </c>
      <c r="S159" s="22"/>
      <c r="T159" s="22"/>
      <c r="W159" s="58"/>
      <c r="X159" s="58"/>
      <c r="Y159" s="61"/>
    </row>
    <row r="160" spans="1:25">
      <c r="A160" s="59">
        <v>531</v>
      </c>
      <c r="B160" s="39" t="s">
        <v>220</v>
      </c>
      <c r="C160" s="58">
        <v>81161.713000000003</v>
      </c>
      <c r="D160" s="58">
        <v>39429.572999999997</v>
      </c>
      <c r="E160" s="58">
        <v>3257.319</v>
      </c>
      <c r="F160" s="58">
        <v>2175.0149999999999</v>
      </c>
      <c r="G160" s="58">
        <v>2090.1819999999998</v>
      </c>
      <c r="H160" s="58">
        <v>4550.002000000005</v>
      </c>
      <c r="I160" s="58">
        <v>8052.8639999999996</v>
      </c>
      <c r="J160" s="58">
        <v>2548.1729999999998</v>
      </c>
      <c r="K160" s="58">
        <v>2754.154</v>
      </c>
      <c r="L160" s="58">
        <v>9783.1610000000001</v>
      </c>
      <c r="M160" s="58">
        <v>5278.5519999999997</v>
      </c>
      <c r="N160" s="58">
        <v>4520.1760000000004</v>
      </c>
      <c r="O160" s="58">
        <v>123.56200000000081</v>
      </c>
      <c r="P160" s="58">
        <v>85.858999999999995</v>
      </c>
      <c r="Q160" s="58">
        <v>8933.5460000000003</v>
      </c>
      <c r="R160" s="62">
        <v>9.11</v>
      </c>
      <c r="S160" s="22"/>
      <c r="T160" s="22"/>
      <c r="W160" s="58"/>
      <c r="X160" s="58"/>
      <c r="Y160" s="61"/>
    </row>
    <row r="161" spans="1:25">
      <c r="A161" s="59">
        <v>535</v>
      </c>
      <c r="B161" s="39" t="s">
        <v>221</v>
      </c>
      <c r="C161" s="58">
        <v>147204.65299999999</v>
      </c>
      <c r="D161" s="58">
        <v>59163.438000000002</v>
      </c>
      <c r="E161" s="58">
        <v>4736.7539999999999</v>
      </c>
      <c r="F161" s="58">
        <v>5393.3370000000004</v>
      </c>
      <c r="G161" s="58">
        <v>5190.8159999999998</v>
      </c>
      <c r="H161" s="58">
        <v>11355.691000000021</v>
      </c>
      <c r="I161" s="58">
        <v>14346.699000000001</v>
      </c>
      <c r="J161" s="58">
        <v>4406.7529999999997</v>
      </c>
      <c r="K161" s="58">
        <v>5225.2759999999998</v>
      </c>
      <c r="L161" s="58">
        <v>18875.981</v>
      </c>
      <c r="M161" s="58">
        <v>11531.522999999999</v>
      </c>
      <c r="N161" s="58">
        <v>9443.2160000000003</v>
      </c>
      <c r="O161" s="58">
        <v>228.954000000007</v>
      </c>
      <c r="P161" s="58">
        <v>237.589</v>
      </c>
      <c r="Q161" s="58">
        <v>15430.548000000001</v>
      </c>
      <c r="R161" s="62">
        <v>9.36</v>
      </c>
      <c r="S161" s="22"/>
      <c r="T161" s="22"/>
      <c r="W161" s="58"/>
      <c r="X161" s="58"/>
      <c r="Y161" s="61"/>
    </row>
    <row r="162" spans="1:25">
      <c r="A162" s="59">
        <v>536</v>
      </c>
      <c r="B162" s="39" t="s">
        <v>222</v>
      </c>
      <c r="C162" s="58">
        <v>717664.91799999995</v>
      </c>
      <c r="D162" s="58">
        <v>214543.633</v>
      </c>
      <c r="E162" s="58">
        <v>20232.491999999998</v>
      </c>
      <c r="F162" s="58">
        <v>19555.885999999999</v>
      </c>
      <c r="G162" s="58">
        <v>1181.6289999999999</v>
      </c>
      <c r="H162" s="58">
        <v>32201.287000000026</v>
      </c>
      <c r="I162" s="58">
        <v>70864.206999999995</v>
      </c>
      <c r="J162" s="58">
        <v>12875.768</v>
      </c>
      <c r="K162" s="58">
        <v>21883.83</v>
      </c>
      <c r="L162" s="58">
        <v>46648.58</v>
      </c>
      <c r="M162" s="58">
        <v>38651.334999999999</v>
      </c>
      <c r="N162" s="58">
        <v>24699.031999999999</v>
      </c>
      <c r="O162" s="58">
        <v>823.85000000002037</v>
      </c>
      <c r="P162" s="58">
        <v>623.697</v>
      </c>
      <c r="Q162" s="58">
        <v>65040.137999999999</v>
      </c>
      <c r="R162" s="62">
        <v>8.36</v>
      </c>
      <c r="S162" s="22"/>
      <c r="T162" s="22"/>
      <c r="W162" s="58"/>
      <c r="X162" s="58"/>
      <c r="Y162" s="61"/>
    </row>
    <row r="163" spans="1:25">
      <c r="A163" s="59">
        <v>538</v>
      </c>
      <c r="B163" s="39" t="s">
        <v>223</v>
      </c>
      <c r="C163" s="58">
        <v>88388.751000000004</v>
      </c>
      <c r="D163" s="58">
        <v>27975.127</v>
      </c>
      <c r="E163" s="58">
        <v>1794.0640000000001</v>
      </c>
      <c r="F163" s="58">
        <v>2450.893</v>
      </c>
      <c r="G163" s="58">
        <v>1847.5039999999999</v>
      </c>
      <c r="H163" s="58">
        <v>6096.2869999999994</v>
      </c>
      <c r="I163" s="58">
        <v>8887.6929999999993</v>
      </c>
      <c r="J163" s="58">
        <v>3455.3090000000002</v>
      </c>
      <c r="K163" s="58">
        <v>3050.83</v>
      </c>
      <c r="L163" s="58">
        <v>6232.0780000000004</v>
      </c>
      <c r="M163" s="58">
        <v>5489.59</v>
      </c>
      <c r="N163" s="58">
        <v>3236.4879999999998</v>
      </c>
      <c r="O163" s="58">
        <v>90.322999999998046</v>
      </c>
      <c r="P163" s="58">
        <v>91.637</v>
      </c>
      <c r="Q163" s="58">
        <v>8544.3690000000006</v>
      </c>
      <c r="R163" s="62">
        <v>8.86</v>
      </c>
      <c r="S163" s="22"/>
      <c r="T163" s="22"/>
      <c r="W163" s="58"/>
      <c r="X163" s="58"/>
      <c r="Y163" s="61"/>
    </row>
    <row r="164" spans="1:25">
      <c r="A164" s="59">
        <v>541</v>
      </c>
      <c r="B164" s="39" t="s">
        <v>224</v>
      </c>
      <c r="C164" s="58">
        <v>109383.81</v>
      </c>
      <c r="D164" s="58">
        <v>79920.517000000007</v>
      </c>
      <c r="E164" s="58">
        <v>7027.6589999999997</v>
      </c>
      <c r="F164" s="58">
        <v>4061.7080000000001</v>
      </c>
      <c r="G164" s="58">
        <v>4065.6819999999998</v>
      </c>
      <c r="H164" s="58">
        <v>7565.8749999999845</v>
      </c>
      <c r="I164" s="58">
        <v>10840.841</v>
      </c>
      <c r="J164" s="58">
        <v>2981.7849999999999</v>
      </c>
      <c r="K164" s="58">
        <v>4424.7709999999997</v>
      </c>
      <c r="L164" s="58">
        <v>25191.147000000001</v>
      </c>
      <c r="M164" s="58">
        <v>9361.0939999999991</v>
      </c>
      <c r="N164" s="58">
        <v>10587.737999999999</v>
      </c>
      <c r="O164" s="58">
        <v>154.35099999999511</v>
      </c>
      <c r="P164" s="58">
        <v>179.64099999999999</v>
      </c>
      <c r="Q164" s="58">
        <v>12155.563</v>
      </c>
      <c r="R164" s="62">
        <v>8.36</v>
      </c>
      <c r="S164" s="22"/>
      <c r="T164" s="22"/>
      <c r="W164" s="58"/>
      <c r="X164" s="58"/>
      <c r="Y164" s="61"/>
    </row>
    <row r="165" spans="1:25">
      <c r="A165" s="59">
        <v>543</v>
      </c>
      <c r="B165" s="39" t="s">
        <v>225</v>
      </c>
      <c r="C165" s="58">
        <v>1055984.3829999999</v>
      </c>
      <c r="D165" s="58">
        <v>255105.09099999999</v>
      </c>
      <c r="E165" s="58">
        <v>23095.15</v>
      </c>
      <c r="F165" s="58">
        <v>22694.195</v>
      </c>
      <c r="G165" s="58">
        <v>2889.7689999999998</v>
      </c>
      <c r="H165" s="58">
        <v>43776.538000000037</v>
      </c>
      <c r="I165" s="58">
        <v>102278.50900000001</v>
      </c>
      <c r="J165" s="58">
        <v>29055.816999999999</v>
      </c>
      <c r="K165" s="58">
        <v>28369.496999999999</v>
      </c>
      <c r="L165" s="58">
        <v>42593.923000000003</v>
      </c>
      <c r="M165" s="58">
        <v>49847.014999999999</v>
      </c>
      <c r="N165" s="58">
        <v>26592.881000000001</v>
      </c>
      <c r="O165" s="58">
        <v>958.99099999995815</v>
      </c>
      <c r="P165" s="58">
        <v>849.346</v>
      </c>
      <c r="Q165" s="58">
        <v>78771.793999999994</v>
      </c>
      <c r="R165" s="62">
        <v>7.1099999999999994</v>
      </c>
      <c r="S165" s="22"/>
      <c r="T165" s="22"/>
      <c r="W165" s="58"/>
      <c r="X165" s="58"/>
      <c r="Y165" s="61"/>
    </row>
    <row r="166" spans="1:25">
      <c r="A166" s="59">
        <v>545</v>
      </c>
      <c r="B166" s="39" t="s">
        <v>226</v>
      </c>
      <c r="C166" s="58">
        <v>142564.71900000001</v>
      </c>
      <c r="D166" s="58">
        <v>62278.023999999998</v>
      </c>
      <c r="E166" s="58">
        <v>3488.0120000000002</v>
      </c>
      <c r="F166" s="58">
        <v>3924.2759999999998</v>
      </c>
      <c r="G166" s="58">
        <v>6412.643</v>
      </c>
      <c r="H166" s="58">
        <v>13536.553000000004</v>
      </c>
      <c r="I166" s="58">
        <v>13961.326999999999</v>
      </c>
      <c r="J166" s="58">
        <v>3995.625</v>
      </c>
      <c r="K166" s="58">
        <v>4935.7240000000002</v>
      </c>
      <c r="L166" s="58">
        <v>17078.115000000002</v>
      </c>
      <c r="M166" s="58">
        <v>12657.771000000001</v>
      </c>
      <c r="N166" s="58">
        <v>9922.018</v>
      </c>
      <c r="O166" s="58">
        <v>274.97599999999511</v>
      </c>
      <c r="P166" s="58">
        <v>348.87200000000001</v>
      </c>
      <c r="Q166" s="58">
        <v>13588.727000000001</v>
      </c>
      <c r="R166" s="62">
        <v>8.36</v>
      </c>
      <c r="S166" s="22"/>
      <c r="T166" s="22"/>
      <c r="W166" s="58"/>
      <c r="X166" s="58"/>
      <c r="Y166" s="61"/>
    </row>
    <row r="167" spans="1:25">
      <c r="A167" s="59">
        <v>560</v>
      </c>
      <c r="B167" s="39" t="s">
        <v>227</v>
      </c>
      <c r="C167" s="58">
        <v>253953.03599999999</v>
      </c>
      <c r="D167" s="58">
        <v>107455.69</v>
      </c>
      <c r="E167" s="58">
        <v>10466.156999999999</v>
      </c>
      <c r="F167" s="58">
        <v>7000.3850000000002</v>
      </c>
      <c r="G167" s="58">
        <v>6012.62</v>
      </c>
      <c r="H167" s="58">
        <v>16991.787999999982</v>
      </c>
      <c r="I167" s="58">
        <v>24969.991999999998</v>
      </c>
      <c r="J167" s="58">
        <v>11079.356</v>
      </c>
      <c r="K167" s="58">
        <v>8792.9979999999996</v>
      </c>
      <c r="L167" s="58">
        <v>27834.725999999999</v>
      </c>
      <c r="M167" s="58">
        <v>17137.874</v>
      </c>
      <c r="N167" s="58">
        <v>14185.858</v>
      </c>
      <c r="O167" s="58">
        <v>364.03800000001502</v>
      </c>
      <c r="P167" s="58">
        <v>354.96</v>
      </c>
      <c r="Q167" s="58">
        <v>25121.599999999999</v>
      </c>
      <c r="R167" s="62">
        <v>8.61</v>
      </c>
      <c r="S167" s="22"/>
      <c r="T167" s="22"/>
      <c r="W167" s="58"/>
      <c r="X167" s="58"/>
      <c r="Y167" s="61"/>
    </row>
    <row r="168" spans="1:25">
      <c r="A168" s="59">
        <v>561</v>
      </c>
      <c r="B168" s="39" t="s">
        <v>228</v>
      </c>
      <c r="C168" s="58">
        <v>18780.863000000001</v>
      </c>
      <c r="D168" s="58">
        <v>8867.5300000000007</v>
      </c>
      <c r="E168" s="58">
        <v>674.65800000000002</v>
      </c>
      <c r="F168" s="58">
        <v>609.875</v>
      </c>
      <c r="G168" s="58">
        <v>833.98900000000003</v>
      </c>
      <c r="H168" s="58">
        <v>1831.5139999999983</v>
      </c>
      <c r="I168" s="58">
        <v>1765.4690000000001</v>
      </c>
      <c r="J168" s="58">
        <v>892.13400000000001</v>
      </c>
      <c r="K168" s="58">
        <v>659.99599999999998</v>
      </c>
      <c r="L168" s="58">
        <v>2431.7440000000001</v>
      </c>
      <c r="M168" s="58">
        <v>1579.107</v>
      </c>
      <c r="N168" s="58">
        <v>1335.982</v>
      </c>
      <c r="O168" s="58">
        <v>28.119999999999436</v>
      </c>
      <c r="P168" s="58">
        <v>37.320999999999998</v>
      </c>
      <c r="Q168" s="58">
        <v>1857.2819999999999</v>
      </c>
      <c r="R168" s="62">
        <v>8.36</v>
      </c>
      <c r="S168" s="22"/>
      <c r="T168" s="22"/>
      <c r="W168" s="58"/>
      <c r="X168" s="58"/>
      <c r="Y168" s="61"/>
    </row>
    <row r="169" spans="1:25">
      <c r="A169" s="59">
        <v>562</v>
      </c>
      <c r="B169" s="66" t="s">
        <v>229</v>
      </c>
      <c r="C169" s="58">
        <v>135439.04000000001</v>
      </c>
      <c r="D169" s="58">
        <v>72548.797000000006</v>
      </c>
      <c r="E169" s="58">
        <v>5232.1559999999999</v>
      </c>
      <c r="F169" s="58">
        <v>3991.9780000000001</v>
      </c>
      <c r="G169" s="58">
        <v>1908.1959999999999</v>
      </c>
      <c r="H169" s="58">
        <v>10596.457999999988</v>
      </c>
      <c r="I169" s="58">
        <v>13417.983</v>
      </c>
      <c r="J169" s="58">
        <v>6422.1750000000002</v>
      </c>
      <c r="K169" s="58">
        <v>4830.6480000000001</v>
      </c>
      <c r="L169" s="58">
        <v>18420.684000000001</v>
      </c>
      <c r="M169" s="58">
        <v>9343.5439999999999</v>
      </c>
      <c r="N169" s="58">
        <v>8526.9069999999992</v>
      </c>
      <c r="O169" s="58">
        <v>221.37899999999536</v>
      </c>
      <c r="P169" s="58">
        <v>189.87799999999999</v>
      </c>
      <c r="Q169" s="58">
        <v>15473.706</v>
      </c>
      <c r="R169" s="62">
        <v>9.36</v>
      </c>
      <c r="S169" s="22"/>
      <c r="T169" s="22"/>
      <c r="W169" s="58"/>
      <c r="X169" s="58"/>
      <c r="Y169" s="61"/>
    </row>
    <row r="170" spans="1:25">
      <c r="A170" s="59">
        <v>563</v>
      </c>
      <c r="B170" s="39" t="s">
        <v>230</v>
      </c>
      <c r="C170" s="58">
        <v>95969.148000000001</v>
      </c>
      <c r="D170" s="58">
        <v>52442.93</v>
      </c>
      <c r="E170" s="58">
        <v>4144.259</v>
      </c>
      <c r="F170" s="58">
        <v>4097.6360000000004</v>
      </c>
      <c r="G170" s="58">
        <v>1734.807</v>
      </c>
      <c r="H170" s="58">
        <v>7903.6259999999866</v>
      </c>
      <c r="I170" s="58">
        <v>9627.8089999999993</v>
      </c>
      <c r="J170" s="58">
        <v>2978.73</v>
      </c>
      <c r="K170" s="58">
        <v>3572.2890000000002</v>
      </c>
      <c r="L170" s="58">
        <v>14096.52</v>
      </c>
      <c r="M170" s="58">
        <v>7179.4660000000003</v>
      </c>
      <c r="N170" s="58">
        <v>6464.1509999999998</v>
      </c>
      <c r="O170" s="58">
        <v>151.83500000000095</v>
      </c>
      <c r="P170" s="58">
        <v>142.98599999999999</v>
      </c>
      <c r="Q170" s="58">
        <v>11217.495999999999</v>
      </c>
      <c r="R170" s="62">
        <v>9.36</v>
      </c>
      <c r="S170" s="22"/>
      <c r="T170" s="22"/>
      <c r="W170" s="58"/>
      <c r="X170" s="58"/>
      <c r="Y170" s="61"/>
    </row>
    <row r="171" spans="1:25">
      <c r="A171" s="59">
        <v>564</v>
      </c>
      <c r="B171" s="39" t="s">
        <v>231</v>
      </c>
      <c r="C171" s="58">
        <v>4205163.6710000001</v>
      </c>
      <c r="D171" s="58">
        <v>1147831.983</v>
      </c>
      <c r="E171" s="58">
        <v>169589.95499999999</v>
      </c>
      <c r="F171" s="58">
        <v>142455.76800000001</v>
      </c>
      <c r="G171" s="58">
        <v>2715.3270000000002</v>
      </c>
      <c r="H171" s="58">
        <v>194910.60900000003</v>
      </c>
      <c r="I171" s="58">
        <v>414526.54800000001</v>
      </c>
      <c r="J171" s="58">
        <v>48081.156999999999</v>
      </c>
      <c r="K171" s="58">
        <v>132539.76</v>
      </c>
      <c r="L171" s="58">
        <v>233231.56200000001</v>
      </c>
      <c r="M171" s="58">
        <v>242592.07500000001</v>
      </c>
      <c r="N171" s="58">
        <v>169355.16</v>
      </c>
      <c r="O171" s="58">
        <v>12131.421999999991</v>
      </c>
      <c r="P171" s="58">
        <v>6009.92</v>
      </c>
      <c r="Q171" s="58">
        <v>354934.39399999997</v>
      </c>
      <c r="R171" s="62">
        <v>7.8599999999999994</v>
      </c>
      <c r="S171" s="22"/>
      <c r="T171" s="22"/>
      <c r="W171" s="58"/>
      <c r="X171" s="58"/>
      <c r="Y171" s="61"/>
    </row>
    <row r="172" spans="1:25">
      <c r="A172" s="59">
        <v>309</v>
      </c>
      <c r="B172" s="65" t="s">
        <v>232</v>
      </c>
      <c r="C172" s="58">
        <v>78533.725000000006</v>
      </c>
      <c r="D172" s="58">
        <v>54081.724999999999</v>
      </c>
      <c r="E172" s="58">
        <v>5742.4840000000004</v>
      </c>
      <c r="F172" s="58">
        <v>3236.2750000000001</v>
      </c>
      <c r="G172" s="58">
        <v>879.93799999999999</v>
      </c>
      <c r="H172" s="58">
        <v>4390.5780000000013</v>
      </c>
      <c r="I172" s="58">
        <v>7801.3860000000004</v>
      </c>
      <c r="J172" s="58">
        <v>2640.6610000000001</v>
      </c>
      <c r="K172" s="58">
        <v>3255.915</v>
      </c>
      <c r="L172" s="58">
        <v>15494.630999999999</v>
      </c>
      <c r="M172" s="58">
        <v>6117.4660000000003</v>
      </c>
      <c r="N172" s="58">
        <v>7109.2709999999997</v>
      </c>
      <c r="O172" s="58">
        <v>279.90300000000116</v>
      </c>
      <c r="P172" s="58">
        <v>120.21</v>
      </c>
      <c r="Q172" s="58">
        <v>9045.1730000000007</v>
      </c>
      <c r="R172" s="62">
        <v>8.86</v>
      </c>
      <c r="S172" s="22"/>
      <c r="T172" s="22"/>
      <c r="W172" s="58"/>
      <c r="X172" s="58"/>
      <c r="Y172" s="61"/>
    </row>
    <row r="173" spans="1:25">
      <c r="A173" s="59">
        <v>576</v>
      </c>
      <c r="B173" s="39" t="s">
        <v>233</v>
      </c>
      <c r="C173" s="58">
        <v>31723.941999999999</v>
      </c>
      <c r="D173" s="58">
        <v>28133.644</v>
      </c>
      <c r="E173" s="58">
        <v>1730.8009999999999</v>
      </c>
      <c r="F173" s="58">
        <v>866.00800000000004</v>
      </c>
      <c r="G173" s="58">
        <v>585.05899999999997</v>
      </c>
      <c r="H173" s="58">
        <v>2501.9780000000046</v>
      </c>
      <c r="I173" s="58">
        <v>3066.223</v>
      </c>
      <c r="J173" s="58">
        <v>1723.845</v>
      </c>
      <c r="K173" s="58">
        <v>1324.749</v>
      </c>
      <c r="L173" s="58">
        <v>8049.0379999999996</v>
      </c>
      <c r="M173" s="58">
        <v>2529.2910000000002</v>
      </c>
      <c r="N173" s="58">
        <v>3440.3670000000002</v>
      </c>
      <c r="O173" s="58">
        <v>62.604999999997744</v>
      </c>
      <c r="P173" s="58">
        <v>55.531999999999996</v>
      </c>
      <c r="Q173" s="58">
        <v>3691.6860000000001</v>
      </c>
      <c r="R173" s="62">
        <v>8.36</v>
      </c>
      <c r="S173" s="22"/>
      <c r="T173" s="22"/>
      <c r="W173" s="58"/>
      <c r="X173" s="58"/>
      <c r="Y173" s="61"/>
    </row>
    <row r="174" spans="1:25">
      <c r="A174" s="59">
        <v>577</v>
      </c>
      <c r="B174" s="39" t="s">
        <v>234</v>
      </c>
      <c r="C174" s="58">
        <v>216167.891</v>
      </c>
      <c r="D174" s="58">
        <v>74106.388000000006</v>
      </c>
      <c r="E174" s="58">
        <v>4710.0439999999999</v>
      </c>
      <c r="F174" s="58">
        <v>5607.0150000000003</v>
      </c>
      <c r="G174" s="58">
        <v>1986.913</v>
      </c>
      <c r="H174" s="58">
        <v>12239.416000000005</v>
      </c>
      <c r="I174" s="58">
        <v>21337.462</v>
      </c>
      <c r="J174" s="58">
        <v>7433.1220000000003</v>
      </c>
      <c r="K174" s="58">
        <v>6723.2820000000002</v>
      </c>
      <c r="L174" s="58">
        <v>14796.672</v>
      </c>
      <c r="M174" s="58">
        <v>12778.813</v>
      </c>
      <c r="N174" s="58">
        <v>7641.2659999999996</v>
      </c>
      <c r="O174" s="58">
        <v>316.02000000000226</v>
      </c>
      <c r="P174" s="58">
        <v>216.786</v>
      </c>
      <c r="Q174" s="58">
        <v>19437.580999999998</v>
      </c>
      <c r="R174" s="62">
        <v>8.11</v>
      </c>
      <c r="S174" s="22"/>
      <c r="T174" s="22"/>
      <c r="W174" s="58"/>
      <c r="X174" s="58"/>
      <c r="Y174" s="61"/>
    </row>
    <row r="175" spans="1:25">
      <c r="A175" s="59">
        <v>578</v>
      </c>
      <c r="B175" s="66" t="s">
        <v>235</v>
      </c>
      <c r="C175" s="58">
        <v>39484.046000000002</v>
      </c>
      <c r="D175" s="58">
        <v>27335.181</v>
      </c>
      <c r="E175" s="58">
        <v>1955.386</v>
      </c>
      <c r="F175" s="58">
        <v>1500.8030000000001</v>
      </c>
      <c r="G175" s="58">
        <v>592.88099999999997</v>
      </c>
      <c r="H175" s="58">
        <v>2923.183999999997</v>
      </c>
      <c r="I175" s="58">
        <v>3994.7269999999999</v>
      </c>
      <c r="J175" s="58">
        <v>2117.625</v>
      </c>
      <c r="K175" s="58">
        <v>1669.9449999999999</v>
      </c>
      <c r="L175" s="58">
        <v>8256.1440000000002</v>
      </c>
      <c r="M175" s="58">
        <v>3039.9029999999998</v>
      </c>
      <c r="N175" s="58">
        <v>3360.5830000000001</v>
      </c>
      <c r="O175" s="58">
        <v>50.294000000002598</v>
      </c>
      <c r="P175" s="58">
        <v>68.004000000000005</v>
      </c>
      <c r="Q175" s="58">
        <v>4697.9210000000003</v>
      </c>
      <c r="R175" s="62">
        <v>9.36</v>
      </c>
      <c r="S175" s="22"/>
      <c r="T175" s="22"/>
      <c r="W175" s="58"/>
      <c r="X175" s="58"/>
      <c r="Y175" s="61"/>
    </row>
    <row r="176" spans="1:25">
      <c r="A176" s="59">
        <v>445</v>
      </c>
      <c r="B176" s="39" t="s">
        <v>236</v>
      </c>
      <c r="C176" s="58">
        <v>275931.266</v>
      </c>
      <c r="D176" s="58">
        <v>130636.55499999999</v>
      </c>
      <c r="E176" s="58">
        <v>5718.942</v>
      </c>
      <c r="F176" s="58">
        <v>6315.36</v>
      </c>
      <c r="G176" s="58">
        <v>1736.1980000000001</v>
      </c>
      <c r="H176" s="58">
        <v>22230.104999999981</v>
      </c>
      <c r="I176" s="58">
        <v>27055.862000000001</v>
      </c>
      <c r="J176" s="58">
        <v>5345.7839999999997</v>
      </c>
      <c r="K176" s="58">
        <v>8469.5560000000005</v>
      </c>
      <c r="L176" s="58">
        <v>23836.329000000002</v>
      </c>
      <c r="M176" s="58">
        <v>15996.602000000001</v>
      </c>
      <c r="N176" s="58">
        <v>11497.120999999999</v>
      </c>
      <c r="O176" s="58">
        <v>1759.4459999999981</v>
      </c>
      <c r="P176" s="58">
        <v>318.62200000000001</v>
      </c>
      <c r="Q176" s="58">
        <v>26750.655999999999</v>
      </c>
      <c r="R176" s="62">
        <v>7.8599999999999994</v>
      </c>
      <c r="S176" s="22"/>
      <c r="T176" s="22"/>
      <c r="W176" s="58"/>
      <c r="X176" s="58"/>
      <c r="Y176" s="61"/>
    </row>
    <row r="177" spans="1:25">
      <c r="A177" s="59">
        <v>580</v>
      </c>
      <c r="B177" s="39" t="s">
        <v>237</v>
      </c>
      <c r="C177" s="58">
        <v>49498.688999999998</v>
      </c>
      <c r="D177" s="58">
        <v>44947.993999999999</v>
      </c>
      <c r="E177" s="58">
        <v>2344.2280000000001</v>
      </c>
      <c r="F177" s="58">
        <v>1332.5329999999999</v>
      </c>
      <c r="G177" s="58">
        <v>2416.7820000000002</v>
      </c>
      <c r="H177" s="58">
        <v>4976.101999999998</v>
      </c>
      <c r="I177" s="58">
        <v>5132.7759999999998</v>
      </c>
      <c r="J177" s="58">
        <v>2141.6320000000001</v>
      </c>
      <c r="K177" s="58">
        <v>1963.24</v>
      </c>
      <c r="L177" s="58">
        <v>13140.025</v>
      </c>
      <c r="M177" s="58">
        <v>4121.1779999999999</v>
      </c>
      <c r="N177" s="58">
        <v>5203.9639999999999</v>
      </c>
      <c r="O177" s="58">
        <v>91.789999999995416</v>
      </c>
      <c r="P177" s="58">
        <v>76.768000000000001</v>
      </c>
      <c r="Q177" s="58">
        <v>6412.2719999999999</v>
      </c>
      <c r="R177" s="62">
        <v>8.86</v>
      </c>
      <c r="S177" s="22"/>
      <c r="T177" s="22"/>
      <c r="W177" s="58"/>
      <c r="X177" s="58"/>
      <c r="Y177" s="61"/>
    </row>
    <row r="178" spans="1:25">
      <c r="A178" s="59">
        <v>581</v>
      </c>
      <c r="B178" s="39" t="s">
        <v>238</v>
      </c>
      <c r="C178" s="58">
        <v>79897.653000000006</v>
      </c>
      <c r="D178" s="58">
        <v>52692.873</v>
      </c>
      <c r="E178" s="58">
        <v>3884.607</v>
      </c>
      <c r="F178" s="58">
        <v>2655.672</v>
      </c>
      <c r="G178" s="58">
        <v>943.24099999999999</v>
      </c>
      <c r="H178" s="58">
        <v>7120.078000000005</v>
      </c>
      <c r="I178" s="58">
        <v>7780.915</v>
      </c>
      <c r="J178" s="58">
        <v>2682.5160000000001</v>
      </c>
      <c r="K178" s="58">
        <v>3009.7020000000002</v>
      </c>
      <c r="L178" s="58">
        <v>14952.401</v>
      </c>
      <c r="M178" s="58">
        <v>6344.5860000000002</v>
      </c>
      <c r="N178" s="58">
        <v>6541.2359999999999</v>
      </c>
      <c r="O178" s="58">
        <v>131.04299999999603</v>
      </c>
      <c r="P178" s="58">
        <v>124.083</v>
      </c>
      <c r="Q178" s="58">
        <v>9710.0869999999995</v>
      </c>
      <c r="R178" s="62">
        <v>9.36</v>
      </c>
      <c r="S178" s="22"/>
      <c r="T178" s="22"/>
      <c r="W178" s="58"/>
      <c r="X178" s="58"/>
      <c r="Y178" s="61"/>
    </row>
    <row r="179" spans="1:25">
      <c r="A179" s="59">
        <v>599</v>
      </c>
      <c r="B179" s="39" t="s">
        <v>239</v>
      </c>
      <c r="C179" s="58">
        <v>186259.01800000001</v>
      </c>
      <c r="D179" s="58">
        <v>53790.017999999996</v>
      </c>
      <c r="E179" s="58">
        <v>2518.8789999999999</v>
      </c>
      <c r="F179" s="58">
        <v>6399.076</v>
      </c>
      <c r="G179" s="58">
        <v>5278.049</v>
      </c>
      <c r="H179" s="58">
        <v>11377.449999999983</v>
      </c>
      <c r="I179" s="58">
        <v>18222.826000000001</v>
      </c>
      <c r="J179" s="58">
        <v>4219.6019999999999</v>
      </c>
      <c r="K179" s="58">
        <v>5647.8879999999999</v>
      </c>
      <c r="L179" s="58">
        <v>13771.078</v>
      </c>
      <c r="M179" s="58">
        <v>14156.866</v>
      </c>
      <c r="N179" s="58">
        <v>8962.0869999999995</v>
      </c>
      <c r="O179" s="58">
        <v>162.65399999999681</v>
      </c>
      <c r="P179" s="58">
        <v>307.029</v>
      </c>
      <c r="Q179" s="58">
        <v>16288.733</v>
      </c>
      <c r="R179" s="62">
        <v>8.36</v>
      </c>
      <c r="S179" s="22"/>
      <c r="T179" s="22"/>
      <c r="W179" s="58"/>
      <c r="X179" s="58"/>
      <c r="Y179" s="61"/>
    </row>
    <row r="180" spans="1:25">
      <c r="A180" s="59">
        <v>583</v>
      </c>
      <c r="B180" s="39" t="s">
        <v>240</v>
      </c>
      <c r="C180" s="58">
        <v>12150.45</v>
      </c>
      <c r="D180" s="58">
        <v>9294.1350000000002</v>
      </c>
      <c r="E180" s="58">
        <v>806.94600000000003</v>
      </c>
      <c r="F180" s="58">
        <v>198.24600000000001</v>
      </c>
      <c r="G180" s="58">
        <v>56.389000000000003</v>
      </c>
      <c r="H180" s="58">
        <v>1317.743999999999</v>
      </c>
      <c r="I180" s="58">
        <v>1177.8430000000001</v>
      </c>
      <c r="J180" s="58">
        <v>491.74599999999998</v>
      </c>
      <c r="K180" s="58">
        <v>498.44900000000001</v>
      </c>
      <c r="L180" s="58">
        <v>2518.3789999999999</v>
      </c>
      <c r="M180" s="58">
        <v>999.24199999999996</v>
      </c>
      <c r="N180" s="58">
        <v>972.274</v>
      </c>
      <c r="O180" s="58">
        <v>31.179000000000656</v>
      </c>
      <c r="P180" s="58">
        <v>17.419</v>
      </c>
      <c r="Q180" s="58">
        <v>1555.646</v>
      </c>
      <c r="R180" s="62">
        <v>9.36</v>
      </c>
      <c r="S180" s="22"/>
      <c r="T180" s="22"/>
      <c r="W180" s="58"/>
      <c r="X180" s="58"/>
      <c r="Y180" s="61"/>
    </row>
    <row r="181" spans="1:25">
      <c r="A181" s="59">
        <v>854</v>
      </c>
      <c r="B181" s="39" t="s">
        <v>241</v>
      </c>
      <c r="C181" s="58">
        <v>38365.71</v>
      </c>
      <c r="D181" s="58">
        <v>32039.719000000001</v>
      </c>
      <c r="E181" s="58">
        <v>2068.6779999999999</v>
      </c>
      <c r="F181" s="58">
        <v>1153.99</v>
      </c>
      <c r="G181" s="58">
        <v>439.17</v>
      </c>
      <c r="H181" s="58">
        <v>6829.4460000000036</v>
      </c>
      <c r="I181" s="58">
        <v>3823.0390000000002</v>
      </c>
      <c r="J181" s="58">
        <v>1369.933</v>
      </c>
      <c r="K181" s="58">
        <v>1508.79</v>
      </c>
      <c r="L181" s="58">
        <v>9535.0910000000003</v>
      </c>
      <c r="M181" s="58">
        <v>3022.1819999999998</v>
      </c>
      <c r="N181" s="58">
        <v>3679.098</v>
      </c>
      <c r="O181" s="58">
        <v>51.568999999998596</v>
      </c>
      <c r="P181" s="58">
        <v>54.813000000000002</v>
      </c>
      <c r="Q181" s="58">
        <v>4769.8900000000003</v>
      </c>
      <c r="R181" s="62">
        <v>8.61</v>
      </c>
      <c r="S181" s="22"/>
      <c r="T181" s="22"/>
      <c r="W181" s="58"/>
      <c r="X181" s="58"/>
      <c r="Y181" s="61"/>
    </row>
    <row r="182" spans="1:25">
      <c r="A182" s="59">
        <v>584</v>
      </c>
      <c r="B182" s="39" t="s">
        <v>242</v>
      </c>
      <c r="C182" s="58">
        <v>29455.526999999998</v>
      </c>
      <c r="D182" s="58">
        <v>15089.888000000001</v>
      </c>
      <c r="E182" s="58">
        <v>1442.4929999999999</v>
      </c>
      <c r="F182" s="58">
        <v>1465.7280000000001</v>
      </c>
      <c r="G182" s="58">
        <v>1788.3879999999999</v>
      </c>
      <c r="H182" s="58">
        <v>3309.1280000000024</v>
      </c>
      <c r="I182" s="58">
        <v>2870.7829999999999</v>
      </c>
      <c r="J182" s="58">
        <v>856.36900000000003</v>
      </c>
      <c r="K182" s="58">
        <v>1101.1279999999999</v>
      </c>
      <c r="L182" s="58">
        <v>5340.6210000000001</v>
      </c>
      <c r="M182" s="58">
        <v>2615.4899999999998</v>
      </c>
      <c r="N182" s="58">
        <v>2500.7550000000001</v>
      </c>
      <c r="O182" s="58">
        <v>91.958999999998923</v>
      </c>
      <c r="P182" s="58">
        <v>49.386000000000003</v>
      </c>
      <c r="Q182" s="58">
        <v>3224.94</v>
      </c>
      <c r="R182" s="62">
        <v>8.86</v>
      </c>
      <c r="S182" s="22"/>
      <c r="T182" s="22"/>
      <c r="W182" s="58"/>
      <c r="X182" s="58"/>
      <c r="Y182" s="61"/>
    </row>
    <row r="183" spans="1:25">
      <c r="A183" s="59">
        <v>592</v>
      </c>
      <c r="B183" s="39" t="s">
        <v>243</v>
      </c>
      <c r="C183" s="58">
        <v>56639.722000000002</v>
      </c>
      <c r="D183" s="58">
        <v>23042.035</v>
      </c>
      <c r="E183" s="58">
        <v>2873.1390000000001</v>
      </c>
      <c r="F183" s="58">
        <v>1674.019</v>
      </c>
      <c r="G183" s="58">
        <v>628.52800000000002</v>
      </c>
      <c r="H183" s="58">
        <v>4193.5669999999927</v>
      </c>
      <c r="I183" s="58">
        <v>5671.6809999999996</v>
      </c>
      <c r="J183" s="58">
        <v>2759.087</v>
      </c>
      <c r="K183" s="58">
        <v>2121.614</v>
      </c>
      <c r="L183" s="58">
        <v>6739.5450000000001</v>
      </c>
      <c r="M183" s="58">
        <v>3865.7089999999998</v>
      </c>
      <c r="N183" s="58">
        <v>3383.576</v>
      </c>
      <c r="O183" s="58">
        <v>76.522999999999229</v>
      </c>
      <c r="P183" s="58">
        <v>79.113</v>
      </c>
      <c r="Q183" s="58">
        <v>5750.6859999999997</v>
      </c>
      <c r="R183" s="62">
        <v>9.11</v>
      </c>
      <c r="S183" s="22"/>
      <c r="T183" s="22"/>
      <c r="W183" s="58"/>
      <c r="X183" s="58"/>
      <c r="Y183" s="61"/>
    </row>
    <row r="184" spans="1:25">
      <c r="A184" s="59">
        <v>593</v>
      </c>
      <c r="B184" s="39" t="s">
        <v>244</v>
      </c>
      <c r="C184" s="58">
        <v>235740.666</v>
      </c>
      <c r="D184" s="58">
        <v>158325.14000000001</v>
      </c>
      <c r="E184" s="58">
        <v>9358.1029999999992</v>
      </c>
      <c r="F184" s="58">
        <v>7480.8670000000002</v>
      </c>
      <c r="G184" s="58">
        <v>1876.8589999999999</v>
      </c>
      <c r="H184" s="58">
        <v>16451.904999999966</v>
      </c>
      <c r="I184" s="58">
        <v>23550.521000000001</v>
      </c>
      <c r="J184" s="58">
        <v>5214.7830000000004</v>
      </c>
      <c r="K184" s="58">
        <v>8619.2939999999999</v>
      </c>
      <c r="L184" s="58">
        <v>40205.527000000002</v>
      </c>
      <c r="M184" s="58">
        <v>17831.491000000002</v>
      </c>
      <c r="N184" s="58">
        <v>17304.791000000001</v>
      </c>
      <c r="O184" s="58">
        <v>309.55900000001202</v>
      </c>
      <c r="P184" s="58">
        <v>384.92599999999999</v>
      </c>
      <c r="Q184" s="58">
        <v>29088.282999999999</v>
      </c>
      <c r="R184" s="62">
        <v>9.36</v>
      </c>
      <c r="S184" s="22"/>
      <c r="T184" s="22"/>
      <c r="W184" s="58"/>
      <c r="X184" s="58"/>
      <c r="Y184" s="61"/>
    </row>
    <row r="185" spans="1:25">
      <c r="A185" s="59">
        <v>595</v>
      </c>
      <c r="B185" s="39" t="s">
        <v>245</v>
      </c>
      <c r="C185" s="58">
        <v>41569.565999999999</v>
      </c>
      <c r="D185" s="58">
        <v>36943.476999999999</v>
      </c>
      <c r="E185" s="58">
        <v>1961.0419999999999</v>
      </c>
      <c r="F185" s="58">
        <v>1799.454</v>
      </c>
      <c r="G185" s="58">
        <v>2036.8330000000001</v>
      </c>
      <c r="H185" s="58">
        <v>4566.0480000000007</v>
      </c>
      <c r="I185" s="58">
        <v>4203.5420000000004</v>
      </c>
      <c r="J185" s="58">
        <v>2171.0940000000001</v>
      </c>
      <c r="K185" s="58">
        <v>1812.348</v>
      </c>
      <c r="L185" s="58">
        <v>12361.511</v>
      </c>
      <c r="M185" s="58">
        <v>3766.3130000000001</v>
      </c>
      <c r="N185" s="58">
        <v>5131.8860000000004</v>
      </c>
      <c r="O185" s="58">
        <v>77.876999999998588</v>
      </c>
      <c r="P185" s="58">
        <v>92.153999999999996</v>
      </c>
      <c r="Q185" s="58">
        <v>5256.8419999999996</v>
      </c>
      <c r="R185" s="62">
        <v>9.110000000000003</v>
      </c>
      <c r="S185" s="22"/>
      <c r="T185" s="22"/>
      <c r="W185" s="58"/>
      <c r="X185" s="58"/>
      <c r="Y185" s="61"/>
    </row>
    <row r="186" spans="1:25">
      <c r="A186" s="59">
        <v>598</v>
      </c>
      <c r="B186" s="39" t="s">
        <v>246</v>
      </c>
      <c r="C186" s="58">
        <v>334419.60399999999</v>
      </c>
      <c r="D186" s="58">
        <v>143239.04999999999</v>
      </c>
      <c r="E186" s="58">
        <v>11341.162</v>
      </c>
      <c r="F186" s="58">
        <v>8905.1530000000002</v>
      </c>
      <c r="G186" s="58">
        <v>178.905</v>
      </c>
      <c r="H186" s="58">
        <v>16270.399000000003</v>
      </c>
      <c r="I186" s="58">
        <v>33089.093000000001</v>
      </c>
      <c r="J186" s="58">
        <v>3380.915</v>
      </c>
      <c r="K186" s="58">
        <v>10385.056</v>
      </c>
      <c r="L186" s="58">
        <v>29007.39</v>
      </c>
      <c r="M186" s="58">
        <v>22377.440999999999</v>
      </c>
      <c r="N186" s="58">
        <v>16520.726999999999</v>
      </c>
      <c r="O186" s="58">
        <v>583.6060000000216</v>
      </c>
      <c r="P186" s="58">
        <v>496.83800000000002</v>
      </c>
      <c r="Q186" s="58">
        <v>33561.455999999998</v>
      </c>
      <c r="R186" s="62">
        <v>8.61</v>
      </c>
      <c r="S186" s="22"/>
      <c r="T186" s="22"/>
      <c r="W186" s="58"/>
      <c r="X186" s="58"/>
      <c r="Y186" s="61"/>
    </row>
    <row r="187" spans="1:25">
      <c r="A187" s="59">
        <v>601</v>
      </c>
      <c r="B187" s="39" t="s">
        <v>247</v>
      </c>
      <c r="C187" s="58">
        <v>43732.760999999999</v>
      </c>
      <c r="D187" s="58">
        <v>29282.096000000001</v>
      </c>
      <c r="E187" s="58">
        <v>2267.8969999999999</v>
      </c>
      <c r="F187" s="58">
        <v>1893.96</v>
      </c>
      <c r="G187" s="58">
        <v>2832.2739999999999</v>
      </c>
      <c r="H187" s="58">
        <v>5172.1659999999938</v>
      </c>
      <c r="I187" s="58">
        <v>4421.1139999999996</v>
      </c>
      <c r="J187" s="58">
        <v>1580.7619999999999</v>
      </c>
      <c r="K187" s="58">
        <v>1854.4659999999999</v>
      </c>
      <c r="L187" s="58">
        <v>9943.5290000000005</v>
      </c>
      <c r="M187" s="58">
        <v>3913.1419999999998</v>
      </c>
      <c r="N187" s="58">
        <v>4419.29</v>
      </c>
      <c r="O187" s="58">
        <v>96.735999999999876</v>
      </c>
      <c r="P187" s="58">
        <v>79.105000000000004</v>
      </c>
      <c r="Q187" s="58">
        <v>4801.2460000000001</v>
      </c>
      <c r="R187" s="62">
        <v>8.360000000000003</v>
      </c>
      <c r="S187" s="22"/>
      <c r="T187" s="22"/>
      <c r="W187" s="58"/>
      <c r="X187" s="58"/>
      <c r="Y187" s="61"/>
    </row>
    <row r="188" spans="1:25">
      <c r="A188" s="59">
        <v>604</v>
      </c>
      <c r="B188" s="39" t="s">
        <v>248</v>
      </c>
      <c r="C188" s="58">
        <v>492513.52299999999</v>
      </c>
      <c r="D188" s="58">
        <v>117071.51300000001</v>
      </c>
      <c r="E188" s="58">
        <v>10685.968999999999</v>
      </c>
      <c r="F188" s="58">
        <v>10760.108</v>
      </c>
      <c r="G188" s="58">
        <v>279.98700000000002</v>
      </c>
      <c r="H188" s="58">
        <v>23655.540999999954</v>
      </c>
      <c r="I188" s="58">
        <v>47857.392</v>
      </c>
      <c r="J188" s="58">
        <v>4404.7139999999999</v>
      </c>
      <c r="K188" s="58">
        <v>12983.957</v>
      </c>
      <c r="L188" s="58">
        <v>20579.881000000001</v>
      </c>
      <c r="M188" s="58">
        <v>21757.701000000001</v>
      </c>
      <c r="N188" s="58">
        <v>12012.16</v>
      </c>
      <c r="O188" s="58">
        <v>519.71699999999328</v>
      </c>
      <c r="P188" s="58">
        <v>330.745</v>
      </c>
      <c r="Q188" s="58">
        <v>41545.082999999999</v>
      </c>
      <c r="R188" s="62">
        <v>7.8599999999999994</v>
      </c>
      <c r="S188" s="22"/>
      <c r="T188" s="22"/>
      <c r="W188" s="58"/>
      <c r="X188" s="58"/>
      <c r="Y188" s="61"/>
    </row>
    <row r="189" spans="1:25">
      <c r="A189" s="59">
        <v>607</v>
      </c>
      <c r="B189" s="39" t="s">
        <v>249</v>
      </c>
      <c r="C189" s="58">
        <v>45234.375</v>
      </c>
      <c r="D189" s="58">
        <v>32308.077000000001</v>
      </c>
      <c r="E189" s="58">
        <v>3049.011</v>
      </c>
      <c r="F189" s="58">
        <v>1958.44</v>
      </c>
      <c r="G189" s="58">
        <v>2330.277</v>
      </c>
      <c r="H189" s="58">
        <v>4668.6540000000005</v>
      </c>
      <c r="I189" s="58">
        <v>4568.3630000000003</v>
      </c>
      <c r="J189" s="58">
        <v>2462.355</v>
      </c>
      <c r="K189" s="58">
        <v>1976.691</v>
      </c>
      <c r="L189" s="58">
        <v>11704.897999999999</v>
      </c>
      <c r="M189" s="58">
        <v>3945.0030000000002</v>
      </c>
      <c r="N189" s="58">
        <v>4969.8389999999999</v>
      </c>
      <c r="O189" s="58">
        <v>56.161000000001877</v>
      </c>
      <c r="P189" s="58">
        <v>78.322000000000003</v>
      </c>
      <c r="Q189" s="58">
        <v>4419.2960000000003</v>
      </c>
      <c r="R189" s="62">
        <v>7.6099999999999994</v>
      </c>
      <c r="S189" s="22"/>
      <c r="T189" s="22"/>
      <c r="W189" s="58"/>
      <c r="X189" s="58"/>
      <c r="Y189" s="61"/>
    </row>
    <row r="190" spans="1:25">
      <c r="A190" s="59">
        <v>608</v>
      </c>
      <c r="B190" s="39" t="s">
        <v>250</v>
      </c>
      <c r="C190" s="58">
        <v>26531.885999999999</v>
      </c>
      <c r="D190" s="58">
        <v>16167.34</v>
      </c>
      <c r="E190" s="58">
        <v>1095.4079999999999</v>
      </c>
      <c r="F190" s="58">
        <v>739.65700000000004</v>
      </c>
      <c r="G190" s="58">
        <v>269.34899999999999</v>
      </c>
      <c r="H190" s="58">
        <v>1620.5160000000039</v>
      </c>
      <c r="I190" s="58">
        <v>2628.7159999999999</v>
      </c>
      <c r="J190" s="58">
        <v>1248.462</v>
      </c>
      <c r="K190" s="58">
        <v>895.452</v>
      </c>
      <c r="L190" s="58">
        <v>4959.5600000000004</v>
      </c>
      <c r="M190" s="58">
        <v>1961.587</v>
      </c>
      <c r="N190" s="58">
        <v>2103.134</v>
      </c>
      <c r="O190" s="58">
        <v>33.659000000000106</v>
      </c>
      <c r="P190" s="58">
        <v>35.387999999999998</v>
      </c>
      <c r="Q190" s="58">
        <v>2824.0450000000001</v>
      </c>
      <c r="R190" s="62">
        <v>8.86</v>
      </c>
      <c r="S190" s="22"/>
      <c r="T190" s="22"/>
      <c r="W190" s="58"/>
      <c r="X190" s="58"/>
      <c r="Y190" s="61"/>
    </row>
    <row r="191" spans="1:25">
      <c r="A191" s="59">
        <v>609</v>
      </c>
      <c r="B191" s="39" t="s">
        <v>251</v>
      </c>
      <c r="C191" s="58">
        <v>1402963.5870000001</v>
      </c>
      <c r="D191" s="58">
        <v>617307.85499999998</v>
      </c>
      <c r="E191" s="58">
        <v>62945.315999999999</v>
      </c>
      <c r="F191" s="58">
        <v>42977.188000000002</v>
      </c>
      <c r="G191" s="58">
        <v>4000.59</v>
      </c>
      <c r="H191" s="58">
        <v>77014.161000000138</v>
      </c>
      <c r="I191" s="58">
        <v>137966.883</v>
      </c>
      <c r="J191" s="58">
        <v>25407.335999999999</v>
      </c>
      <c r="K191" s="58">
        <v>47180.281999999999</v>
      </c>
      <c r="L191" s="58">
        <v>143254.42000000001</v>
      </c>
      <c r="M191" s="58">
        <v>91048.83</v>
      </c>
      <c r="N191" s="58">
        <v>73945.42</v>
      </c>
      <c r="O191" s="58">
        <v>3251.417999999976</v>
      </c>
      <c r="P191" s="58">
        <v>1884.3119999999999</v>
      </c>
      <c r="Q191" s="58">
        <v>138296.17600000001</v>
      </c>
      <c r="R191" s="62">
        <v>8.360000000000003</v>
      </c>
      <c r="S191" s="22"/>
      <c r="T191" s="22"/>
      <c r="W191" s="58"/>
      <c r="X191" s="58"/>
      <c r="Y191" s="61"/>
    </row>
    <row r="192" spans="1:25">
      <c r="A192" s="59">
        <v>611</v>
      </c>
      <c r="B192" s="39" t="s">
        <v>252</v>
      </c>
      <c r="C192" s="58">
        <v>108928.254</v>
      </c>
      <c r="D192" s="58">
        <v>27351.788</v>
      </c>
      <c r="E192" s="58">
        <v>2343.9679999999998</v>
      </c>
      <c r="F192" s="58">
        <v>2474.3530000000001</v>
      </c>
      <c r="G192" s="58">
        <v>1215.373</v>
      </c>
      <c r="H192" s="58">
        <v>6211.3029999999872</v>
      </c>
      <c r="I192" s="58">
        <v>10545.36</v>
      </c>
      <c r="J192" s="58">
        <v>5408.3509999999997</v>
      </c>
      <c r="K192" s="58">
        <v>3399.5149999999999</v>
      </c>
      <c r="L192" s="58">
        <v>5340.18</v>
      </c>
      <c r="M192" s="58">
        <v>5840.0020000000004</v>
      </c>
      <c r="N192" s="58">
        <v>3224.732</v>
      </c>
      <c r="O192" s="58">
        <v>126.91700000000128</v>
      </c>
      <c r="P192" s="58">
        <v>106.71599999999999</v>
      </c>
      <c r="Q192" s="58">
        <v>8851.67</v>
      </c>
      <c r="R192" s="62">
        <v>7.860000000000003</v>
      </c>
      <c r="S192" s="22"/>
      <c r="T192" s="22"/>
      <c r="W192" s="58"/>
      <c r="X192" s="58"/>
      <c r="Y192" s="61"/>
    </row>
    <row r="193" spans="1:25">
      <c r="A193" s="59">
        <v>638</v>
      </c>
      <c r="B193" s="39" t="s">
        <v>253</v>
      </c>
      <c r="C193" s="58">
        <v>1113898.419</v>
      </c>
      <c r="D193" s="58">
        <v>368677.17700000003</v>
      </c>
      <c r="E193" s="58">
        <v>30791.411</v>
      </c>
      <c r="F193" s="58">
        <v>21138.442999999999</v>
      </c>
      <c r="G193" s="58">
        <v>2342.2570000000001</v>
      </c>
      <c r="H193" s="58">
        <v>58001.042999999991</v>
      </c>
      <c r="I193" s="58">
        <v>108347.01700000001</v>
      </c>
      <c r="J193" s="58">
        <v>30701.030999999999</v>
      </c>
      <c r="K193" s="58">
        <v>30521.184000000001</v>
      </c>
      <c r="L193" s="58">
        <v>62847.148999999998</v>
      </c>
      <c r="M193" s="58">
        <v>56039.446000000004</v>
      </c>
      <c r="N193" s="58">
        <v>36296.482000000004</v>
      </c>
      <c r="O193" s="58">
        <v>1793.3619999999428</v>
      </c>
      <c r="P193" s="58">
        <v>1046.925</v>
      </c>
      <c r="Q193" s="58">
        <v>88633.232000000004</v>
      </c>
      <c r="R193" s="62">
        <v>7.1099999999999994</v>
      </c>
      <c r="S193" s="22"/>
      <c r="T193" s="22"/>
      <c r="W193" s="58"/>
      <c r="X193" s="58"/>
      <c r="Y193" s="61"/>
    </row>
    <row r="194" spans="1:25">
      <c r="A194" s="59">
        <v>614</v>
      </c>
      <c r="B194" s="39" t="s">
        <v>254</v>
      </c>
      <c r="C194" s="58">
        <v>31473.862000000001</v>
      </c>
      <c r="D194" s="58">
        <v>29029.078000000001</v>
      </c>
      <c r="E194" s="58">
        <v>2478.0720000000001</v>
      </c>
      <c r="F194" s="58">
        <v>1152.1579999999999</v>
      </c>
      <c r="G194" s="58">
        <v>1345.7919999999999</v>
      </c>
      <c r="H194" s="58">
        <v>3766.4569999999926</v>
      </c>
      <c r="I194" s="58">
        <v>3230.8960000000002</v>
      </c>
      <c r="J194" s="58">
        <v>1500.4449999999999</v>
      </c>
      <c r="K194" s="58">
        <v>1293.0999999999999</v>
      </c>
      <c r="L194" s="58">
        <v>9734.9230000000007</v>
      </c>
      <c r="M194" s="58">
        <v>2715.2469999999998</v>
      </c>
      <c r="N194" s="58">
        <v>3961.0549999999998</v>
      </c>
      <c r="O194" s="58">
        <v>58.135000000000218</v>
      </c>
      <c r="P194" s="58">
        <v>51.186999999999998</v>
      </c>
      <c r="Q194" s="58">
        <v>4153.8909999999996</v>
      </c>
      <c r="R194" s="62">
        <v>9.11</v>
      </c>
      <c r="S194" s="22"/>
      <c r="T194" s="22"/>
      <c r="W194" s="58"/>
      <c r="X194" s="58"/>
      <c r="Y194" s="61"/>
    </row>
    <row r="195" spans="1:25">
      <c r="A195" s="59">
        <v>615</v>
      </c>
      <c r="B195" s="39" t="s">
        <v>255</v>
      </c>
      <c r="C195" s="58">
        <v>83154.191999999995</v>
      </c>
      <c r="D195" s="58">
        <v>60576.631000000001</v>
      </c>
      <c r="E195" s="58">
        <v>6396.05</v>
      </c>
      <c r="F195" s="58">
        <v>3114.701</v>
      </c>
      <c r="G195" s="58">
        <v>1495.9480000000001</v>
      </c>
      <c r="H195" s="58">
        <v>8869.6579999999958</v>
      </c>
      <c r="I195" s="58">
        <v>8194.0020000000004</v>
      </c>
      <c r="J195" s="58">
        <v>3668.8560000000002</v>
      </c>
      <c r="K195" s="58">
        <v>3638.46</v>
      </c>
      <c r="L195" s="58">
        <v>20629.725999999999</v>
      </c>
      <c r="M195" s="58">
        <v>7115.9480000000003</v>
      </c>
      <c r="N195" s="58">
        <v>8658.9840000000004</v>
      </c>
      <c r="O195" s="58">
        <v>158.61700000000201</v>
      </c>
      <c r="P195" s="58">
        <v>160.43199999999999</v>
      </c>
      <c r="Q195" s="58">
        <v>9027.5380000000005</v>
      </c>
      <c r="R195" s="62">
        <v>8.36</v>
      </c>
      <c r="S195" s="22"/>
      <c r="T195" s="22"/>
      <c r="W195" s="58"/>
      <c r="X195" s="58"/>
      <c r="Y195" s="61"/>
    </row>
    <row r="196" spans="1:25">
      <c r="A196" s="59">
        <v>616</v>
      </c>
      <c r="B196" s="39" t="s">
        <v>256</v>
      </c>
      <c r="C196" s="58">
        <v>30926.789000000001</v>
      </c>
      <c r="D196" s="58">
        <v>11764.386</v>
      </c>
      <c r="E196" s="58">
        <v>1075.713</v>
      </c>
      <c r="F196" s="58">
        <v>794.15300000000002</v>
      </c>
      <c r="G196" s="58">
        <v>1107.184</v>
      </c>
      <c r="H196" s="58">
        <v>2199.2879999999977</v>
      </c>
      <c r="I196" s="58">
        <v>3051</v>
      </c>
      <c r="J196" s="58">
        <v>1978.6110000000001</v>
      </c>
      <c r="K196" s="58">
        <v>1061.838</v>
      </c>
      <c r="L196" s="58">
        <v>2963.8629999999998</v>
      </c>
      <c r="M196" s="58">
        <v>2193.1109999999999</v>
      </c>
      <c r="N196" s="58">
        <v>1693.874</v>
      </c>
      <c r="O196" s="58">
        <v>22.439999999998918</v>
      </c>
      <c r="P196" s="58">
        <v>52.356999999999999</v>
      </c>
      <c r="Q196" s="58">
        <v>3020.788</v>
      </c>
      <c r="R196" s="62">
        <v>8.86</v>
      </c>
      <c r="S196" s="22"/>
      <c r="T196" s="22"/>
      <c r="W196" s="58"/>
      <c r="X196" s="58"/>
      <c r="Y196" s="61"/>
    </row>
    <row r="197" spans="1:25">
      <c r="A197" s="59">
        <v>619</v>
      </c>
      <c r="B197" s="39" t="s">
        <v>257</v>
      </c>
      <c r="C197" s="58">
        <v>29348.817999999999</v>
      </c>
      <c r="D197" s="58">
        <v>23144.875</v>
      </c>
      <c r="E197" s="58">
        <v>1182.874</v>
      </c>
      <c r="F197" s="58">
        <v>997.12300000000005</v>
      </c>
      <c r="G197" s="58">
        <v>2862.819</v>
      </c>
      <c r="H197" s="58">
        <v>3026.8700000000022</v>
      </c>
      <c r="I197" s="58">
        <v>3045.91</v>
      </c>
      <c r="J197" s="58">
        <v>1539.327</v>
      </c>
      <c r="K197" s="58">
        <v>1124.807</v>
      </c>
      <c r="L197" s="58">
        <v>7132.2460000000001</v>
      </c>
      <c r="M197" s="58">
        <v>2642.627</v>
      </c>
      <c r="N197" s="58">
        <v>3228.6990000000001</v>
      </c>
      <c r="O197" s="58">
        <v>59.19999999999709</v>
      </c>
      <c r="P197" s="58">
        <v>70.215999999999994</v>
      </c>
      <c r="Q197" s="58">
        <v>3813.1179999999999</v>
      </c>
      <c r="R197" s="62">
        <v>9.36</v>
      </c>
      <c r="S197" s="22"/>
      <c r="T197" s="22"/>
      <c r="W197" s="58"/>
      <c r="X197" s="58"/>
      <c r="Y197" s="61"/>
    </row>
    <row r="198" spans="1:25">
      <c r="A198" s="59">
        <v>620</v>
      </c>
      <c r="B198" s="39" t="s">
        <v>258</v>
      </c>
      <c r="C198" s="58">
        <v>22388.115000000002</v>
      </c>
      <c r="D198" s="58">
        <v>24337.291000000001</v>
      </c>
      <c r="E198" s="58">
        <v>2415.9989999999998</v>
      </c>
      <c r="F198" s="58">
        <v>900.76099999999997</v>
      </c>
      <c r="G198" s="58">
        <v>773.22400000000005</v>
      </c>
      <c r="H198" s="58">
        <v>2838.4589999999994</v>
      </c>
      <c r="I198" s="58">
        <v>2303.192</v>
      </c>
      <c r="J198" s="58">
        <v>976.36199999999997</v>
      </c>
      <c r="K198" s="58">
        <v>1159.194</v>
      </c>
      <c r="L198" s="58">
        <v>7825.0770000000002</v>
      </c>
      <c r="M198" s="58">
        <v>2093.2950000000001</v>
      </c>
      <c r="N198" s="58">
        <v>3109.19</v>
      </c>
      <c r="O198" s="58">
        <v>61.0300000000002</v>
      </c>
      <c r="P198" s="58">
        <v>45.037999999999997</v>
      </c>
      <c r="Q198" s="58">
        <v>3103.2330000000002</v>
      </c>
      <c r="R198" s="62">
        <v>8.86</v>
      </c>
      <c r="S198" s="22"/>
      <c r="T198" s="22"/>
      <c r="W198" s="58"/>
      <c r="X198" s="58"/>
      <c r="Y198" s="61"/>
    </row>
    <row r="199" spans="1:25">
      <c r="A199" s="59">
        <v>623</v>
      </c>
      <c r="B199" s="39" t="s">
        <v>259</v>
      </c>
      <c r="C199" s="58">
        <v>25808.135999999999</v>
      </c>
      <c r="D199" s="58">
        <v>24165.437999999998</v>
      </c>
      <c r="E199" s="58">
        <v>984.33100000000002</v>
      </c>
      <c r="F199" s="58">
        <v>681.23400000000004</v>
      </c>
      <c r="G199" s="58">
        <v>703.49</v>
      </c>
      <c r="H199" s="58">
        <v>2944.9130000000041</v>
      </c>
      <c r="I199" s="58">
        <v>2485.9090000000001</v>
      </c>
      <c r="J199" s="58">
        <v>1008.45</v>
      </c>
      <c r="K199" s="58">
        <v>908.35199999999998</v>
      </c>
      <c r="L199" s="58">
        <v>6261.192</v>
      </c>
      <c r="M199" s="58">
        <v>1967.9090000000001</v>
      </c>
      <c r="N199" s="58">
        <v>2489.2820000000002</v>
      </c>
      <c r="O199" s="58">
        <v>75.501999999998134</v>
      </c>
      <c r="P199" s="58">
        <v>41.709000000000003</v>
      </c>
      <c r="Q199" s="58">
        <v>2684.4839999999999</v>
      </c>
      <c r="R199" s="62">
        <v>6.8599999999999994</v>
      </c>
      <c r="S199" s="22"/>
      <c r="T199" s="22"/>
      <c r="W199" s="58"/>
      <c r="X199" s="58"/>
      <c r="Y199" s="61"/>
    </row>
    <row r="200" spans="1:25">
      <c r="A200" s="59">
        <v>624</v>
      </c>
      <c r="B200" s="39" t="s">
        <v>260</v>
      </c>
      <c r="C200" s="58">
        <v>94349.501000000004</v>
      </c>
      <c r="D200" s="58">
        <v>39452.821000000004</v>
      </c>
      <c r="E200" s="58">
        <v>3287.44</v>
      </c>
      <c r="F200" s="58">
        <v>2338.6</v>
      </c>
      <c r="G200" s="58">
        <v>887.94399999999996</v>
      </c>
      <c r="H200" s="58">
        <v>5561.1379999999808</v>
      </c>
      <c r="I200" s="58">
        <v>9425.3760000000002</v>
      </c>
      <c r="J200" s="58">
        <v>3677.1790000000001</v>
      </c>
      <c r="K200" s="58">
        <v>3072.6489999999999</v>
      </c>
      <c r="L200" s="58">
        <v>8675.7440000000006</v>
      </c>
      <c r="M200" s="58">
        <v>5183.5810000000001</v>
      </c>
      <c r="N200" s="58">
        <v>3912.6060000000002</v>
      </c>
      <c r="O200" s="58">
        <v>175.79799999999477</v>
      </c>
      <c r="P200" s="58">
        <v>86.186000000000007</v>
      </c>
      <c r="Q200" s="58">
        <v>8924.3619999999992</v>
      </c>
      <c r="R200" s="62">
        <v>8.11</v>
      </c>
      <c r="S200" s="22"/>
      <c r="T200" s="22"/>
      <c r="W200" s="58"/>
      <c r="X200" s="58"/>
      <c r="Y200" s="61"/>
    </row>
    <row r="201" spans="1:25">
      <c r="A201" s="59">
        <v>625</v>
      </c>
      <c r="B201" s="39" t="s">
        <v>261</v>
      </c>
      <c r="C201" s="58">
        <v>46775.24</v>
      </c>
      <c r="D201" s="58">
        <v>22707.703000000001</v>
      </c>
      <c r="E201" s="58">
        <v>1769.16</v>
      </c>
      <c r="F201" s="58">
        <v>1438.1780000000001</v>
      </c>
      <c r="G201" s="58">
        <v>1470.577</v>
      </c>
      <c r="H201" s="58">
        <v>3310.0309999999963</v>
      </c>
      <c r="I201" s="58">
        <v>4713.433</v>
      </c>
      <c r="J201" s="58">
        <v>1875.86</v>
      </c>
      <c r="K201" s="58">
        <v>1578.5619999999999</v>
      </c>
      <c r="L201" s="58">
        <v>5941.8440000000001</v>
      </c>
      <c r="M201" s="58">
        <v>3060.5830000000001</v>
      </c>
      <c r="N201" s="58">
        <v>2727.17</v>
      </c>
      <c r="O201" s="58">
        <v>56.620000000000346</v>
      </c>
      <c r="P201" s="58">
        <v>56.286000000000001</v>
      </c>
      <c r="Q201" s="58">
        <v>4570.768</v>
      </c>
      <c r="R201" s="62">
        <v>8.11</v>
      </c>
      <c r="S201" s="22"/>
      <c r="T201" s="22"/>
      <c r="W201" s="58"/>
      <c r="X201" s="58"/>
      <c r="Y201" s="61"/>
    </row>
    <row r="202" spans="1:25">
      <c r="A202" s="59">
        <v>626</v>
      </c>
      <c r="B202" s="39" t="s">
        <v>262</v>
      </c>
      <c r="C202" s="58">
        <v>53828.707999999999</v>
      </c>
      <c r="D202" s="58">
        <v>45006.292000000001</v>
      </c>
      <c r="E202" s="58">
        <v>3492.9609999999998</v>
      </c>
      <c r="F202" s="58">
        <v>2216.3879999999999</v>
      </c>
      <c r="G202" s="58">
        <v>1862.3440000000001</v>
      </c>
      <c r="H202" s="58">
        <v>5786.3920000000071</v>
      </c>
      <c r="I202" s="58">
        <v>5342.857</v>
      </c>
      <c r="J202" s="58">
        <v>1728.6420000000001</v>
      </c>
      <c r="K202" s="58">
        <v>2213.828</v>
      </c>
      <c r="L202" s="58">
        <v>12819.196</v>
      </c>
      <c r="M202" s="58">
        <v>4371.9189999999999</v>
      </c>
      <c r="N202" s="58">
        <v>5260.5230000000001</v>
      </c>
      <c r="O202" s="58">
        <v>104.12899999999991</v>
      </c>
      <c r="P202" s="58">
        <v>94.947000000000003</v>
      </c>
      <c r="Q202" s="58">
        <v>7146.5460000000003</v>
      </c>
      <c r="R202" s="62">
        <v>9.11</v>
      </c>
      <c r="S202" s="22"/>
      <c r="T202" s="22"/>
      <c r="W202" s="58"/>
      <c r="X202" s="58"/>
      <c r="Y202" s="61"/>
    </row>
    <row r="203" spans="1:25">
      <c r="A203" s="59">
        <v>630</v>
      </c>
      <c r="B203" s="39" t="s">
        <v>263</v>
      </c>
      <c r="C203" s="58">
        <v>21539.838</v>
      </c>
      <c r="D203" s="58">
        <v>10162.843000000001</v>
      </c>
      <c r="E203" s="58">
        <v>1092.155</v>
      </c>
      <c r="F203" s="58">
        <v>949.83399999999995</v>
      </c>
      <c r="G203" s="58">
        <v>308.233</v>
      </c>
      <c r="H203" s="58">
        <v>1099.7490000000018</v>
      </c>
      <c r="I203" s="58">
        <v>2118.9920000000002</v>
      </c>
      <c r="J203" s="58">
        <v>526.98500000000001</v>
      </c>
      <c r="K203" s="58">
        <v>794.13699999999994</v>
      </c>
      <c r="L203" s="58">
        <v>3045.2330000000002</v>
      </c>
      <c r="M203" s="58">
        <v>1909.886</v>
      </c>
      <c r="N203" s="58">
        <v>1696.817</v>
      </c>
      <c r="O203" s="58">
        <v>32.531999999998789</v>
      </c>
      <c r="P203" s="58">
        <v>48.722999999999999</v>
      </c>
      <c r="Q203" s="58">
        <v>1716.6610000000001</v>
      </c>
      <c r="R203" s="62">
        <v>7.1099999999999994</v>
      </c>
      <c r="S203" s="22"/>
      <c r="T203" s="22"/>
      <c r="W203" s="58"/>
      <c r="X203" s="58"/>
      <c r="Y203" s="61"/>
    </row>
    <row r="204" spans="1:25">
      <c r="A204" s="59">
        <v>631</v>
      </c>
      <c r="B204" s="39" t="s">
        <v>264</v>
      </c>
      <c r="C204" s="58">
        <v>32086.478999999999</v>
      </c>
      <c r="D204" s="58">
        <v>15699.241</v>
      </c>
      <c r="E204" s="58">
        <v>1341.018</v>
      </c>
      <c r="F204" s="58">
        <v>996.04499999999996</v>
      </c>
      <c r="G204" s="58">
        <v>327.97</v>
      </c>
      <c r="H204" s="58">
        <v>2158.1910000000034</v>
      </c>
      <c r="I204" s="58">
        <v>3171.85</v>
      </c>
      <c r="J204" s="58">
        <v>1475.971</v>
      </c>
      <c r="K204" s="58">
        <v>1055.2760000000001</v>
      </c>
      <c r="L204" s="58">
        <v>3623.614</v>
      </c>
      <c r="M204" s="58">
        <v>2158.5639999999999</v>
      </c>
      <c r="N204" s="58">
        <v>1640.7670000000001</v>
      </c>
      <c r="O204" s="58">
        <v>68.914000000000442</v>
      </c>
      <c r="P204" s="58">
        <v>37.031999999999996</v>
      </c>
      <c r="Q204" s="58">
        <v>3537.9780000000001</v>
      </c>
      <c r="R204" s="62">
        <v>9.11</v>
      </c>
      <c r="S204" s="22"/>
      <c r="T204" s="22"/>
      <c r="W204" s="58"/>
      <c r="X204" s="58"/>
      <c r="Y204" s="61"/>
    </row>
    <row r="205" spans="1:25">
      <c r="A205" s="59">
        <v>635</v>
      </c>
      <c r="B205" s="39" t="s">
        <v>265</v>
      </c>
      <c r="C205" s="58">
        <v>98550.343999999997</v>
      </c>
      <c r="D205" s="58">
        <v>49230.457999999999</v>
      </c>
      <c r="E205" s="58">
        <v>3093.6869999999999</v>
      </c>
      <c r="F205" s="58">
        <v>3030.09</v>
      </c>
      <c r="G205" s="58">
        <v>2195.259</v>
      </c>
      <c r="H205" s="58">
        <v>8206.4619999999923</v>
      </c>
      <c r="I205" s="58">
        <v>9865.9830000000002</v>
      </c>
      <c r="J205" s="58">
        <v>5407.067</v>
      </c>
      <c r="K205" s="58">
        <v>3752.7510000000002</v>
      </c>
      <c r="L205" s="58">
        <v>12979.254000000001</v>
      </c>
      <c r="M205" s="58">
        <v>7018.0429999999997</v>
      </c>
      <c r="N205" s="58">
        <v>6151.5969999999998</v>
      </c>
      <c r="O205" s="58">
        <v>142.02399999999761</v>
      </c>
      <c r="P205" s="58">
        <v>159.589</v>
      </c>
      <c r="Q205" s="58">
        <v>10313.588</v>
      </c>
      <c r="R205" s="62">
        <v>8.86</v>
      </c>
      <c r="S205" s="22"/>
      <c r="T205" s="22"/>
      <c r="W205" s="58"/>
      <c r="X205" s="58"/>
      <c r="Y205" s="61"/>
    </row>
    <row r="206" spans="1:25">
      <c r="A206" s="59">
        <v>636</v>
      </c>
      <c r="B206" s="39" t="s">
        <v>266</v>
      </c>
      <c r="C206" s="58">
        <v>118816.209</v>
      </c>
      <c r="D206" s="58">
        <v>54932.623</v>
      </c>
      <c r="E206" s="58">
        <v>4065.1089999999999</v>
      </c>
      <c r="F206" s="58">
        <v>3829.7220000000002</v>
      </c>
      <c r="G206" s="58">
        <v>4123.741</v>
      </c>
      <c r="H206" s="58">
        <v>10855.617000000006</v>
      </c>
      <c r="I206" s="58">
        <v>11741.147999999999</v>
      </c>
      <c r="J206" s="58">
        <v>6887.4520000000002</v>
      </c>
      <c r="K206" s="58">
        <v>4656.6580000000004</v>
      </c>
      <c r="L206" s="58">
        <v>14585.509</v>
      </c>
      <c r="M206" s="58">
        <v>9539.2090000000007</v>
      </c>
      <c r="N206" s="58">
        <v>7672.97</v>
      </c>
      <c r="O206" s="58">
        <v>192.070999999999</v>
      </c>
      <c r="P206" s="58">
        <v>234.97399999999999</v>
      </c>
      <c r="Q206" s="58">
        <v>11830.298000000001</v>
      </c>
      <c r="R206" s="62">
        <v>8.61</v>
      </c>
      <c r="S206" s="22"/>
      <c r="T206" s="22"/>
      <c r="W206" s="58"/>
      <c r="X206" s="58"/>
      <c r="Y206" s="61"/>
    </row>
    <row r="207" spans="1:25">
      <c r="A207" s="59">
        <v>678</v>
      </c>
      <c r="B207" s="39" t="s">
        <v>267</v>
      </c>
      <c r="C207" s="58">
        <v>379138.864</v>
      </c>
      <c r="D207" s="58">
        <v>187782.15</v>
      </c>
      <c r="E207" s="58">
        <v>18157.006000000001</v>
      </c>
      <c r="F207" s="58">
        <v>12000.599</v>
      </c>
      <c r="G207" s="58">
        <v>2318.4949999999999</v>
      </c>
      <c r="H207" s="58">
        <v>20093.190000000006</v>
      </c>
      <c r="I207" s="58">
        <v>38004.288999999997</v>
      </c>
      <c r="J207" s="58">
        <v>6545.9070000000002</v>
      </c>
      <c r="K207" s="58">
        <v>12501.805</v>
      </c>
      <c r="L207" s="58">
        <v>41658.925999999999</v>
      </c>
      <c r="M207" s="58">
        <v>23055.006000000001</v>
      </c>
      <c r="N207" s="58">
        <v>18928.46</v>
      </c>
      <c r="O207" s="58">
        <v>647.87700000000041</v>
      </c>
      <c r="P207" s="58">
        <v>381.84500000000003</v>
      </c>
      <c r="Q207" s="58">
        <v>40583.724999999999</v>
      </c>
      <c r="R207" s="62">
        <v>8.61</v>
      </c>
      <c r="S207" s="22"/>
      <c r="T207" s="22"/>
      <c r="W207" s="58"/>
      <c r="X207" s="58"/>
      <c r="Y207" s="61"/>
    </row>
    <row r="208" spans="1:25">
      <c r="A208" s="59">
        <v>710</v>
      </c>
      <c r="B208" s="39" t="s">
        <v>268</v>
      </c>
      <c r="C208" s="58">
        <v>454422.728</v>
      </c>
      <c r="D208" s="58">
        <v>220211.709</v>
      </c>
      <c r="E208" s="58">
        <v>15155.227999999999</v>
      </c>
      <c r="F208" s="58">
        <v>10450.829</v>
      </c>
      <c r="G208" s="58">
        <v>2590.5720000000001</v>
      </c>
      <c r="H208" s="58">
        <v>38775.259999999995</v>
      </c>
      <c r="I208" s="58">
        <v>45009.313000000002</v>
      </c>
      <c r="J208" s="58">
        <v>14611.376</v>
      </c>
      <c r="K208" s="58">
        <v>14776.776</v>
      </c>
      <c r="L208" s="58">
        <v>45106.336000000003</v>
      </c>
      <c r="M208" s="58">
        <v>30701.935000000001</v>
      </c>
      <c r="N208" s="58">
        <v>23257.093000000001</v>
      </c>
      <c r="O208" s="58">
        <v>1296.6760000000031</v>
      </c>
      <c r="P208" s="58">
        <v>729.75300000000004</v>
      </c>
      <c r="Q208" s="58">
        <v>51778.071000000004</v>
      </c>
      <c r="R208" s="62">
        <v>9.36</v>
      </c>
      <c r="S208" s="22"/>
      <c r="T208" s="22"/>
      <c r="W208" s="58"/>
      <c r="X208" s="58"/>
      <c r="Y208" s="61"/>
    </row>
    <row r="209" spans="1:25">
      <c r="A209" s="59">
        <v>680</v>
      </c>
      <c r="B209" s="39" t="s">
        <v>269</v>
      </c>
      <c r="C209" s="58">
        <v>503620.89799999999</v>
      </c>
      <c r="D209" s="58">
        <v>175212.58499999999</v>
      </c>
      <c r="E209" s="58">
        <v>14679.152</v>
      </c>
      <c r="F209" s="58">
        <v>12241.062</v>
      </c>
      <c r="G209" s="58">
        <v>192.839</v>
      </c>
      <c r="H209" s="58">
        <v>25318.450999999986</v>
      </c>
      <c r="I209" s="58">
        <v>49046.233</v>
      </c>
      <c r="J209" s="58">
        <v>5611.2370000000001</v>
      </c>
      <c r="K209" s="58">
        <v>16315.213</v>
      </c>
      <c r="L209" s="58">
        <v>35092.012000000002</v>
      </c>
      <c r="M209" s="58">
        <v>30511.998</v>
      </c>
      <c r="N209" s="58">
        <v>19857.205999999998</v>
      </c>
      <c r="O209" s="58">
        <v>940.83100000002014</v>
      </c>
      <c r="P209" s="58">
        <v>593.452</v>
      </c>
      <c r="Q209" s="58">
        <v>42880.025000000001</v>
      </c>
      <c r="R209" s="62">
        <v>7.6099999999999994</v>
      </c>
      <c r="S209" s="22"/>
      <c r="T209" s="22"/>
      <c r="W209" s="58"/>
      <c r="X209" s="58"/>
      <c r="Y209" s="61"/>
    </row>
    <row r="210" spans="1:25">
      <c r="A210" s="59">
        <v>681</v>
      </c>
      <c r="B210" s="39" t="s">
        <v>270</v>
      </c>
      <c r="C210" s="58">
        <v>40141.239000000001</v>
      </c>
      <c r="D210" s="58">
        <v>28834.282999999999</v>
      </c>
      <c r="E210" s="58">
        <v>1812.152</v>
      </c>
      <c r="F210" s="58">
        <v>1364.241</v>
      </c>
      <c r="G210" s="58">
        <v>1999.107</v>
      </c>
      <c r="H210" s="58">
        <v>3442.8650000000016</v>
      </c>
      <c r="I210" s="58">
        <v>4171.5060000000003</v>
      </c>
      <c r="J210" s="58">
        <v>1872.7940000000001</v>
      </c>
      <c r="K210" s="58">
        <v>1669.4559999999999</v>
      </c>
      <c r="L210" s="58">
        <v>8853.8209999999999</v>
      </c>
      <c r="M210" s="58">
        <v>3468.8580000000002</v>
      </c>
      <c r="N210" s="58">
        <v>3979.48</v>
      </c>
      <c r="O210" s="58">
        <v>79.744999999998527</v>
      </c>
      <c r="P210" s="58">
        <v>90.215999999999994</v>
      </c>
      <c r="Q210" s="58">
        <v>4882.1549999999997</v>
      </c>
      <c r="R210" s="62">
        <v>9.3599999999999959</v>
      </c>
      <c r="S210" s="22"/>
      <c r="T210" s="22"/>
      <c r="W210" s="58"/>
      <c r="X210" s="58"/>
      <c r="Y210" s="61"/>
    </row>
    <row r="211" spans="1:25">
      <c r="A211" s="59">
        <v>683</v>
      </c>
      <c r="B211" s="39" t="s">
        <v>271</v>
      </c>
      <c r="C211" s="58">
        <v>39366.972000000002</v>
      </c>
      <c r="D211" s="58">
        <v>27022.73</v>
      </c>
      <c r="E211" s="58">
        <v>2114.0729999999999</v>
      </c>
      <c r="F211" s="58">
        <v>1816.934</v>
      </c>
      <c r="G211" s="58">
        <v>1373.635</v>
      </c>
      <c r="H211" s="58">
        <v>5421.0770000000002</v>
      </c>
      <c r="I211" s="58">
        <v>4017.5610000000001</v>
      </c>
      <c r="J211" s="58">
        <v>1582.0889999999999</v>
      </c>
      <c r="K211" s="58">
        <v>1885.941</v>
      </c>
      <c r="L211" s="58">
        <v>9233.0010000000002</v>
      </c>
      <c r="M211" s="58">
        <v>3478.24</v>
      </c>
      <c r="N211" s="58">
        <v>4082.355</v>
      </c>
      <c r="O211" s="58">
        <v>120.33900000000131</v>
      </c>
      <c r="P211" s="58">
        <v>69.649000000000001</v>
      </c>
      <c r="Q211" s="58">
        <v>3609.5309999999999</v>
      </c>
      <c r="R211" s="62">
        <v>7.1099999999999994</v>
      </c>
      <c r="S211" s="22"/>
      <c r="T211" s="22"/>
      <c r="W211" s="58"/>
      <c r="X211" s="58"/>
      <c r="Y211" s="61"/>
    </row>
    <row r="212" spans="1:25">
      <c r="A212" s="59">
        <v>684</v>
      </c>
      <c r="B212" s="39" t="s">
        <v>272</v>
      </c>
      <c r="C212" s="58">
        <v>752715.52300000004</v>
      </c>
      <c r="D212" s="58">
        <v>298339.712</v>
      </c>
      <c r="E212" s="58">
        <v>27080.41</v>
      </c>
      <c r="F212" s="58">
        <v>17547.668000000001</v>
      </c>
      <c r="G212" s="58">
        <v>2043.53</v>
      </c>
      <c r="H212" s="58">
        <v>34726.69</v>
      </c>
      <c r="I212" s="58">
        <v>73696.053</v>
      </c>
      <c r="J212" s="58">
        <v>13023.844999999999</v>
      </c>
      <c r="K212" s="58">
        <v>23210.076000000001</v>
      </c>
      <c r="L212" s="58">
        <v>61708.326000000001</v>
      </c>
      <c r="M212" s="58">
        <v>44671.468999999997</v>
      </c>
      <c r="N212" s="58">
        <v>33687.817000000003</v>
      </c>
      <c r="O212" s="58">
        <v>2263.9800000000032</v>
      </c>
      <c r="P212" s="58">
        <v>1030.075</v>
      </c>
      <c r="Q212" s="58">
        <v>67861.69</v>
      </c>
      <c r="R212" s="62">
        <v>7.8599999999999994</v>
      </c>
      <c r="S212" s="22"/>
      <c r="T212" s="22"/>
      <c r="W212" s="58"/>
      <c r="X212" s="58"/>
      <c r="Y212" s="61"/>
    </row>
    <row r="213" spans="1:25">
      <c r="A213" s="59">
        <v>686</v>
      </c>
      <c r="B213" s="39" t="s">
        <v>273</v>
      </c>
      <c r="C213" s="58">
        <v>34850.237000000001</v>
      </c>
      <c r="D213" s="58">
        <v>26001.516</v>
      </c>
      <c r="E213" s="58">
        <v>1630.67</v>
      </c>
      <c r="F213" s="58">
        <v>1559.53</v>
      </c>
      <c r="G213" s="58">
        <v>1491.33</v>
      </c>
      <c r="H213" s="58">
        <v>3110.0700000000024</v>
      </c>
      <c r="I213" s="58">
        <v>3458.7840000000001</v>
      </c>
      <c r="J213" s="58">
        <v>1514.7619999999999</v>
      </c>
      <c r="K213" s="58">
        <v>1332.047</v>
      </c>
      <c r="L213" s="58">
        <v>8075.4809999999998</v>
      </c>
      <c r="M213" s="58">
        <v>2910.46</v>
      </c>
      <c r="N213" s="58">
        <v>3463.404</v>
      </c>
      <c r="O213" s="58">
        <v>123.14900000000262</v>
      </c>
      <c r="P213" s="58">
        <v>71.412999999999997</v>
      </c>
      <c r="Q213" s="58">
        <v>4608.4809999999998</v>
      </c>
      <c r="R213" s="62">
        <v>9.8599999999999959</v>
      </c>
      <c r="S213" s="22"/>
      <c r="T213" s="22"/>
      <c r="W213" s="58"/>
      <c r="X213" s="58"/>
      <c r="Y213" s="61"/>
    </row>
    <row r="214" spans="1:25">
      <c r="A214" s="59">
        <v>687</v>
      </c>
      <c r="B214" s="39" t="s">
        <v>274</v>
      </c>
      <c r="C214" s="58">
        <v>13784.992</v>
      </c>
      <c r="D214" s="58">
        <v>14092.228999999999</v>
      </c>
      <c r="E214" s="58">
        <v>1095.5740000000001</v>
      </c>
      <c r="F214" s="58">
        <v>483.548</v>
      </c>
      <c r="G214" s="58">
        <v>665.39099999999996</v>
      </c>
      <c r="H214" s="58">
        <v>1344.6600000000026</v>
      </c>
      <c r="I214" s="58">
        <v>1405.9069999999999</v>
      </c>
      <c r="J214" s="58">
        <v>715.23599999999999</v>
      </c>
      <c r="K214" s="58">
        <v>677.59299999999996</v>
      </c>
      <c r="L214" s="58">
        <v>5136.3729999999996</v>
      </c>
      <c r="M214" s="58">
        <v>1267.625</v>
      </c>
      <c r="N214" s="58">
        <v>1995.556</v>
      </c>
      <c r="O214" s="58">
        <v>35.805999999999131</v>
      </c>
      <c r="P214" s="58">
        <v>30.370999999999999</v>
      </c>
      <c r="Q214" s="58">
        <v>1851.481</v>
      </c>
      <c r="R214" s="62">
        <v>9.36</v>
      </c>
      <c r="S214" s="22"/>
      <c r="T214" s="22"/>
      <c r="W214" s="58"/>
      <c r="X214" s="58"/>
      <c r="Y214" s="61"/>
    </row>
    <row r="215" spans="1:25">
      <c r="A215" s="59">
        <v>689</v>
      </c>
      <c r="B215" s="39" t="s">
        <v>275</v>
      </c>
      <c r="C215" s="58">
        <v>37950.769</v>
      </c>
      <c r="D215" s="58">
        <v>34385.819000000003</v>
      </c>
      <c r="E215" s="58">
        <v>2695.6060000000002</v>
      </c>
      <c r="F215" s="58">
        <v>695.67200000000003</v>
      </c>
      <c r="G215" s="58">
        <v>437.37400000000002</v>
      </c>
      <c r="H215" s="58">
        <v>3095.3539999999939</v>
      </c>
      <c r="I215" s="58">
        <v>3881.9430000000002</v>
      </c>
      <c r="J215" s="58">
        <v>1593.14</v>
      </c>
      <c r="K215" s="58">
        <v>1458.7760000000001</v>
      </c>
      <c r="L215" s="58">
        <v>8455.6560000000009</v>
      </c>
      <c r="M215" s="58">
        <v>2510.9920000000002</v>
      </c>
      <c r="N215" s="58">
        <v>3247.28</v>
      </c>
      <c r="O215" s="58">
        <v>65.76399999999785</v>
      </c>
      <c r="P215" s="58">
        <v>50.781999999999996</v>
      </c>
      <c r="Q215" s="58">
        <v>4784.2370000000001</v>
      </c>
      <c r="R215" s="62">
        <v>8.36</v>
      </c>
      <c r="S215" s="22"/>
      <c r="T215" s="22"/>
      <c r="W215" s="58"/>
      <c r="X215" s="58"/>
      <c r="Y215" s="61"/>
    </row>
    <row r="216" spans="1:25">
      <c r="A216" s="59">
        <v>691</v>
      </c>
      <c r="B216" s="39" t="s">
        <v>276</v>
      </c>
      <c r="C216" s="58">
        <v>31750.341</v>
      </c>
      <c r="D216" s="58">
        <v>17301.993999999999</v>
      </c>
      <c r="E216" s="58">
        <v>996.49</v>
      </c>
      <c r="F216" s="58">
        <v>1524.018</v>
      </c>
      <c r="G216" s="58">
        <v>2207.8980000000001</v>
      </c>
      <c r="H216" s="58">
        <v>4727.3470000000043</v>
      </c>
      <c r="I216" s="58">
        <v>3217.17</v>
      </c>
      <c r="J216" s="58">
        <v>1138.2829999999999</v>
      </c>
      <c r="K216" s="58">
        <v>1139.894</v>
      </c>
      <c r="L216" s="58">
        <v>5871.4120000000003</v>
      </c>
      <c r="M216" s="58">
        <v>2709.2669999999998</v>
      </c>
      <c r="N216" s="58">
        <v>2679.9070000000002</v>
      </c>
      <c r="O216" s="58">
        <v>102.59599999999864</v>
      </c>
      <c r="P216" s="58">
        <v>59.719000000000001</v>
      </c>
      <c r="Q216" s="58">
        <v>4003.2570000000001</v>
      </c>
      <c r="R216" s="62">
        <v>9.86</v>
      </c>
      <c r="S216" s="22"/>
      <c r="T216" s="22"/>
      <c r="W216" s="58"/>
      <c r="X216" s="58"/>
      <c r="Y216" s="61"/>
    </row>
    <row r="217" spans="1:25">
      <c r="A217" s="59">
        <v>694</v>
      </c>
      <c r="B217" s="39" t="s">
        <v>277</v>
      </c>
      <c r="C217" s="58">
        <v>553825.17700000003</v>
      </c>
      <c r="D217" s="58">
        <v>201976.30300000001</v>
      </c>
      <c r="E217" s="58">
        <v>18184.224999999999</v>
      </c>
      <c r="F217" s="58">
        <v>14071.227999999999</v>
      </c>
      <c r="G217" s="58">
        <v>807.50900000000001</v>
      </c>
      <c r="H217" s="58">
        <v>21484.744999999995</v>
      </c>
      <c r="I217" s="58">
        <v>55059.502999999997</v>
      </c>
      <c r="J217" s="58">
        <v>14038.93</v>
      </c>
      <c r="K217" s="58">
        <v>16660.741999999998</v>
      </c>
      <c r="L217" s="58">
        <v>40422.381000000001</v>
      </c>
      <c r="M217" s="58">
        <v>31293.008999999998</v>
      </c>
      <c r="N217" s="58">
        <v>21792.731</v>
      </c>
      <c r="O217" s="58">
        <v>966.65099999999802</v>
      </c>
      <c r="P217" s="58">
        <v>570.71500000000003</v>
      </c>
      <c r="Q217" s="58">
        <v>48769.303999999996</v>
      </c>
      <c r="R217" s="62">
        <v>7.8599999999999994</v>
      </c>
      <c r="S217" s="22"/>
      <c r="T217" s="22"/>
      <c r="W217" s="58"/>
      <c r="X217" s="58"/>
      <c r="Y217" s="61"/>
    </row>
    <row r="218" spans="1:25">
      <c r="A218" s="59">
        <v>697</v>
      </c>
      <c r="B218" s="39" t="s">
        <v>278</v>
      </c>
      <c r="C218" s="58">
        <v>14922.441000000001</v>
      </c>
      <c r="D218" s="58">
        <v>11255.353999999999</v>
      </c>
      <c r="E218" s="58">
        <v>753.03300000000002</v>
      </c>
      <c r="F218" s="58">
        <v>408.44499999999999</v>
      </c>
      <c r="G218" s="58">
        <v>410.01</v>
      </c>
      <c r="H218" s="58">
        <v>1315.0090000000014</v>
      </c>
      <c r="I218" s="58">
        <v>1494.145</v>
      </c>
      <c r="J218" s="58">
        <v>988.20299999999997</v>
      </c>
      <c r="K218" s="58">
        <v>613.04100000000005</v>
      </c>
      <c r="L218" s="58">
        <v>3497.973</v>
      </c>
      <c r="M218" s="58">
        <v>1110.624</v>
      </c>
      <c r="N218" s="58">
        <v>1375.386</v>
      </c>
      <c r="O218" s="58">
        <v>53.047000000000708</v>
      </c>
      <c r="P218" s="58">
        <v>25.709</v>
      </c>
      <c r="Q218" s="58">
        <v>1821.8820000000001</v>
      </c>
      <c r="R218" s="62">
        <v>9.36</v>
      </c>
      <c r="S218" s="22"/>
      <c r="T218" s="22"/>
      <c r="W218" s="58"/>
      <c r="X218" s="58"/>
      <c r="Y218" s="61"/>
    </row>
    <row r="219" spans="1:25">
      <c r="A219" s="59">
        <v>698</v>
      </c>
      <c r="B219" s="59" t="s">
        <v>279</v>
      </c>
      <c r="C219" s="58">
        <v>1182209.365</v>
      </c>
      <c r="D219" s="58">
        <v>404679.49599999998</v>
      </c>
      <c r="E219" s="58">
        <v>44999.938999999998</v>
      </c>
      <c r="F219" s="58">
        <v>41984.071000000004</v>
      </c>
      <c r="G219" s="58">
        <v>1470.38</v>
      </c>
      <c r="H219" s="58">
        <v>65818.982999999949</v>
      </c>
      <c r="I219" s="58">
        <v>116140.889</v>
      </c>
      <c r="J219" s="58">
        <v>17103.287</v>
      </c>
      <c r="K219" s="58">
        <v>41907.080999999998</v>
      </c>
      <c r="L219" s="58">
        <v>84768.468999999997</v>
      </c>
      <c r="M219" s="58">
        <v>77568.187999999995</v>
      </c>
      <c r="N219" s="58">
        <v>52242.33</v>
      </c>
      <c r="O219" s="58">
        <v>2991.7769999999873</v>
      </c>
      <c r="P219" s="58">
        <v>1822.653</v>
      </c>
      <c r="Q219" s="58">
        <v>116714.56600000001</v>
      </c>
      <c r="R219" s="62">
        <v>8.86</v>
      </c>
      <c r="S219" s="22"/>
      <c r="T219" s="22"/>
      <c r="W219" s="58"/>
      <c r="X219" s="58"/>
      <c r="Y219" s="61"/>
    </row>
    <row r="220" spans="1:25">
      <c r="A220" s="59">
        <v>700</v>
      </c>
      <c r="B220" s="59" t="s">
        <v>280</v>
      </c>
      <c r="C220" s="58">
        <v>71055.172000000006</v>
      </c>
      <c r="D220" s="58">
        <v>49597.495000000003</v>
      </c>
      <c r="E220" s="58">
        <v>3567.4929999999999</v>
      </c>
      <c r="F220" s="58">
        <v>1390.4829999999999</v>
      </c>
      <c r="G220" s="58">
        <v>438.27199999999999</v>
      </c>
      <c r="H220" s="58">
        <v>5023.194999999977</v>
      </c>
      <c r="I220" s="58">
        <v>7310.326</v>
      </c>
      <c r="J220" s="58">
        <v>2884.3420000000001</v>
      </c>
      <c r="K220" s="58">
        <v>2418.11</v>
      </c>
      <c r="L220" s="58">
        <v>10777.388999999999</v>
      </c>
      <c r="M220" s="58">
        <v>4399.8029999999999</v>
      </c>
      <c r="N220" s="58">
        <v>4344.3310000000001</v>
      </c>
      <c r="O220" s="58">
        <v>117.35499999999774</v>
      </c>
      <c r="P220" s="58">
        <v>79.325000000000003</v>
      </c>
      <c r="Q220" s="58">
        <v>7636.7240000000002</v>
      </c>
      <c r="R220" s="62">
        <v>7.8599999999999994</v>
      </c>
      <c r="S220" s="22"/>
      <c r="T220" s="22"/>
      <c r="W220" s="58"/>
      <c r="X220" s="58"/>
      <c r="Y220" s="61"/>
    </row>
    <row r="221" spans="1:25">
      <c r="A221" s="59">
        <v>702</v>
      </c>
      <c r="B221" s="63" t="s">
        <v>281</v>
      </c>
      <c r="C221" s="58">
        <v>49844.387999999999</v>
      </c>
      <c r="D221" s="58">
        <v>39608.332000000002</v>
      </c>
      <c r="E221" s="58">
        <v>2418.7069999999999</v>
      </c>
      <c r="F221" s="58">
        <v>1823.3510000000001</v>
      </c>
      <c r="G221" s="58">
        <v>1221.3679999999999</v>
      </c>
      <c r="H221" s="58">
        <v>4240.7779999999966</v>
      </c>
      <c r="I221" s="58">
        <v>4869.9759999999997</v>
      </c>
      <c r="J221" s="58">
        <v>2103.4180000000001</v>
      </c>
      <c r="K221" s="58">
        <v>1913.7670000000001</v>
      </c>
      <c r="L221" s="58">
        <v>10885.713</v>
      </c>
      <c r="M221" s="58">
        <v>4122.6970000000001</v>
      </c>
      <c r="N221" s="58">
        <v>4782.2030000000004</v>
      </c>
      <c r="O221" s="58">
        <v>55.864999999998872</v>
      </c>
      <c r="P221" s="58">
        <v>91.614000000000004</v>
      </c>
      <c r="Q221" s="58">
        <v>6460.9210000000003</v>
      </c>
      <c r="R221" s="62">
        <v>9.36</v>
      </c>
      <c r="S221" s="22"/>
      <c r="T221" s="22"/>
      <c r="W221" s="58"/>
      <c r="X221" s="58"/>
      <c r="Y221" s="61"/>
    </row>
    <row r="222" spans="1:25">
      <c r="A222" s="59">
        <v>704</v>
      </c>
      <c r="B222" s="39" t="s">
        <v>282</v>
      </c>
      <c r="C222" s="58">
        <v>135150.83900000001</v>
      </c>
      <c r="D222" s="58">
        <v>38199.321000000004</v>
      </c>
      <c r="E222" s="58">
        <v>2039.95</v>
      </c>
      <c r="F222" s="58">
        <v>2995.1390000000001</v>
      </c>
      <c r="G222" s="58">
        <v>1473.0609999999999</v>
      </c>
      <c r="H222" s="58">
        <v>7949.5059999999812</v>
      </c>
      <c r="I222" s="58">
        <v>13109.179</v>
      </c>
      <c r="J222" s="58">
        <v>2734.1970000000001</v>
      </c>
      <c r="K222" s="58">
        <v>4103.482</v>
      </c>
      <c r="L222" s="58">
        <v>7979.8680000000004</v>
      </c>
      <c r="M222" s="58">
        <v>7306.2839999999997</v>
      </c>
      <c r="N222" s="58">
        <v>4039.357</v>
      </c>
      <c r="O222" s="58">
        <v>90.488000000003012</v>
      </c>
      <c r="P222" s="58">
        <v>101.711</v>
      </c>
      <c r="Q222" s="58">
        <v>10392.495000000001</v>
      </c>
      <c r="R222" s="62">
        <v>7.1099999999999994</v>
      </c>
      <c r="S222" s="22"/>
      <c r="T222" s="22"/>
      <c r="W222" s="58"/>
      <c r="X222" s="58"/>
      <c r="Y222" s="61"/>
    </row>
    <row r="223" spans="1:25">
      <c r="A223" s="59">
        <v>707</v>
      </c>
      <c r="B223" s="39" t="s">
        <v>283</v>
      </c>
      <c r="C223" s="58">
        <v>18125.342000000001</v>
      </c>
      <c r="D223" s="58">
        <v>19195.895</v>
      </c>
      <c r="E223" s="58">
        <v>1668.2729999999999</v>
      </c>
      <c r="F223" s="58">
        <v>731.26700000000005</v>
      </c>
      <c r="G223" s="58">
        <v>1181.921</v>
      </c>
      <c r="H223" s="58">
        <v>1607.340999999996</v>
      </c>
      <c r="I223" s="58">
        <v>1871.037</v>
      </c>
      <c r="J223" s="58">
        <v>1098.1869999999999</v>
      </c>
      <c r="K223" s="58">
        <v>845.36599999999999</v>
      </c>
      <c r="L223" s="58">
        <v>6867.1260000000002</v>
      </c>
      <c r="M223" s="58">
        <v>1710.5630000000001</v>
      </c>
      <c r="N223" s="58">
        <v>2762.7939999999999</v>
      </c>
      <c r="O223" s="58">
        <v>44.40599999999904</v>
      </c>
      <c r="P223" s="58">
        <v>45.143000000000001</v>
      </c>
      <c r="Q223" s="58">
        <v>2353.9090000000001</v>
      </c>
      <c r="R223" s="62">
        <v>8.860000000000003</v>
      </c>
      <c r="S223" s="22"/>
      <c r="T223" s="22"/>
      <c r="W223" s="58"/>
      <c r="X223" s="58"/>
      <c r="Y223" s="61"/>
    </row>
    <row r="224" spans="1:25">
      <c r="A224" s="59">
        <v>729</v>
      </c>
      <c r="B224" s="39" t="s">
        <v>284</v>
      </c>
      <c r="C224" s="58">
        <v>106333.86</v>
      </c>
      <c r="D224" s="58">
        <v>75431.093999999997</v>
      </c>
      <c r="E224" s="58">
        <v>7606.5429999999997</v>
      </c>
      <c r="F224" s="58">
        <v>3573.6120000000001</v>
      </c>
      <c r="G224" s="58">
        <v>2534.1179999999999</v>
      </c>
      <c r="H224" s="58">
        <v>9916.7189999999991</v>
      </c>
      <c r="I224" s="58">
        <v>10615.246999999999</v>
      </c>
      <c r="J224" s="58">
        <v>4435.0739999999996</v>
      </c>
      <c r="K224" s="58">
        <v>4190.4520000000002</v>
      </c>
      <c r="L224" s="58">
        <v>22447.487000000001</v>
      </c>
      <c r="M224" s="58">
        <v>8839.2579999999998</v>
      </c>
      <c r="N224" s="58">
        <v>10108.375</v>
      </c>
      <c r="O224" s="58">
        <v>196.67499999999745</v>
      </c>
      <c r="P224" s="58">
        <v>204.49299999999999</v>
      </c>
      <c r="Q224" s="58">
        <v>13203.523999999999</v>
      </c>
      <c r="R224" s="62">
        <v>9.36</v>
      </c>
      <c r="S224" s="22"/>
      <c r="T224" s="22"/>
      <c r="W224" s="58"/>
      <c r="X224" s="58"/>
      <c r="Y224" s="61"/>
    </row>
    <row r="225" spans="1:25">
      <c r="A225" s="59">
        <v>732</v>
      </c>
      <c r="B225" s="39" t="s">
        <v>285</v>
      </c>
      <c r="C225" s="58">
        <v>40227.589</v>
      </c>
      <c r="D225" s="58">
        <v>32861.925999999999</v>
      </c>
      <c r="E225" s="58">
        <v>2836.7539999999999</v>
      </c>
      <c r="F225" s="58">
        <v>1273.9280000000001</v>
      </c>
      <c r="G225" s="58">
        <v>433.471</v>
      </c>
      <c r="H225" s="58">
        <v>3620.5429999999965</v>
      </c>
      <c r="I225" s="58">
        <v>4103.4229999999998</v>
      </c>
      <c r="J225" s="58">
        <v>1721.086</v>
      </c>
      <c r="K225" s="58">
        <v>1745.0609999999999</v>
      </c>
      <c r="L225" s="58">
        <v>9751.8209999999999</v>
      </c>
      <c r="M225" s="58">
        <v>3348.3739999999998</v>
      </c>
      <c r="N225" s="58">
        <v>4094.471</v>
      </c>
      <c r="O225" s="58">
        <v>72.255000000002383</v>
      </c>
      <c r="P225" s="58">
        <v>62.767000000000003</v>
      </c>
      <c r="Q225" s="58">
        <v>4165.616</v>
      </c>
      <c r="R225" s="62">
        <v>7.6099999999999994</v>
      </c>
      <c r="S225" s="22"/>
      <c r="T225" s="22"/>
      <c r="W225" s="58"/>
      <c r="X225" s="58"/>
      <c r="Y225" s="61"/>
    </row>
    <row r="226" spans="1:25">
      <c r="A226" s="59">
        <v>734</v>
      </c>
      <c r="B226" s="39" t="s">
        <v>286</v>
      </c>
      <c r="C226" s="58">
        <v>830181.84600000002</v>
      </c>
      <c r="D226" s="58">
        <v>398598.35200000001</v>
      </c>
      <c r="E226" s="58">
        <v>33825.824999999997</v>
      </c>
      <c r="F226" s="58">
        <v>22477.824000000001</v>
      </c>
      <c r="G226" s="58">
        <v>11835.897000000001</v>
      </c>
      <c r="H226" s="58">
        <v>57121.765999999974</v>
      </c>
      <c r="I226" s="58">
        <v>81941.471999999994</v>
      </c>
      <c r="J226" s="58">
        <v>30435.308000000001</v>
      </c>
      <c r="K226" s="58">
        <v>27946.517</v>
      </c>
      <c r="L226" s="58">
        <v>93623.14</v>
      </c>
      <c r="M226" s="58">
        <v>57660.718000000001</v>
      </c>
      <c r="N226" s="58">
        <v>47762.303</v>
      </c>
      <c r="O226" s="58">
        <v>1447.4399999999659</v>
      </c>
      <c r="P226" s="58">
        <v>1237.5060000000001</v>
      </c>
      <c r="Q226" s="58">
        <v>80416.275999999998</v>
      </c>
      <c r="R226" s="62">
        <v>8.11</v>
      </c>
      <c r="S226" s="22"/>
      <c r="T226" s="22"/>
      <c r="W226" s="58"/>
      <c r="X226" s="58"/>
      <c r="Y226" s="61"/>
    </row>
    <row r="227" spans="1:25">
      <c r="A227" s="59">
        <v>790</v>
      </c>
      <c r="B227" s="39" t="s">
        <v>287</v>
      </c>
      <c r="C227" s="58">
        <v>347592.89</v>
      </c>
      <c r="D227" s="58">
        <v>189665.31599999999</v>
      </c>
      <c r="E227" s="58">
        <v>11551.929</v>
      </c>
      <c r="F227" s="58">
        <v>11587.277</v>
      </c>
      <c r="G227" s="58">
        <v>5667.1540000000005</v>
      </c>
      <c r="H227" s="58">
        <v>28067.570000000043</v>
      </c>
      <c r="I227" s="58">
        <v>34696.834999999999</v>
      </c>
      <c r="J227" s="58">
        <v>14841.97</v>
      </c>
      <c r="K227" s="58">
        <v>12278.112999999999</v>
      </c>
      <c r="L227" s="58">
        <v>50699.930999999997</v>
      </c>
      <c r="M227" s="58">
        <v>25085.135999999999</v>
      </c>
      <c r="N227" s="58">
        <v>23263.476999999999</v>
      </c>
      <c r="O227" s="58">
        <v>635.98999999999069</v>
      </c>
      <c r="P227" s="58">
        <v>517.66800000000001</v>
      </c>
      <c r="Q227" s="58">
        <v>37602.298999999999</v>
      </c>
      <c r="R227" s="62">
        <v>8.86</v>
      </c>
      <c r="S227" s="22"/>
      <c r="T227" s="22"/>
      <c r="W227" s="58"/>
      <c r="X227" s="58"/>
      <c r="Y227" s="61"/>
    </row>
    <row r="228" spans="1:25">
      <c r="A228" s="59">
        <v>738</v>
      </c>
      <c r="B228" s="66" t="s">
        <v>288</v>
      </c>
      <c r="C228" s="58">
        <v>50482.548000000003</v>
      </c>
      <c r="D228" s="58">
        <v>21595.448</v>
      </c>
      <c r="E228" s="58">
        <v>1097.5070000000001</v>
      </c>
      <c r="F228" s="58">
        <v>1323.317</v>
      </c>
      <c r="G228" s="58">
        <v>2202.8960000000002</v>
      </c>
      <c r="H228" s="58">
        <v>5494.0979999999963</v>
      </c>
      <c r="I228" s="58">
        <v>5074.3270000000002</v>
      </c>
      <c r="J228" s="58">
        <v>2695.3139999999999</v>
      </c>
      <c r="K228" s="58">
        <v>1910.384</v>
      </c>
      <c r="L228" s="58">
        <v>5257.4610000000002</v>
      </c>
      <c r="M228" s="58">
        <v>3725.5140000000001</v>
      </c>
      <c r="N228" s="58">
        <v>2986.538</v>
      </c>
      <c r="O228" s="58">
        <v>132.17200000000093</v>
      </c>
      <c r="P228" s="58">
        <v>108.889</v>
      </c>
      <c r="Q228" s="58">
        <v>5196.9210000000003</v>
      </c>
      <c r="R228" s="62">
        <v>8.86</v>
      </c>
      <c r="S228" s="22"/>
      <c r="T228" s="22"/>
      <c r="W228" s="58"/>
      <c r="X228" s="58"/>
      <c r="Y228" s="61"/>
    </row>
    <row r="229" spans="1:25">
      <c r="A229" s="59">
        <v>739</v>
      </c>
      <c r="B229" s="39" t="s">
        <v>289</v>
      </c>
      <c r="C229" s="58">
        <v>39193.307999999997</v>
      </c>
      <c r="D229" s="58">
        <v>31446.032999999999</v>
      </c>
      <c r="E229" s="58">
        <v>1812.6990000000001</v>
      </c>
      <c r="F229" s="58">
        <v>1226.443</v>
      </c>
      <c r="G229" s="58">
        <v>1460.2080000000001</v>
      </c>
      <c r="H229" s="58">
        <v>3949.1050000000046</v>
      </c>
      <c r="I229" s="58">
        <v>4004.89</v>
      </c>
      <c r="J229" s="58">
        <v>1968.5719999999999</v>
      </c>
      <c r="K229" s="58">
        <v>1498.1289999999999</v>
      </c>
      <c r="L229" s="58">
        <v>8784.4789999999994</v>
      </c>
      <c r="M229" s="58">
        <v>2982.9</v>
      </c>
      <c r="N229" s="58">
        <v>3666.462</v>
      </c>
      <c r="O229" s="58">
        <v>75.063999999999396</v>
      </c>
      <c r="P229" s="58">
        <v>68.122</v>
      </c>
      <c r="Q229" s="58">
        <v>4867.473</v>
      </c>
      <c r="R229" s="62">
        <v>8.86</v>
      </c>
      <c r="S229" s="22"/>
      <c r="T229" s="22"/>
      <c r="W229" s="58"/>
      <c r="X229" s="58"/>
      <c r="Y229" s="61"/>
    </row>
    <row r="230" spans="1:25">
      <c r="A230" s="59">
        <v>740</v>
      </c>
      <c r="B230" s="39" t="s">
        <v>290</v>
      </c>
      <c r="C230" s="58">
        <v>459107.658</v>
      </c>
      <c r="D230" s="58">
        <v>286890.39</v>
      </c>
      <c r="E230" s="58">
        <v>23775.38</v>
      </c>
      <c r="F230" s="58">
        <v>13358.079</v>
      </c>
      <c r="G230" s="58">
        <v>3377.2139999999999</v>
      </c>
      <c r="H230" s="58">
        <v>30407.883000000038</v>
      </c>
      <c r="I230" s="58">
        <v>45695.896000000001</v>
      </c>
      <c r="J230" s="58">
        <v>10611.706</v>
      </c>
      <c r="K230" s="58">
        <v>16675.199000000001</v>
      </c>
      <c r="L230" s="58">
        <v>70598.255000000005</v>
      </c>
      <c r="M230" s="58">
        <v>33111.748</v>
      </c>
      <c r="N230" s="58">
        <v>32459.738000000001</v>
      </c>
      <c r="O230" s="58">
        <v>967.08199999999852</v>
      </c>
      <c r="P230" s="58">
        <v>714.21199999999999</v>
      </c>
      <c r="Q230" s="58">
        <v>55795.843000000001</v>
      </c>
      <c r="R230" s="62">
        <v>9.36</v>
      </c>
      <c r="S230" s="22"/>
      <c r="T230" s="22"/>
      <c r="W230" s="58"/>
      <c r="X230" s="58"/>
      <c r="Y230" s="61"/>
    </row>
    <row r="231" spans="1:25">
      <c r="A231" s="59">
        <v>742</v>
      </c>
      <c r="B231" s="39" t="s">
        <v>291</v>
      </c>
      <c r="C231" s="58">
        <v>12248.915999999999</v>
      </c>
      <c r="D231" s="58">
        <v>8555.0419999999995</v>
      </c>
      <c r="E231" s="58">
        <v>927.57600000000002</v>
      </c>
      <c r="F231" s="58">
        <v>378.077</v>
      </c>
      <c r="G231" s="58">
        <v>209.309</v>
      </c>
      <c r="H231" s="58">
        <v>1434.8350000000023</v>
      </c>
      <c r="I231" s="58">
        <v>1315.2750000000001</v>
      </c>
      <c r="J231" s="58">
        <v>650.38499999999999</v>
      </c>
      <c r="K231" s="58">
        <v>540.98099999999999</v>
      </c>
      <c r="L231" s="58">
        <v>2522.2539999999999</v>
      </c>
      <c r="M231" s="58">
        <v>1010.244</v>
      </c>
      <c r="N231" s="58">
        <v>1177.239</v>
      </c>
      <c r="O231" s="58">
        <v>17.228000000000065</v>
      </c>
      <c r="P231" s="58">
        <v>22.584</v>
      </c>
      <c r="Q231" s="58">
        <v>1465.03</v>
      </c>
      <c r="R231" s="62">
        <v>9.11</v>
      </c>
      <c r="S231" s="22"/>
      <c r="T231" s="22"/>
      <c r="W231" s="58"/>
      <c r="X231" s="58"/>
      <c r="Y231" s="61"/>
    </row>
    <row r="232" spans="1:25">
      <c r="A232" s="59">
        <v>743</v>
      </c>
      <c r="B232" s="39" t="s">
        <v>292</v>
      </c>
      <c r="C232" s="58">
        <v>1225672.93</v>
      </c>
      <c r="D232" s="58">
        <v>393545.016</v>
      </c>
      <c r="E232" s="58">
        <v>36047.372000000003</v>
      </c>
      <c r="F232" s="58">
        <v>38885.677000000003</v>
      </c>
      <c r="G232" s="58">
        <v>11313.996999999999</v>
      </c>
      <c r="H232" s="58">
        <v>55122.429000000149</v>
      </c>
      <c r="I232" s="58">
        <v>120707.057</v>
      </c>
      <c r="J232" s="58">
        <v>26037.039000000001</v>
      </c>
      <c r="K232" s="58">
        <v>39493.440000000002</v>
      </c>
      <c r="L232" s="58">
        <v>85342.341</v>
      </c>
      <c r="M232" s="58">
        <v>79876.506999999998</v>
      </c>
      <c r="N232" s="58">
        <v>51490.856</v>
      </c>
      <c r="O232" s="58">
        <v>2388.7440000000206</v>
      </c>
      <c r="P232" s="58">
        <v>1716.93</v>
      </c>
      <c r="Q232" s="58">
        <v>111140.348</v>
      </c>
      <c r="R232" s="62">
        <v>8.36</v>
      </c>
      <c r="S232" s="22"/>
      <c r="T232" s="22"/>
      <c r="W232" s="58"/>
      <c r="X232" s="58"/>
      <c r="Y232" s="61"/>
    </row>
    <row r="233" spans="1:25">
      <c r="A233" s="59">
        <v>746</v>
      </c>
      <c r="B233" s="39" t="s">
        <v>293</v>
      </c>
      <c r="C233" s="58">
        <v>63271.955999999998</v>
      </c>
      <c r="D233" s="58">
        <v>23594.859</v>
      </c>
      <c r="E233" s="58">
        <v>2291.6149999999998</v>
      </c>
      <c r="F233" s="58">
        <v>2468.107</v>
      </c>
      <c r="G233" s="58">
        <v>2875.9639999999999</v>
      </c>
      <c r="H233" s="58">
        <v>5550.6730000000007</v>
      </c>
      <c r="I233" s="58">
        <v>6221.5910000000003</v>
      </c>
      <c r="J233" s="58">
        <v>2086.694</v>
      </c>
      <c r="K233" s="58">
        <v>2459.0929999999998</v>
      </c>
      <c r="L233" s="58">
        <v>7842.3050000000003</v>
      </c>
      <c r="M233" s="58">
        <v>5244.5079999999998</v>
      </c>
      <c r="N233" s="58">
        <v>4382.3119999999999</v>
      </c>
      <c r="O233" s="58">
        <v>203.1260000000002</v>
      </c>
      <c r="P233" s="58">
        <v>129.928</v>
      </c>
      <c r="Q233" s="58">
        <v>6353.6580000000004</v>
      </c>
      <c r="R233" s="62">
        <v>9.11</v>
      </c>
      <c r="S233" s="22"/>
      <c r="T233" s="22"/>
      <c r="W233" s="58"/>
      <c r="X233" s="58"/>
      <c r="Y233" s="61"/>
    </row>
    <row r="234" spans="1:25">
      <c r="A234" s="59">
        <v>747</v>
      </c>
      <c r="B234" s="39" t="s">
        <v>294</v>
      </c>
      <c r="C234" s="58">
        <v>13643.978999999999</v>
      </c>
      <c r="D234" s="58">
        <v>11017.659</v>
      </c>
      <c r="E234" s="58">
        <v>907.88099999999997</v>
      </c>
      <c r="F234" s="58">
        <v>441.39499999999998</v>
      </c>
      <c r="G234" s="58">
        <v>585.95399999999995</v>
      </c>
      <c r="H234" s="58">
        <v>1929.93</v>
      </c>
      <c r="I234" s="58">
        <v>1412.066</v>
      </c>
      <c r="J234" s="58">
        <v>715.15499999999997</v>
      </c>
      <c r="K234" s="58">
        <v>554.60799999999995</v>
      </c>
      <c r="L234" s="58">
        <v>3866.3159999999998</v>
      </c>
      <c r="M234" s="58">
        <v>1251.479</v>
      </c>
      <c r="N234" s="58">
        <v>1676.807</v>
      </c>
      <c r="O234" s="58">
        <v>27.810999999999694</v>
      </c>
      <c r="P234" s="58">
        <v>31.774999999999999</v>
      </c>
      <c r="Q234" s="58">
        <v>1727.405</v>
      </c>
      <c r="R234" s="62">
        <v>9.36</v>
      </c>
      <c r="S234" s="22"/>
      <c r="T234" s="22"/>
      <c r="W234" s="58"/>
      <c r="X234" s="58"/>
      <c r="Y234" s="61"/>
    </row>
    <row r="235" spans="1:25">
      <c r="A235" s="59">
        <v>748</v>
      </c>
      <c r="B235" s="39" t="s">
        <v>295</v>
      </c>
      <c r="C235" s="58">
        <v>63804.593999999997</v>
      </c>
      <c r="D235" s="58">
        <v>33522.57</v>
      </c>
      <c r="E235" s="58">
        <v>2530.64</v>
      </c>
      <c r="F235" s="58">
        <v>2783.7339999999999</v>
      </c>
      <c r="G235" s="58">
        <v>3195.27</v>
      </c>
      <c r="H235" s="58">
        <v>6542.2840000000069</v>
      </c>
      <c r="I235" s="58">
        <v>6417.1019999999999</v>
      </c>
      <c r="J235" s="58">
        <v>3179.1</v>
      </c>
      <c r="K235" s="58">
        <v>2485.8229999999999</v>
      </c>
      <c r="L235" s="58">
        <v>9309.3510000000006</v>
      </c>
      <c r="M235" s="58">
        <v>5068.7820000000002</v>
      </c>
      <c r="N235" s="58">
        <v>4534.7250000000004</v>
      </c>
      <c r="O235" s="58">
        <v>106.44300000000203</v>
      </c>
      <c r="P235" s="58">
        <v>114.946</v>
      </c>
      <c r="Q235" s="58">
        <v>7442.5810000000001</v>
      </c>
      <c r="R235" s="62">
        <v>9.36</v>
      </c>
      <c r="S235" s="22"/>
      <c r="T235" s="22"/>
      <c r="W235" s="58"/>
      <c r="X235" s="58"/>
      <c r="Y235" s="61"/>
    </row>
    <row r="236" spans="1:25">
      <c r="A236" s="59">
        <v>791</v>
      </c>
      <c r="B236" s="39" t="s">
        <v>296</v>
      </c>
      <c r="C236" s="58">
        <v>57781.108</v>
      </c>
      <c r="D236" s="58">
        <v>37988.762000000002</v>
      </c>
      <c r="E236" s="58">
        <v>3012.9679999999998</v>
      </c>
      <c r="F236" s="58">
        <v>2469.0839999999998</v>
      </c>
      <c r="G236" s="58">
        <v>3717.8629999999998</v>
      </c>
      <c r="H236" s="58">
        <v>6166.6119999999955</v>
      </c>
      <c r="I236" s="58">
        <v>5875.1059999999998</v>
      </c>
      <c r="J236" s="58">
        <v>2983.94</v>
      </c>
      <c r="K236" s="58">
        <v>2360.73</v>
      </c>
      <c r="L236" s="58">
        <v>12173.81</v>
      </c>
      <c r="M236" s="58">
        <v>5479.8190000000004</v>
      </c>
      <c r="N236" s="58">
        <v>5783.95</v>
      </c>
      <c r="O236" s="58">
        <v>121.93700000000354</v>
      </c>
      <c r="P236" s="58">
        <v>145.785</v>
      </c>
      <c r="Q236" s="58">
        <v>6749.0730000000003</v>
      </c>
      <c r="R236" s="62">
        <v>9.11</v>
      </c>
      <c r="S236" s="22"/>
      <c r="T236" s="22"/>
      <c r="W236" s="58"/>
      <c r="X236" s="58"/>
      <c r="Y236" s="61"/>
    </row>
    <row r="237" spans="1:25">
      <c r="A237" s="59">
        <v>749</v>
      </c>
      <c r="B237" s="39" t="s">
        <v>297</v>
      </c>
      <c r="C237" s="58">
        <v>396090.397</v>
      </c>
      <c r="D237" s="58">
        <v>140867.815</v>
      </c>
      <c r="E237" s="58">
        <v>10939.538</v>
      </c>
      <c r="F237" s="58">
        <v>11834.879000000001</v>
      </c>
      <c r="G237" s="58">
        <v>2540.9299999999998</v>
      </c>
      <c r="H237" s="58">
        <v>17631.675999999985</v>
      </c>
      <c r="I237" s="58">
        <v>39605.860999999997</v>
      </c>
      <c r="J237" s="58">
        <v>10503.768</v>
      </c>
      <c r="K237" s="58">
        <v>13033.109</v>
      </c>
      <c r="L237" s="58">
        <v>29882.044000000002</v>
      </c>
      <c r="M237" s="58">
        <v>22938.433000000001</v>
      </c>
      <c r="N237" s="58">
        <v>14553.6</v>
      </c>
      <c r="O237" s="58">
        <v>426.21099999999751</v>
      </c>
      <c r="P237" s="58">
        <v>350.72399999999999</v>
      </c>
      <c r="Q237" s="58">
        <v>41510.288999999997</v>
      </c>
      <c r="R237" s="62">
        <v>9.360000000000003</v>
      </c>
      <c r="S237" s="22"/>
      <c r="T237" s="22"/>
      <c r="W237" s="58"/>
      <c r="X237" s="58"/>
      <c r="Y237" s="61"/>
    </row>
    <row r="238" spans="1:25">
      <c r="A238" s="59">
        <v>751</v>
      </c>
      <c r="B238" s="39" t="s">
        <v>298</v>
      </c>
      <c r="C238" s="58">
        <v>42152.883999999998</v>
      </c>
      <c r="D238" s="58">
        <v>27426.159</v>
      </c>
      <c r="E238" s="58">
        <v>2209.491</v>
      </c>
      <c r="F238" s="58">
        <v>1099.5329999999999</v>
      </c>
      <c r="G238" s="58">
        <v>987.71400000000006</v>
      </c>
      <c r="H238" s="58">
        <v>3776.5950000000066</v>
      </c>
      <c r="I238" s="58">
        <v>4244.1869999999999</v>
      </c>
      <c r="J238" s="58">
        <v>2076.0250000000001</v>
      </c>
      <c r="K238" s="58">
        <v>1700.4559999999999</v>
      </c>
      <c r="L238" s="58">
        <v>6575.3310000000001</v>
      </c>
      <c r="M238" s="58">
        <v>2807.009</v>
      </c>
      <c r="N238" s="58">
        <v>2699.6419999999998</v>
      </c>
      <c r="O238" s="58">
        <v>77.614999999999782</v>
      </c>
      <c r="P238" s="58">
        <v>52.003</v>
      </c>
      <c r="Q238" s="58">
        <v>5256.7740000000003</v>
      </c>
      <c r="R238" s="62">
        <v>9.360000000000003</v>
      </c>
      <c r="S238" s="22"/>
      <c r="T238" s="22"/>
      <c r="W238" s="58"/>
      <c r="X238" s="58"/>
      <c r="Y238" s="61"/>
    </row>
    <row r="239" spans="1:25">
      <c r="A239" s="59">
        <v>753</v>
      </c>
      <c r="B239" s="39" t="s">
        <v>299</v>
      </c>
      <c r="C239" s="58">
        <v>559368.42799999996</v>
      </c>
      <c r="D239" s="58">
        <v>133644.16899999999</v>
      </c>
      <c r="E239" s="58">
        <v>10557.272000000001</v>
      </c>
      <c r="F239" s="58">
        <v>11347.289000000001</v>
      </c>
      <c r="G239" s="58">
        <v>1714.53</v>
      </c>
      <c r="H239" s="58">
        <v>28407.17000000006</v>
      </c>
      <c r="I239" s="58">
        <v>53805.173999999999</v>
      </c>
      <c r="J239" s="58">
        <v>11832.777</v>
      </c>
      <c r="K239" s="58">
        <v>14498.85</v>
      </c>
      <c r="L239" s="58">
        <v>21990.645</v>
      </c>
      <c r="M239" s="58">
        <v>24816.966</v>
      </c>
      <c r="N239" s="58">
        <v>13715.179</v>
      </c>
      <c r="O239" s="58">
        <v>753.71099999998478</v>
      </c>
      <c r="P239" s="58">
        <v>434.464</v>
      </c>
      <c r="Q239" s="58">
        <v>39284.720000000001</v>
      </c>
      <c r="R239" s="62">
        <v>6.6099999999999994</v>
      </c>
      <c r="S239" s="22"/>
      <c r="T239" s="22"/>
      <c r="W239" s="58"/>
      <c r="X239" s="58"/>
      <c r="Y239" s="61"/>
    </row>
    <row r="240" spans="1:25">
      <c r="A240" s="59">
        <v>755</v>
      </c>
      <c r="B240" s="63" t="s">
        <v>300</v>
      </c>
      <c r="C240" s="58">
        <v>143601.557</v>
      </c>
      <c r="D240" s="58">
        <v>42210.849000000002</v>
      </c>
      <c r="E240" s="58">
        <v>2982.25</v>
      </c>
      <c r="F240" s="58">
        <v>2407.5790000000002</v>
      </c>
      <c r="G240" s="58">
        <v>897.43299999999999</v>
      </c>
      <c r="H240" s="58">
        <v>8267.7220000000125</v>
      </c>
      <c r="I240" s="58">
        <v>13910.645</v>
      </c>
      <c r="J240" s="58">
        <v>5677.8649999999998</v>
      </c>
      <c r="K240" s="58">
        <v>3833.7179999999998</v>
      </c>
      <c r="L240" s="58">
        <v>6816.5640000000003</v>
      </c>
      <c r="M240" s="58">
        <v>6841.4120000000003</v>
      </c>
      <c r="N240" s="58">
        <v>4119.0349999999999</v>
      </c>
      <c r="O240" s="58">
        <v>244.48999999999978</v>
      </c>
      <c r="P240" s="58">
        <v>140.792</v>
      </c>
      <c r="Q240" s="58">
        <v>13480.011</v>
      </c>
      <c r="R240" s="62">
        <v>8.61</v>
      </c>
      <c r="S240" s="22"/>
      <c r="T240" s="22"/>
      <c r="W240" s="58"/>
      <c r="X240" s="58"/>
      <c r="Y240" s="61"/>
    </row>
    <row r="241" spans="1:25">
      <c r="A241" s="59">
        <v>758</v>
      </c>
      <c r="B241" s="39" t="s">
        <v>301</v>
      </c>
      <c r="C241" s="58">
        <v>143976.359</v>
      </c>
      <c r="D241" s="58">
        <v>63203.195</v>
      </c>
      <c r="E241" s="58">
        <v>4855.107</v>
      </c>
      <c r="F241" s="58">
        <v>3302.373</v>
      </c>
      <c r="G241" s="58">
        <v>940.78200000000004</v>
      </c>
      <c r="H241" s="58">
        <v>8740.8270000000157</v>
      </c>
      <c r="I241" s="58">
        <v>14605.107</v>
      </c>
      <c r="J241" s="58">
        <v>4793.4250000000002</v>
      </c>
      <c r="K241" s="58">
        <v>5158.3310000000001</v>
      </c>
      <c r="L241" s="58">
        <v>16503.565999999999</v>
      </c>
      <c r="M241" s="58">
        <v>9201.5990000000002</v>
      </c>
      <c r="N241" s="58">
        <v>7114.5609999999997</v>
      </c>
      <c r="O241" s="58">
        <v>97.048999999995431</v>
      </c>
      <c r="P241" s="58">
        <v>154.36000000000001</v>
      </c>
      <c r="Q241" s="58">
        <v>13715.620999999999</v>
      </c>
      <c r="R241" s="62">
        <v>8.36</v>
      </c>
      <c r="S241" s="22"/>
      <c r="T241" s="22"/>
      <c r="W241" s="58"/>
      <c r="X241" s="58"/>
      <c r="Y241" s="61"/>
    </row>
    <row r="242" spans="1:25">
      <c r="A242" s="59">
        <v>759</v>
      </c>
      <c r="B242" s="39" t="s">
        <v>302</v>
      </c>
      <c r="C242" s="58">
        <v>22680.213</v>
      </c>
      <c r="D242" s="58">
        <v>13480.784</v>
      </c>
      <c r="E242" s="58">
        <v>1028.299</v>
      </c>
      <c r="F242" s="58">
        <v>740.27599999999995</v>
      </c>
      <c r="G242" s="58">
        <v>939.93100000000004</v>
      </c>
      <c r="H242" s="58">
        <v>1822.5620000000031</v>
      </c>
      <c r="I242" s="58">
        <v>2170.547</v>
      </c>
      <c r="J242" s="58">
        <v>891.63099999999997</v>
      </c>
      <c r="K242" s="58">
        <v>907.68799999999999</v>
      </c>
      <c r="L242" s="58">
        <v>4954.5439999999999</v>
      </c>
      <c r="M242" s="58">
        <v>2062.998</v>
      </c>
      <c r="N242" s="58">
        <v>2265.9299999999998</v>
      </c>
      <c r="O242" s="58">
        <v>38.559999999999491</v>
      </c>
      <c r="P242" s="58">
        <v>54.835999999999999</v>
      </c>
      <c r="Q242" s="58">
        <v>2397.652</v>
      </c>
      <c r="R242" s="62">
        <v>9.110000000000003</v>
      </c>
      <c r="S242" s="22"/>
      <c r="T242" s="22"/>
      <c r="W242" s="58"/>
      <c r="X242" s="58"/>
      <c r="Y242" s="61"/>
    </row>
    <row r="243" spans="1:25">
      <c r="A243" s="59">
        <v>761</v>
      </c>
      <c r="B243" s="39" t="s">
        <v>303</v>
      </c>
      <c r="C243" s="58">
        <v>113267.371</v>
      </c>
      <c r="D243" s="58">
        <v>71199.726999999999</v>
      </c>
      <c r="E243" s="58">
        <v>3947.4369999999999</v>
      </c>
      <c r="F243" s="58">
        <v>3698.681</v>
      </c>
      <c r="G243" s="58">
        <v>7197.9809999999998</v>
      </c>
      <c r="H243" s="58">
        <v>11629.746000000003</v>
      </c>
      <c r="I243" s="58">
        <v>11232.287</v>
      </c>
      <c r="J243" s="58">
        <v>5239.4549999999999</v>
      </c>
      <c r="K243" s="58">
        <v>4289.9840000000004</v>
      </c>
      <c r="L243" s="58">
        <v>18847.190999999999</v>
      </c>
      <c r="M243" s="58">
        <v>9295.1029999999992</v>
      </c>
      <c r="N243" s="58">
        <v>8815.4050000000007</v>
      </c>
      <c r="O243" s="58">
        <v>187.34100000000944</v>
      </c>
      <c r="P243" s="58">
        <v>201.571</v>
      </c>
      <c r="Q243" s="58">
        <v>11756.446</v>
      </c>
      <c r="R243" s="62">
        <v>7.8599999999999994</v>
      </c>
      <c r="S243" s="22"/>
      <c r="T243" s="22"/>
      <c r="W243" s="58"/>
      <c r="X243" s="58"/>
      <c r="Y243" s="61"/>
    </row>
    <row r="244" spans="1:25">
      <c r="A244" s="59">
        <v>762</v>
      </c>
      <c r="B244" s="39" t="s">
        <v>304</v>
      </c>
      <c r="C244" s="58">
        <v>43129.777999999998</v>
      </c>
      <c r="D244" s="58">
        <v>31732.866000000002</v>
      </c>
      <c r="E244" s="58">
        <v>2261.904</v>
      </c>
      <c r="F244" s="58">
        <v>1755.6679999999999</v>
      </c>
      <c r="G244" s="58">
        <v>2415.9940000000001</v>
      </c>
      <c r="H244" s="58">
        <v>3191.5600000000036</v>
      </c>
      <c r="I244" s="58">
        <v>4414.33</v>
      </c>
      <c r="J244" s="58">
        <v>2031.4480000000001</v>
      </c>
      <c r="K244" s="58">
        <v>1743.7280000000001</v>
      </c>
      <c r="L244" s="58">
        <v>10642.912</v>
      </c>
      <c r="M244" s="58">
        <v>3520.6619999999998</v>
      </c>
      <c r="N244" s="58">
        <v>4280.7259999999997</v>
      </c>
      <c r="O244" s="58">
        <v>56.428000000002612</v>
      </c>
      <c r="P244" s="58">
        <v>60.811</v>
      </c>
      <c r="Q244" s="58">
        <v>4869.098</v>
      </c>
      <c r="R244" s="62">
        <v>8.61</v>
      </c>
      <c r="S244" s="22"/>
      <c r="T244" s="22"/>
      <c r="W244" s="58"/>
      <c r="X244" s="58"/>
      <c r="Y244" s="61"/>
    </row>
    <row r="245" spans="1:25">
      <c r="A245" s="59">
        <v>765</v>
      </c>
      <c r="B245" s="39" t="s">
        <v>305</v>
      </c>
      <c r="C245" s="58">
        <v>182110.55499999999</v>
      </c>
      <c r="D245" s="58">
        <v>75246.94</v>
      </c>
      <c r="E245" s="58">
        <v>5354.183</v>
      </c>
      <c r="F245" s="58">
        <v>4638.8440000000001</v>
      </c>
      <c r="G245" s="58">
        <v>2116.7719999999999</v>
      </c>
      <c r="H245" s="58">
        <v>10696.220000000027</v>
      </c>
      <c r="I245" s="58">
        <v>17949.268</v>
      </c>
      <c r="J245" s="58">
        <v>6971.5839999999998</v>
      </c>
      <c r="K245" s="58">
        <v>6146.5020000000004</v>
      </c>
      <c r="L245" s="58">
        <v>19937.280999999999</v>
      </c>
      <c r="M245" s="58">
        <v>11726.489</v>
      </c>
      <c r="N245" s="58">
        <v>9301.5630000000001</v>
      </c>
      <c r="O245" s="58">
        <v>335.99499999999534</v>
      </c>
      <c r="P245" s="58">
        <v>203.489</v>
      </c>
      <c r="Q245" s="58">
        <v>14495.67</v>
      </c>
      <c r="R245" s="62">
        <v>7.1099999999999994</v>
      </c>
      <c r="S245" s="22"/>
      <c r="T245" s="22"/>
      <c r="W245" s="58"/>
      <c r="X245" s="58"/>
      <c r="Y245" s="61"/>
    </row>
    <row r="246" spans="1:25">
      <c r="A246" s="59">
        <v>768</v>
      </c>
      <c r="B246" s="39" t="s">
        <v>306</v>
      </c>
      <c r="C246" s="58">
        <v>24915.934000000001</v>
      </c>
      <c r="D246" s="58">
        <v>23131.185000000001</v>
      </c>
      <c r="E246" s="58">
        <v>1184.3679999999999</v>
      </c>
      <c r="F246" s="58">
        <v>981.96100000000001</v>
      </c>
      <c r="G246" s="58">
        <v>824.38199999999995</v>
      </c>
      <c r="H246" s="58">
        <v>2820.9329999999959</v>
      </c>
      <c r="I246" s="58">
        <v>2526.9209999999998</v>
      </c>
      <c r="J246" s="58">
        <v>1141.117</v>
      </c>
      <c r="K246" s="58">
        <v>1031.519</v>
      </c>
      <c r="L246" s="58">
        <v>7118.7030000000004</v>
      </c>
      <c r="M246" s="58">
        <v>2254.5610000000001</v>
      </c>
      <c r="N246" s="58">
        <v>3001.14</v>
      </c>
      <c r="O246" s="58">
        <v>85.427999999998065</v>
      </c>
      <c r="P246" s="58">
        <v>57.850999999999999</v>
      </c>
      <c r="Q246" s="58">
        <v>2989.2429999999999</v>
      </c>
      <c r="R246" s="62">
        <v>8.36</v>
      </c>
      <c r="S246" s="22"/>
      <c r="T246" s="22"/>
      <c r="W246" s="58"/>
      <c r="X246" s="58"/>
      <c r="Y246" s="61"/>
    </row>
    <row r="247" spans="1:25">
      <c r="A247" s="59">
        <v>777</v>
      </c>
      <c r="B247" s="39" t="s">
        <v>307</v>
      </c>
      <c r="C247" s="58">
        <v>88079.600999999995</v>
      </c>
      <c r="D247" s="58">
        <v>69989.070999999996</v>
      </c>
      <c r="E247" s="58">
        <v>5619.7359999999999</v>
      </c>
      <c r="F247" s="58">
        <v>2626.22</v>
      </c>
      <c r="G247" s="58">
        <v>900.31500000000005</v>
      </c>
      <c r="H247" s="58">
        <v>6713.1310000000012</v>
      </c>
      <c r="I247" s="58">
        <v>8900.34</v>
      </c>
      <c r="J247" s="58">
        <v>2902.4059999999999</v>
      </c>
      <c r="K247" s="58">
        <v>3842.404</v>
      </c>
      <c r="L247" s="58">
        <v>22013.717000000001</v>
      </c>
      <c r="M247" s="58">
        <v>6906.3469999999998</v>
      </c>
      <c r="N247" s="58">
        <v>8469.0910000000003</v>
      </c>
      <c r="O247" s="58">
        <v>170.41799999998875</v>
      </c>
      <c r="P247" s="58">
        <v>123.46599999999999</v>
      </c>
      <c r="Q247" s="58">
        <v>10498.072</v>
      </c>
      <c r="R247" s="62">
        <v>8.86</v>
      </c>
      <c r="S247" s="22"/>
      <c r="T247" s="22"/>
      <c r="W247" s="58"/>
      <c r="X247" s="58"/>
      <c r="Y247" s="61"/>
    </row>
    <row r="248" spans="1:25">
      <c r="A248" s="59">
        <v>778</v>
      </c>
      <c r="B248" s="39" t="s">
        <v>308</v>
      </c>
      <c r="C248" s="58">
        <v>92707.62</v>
      </c>
      <c r="D248" s="58">
        <v>56017.902000000002</v>
      </c>
      <c r="E248" s="58">
        <v>3946.4229999999998</v>
      </c>
      <c r="F248" s="58">
        <v>3160.7040000000002</v>
      </c>
      <c r="G248" s="58">
        <v>1242.191</v>
      </c>
      <c r="H248" s="58">
        <v>7261.9860000000053</v>
      </c>
      <c r="I248" s="58">
        <v>9278.59</v>
      </c>
      <c r="J248" s="58">
        <v>3385.3969999999999</v>
      </c>
      <c r="K248" s="58">
        <v>3934.8290000000002</v>
      </c>
      <c r="L248" s="58">
        <v>16880.491999999998</v>
      </c>
      <c r="M248" s="58">
        <v>7302.9549999999999</v>
      </c>
      <c r="N248" s="58">
        <v>7789.2809999999999</v>
      </c>
      <c r="O248" s="58">
        <v>105.48500000000877</v>
      </c>
      <c r="P248" s="58">
        <v>145.559</v>
      </c>
      <c r="Q248" s="58">
        <v>10332.397999999999</v>
      </c>
      <c r="R248" s="62">
        <v>9.11</v>
      </c>
      <c r="S248" s="22"/>
      <c r="T248" s="22"/>
      <c r="W248" s="58"/>
      <c r="X248" s="58"/>
      <c r="Y248" s="61"/>
    </row>
    <row r="249" spans="1:25">
      <c r="A249" s="59">
        <v>781</v>
      </c>
      <c r="B249" s="39" t="s">
        <v>309</v>
      </c>
      <c r="C249" s="58">
        <v>35180.898000000001</v>
      </c>
      <c r="D249" s="58">
        <v>37031.671999999999</v>
      </c>
      <c r="E249" s="58">
        <v>1857.902</v>
      </c>
      <c r="F249" s="58">
        <v>1346.683</v>
      </c>
      <c r="G249" s="58">
        <v>2235.6669999999999</v>
      </c>
      <c r="H249" s="58">
        <v>4907.6600000000035</v>
      </c>
      <c r="I249" s="58">
        <v>3528.252</v>
      </c>
      <c r="J249" s="58">
        <v>1570.7950000000001</v>
      </c>
      <c r="K249" s="58">
        <v>1468.606</v>
      </c>
      <c r="L249" s="58">
        <v>10789.129000000001</v>
      </c>
      <c r="M249" s="58">
        <v>3174.6469999999999</v>
      </c>
      <c r="N249" s="58">
        <v>4482.835</v>
      </c>
      <c r="O249" s="58">
        <v>60.66099999999642</v>
      </c>
      <c r="P249" s="58">
        <v>63.029000000000003</v>
      </c>
      <c r="Q249" s="58">
        <v>3550.8090000000002</v>
      </c>
      <c r="R249" s="62">
        <v>6.3599999999999994</v>
      </c>
      <c r="S249" s="22"/>
      <c r="T249" s="22"/>
      <c r="W249" s="58"/>
      <c r="X249" s="58"/>
      <c r="Y249" s="61"/>
    </row>
    <row r="250" spans="1:25">
      <c r="A250" s="59">
        <v>783</v>
      </c>
      <c r="B250" s="39" t="s">
        <v>310</v>
      </c>
      <c r="C250" s="58">
        <v>100359.28</v>
      </c>
      <c r="D250" s="58">
        <v>58220.408000000003</v>
      </c>
      <c r="E250" s="58">
        <v>2950.4029999999998</v>
      </c>
      <c r="F250" s="58">
        <v>2697.6770000000001</v>
      </c>
      <c r="G250" s="58">
        <v>3254.5529999999999</v>
      </c>
      <c r="H250" s="58">
        <v>7489.1950000000015</v>
      </c>
      <c r="I250" s="58">
        <v>9972.7810000000009</v>
      </c>
      <c r="J250" s="58">
        <v>3869.9110000000001</v>
      </c>
      <c r="K250" s="58">
        <v>3450.3440000000001</v>
      </c>
      <c r="L250" s="58">
        <v>12915.087</v>
      </c>
      <c r="M250" s="58">
        <v>7188.1239999999998</v>
      </c>
      <c r="N250" s="58">
        <v>5916.1769999999997</v>
      </c>
      <c r="O250" s="58">
        <v>108.40299999999843</v>
      </c>
      <c r="P250" s="58">
        <v>152.11500000000001</v>
      </c>
      <c r="Q250" s="58">
        <v>11450.608</v>
      </c>
      <c r="R250" s="62">
        <v>8.86</v>
      </c>
      <c r="S250" s="22"/>
      <c r="T250" s="22"/>
      <c r="W250" s="58"/>
      <c r="X250" s="58"/>
      <c r="Y250" s="61"/>
    </row>
    <row r="251" spans="1:25">
      <c r="A251" s="59">
        <v>831</v>
      </c>
      <c r="B251" s="39" t="s">
        <v>311</v>
      </c>
      <c r="C251" s="58">
        <v>80796.712</v>
      </c>
      <c r="D251" s="58">
        <v>37697.283000000003</v>
      </c>
      <c r="E251" s="58">
        <v>2923.4520000000002</v>
      </c>
      <c r="F251" s="58">
        <v>2175.3470000000002</v>
      </c>
      <c r="G251" s="58">
        <v>506.65499999999997</v>
      </c>
      <c r="H251" s="58">
        <v>5098.7950000000028</v>
      </c>
      <c r="I251" s="58">
        <v>7909.7910000000002</v>
      </c>
      <c r="J251" s="58">
        <v>2387.5450000000001</v>
      </c>
      <c r="K251" s="58">
        <v>2538.5630000000001</v>
      </c>
      <c r="L251" s="58">
        <v>7651.6880000000001</v>
      </c>
      <c r="M251" s="58">
        <v>4488.9009999999998</v>
      </c>
      <c r="N251" s="58">
        <v>3651.3029999999999</v>
      </c>
      <c r="O251" s="58">
        <v>102.61799999999857</v>
      </c>
      <c r="P251" s="58">
        <v>78.885999999999996</v>
      </c>
      <c r="Q251" s="58">
        <v>8269.9689999999991</v>
      </c>
      <c r="R251" s="62">
        <v>8.36</v>
      </c>
      <c r="S251" s="22"/>
      <c r="T251" s="22"/>
      <c r="W251" s="58"/>
      <c r="X251" s="58"/>
      <c r="Y251" s="61"/>
    </row>
    <row r="252" spans="1:25">
      <c r="A252" s="59">
        <v>832</v>
      </c>
      <c r="B252" s="39" t="s">
        <v>312</v>
      </c>
      <c r="C252" s="58">
        <v>46455.232000000004</v>
      </c>
      <c r="D252" s="58">
        <v>30366.873</v>
      </c>
      <c r="E252" s="58">
        <v>3060.4839999999999</v>
      </c>
      <c r="F252" s="58">
        <v>1943.9290000000001</v>
      </c>
      <c r="G252" s="58">
        <v>705.09699999999998</v>
      </c>
      <c r="H252" s="58">
        <v>3511.8989999999922</v>
      </c>
      <c r="I252" s="58">
        <v>4662.9530000000004</v>
      </c>
      <c r="J252" s="58">
        <v>1518.972</v>
      </c>
      <c r="K252" s="58">
        <v>1938.499</v>
      </c>
      <c r="L252" s="58">
        <v>9636.1980000000003</v>
      </c>
      <c r="M252" s="58">
        <v>3916.087</v>
      </c>
      <c r="N252" s="58">
        <v>4053.6439999999998</v>
      </c>
      <c r="O252" s="58">
        <v>106.03399999999647</v>
      </c>
      <c r="P252" s="58">
        <v>77.555999999999997</v>
      </c>
      <c r="Q252" s="58">
        <v>4591.6959999999999</v>
      </c>
      <c r="R252" s="62">
        <v>7.8599999999999994</v>
      </c>
      <c r="S252" s="22"/>
      <c r="T252" s="22"/>
      <c r="W252" s="58"/>
      <c r="X252" s="58"/>
      <c r="Y252" s="61"/>
    </row>
    <row r="253" spans="1:25">
      <c r="A253" s="59">
        <v>833</v>
      </c>
      <c r="B253" s="39" t="s">
        <v>313</v>
      </c>
      <c r="C253" s="58">
        <v>23284.853999999999</v>
      </c>
      <c r="D253" s="58">
        <v>15537.72</v>
      </c>
      <c r="E253" s="58">
        <v>924.66800000000001</v>
      </c>
      <c r="F253" s="58">
        <v>761.41200000000003</v>
      </c>
      <c r="G253" s="58">
        <v>783.80499999999995</v>
      </c>
      <c r="H253" s="58">
        <v>2912.9730000000022</v>
      </c>
      <c r="I253" s="58">
        <v>2222.527</v>
      </c>
      <c r="J253" s="58">
        <v>1289.627</v>
      </c>
      <c r="K253" s="58">
        <v>793.86099999999999</v>
      </c>
      <c r="L253" s="58">
        <v>3876.386</v>
      </c>
      <c r="M253" s="58">
        <v>1859.287</v>
      </c>
      <c r="N253" s="58">
        <v>1882.558</v>
      </c>
      <c r="O253" s="58">
        <v>77.56699999999887</v>
      </c>
      <c r="P253" s="58">
        <v>35.395000000000003</v>
      </c>
      <c r="Q253" s="58">
        <v>2152.201</v>
      </c>
      <c r="R253" s="62">
        <v>6.8599999999999994</v>
      </c>
      <c r="S253" s="22"/>
      <c r="T253" s="22"/>
      <c r="W253" s="58"/>
      <c r="X253" s="58"/>
      <c r="Y253" s="61"/>
    </row>
    <row r="254" spans="1:25">
      <c r="A254" s="59">
        <v>834</v>
      </c>
      <c r="B254" s="64" t="s">
        <v>314</v>
      </c>
      <c r="C254" s="58">
        <v>96099.375</v>
      </c>
      <c r="D254" s="58">
        <v>45763.105000000003</v>
      </c>
      <c r="E254" s="58">
        <v>3038.9050000000002</v>
      </c>
      <c r="F254" s="58">
        <v>2772.5709999999999</v>
      </c>
      <c r="G254" s="58">
        <v>2263.4389999999999</v>
      </c>
      <c r="H254" s="58">
        <v>7799.8709999999992</v>
      </c>
      <c r="I254" s="58">
        <v>9458.1200000000008</v>
      </c>
      <c r="J254" s="58">
        <v>3774.5079999999998</v>
      </c>
      <c r="K254" s="58">
        <v>3446.8090000000002</v>
      </c>
      <c r="L254" s="58">
        <v>10984.892</v>
      </c>
      <c r="M254" s="58">
        <v>6613.2240000000002</v>
      </c>
      <c r="N254" s="58">
        <v>5326.7550000000001</v>
      </c>
      <c r="O254" s="58">
        <v>133.62399999999525</v>
      </c>
      <c r="P254" s="58">
        <v>143.839</v>
      </c>
      <c r="Q254" s="58">
        <v>9941.5450000000001</v>
      </c>
      <c r="R254" s="62">
        <v>8.610000000000003</v>
      </c>
      <c r="S254" s="22"/>
      <c r="T254" s="22"/>
      <c r="W254" s="58"/>
      <c r="X254" s="58"/>
      <c r="Y254" s="61"/>
    </row>
    <row r="255" spans="1:25">
      <c r="A255" s="59">
        <v>837</v>
      </c>
      <c r="B255" s="39" t="s">
        <v>315</v>
      </c>
      <c r="C255" s="58">
        <v>5023354.2010000004</v>
      </c>
      <c r="D255" s="58">
        <v>1463295.9439999999</v>
      </c>
      <c r="E255" s="58">
        <v>198379.41</v>
      </c>
      <c r="F255" s="58">
        <v>165831.84899999999</v>
      </c>
      <c r="G255" s="58">
        <v>1736.056</v>
      </c>
      <c r="H255" s="58">
        <v>229510.7980000001</v>
      </c>
      <c r="I255" s="58">
        <v>492445.45799999998</v>
      </c>
      <c r="J255" s="58">
        <v>40762.408000000003</v>
      </c>
      <c r="K255" s="58">
        <v>155629.503</v>
      </c>
      <c r="L255" s="58">
        <v>290716.087</v>
      </c>
      <c r="M255" s="58">
        <v>304020.18</v>
      </c>
      <c r="N255" s="58">
        <v>219782.75099999999</v>
      </c>
      <c r="O255" s="58">
        <v>15674.754000000074</v>
      </c>
      <c r="P255" s="58">
        <v>8189.134</v>
      </c>
      <c r="Q255" s="58">
        <v>413531.924</v>
      </c>
      <c r="R255" s="62">
        <v>7.6099999999999994</v>
      </c>
      <c r="S255" s="22"/>
      <c r="T255" s="22"/>
      <c r="W255" s="58"/>
      <c r="X255" s="58"/>
      <c r="Y255" s="61"/>
    </row>
    <row r="256" spans="1:25">
      <c r="A256" s="59">
        <v>844</v>
      </c>
      <c r="B256" s="39" t="s">
        <v>316</v>
      </c>
      <c r="C256" s="58">
        <v>15407.207</v>
      </c>
      <c r="D256" s="58">
        <v>13970.118</v>
      </c>
      <c r="E256" s="58">
        <v>894.08500000000004</v>
      </c>
      <c r="F256" s="58">
        <v>572.79499999999996</v>
      </c>
      <c r="G256" s="58">
        <v>319.09699999999998</v>
      </c>
      <c r="H256" s="58">
        <v>1723.0599999999984</v>
      </c>
      <c r="I256" s="58">
        <v>1543.1959999999999</v>
      </c>
      <c r="J256" s="58">
        <v>1069.827</v>
      </c>
      <c r="K256" s="58">
        <v>700.11900000000003</v>
      </c>
      <c r="L256" s="58">
        <v>4572.6750000000002</v>
      </c>
      <c r="M256" s="58">
        <v>1317.6469999999999</v>
      </c>
      <c r="N256" s="58">
        <v>1826.8510000000001</v>
      </c>
      <c r="O256" s="58">
        <v>26.867000000000644</v>
      </c>
      <c r="P256" s="58">
        <v>31.53</v>
      </c>
      <c r="Q256" s="58">
        <v>1888.3979999999999</v>
      </c>
      <c r="R256" s="62">
        <v>8.86</v>
      </c>
      <c r="S256" s="22"/>
      <c r="T256" s="22"/>
      <c r="W256" s="58"/>
      <c r="X256" s="58"/>
      <c r="Y256" s="61"/>
    </row>
    <row r="257" spans="1:25">
      <c r="A257" s="59">
        <v>845</v>
      </c>
      <c r="B257" s="39" t="s">
        <v>317</v>
      </c>
      <c r="C257" s="58">
        <v>40514.769</v>
      </c>
      <c r="D257" s="58">
        <v>23011.787</v>
      </c>
      <c r="E257" s="58">
        <v>2138.2249999999999</v>
      </c>
      <c r="F257" s="58">
        <v>1393.95</v>
      </c>
      <c r="G257" s="58">
        <v>1126.2329999999999</v>
      </c>
      <c r="H257" s="58">
        <v>2991.0870000000059</v>
      </c>
      <c r="I257" s="58">
        <v>4027.3690000000001</v>
      </c>
      <c r="J257" s="58">
        <v>2055.8180000000002</v>
      </c>
      <c r="K257" s="58">
        <v>1544.567</v>
      </c>
      <c r="L257" s="58">
        <v>6146.5370000000003</v>
      </c>
      <c r="M257" s="58">
        <v>2984.4070000000002</v>
      </c>
      <c r="N257" s="58">
        <v>2816.652</v>
      </c>
      <c r="O257" s="58">
        <v>55.740000000000691</v>
      </c>
      <c r="P257" s="58">
        <v>59.746000000000002</v>
      </c>
      <c r="Q257" s="58">
        <v>3678.5</v>
      </c>
      <c r="R257" s="62">
        <v>7.3599999999999994</v>
      </c>
      <c r="S257" s="22"/>
      <c r="T257" s="22"/>
      <c r="W257" s="58"/>
      <c r="X257" s="58"/>
      <c r="Y257" s="61"/>
    </row>
    <row r="258" spans="1:25">
      <c r="A258" s="59">
        <v>846</v>
      </c>
      <c r="B258" s="39" t="s">
        <v>318</v>
      </c>
      <c r="C258" s="58">
        <v>60675.680999999997</v>
      </c>
      <c r="D258" s="58">
        <v>38693.042000000001</v>
      </c>
      <c r="E258" s="58">
        <v>2636.5929999999998</v>
      </c>
      <c r="F258" s="58">
        <v>1822.018</v>
      </c>
      <c r="G258" s="58">
        <v>3709.7959999999998</v>
      </c>
      <c r="H258" s="58">
        <v>5640.2739999999958</v>
      </c>
      <c r="I258" s="58">
        <v>6015.3010000000004</v>
      </c>
      <c r="J258" s="58">
        <v>2511.125</v>
      </c>
      <c r="K258" s="58">
        <v>2351.895</v>
      </c>
      <c r="L258" s="58">
        <v>11939.632</v>
      </c>
      <c r="M258" s="58">
        <v>5170.42</v>
      </c>
      <c r="N258" s="58">
        <v>5306.3739999999998</v>
      </c>
      <c r="O258" s="58">
        <v>46.058000000000902</v>
      </c>
      <c r="P258" s="58">
        <v>111.19499999999999</v>
      </c>
      <c r="Q258" s="58">
        <v>7706.7619999999997</v>
      </c>
      <c r="R258" s="62">
        <v>9.86</v>
      </c>
      <c r="S258" s="22"/>
      <c r="T258" s="22"/>
      <c r="W258" s="58"/>
      <c r="X258" s="58"/>
      <c r="Y258" s="61"/>
    </row>
    <row r="259" spans="1:25">
      <c r="A259" s="59">
        <v>848</v>
      </c>
      <c r="B259" s="39" t="s">
        <v>319</v>
      </c>
      <c r="C259" s="58">
        <v>47152.773999999998</v>
      </c>
      <c r="D259" s="58">
        <v>34266.682999999997</v>
      </c>
      <c r="E259" s="58">
        <v>4154.585</v>
      </c>
      <c r="F259" s="58">
        <v>1596.489</v>
      </c>
      <c r="G259" s="58">
        <v>2573.8389999999999</v>
      </c>
      <c r="H259" s="58">
        <v>3828.0750000000116</v>
      </c>
      <c r="I259" s="58">
        <v>4649.5420000000004</v>
      </c>
      <c r="J259" s="58">
        <v>2758.1970000000001</v>
      </c>
      <c r="K259" s="58">
        <v>2030.2650000000001</v>
      </c>
      <c r="L259" s="58">
        <v>10709.51</v>
      </c>
      <c r="M259" s="58">
        <v>4025.1089999999999</v>
      </c>
      <c r="N259" s="58">
        <v>4798.9009999999998</v>
      </c>
      <c r="O259" s="58">
        <v>71.11699999999837</v>
      </c>
      <c r="P259" s="58">
        <v>83.838999999999999</v>
      </c>
      <c r="Q259" s="58">
        <v>5752.8280000000004</v>
      </c>
      <c r="R259" s="62">
        <v>9.11</v>
      </c>
      <c r="S259" s="22"/>
      <c r="T259" s="22"/>
      <c r="W259" s="58"/>
      <c r="X259" s="58"/>
      <c r="Y259" s="61"/>
    </row>
    <row r="260" spans="1:25">
      <c r="A260" s="59">
        <v>849</v>
      </c>
      <c r="B260" s="66" t="s">
        <v>320</v>
      </c>
      <c r="C260" s="58">
        <v>34289.196000000004</v>
      </c>
      <c r="D260" s="58">
        <v>19729.416000000001</v>
      </c>
      <c r="E260" s="58">
        <v>1214.5519999999999</v>
      </c>
      <c r="F260" s="58">
        <v>1322.4659999999999</v>
      </c>
      <c r="G260" s="58">
        <v>2398.33</v>
      </c>
      <c r="H260" s="58">
        <v>5053.3729999999941</v>
      </c>
      <c r="I260" s="58">
        <v>3448.8420000000001</v>
      </c>
      <c r="J260" s="58">
        <v>1439.9010000000001</v>
      </c>
      <c r="K260" s="58">
        <v>1339.0250000000001</v>
      </c>
      <c r="L260" s="58">
        <v>6344.8230000000003</v>
      </c>
      <c r="M260" s="58">
        <v>3086.3690000000001</v>
      </c>
      <c r="N260" s="58">
        <v>3100.7330000000002</v>
      </c>
      <c r="O260" s="58">
        <v>82.166999999998097</v>
      </c>
      <c r="P260" s="58">
        <v>75.171999999999997</v>
      </c>
      <c r="Q260" s="58">
        <v>4001.8530000000001</v>
      </c>
      <c r="R260" s="62">
        <v>9.11</v>
      </c>
      <c r="S260" s="22"/>
      <c r="T260" s="22"/>
      <c r="W260" s="58"/>
      <c r="X260" s="58"/>
      <c r="Y260" s="61"/>
    </row>
    <row r="261" spans="1:25">
      <c r="A261" s="59">
        <v>850</v>
      </c>
      <c r="B261" s="39" t="s">
        <v>321</v>
      </c>
      <c r="C261" s="58">
        <v>35698.616000000002</v>
      </c>
      <c r="D261" s="58">
        <v>17310.595000000001</v>
      </c>
      <c r="E261" s="58">
        <v>1368.7249999999999</v>
      </c>
      <c r="F261" s="58">
        <v>1088.742</v>
      </c>
      <c r="G261" s="58">
        <v>455.06299999999999</v>
      </c>
      <c r="H261" s="58">
        <v>2288.4559999999974</v>
      </c>
      <c r="I261" s="58">
        <v>3550.6179999999999</v>
      </c>
      <c r="J261" s="58">
        <v>1865.029</v>
      </c>
      <c r="K261" s="58">
        <v>1297.7090000000001</v>
      </c>
      <c r="L261" s="58">
        <v>4852.0820000000003</v>
      </c>
      <c r="M261" s="58">
        <v>2385.6799999999998</v>
      </c>
      <c r="N261" s="58">
        <v>2230.4899999999998</v>
      </c>
      <c r="O261" s="58">
        <v>29.146999999997661</v>
      </c>
      <c r="P261" s="58">
        <v>48.375999999999998</v>
      </c>
      <c r="Q261" s="58">
        <v>3437.0520000000001</v>
      </c>
      <c r="R261" s="62">
        <v>8.36</v>
      </c>
      <c r="S261" s="22"/>
      <c r="T261" s="22"/>
      <c r="W261" s="58"/>
      <c r="X261" s="58"/>
      <c r="Y261" s="61"/>
    </row>
    <row r="262" spans="1:25">
      <c r="A262" s="59">
        <v>851</v>
      </c>
      <c r="B262" s="39" t="s">
        <v>322</v>
      </c>
      <c r="C262" s="58">
        <v>368881.08899999998</v>
      </c>
      <c r="D262" s="58">
        <v>147652.394</v>
      </c>
      <c r="E262" s="58">
        <v>13536.557000000001</v>
      </c>
      <c r="F262" s="58">
        <v>9983.1479999999992</v>
      </c>
      <c r="G262" s="58">
        <v>1543.213</v>
      </c>
      <c r="H262" s="58">
        <v>33982.764000000054</v>
      </c>
      <c r="I262" s="58">
        <v>36058.771000000001</v>
      </c>
      <c r="J262" s="58">
        <v>8121.616</v>
      </c>
      <c r="K262" s="58">
        <v>12370.630999999999</v>
      </c>
      <c r="L262" s="58">
        <v>34145.635999999999</v>
      </c>
      <c r="M262" s="58">
        <v>23103.937000000002</v>
      </c>
      <c r="N262" s="58">
        <v>16968.291000000001</v>
      </c>
      <c r="O262" s="58">
        <v>574.45300000000861</v>
      </c>
      <c r="P262" s="58">
        <v>443.59699999999998</v>
      </c>
      <c r="Q262" s="58">
        <v>36117.285000000003</v>
      </c>
      <c r="R262" s="62">
        <v>8.36</v>
      </c>
      <c r="S262" s="22"/>
      <c r="T262" s="22"/>
      <c r="W262" s="58"/>
      <c r="X262" s="58"/>
      <c r="Y262" s="61"/>
    </row>
    <row r="263" spans="1:25">
      <c r="A263" s="59">
        <v>853</v>
      </c>
      <c r="B263" s="39" t="s">
        <v>323</v>
      </c>
      <c r="C263" s="58">
        <v>3754314.128</v>
      </c>
      <c r="D263" s="58">
        <v>1250054.51</v>
      </c>
      <c r="E263" s="58">
        <v>154668.459</v>
      </c>
      <c r="F263" s="58">
        <v>126312.59699999999</v>
      </c>
      <c r="G263" s="58">
        <v>1635.0650000000001</v>
      </c>
      <c r="H263" s="58">
        <v>199741.10999999987</v>
      </c>
      <c r="I263" s="58">
        <v>366010.63199999998</v>
      </c>
      <c r="J263" s="58">
        <v>33341.711000000003</v>
      </c>
      <c r="K263" s="58">
        <v>123746.895</v>
      </c>
      <c r="L263" s="58">
        <v>244784.49900000001</v>
      </c>
      <c r="M263" s="58">
        <v>252762.60500000001</v>
      </c>
      <c r="N263" s="58">
        <v>190335.391</v>
      </c>
      <c r="O263" s="58">
        <v>18156.095000000059</v>
      </c>
      <c r="P263" s="58">
        <v>7133.6970000000001</v>
      </c>
      <c r="Q263" s="58">
        <v>283321.34399999998</v>
      </c>
      <c r="R263" s="62">
        <v>6.8599999999999994</v>
      </c>
      <c r="S263" s="22"/>
      <c r="T263" s="22"/>
      <c r="W263" s="58"/>
      <c r="X263" s="58"/>
      <c r="Y263" s="61"/>
    </row>
    <row r="264" spans="1:25">
      <c r="A264" s="59">
        <v>857</v>
      </c>
      <c r="B264" s="39" t="s">
        <v>324</v>
      </c>
      <c r="C264" s="58">
        <v>24798.946</v>
      </c>
      <c r="D264" s="58">
        <v>23694.866999999998</v>
      </c>
      <c r="E264" s="58">
        <v>1415.4839999999999</v>
      </c>
      <c r="F264" s="58">
        <v>966.93600000000004</v>
      </c>
      <c r="G264" s="58">
        <v>711.84699999999998</v>
      </c>
      <c r="H264" s="58">
        <v>2783.4609999999984</v>
      </c>
      <c r="I264" s="58">
        <v>2504.5340000000001</v>
      </c>
      <c r="J264" s="58">
        <v>1571.164</v>
      </c>
      <c r="K264" s="58">
        <v>1168.249</v>
      </c>
      <c r="L264" s="58">
        <v>7639.91</v>
      </c>
      <c r="M264" s="58">
        <v>2119.674</v>
      </c>
      <c r="N264" s="58">
        <v>3021.518</v>
      </c>
      <c r="O264" s="58">
        <v>59.16399999999976</v>
      </c>
      <c r="P264" s="58">
        <v>57.54</v>
      </c>
      <c r="Q264" s="58">
        <v>3308.9740000000002</v>
      </c>
      <c r="R264" s="62">
        <v>9.36</v>
      </c>
      <c r="S264" s="22"/>
      <c r="T264" s="22"/>
      <c r="W264" s="58"/>
      <c r="X264" s="58"/>
      <c r="Y264" s="61"/>
    </row>
    <row r="265" spans="1:25">
      <c r="A265" s="59">
        <v>858</v>
      </c>
      <c r="B265" s="39" t="s">
        <v>325</v>
      </c>
      <c r="C265" s="58">
        <v>1005528.254</v>
      </c>
      <c r="D265" s="58">
        <v>256293.815</v>
      </c>
      <c r="E265" s="58">
        <v>19665.185000000001</v>
      </c>
      <c r="F265" s="58">
        <v>19617.544000000002</v>
      </c>
      <c r="G265" s="58">
        <v>1691.953</v>
      </c>
      <c r="H265" s="58">
        <v>39669.397000000085</v>
      </c>
      <c r="I265" s="58">
        <v>97045.111999999994</v>
      </c>
      <c r="J265" s="58">
        <v>18624.907999999999</v>
      </c>
      <c r="K265" s="58">
        <v>26871.777999999998</v>
      </c>
      <c r="L265" s="58">
        <v>40709.146000000001</v>
      </c>
      <c r="M265" s="58">
        <v>44397.345999999998</v>
      </c>
      <c r="N265" s="58">
        <v>23755.824000000001</v>
      </c>
      <c r="O265" s="58">
        <v>1056.3620000000083</v>
      </c>
      <c r="P265" s="58">
        <v>739.45500000000004</v>
      </c>
      <c r="Q265" s="58">
        <v>76485.755999999994</v>
      </c>
      <c r="R265" s="62">
        <v>7.1099999999999994</v>
      </c>
      <c r="S265" s="22"/>
      <c r="T265" s="22"/>
      <c r="W265" s="58"/>
      <c r="X265" s="58"/>
      <c r="Y265" s="61"/>
    </row>
    <row r="266" spans="1:25">
      <c r="A266" s="59">
        <v>859</v>
      </c>
      <c r="B266" s="39" t="s">
        <v>326</v>
      </c>
      <c r="C266" s="58">
        <v>101595.484</v>
      </c>
      <c r="D266" s="58">
        <v>25059.9</v>
      </c>
      <c r="E266" s="58">
        <v>3509.694</v>
      </c>
      <c r="F266" s="58">
        <v>4310.63</v>
      </c>
      <c r="G266" s="58">
        <v>3085.1930000000002</v>
      </c>
      <c r="H266" s="58">
        <v>5576.0259999999971</v>
      </c>
      <c r="I266" s="58">
        <v>10051.905000000001</v>
      </c>
      <c r="J266" s="58">
        <v>4386.4390000000003</v>
      </c>
      <c r="K266" s="58">
        <v>3802.9949999999999</v>
      </c>
      <c r="L266" s="58">
        <v>7400.3019999999997</v>
      </c>
      <c r="M266" s="58">
        <v>6988.67</v>
      </c>
      <c r="N266" s="58">
        <v>4524.835</v>
      </c>
      <c r="O266" s="58">
        <v>153.53400000000056</v>
      </c>
      <c r="P266" s="58">
        <v>128.66999999999999</v>
      </c>
      <c r="Q266" s="58">
        <v>9721.982</v>
      </c>
      <c r="R266" s="62">
        <v>9.360000000000003</v>
      </c>
      <c r="S266" s="22"/>
      <c r="T266" s="22"/>
      <c r="W266" s="58"/>
      <c r="X266" s="58"/>
      <c r="Y266" s="61"/>
    </row>
    <row r="267" spans="1:25">
      <c r="A267" s="59">
        <v>886</v>
      </c>
      <c r="B267" s="39" t="s">
        <v>327</v>
      </c>
      <c r="C267" s="58">
        <v>218143.07800000001</v>
      </c>
      <c r="D267" s="58">
        <v>93694.668000000005</v>
      </c>
      <c r="E267" s="58">
        <v>6142.6729999999998</v>
      </c>
      <c r="F267" s="58">
        <v>6143.1909999999998</v>
      </c>
      <c r="G267" s="58">
        <v>1405.6489999999999</v>
      </c>
      <c r="H267" s="58">
        <v>14332.416999999967</v>
      </c>
      <c r="I267" s="58">
        <v>21529.884999999998</v>
      </c>
      <c r="J267" s="58">
        <v>4850.634</v>
      </c>
      <c r="K267" s="58">
        <v>7081.4880000000003</v>
      </c>
      <c r="L267" s="58">
        <v>21519.507000000001</v>
      </c>
      <c r="M267" s="58">
        <v>13519.061</v>
      </c>
      <c r="N267" s="58">
        <v>10020.915000000001</v>
      </c>
      <c r="O267" s="58">
        <v>266.54900000000453</v>
      </c>
      <c r="P267" s="58">
        <v>237.02500000000001</v>
      </c>
      <c r="Q267" s="58">
        <v>22768.615000000002</v>
      </c>
      <c r="R267" s="62">
        <v>8.86</v>
      </c>
      <c r="S267" s="22"/>
      <c r="T267" s="22"/>
      <c r="W267" s="58"/>
      <c r="X267" s="58"/>
      <c r="Y267" s="61"/>
    </row>
    <row r="268" spans="1:25">
      <c r="A268" s="59">
        <v>887</v>
      </c>
      <c r="B268" s="39" t="s">
        <v>328</v>
      </c>
      <c r="C268" s="58">
        <v>58512.858</v>
      </c>
      <c r="D268" s="58">
        <v>37408.620000000003</v>
      </c>
      <c r="E268" s="58">
        <v>3305.826</v>
      </c>
      <c r="F268" s="58">
        <v>2018.934</v>
      </c>
      <c r="G268" s="58">
        <v>1870.432</v>
      </c>
      <c r="H268" s="58">
        <v>5238.5719999999947</v>
      </c>
      <c r="I268" s="58">
        <v>5923.3429999999998</v>
      </c>
      <c r="J268" s="58">
        <v>3353.9360000000001</v>
      </c>
      <c r="K268" s="58">
        <v>2242.2339999999999</v>
      </c>
      <c r="L268" s="58">
        <v>10761.41</v>
      </c>
      <c r="M268" s="58">
        <v>4826.5460000000003</v>
      </c>
      <c r="N268" s="58">
        <v>5134.3620000000001</v>
      </c>
      <c r="O268" s="58">
        <v>154.99399999999787</v>
      </c>
      <c r="P268" s="58">
        <v>131.816</v>
      </c>
      <c r="Q268" s="58">
        <v>6912.4229999999998</v>
      </c>
      <c r="R268" s="62">
        <v>9.36</v>
      </c>
      <c r="S268" s="22"/>
      <c r="T268" s="22"/>
      <c r="W268" s="58"/>
      <c r="X268" s="58"/>
      <c r="Y268" s="61"/>
    </row>
    <row r="269" spans="1:25">
      <c r="A269" s="59">
        <v>889</v>
      </c>
      <c r="B269" s="39" t="s">
        <v>329</v>
      </c>
      <c r="C269" s="58">
        <v>30629.425999999999</v>
      </c>
      <c r="D269" s="58">
        <v>20044.769</v>
      </c>
      <c r="E269" s="58">
        <v>1751.59</v>
      </c>
      <c r="F269" s="58">
        <v>1095.0250000000001</v>
      </c>
      <c r="G269" s="58">
        <v>1126.327</v>
      </c>
      <c r="H269" s="58">
        <v>2776.7869999999994</v>
      </c>
      <c r="I269" s="58">
        <v>3077.7910000000002</v>
      </c>
      <c r="J269" s="58">
        <v>1530.4549999999999</v>
      </c>
      <c r="K269" s="58">
        <v>1474.4670000000001</v>
      </c>
      <c r="L269" s="58">
        <v>6424.7640000000001</v>
      </c>
      <c r="M269" s="58">
        <v>2499.1860000000001</v>
      </c>
      <c r="N269" s="58">
        <v>2725.578</v>
      </c>
      <c r="O269" s="58">
        <v>53.71100000000115</v>
      </c>
      <c r="P269" s="58">
        <v>48.789000000000001</v>
      </c>
      <c r="Q269" s="58">
        <v>3046.64</v>
      </c>
      <c r="R269" s="62">
        <v>7.8599999999999994</v>
      </c>
      <c r="S269" s="22"/>
      <c r="T269" s="22"/>
      <c r="W269" s="58"/>
      <c r="X269" s="58"/>
      <c r="Y269" s="61"/>
    </row>
    <row r="270" spans="1:25">
      <c r="A270" s="59">
        <v>890</v>
      </c>
      <c r="B270" s="39" t="s">
        <v>330</v>
      </c>
      <c r="C270" s="58">
        <v>14799.235000000001</v>
      </c>
      <c r="D270" s="58">
        <v>9764.0679999999993</v>
      </c>
      <c r="E270" s="58">
        <v>590.43200000000002</v>
      </c>
      <c r="F270" s="58">
        <v>648.40599999999995</v>
      </c>
      <c r="G270" s="58">
        <v>278.43200000000002</v>
      </c>
      <c r="H270" s="58">
        <v>4228.4890000000023</v>
      </c>
      <c r="I270" s="58">
        <v>1592.537</v>
      </c>
      <c r="J270" s="58">
        <v>418.202</v>
      </c>
      <c r="K270" s="58">
        <v>623.29300000000001</v>
      </c>
      <c r="L270" s="58">
        <v>2153.5949999999998</v>
      </c>
      <c r="M270" s="58">
        <v>1277.9659999999999</v>
      </c>
      <c r="N270" s="58">
        <v>1124.1289999999999</v>
      </c>
      <c r="O270" s="58">
        <v>30.90099999999984</v>
      </c>
      <c r="P270" s="58">
        <v>31.111999999999998</v>
      </c>
      <c r="Q270" s="58">
        <v>1850.489</v>
      </c>
      <c r="R270" s="62">
        <v>8.36</v>
      </c>
      <c r="S270" s="22"/>
      <c r="T270" s="22"/>
      <c r="W270" s="58"/>
      <c r="X270" s="58"/>
      <c r="Y270" s="61"/>
    </row>
    <row r="271" spans="1:25">
      <c r="A271" s="59">
        <v>892</v>
      </c>
      <c r="B271" s="39" t="s">
        <v>331</v>
      </c>
      <c r="C271" s="58">
        <v>54917.557999999997</v>
      </c>
      <c r="D271" s="58">
        <v>18372.919999999998</v>
      </c>
      <c r="E271" s="58">
        <v>2546.63</v>
      </c>
      <c r="F271" s="58">
        <v>1850.8389999999999</v>
      </c>
      <c r="G271" s="58">
        <v>872.17899999999997</v>
      </c>
      <c r="H271" s="58">
        <v>3387.8799999999983</v>
      </c>
      <c r="I271" s="58">
        <v>5396.2150000000001</v>
      </c>
      <c r="J271" s="58">
        <v>2736.0549999999998</v>
      </c>
      <c r="K271" s="58">
        <v>2010.521</v>
      </c>
      <c r="L271" s="58">
        <v>5449.7389999999996</v>
      </c>
      <c r="M271" s="58">
        <v>3700.48</v>
      </c>
      <c r="N271" s="58">
        <v>2927.26</v>
      </c>
      <c r="O271" s="58">
        <v>64.815999999998439</v>
      </c>
      <c r="P271" s="58">
        <v>68.662000000000006</v>
      </c>
      <c r="Q271" s="58">
        <v>5180.9769999999999</v>
      </c>
      <c r="R271" s="62">
        <v>8.8599999999999959</v>
      </c>
      <c r="S271" s="22"/>
      <c r="T271" s="22"/>
      <c r="W271" s="58"/>
      <c r="X271" s="58"/>
      <c r="Y271" s="61"/>
    </row>
    <row r="272" spans="1:25">
      <c r="A272" s="59">
        <v>893</v>
      </c>
      <c r="B272" s="39" t="s">
        <v>332</v>
      </c>
      <c r="C272" s="58">
        <v>114551.159</v>
      </c>
      <c r="D272" s="58">
        <v>46621.355000000003</v>
      </c>
      <c r="E272" s="58">
        <v>2779.971</v>
      </c>
      <c r="F272" s="58">
        <v>3415.4839999999999</v>
      </c>
      <c r="G272" s="58">
        <v>4821.2</v>
      </c>
      <c r="H272" s="58">
        <v>7922.1769999999879</v>
      </c>
      <c r="I272" s="58">
        <v>11185.654</v>
      </c>
      <c r="J272" s="58">
        <v>3315.2420000000002</v>
      </c>
      <c r="K272" s="58">
        <v>3662.328</v>
      </c>
      <c r="L272" s="58">
        <v>12506.249</v>
      </c>
      <c r="M272" s="58">
        <v>9022.2990000000009</v>
      </c>
      <c r="N272" s="58">
        <v>6979.4889999999996</v>
      </c>
      <c r="O272" s="58">
        <v>205.80499999999665</v>
      </c>
      <c r="P272" s="58">
        <v>203.316</v>
      </c>
      <c r="Q272" s="58">
        <v>11120.712</v>
      </c>
      <c r="R272" s="62">
        <v>8.61</v>
      </c>
      <c r="S272" s="22"/>
      <c r="T272" s="22"/>
      <c r="W272" s="58"/>
      <c r="X272" s="58"/>
      <c r="Y272" s="61"/>
    </row>
    <row r="273" spans="1:25">
      <c r="A273" s="59">
        <v>895</v>
      </c>
      <c r="B273" s="39" t="s">
        <v>333</v>
      </c>
      <c r="C273" s="58">
        <v>244828.18799999999</v>
      </c>
      <c r="D273" s="58">
        <v>128205.728</v>
      </c>
      <c r="E273" s="58">
        <v>13300.178</v>
      </c>
      <c r="F273" s="58">
        <v>6272.6719999999996</v>
      </c>
      <c r="G273" s="58">
        <v>2951.549</v>
      </c>
      <c r="H273" s="58">
        <v>14166.152999999998</v>
      </c>
      <c r="I273" s="58">
        <v>24077.516</v>
      </c>
      <c r="J273" s="58">
        <v>5143.8789999999999</v>
      </c>
      <c r="K273" s="58">
        <v>8074.0219999999999</v>
      </c>
      <c r="L273" s="58">
        <v>27892.644</v>
      </c>
      <c r="M273" s="58">
        <v>17119.518</v>
      </c>
      <c r="N273" s="58">
        <v>13141.781000000001</v>
      </c>
      <c r="O273" s="58">
        <v>496.74199999999655</v>
      </c>
      <c r="P273" s="58">
        <v>286.75799999999998</v>
      </c>
      <c r="Q273" s="58">
        <v>25043.64</v>
      </c>
      <c r="R273" s="62">
        <v>8.11</v>
      </c>
      <c r="S273" s="22"/>
      <c r="T273" s="22"/>
      <c r="W273" s="58"/>
      <c r="X273" s="58"/>
      <c r="Y273" s="61"/>
    </row>
    <row r="274" spans="1:25">
      <c r="A274" s="59">
        <v>785</v>
      </c>
      <c r="B274" s="39" t="s">
        <v>334</v>
      </c>
      <c r="C274" s="58">
        <v>27591.269</v>
      </c>
      <c r="D274" s="58">
        <v>25830.545999999998</v>
      </c>
      <c r="E274" s="58">
        <v>2073.116</v>
      </c>
      <c r="F274" s="58">
        <v>1029.0309999999999</v>
      </c>
      <c r="G274" s="58">
        <v>834.54600000000005</v>
      </c>
      <c r="H274" s="58">
        <v>2488.5499999999984</v>
      </c>
      <c r="I274" s="58">
        <v>2731.8629999999998</v>
      </c>
      <c r="J274" s="58">
        <v>1281.434</v>
      </c>
      <c r="K274" s="58">
        <v>1257.97</v>
      </c>
      <c r="L274" s="58">
        <v>7445.5460000000003</v>
      </c>
      <c r="M274" s="58">
        <v>2498.4029999999998</v>
      </c>
      <c r="N274" s="58">
        <v>3099.6289999999999</v>
      </c>
      <c r="O274" s="58">
        <v>55.577999999999065</v>
      </c>
      <c r="P274" s="58">
        <v>67.671000000000006</v>
      </c>
      <c r="Q274" s="58">
        <v>3376.3330000000001</v>
      </c>
      <c r="R274" s="62">
        <v>8.36</v>
      </c>
      <c r="S274" s="22"/>
      <c r="T274" s="22"/>
      <c r="W274" s="58"/>
      <c r="X274" s="58"/>
      <c r="Y274" s="61"/>
    </row>
    <row r="275" spans="1:25">
      <c r="A275" s="59">
        <v>905</v>
      </c>
      <c r="B275" s="39" t="s">
        <v>335</v>
      </c>
      <c r="C275" s="58">
        <v>1346634.625</v>
      </c>
      <c r="D275" s="58">
        <v>421121.58500000002</v>
      </c>
      <c r="E275" s="58">
        <v>37971.345999999998</v>
      </c>
      <c r="F275" s="58">
        <v>37775.792999999998</v>
      </c>
      <c r="G275" s="58">
        <v>2863.3890000000001</v>
      </c>
      <c r="H275" s="58">
        <v>50511.754000000074</v>
      </c>
      <c r="I275" s="58">
        <v>133382.59299999999</v>
      </c>
      <c r="J275" s="58">
        <v>12086.204</v>
      </c>
      <c r="K275" s="58">
        <v>41403.188999999998</v>
      </c>
      <c r="L275" s="58">
        <v>80112.941000000006</v>
      </c>
      <c r="M275" s="58">
        <v>83722.203999999998</v>
      </c>
      <c r="N275" s="58">
        <v>57899.370999999999</v>
      </c>
      <c r="O275" s="58">
        <v>3906.099000000002</v>
      </c>
      <c r="P275" s="58">
        <v>2569.627</v>
      </c>
      <c r="Q275" s="58">
        <v>120812.255</v>
      </c>
      <c r="R275" s="62">
        <v>8.36</v>
      </c>
      <c r="S275" s="22"/>
      <c r="T275" s="22"/>
      <c r="W275" s="58"/>
      <c r="X275" s="58"/>
      <c r="Y275" s="61"/>
    </row>
    <row r="276" spans="1:25">
      <c r="A276" s="59">
        <v>908</v>
      </c>
      <c r="B276" s="39" t="s">
        <v>336</v>
      </c>
      <c r="C276" s="58">
        <v>356458.56900000002</v>
      </c>
      <c r="D276" s="58">
        <v>170440.215</v>
      </c>
      <c r="E276" s="58">
        <v>14447.245999999999</v>
      </c>
      <c r="F276" s="58">
        <v>10773.808000000001</v>
      </c>
      <c r="G276" s="58">
        <v>864.77599999999995</v>
      </c>
      <c r="H276" s="58">
        <v>15716.034999999962</v>
      </c>
      <c r="I276" s="58">
        <v>35385.341999999997</v>
      </c>
      <c r="J276" s="58">
        <v>9593.1689999999999</v>
      </c>
      <c r="K276" s="58">
        <v>11752.554</v>
      </c>
      <c r="L276" s="58">
        <v>32932.353000000003</v>
      </c>
      <c r="M276" s="58">
        <v>21519.164000000001</v>
      </c>
      <c r="N276" s="58">
        <v>16043.142</v>
      </c>
      <c r="O276" s="58">
        <v>588.74200000000928</v>
      </c>
      <c r="P276" s="58">
        <v>360.77100000000002</v>
      </c>
      <c r="Q276" s="58">
        <v>33035.559000000001</v>
      </c>
      <c r="R276" s="62">
        <v>7.6099999999999994</v>
      </c>
      <c r="S276" s="22"/>
      <c r="T276" s="22"/>
      <c r="W276" s="58"/>
      <c r="X276" s="58"/>
      <c r="Y276" s="61"/>
    </row>
    <row r="277" spans="1:25">
      <c r="A277" s="59">
        <v>92</v>
      </c>
      <c r="B277" s="39" t="s">
        <v>337</v>
      </c>
      <c r="C277" s="58">
        <v>5474394.0439999998</v>
      </c>
      <c r="D277" s="58">
        <v>1251940.091</v>
      </c>
      <c r="E277" s="58">
        <v>194483.37299999999</v>
      </c>
      <c r="F277" s="58">
        <v>128001.193</v>
      </c>
      <c r="G277" s="58">
        <v>918.20399999999995</v>
      </c>
      <c r="H277" s="58">
        <v>211765.77900000056</v>
      </c>
      <c r="I277" s="58">
        <v>531373.92099999997</v>
      </c>
      <c r="J277" s="58">
        <v>48194.987999999998</v>
      </c>
      <c r="K277" s="58">
        <v>164907.576</v>
      </c>
      <c r="L277" s="58">
        <v>207587.25200000001</v>
      </c>
      <c r="M277" s="58">
        <v>297023.701</v>
      </c>
      <c r="N277" s="58">
        <v>173531.24</v>
      </c>
      <c r="O277" s="58">
        <v>9305.1690000003437</v>
      </c>
      <c r="P277" s="58">
        <v>5794.3720000000003</v>
      </c>
      <c r="Q277" s="58">
        <v>363809.82299999997</v>
      </c>
      <c r="R277" s="62">
        <v>6.3599999999999994</v>
      </c>
      <c r="S277" s="22"/>
      <c r="T277" s="22"/>
      <c r="W277" s="58"/>
      <c r="X277" s="58"/>
      <c r="Y277" s="61"/>
    </row>
    <row r="278" spans="1:25">
      <c r="A278" s="59">
        <v>915</v>
      </c>
      <c r="B278" s="39" t="s">
        <v>338</v>
      </c>
      <c r="C278" s="58">
        <v>301455.027</v>
      </c>
      <c r="D278" s="58">
        <v>181449.799</v>
      </c>
      <c r="E278" s="58">
        <v>17038.95</v>
      </c>
      <c r="F278" s="58">
        <v>9035.5630000000001</v>
      </c>
      <c r="G278" s="58">
        <v>313.64999999999998</v>
      </c>
      <c r="H278" s="58">
        <v>14599.707999999984</v>
      </c>
      <c r="I278" s="58">
        <v>30465.088</v>
      </c>
      <c r="J278" s="58">
        <v>5292.2330000000002</v>
      </c>
      <c r="K278" s="58">
        <v>9982.6689999999999</v>
      </c>
      <c r="L278" s="58">
        <v>43466.271000000001</v>
      </c>
      <c r="M278" s="58">
        <v>19074.913</v>
      </c>
      <c r="N278" s="58">
        <v>18640.668000000001</v>
      </c>
      <c r="O278" s="58">
        <v>441.70800000000963</v>
      </c>
      <c r="P278" s="58">
        <v>319.11399999999998</v>
      </c>
      <c r="Q278" s="58">
        <v>32668.556</v>
      </c>
      <c r="R278" s="62">
        <v>8.36</v>
      </c>
      <c r="S278" s="22"/>
      <c r="T278" s="22"/>
      <c r="W278" s="58"/>
      <c r="X278" s="58"/>
      <c r="Y278" s="61"/>
    </row>
    <row r="279" spans="1:25">
      <c r="A279" s="59">
        <v>918</v>
      </c>
      <c r="B279" s="39" t="s">
        <v>339</v>
      </c>
      <c r="C279" s="58">
        <v>32241.120999999999</v>
      </c>
      <c r="D279" s="58">
        <v>17176.7</v>
      </c>
      <c r="E279" s="58">
        <v>1111.6559999999999</v>
      </c>
      <c r="F279" s="58">
        <v>1048.4549999999999</v>
      </c>
      <c r="G279" s="58">
        <v>1136.1300000000001</v>
      </c>
      <c r="H279" s="58">
        <v>2715.3329999999969</v>
      </c>
      <c r="I279" s="58">
        <v>3186.3580000000002</v>
      </c>
      <c r="J279" s="58">
        <v>1941.415</v>
      </c>
      <c r="K279" s="58">
        <v>1242.3219999999999</v>
      </c>
      <c r="L279" s="58">
        <v>4574.027</v>
      </c>
      <c r="M279" s="58">
        <v>2698.6</v>
      </c>
      <c r="N279" s="58">
        <v>2353.1819999999998</v>
      </c>
      <c r="O279" s="58">
        <v>98.677000000001044</v>
      </c>
      <c r="P279" s="58">
        <v>70.340999999999994</v>
      </c>
      <c r="Q279" s="58">
        <v>3676.9340000000002</v>
      </c>
      <c r="R279" s="62">
        <v>9.61</v>
      </c>
      <c r="S279" s="22"/>
      <c r="T279" s="22"/>
      <c r="W279" s="58"/>
      <c r="X279" s="58"/>
      <c r="Y279" s="61"/>
    </row>
    <row r="280" spans="1:25">
      <c r="A280" s="59">
        <v>921</v>
      </c>
      <c r="B280" s="39" t="s">
        <v>340</v>
      </c>
      <c r="C280" s="58">
        <v>19137.775000000001</v>
      </c>
      <c r="D280" s="58">
        <v>18420.075000000001</v>
      </c>
      <c r="E280" s="58">
        <v>989.35500000000002</v>
      </c>
      <c r="F280" s="58">
        <v>887.42899999999997</v>
      </c>
      <c r="G280" s="58">
        <v>777.61900000000003</v>
      </c>
      <c r="H280" s="58">
        <v>2379.5569999999952</v>
      </c>
      <c r="I280" s="58">
        <v>1980.7539999999999</v>
      </c>
      <c r="J280" s="58">
        <v>958.78700000000003</v>
      </c>
      <c r="K280" s="58">
        <v>921.39599999999996</v>
      </c>
      <c r="L280" s="58">
        <v>6238.64</v>
      </c>
      <c r="M280" s="58">
        <v>1725.085</v>
      </c>
      <c r="N280" s="58">
        <v>2566.3180000000002</v>
      </c>
      <c r="O280" s="58">
        <v>49.880999999998494</v>
      </c>
      <c r="P280" s="58">
        <v>41.344999999999999</v>
      </c>
      <c r="Q280" s="58">
        <v>2507.8739999999998</v>
      </c>
      <c r="R280" s="62">
        <v>9.11</v>
      </c>
      <c r="S280" s="22"/>
      <c r="T280" s="22"/>
      <c r="W280" s="58"/>
      <c r="X280" s="58"/>
      <c r="Y280" s="61"/>
    </row>
    <row r="281" spans="1:25">
      <c r="A281" s="59">
        <v>922</v>
      </c>
      <c r="B281" s="39" t="s">
        <v>341</v>
      </c>
      <c r="C281" s="58">
        <v>94008.089000000007</v>
      </c>
      <c r="D281" s="58">
        <v>22838.258000000002</v>
      </c>
      <c r="E281" s="58">
        <v>2190.471</v>
      </c>
      <c r="F281" s="58">
        <v>2801.027</v>
      </c>
      <c r="G281" s="58">
        <v>1028.0160000000001</v>
      </c>
      <c r="H281" s="58">
        <v>5612.4199999999946</v>
      </c>
      <c r="I281" s="58">
        <v>9347.9959999999992</v>
      </c>
      <c r="J281" s="58">
        <v>3916.1030000000001</v>
      </c>
      <c r="K281" s="58">
        <v>2965.43</v>
      </c>
      <c r="L281" s="58">
        <v>5811.4189999999999</v>
      </c>
      <c r="M281" s="58">
        <v>4980.3280000000004</v>
      </c>
      <c r="N281" s="58">
        <v>3170.7919999999999</v>
      </c>
      <c r="O281" s="58">
        <v>83.30600000000095</v>
      </c>
      <c r="P281" s="58">
        <v>91.986999999999995</v>
      </c>
      <c r="Q281" s="58">
        <v>9046.4230000000007</v>
      </c>
      <c r="R281" s="62">
        <v>9.36</v>
      </c>
      <c r="S281" s="22"/>
      <c r="T281" s="22"/>
      <c r="W281" s="58"/>
      <c r="X281" s="58"/>
      <c r="Y281" s="61"/>
    </row>
    <row r="282" spans="1:25">
      <c r="A282" s="59">
        <v>924</v>
      </c>
      <c r="B282" s="39" t="s">
        <v>342</v>
      </c>
      <c r="C282" s="58">
        <v>37931.311000000002</v>
      </c>
      <c r="D282" s="58">
        <v>21793.644</v>
      </c>
      <c r="E282" s="58">
        <v>1289.0830000000001</v>
      </c>
      <c r="F282" s="58">
        <v>1074.6120000000001</v>
      </c>
      <c r="G282" s="58">
        <v>1936.5409999999999</v>
      </c>
      <c r="H282" s="58">
        <v>4600.9350000000013</v>
      </c>
      <c r="I282" s="58">
        <v>3761.5479999999998</v>
      </c>
      <c r="J282" s="58">
        <v>1680.499</v>
      </c>
      <c r="K282" s="58">
        <v>1388.8779999999999</v>
      </c>
      <c r="L282" s="58">
        <v>7039.3339999999998</v>
      </c>
      <c r="M282" s="58">
        <v>3353.355</v>
      </c>
      <c r="N282" s="58">
        <v>3235.9050000000002</v>
      </c>
      <c r="O282" s="58">
        <v>77.686999999998989</v>
      </c>
      <c r="P282" s="58">
        <v>80.091999999999999</v>
      </c>
      <c r="Q282" s="58">
        <v>4632.0119999999997</v>
      </c>
      <c r="R282" s="62">
        <v>9.86</v>
      </c>
      <c r="S282" s="22"/>
      <c r="T282" s="22"/>
      <c r="W282" s="58"/>
      <c r="X282" s="58"/>
      <c r="Y282" s="61"/>
    </row>
    <row r="283" spans="1:25">
      <c r="A283" s="59">
        <v>925</v>
      </c>
      <c r="B283" s="39" t="s">
        <v>343</v>
      </c>
      <c r="C283" s="58">
        <v>49065.235000000001</v>
      </c>
      <c r="D283" s="58">
        <v>22943.151999999998</v>
      </c>
      <c r="E283" s="58">
        <v>1690.5540000000001</v>
      </c>
      <c r="F283" s="58">
        <v>1683.7829999999999</v>
      </c>
      <c r="G283" s="58">
        <v>3485.1080000000002</v>
      </c>
      <c r="H283" s="58">
        <v>3864.0550000000039</v>
      </c>
      <c r="I283" s="58">
        <v>5050.8710000000001</v>
      </c>
      <c r="J283" s="58">
        <v>1557.7560000000001</v>
      </c>
      <c r="K283" s="58">
        <v>1832.925</v>
      </c>
      <c r="L283" s="58">
        <v>7418.49</v>
      </c>
      <c r="M283" s="58">
        <v>4009.163</v>
      </c>
      <c r="N283" s="58">
        <v>3453.6469999999999</v>
      </c>
      <c r="O283" s="58">
        <v>71.335999999998876</v>
      </c>
      <c r="P283" s="58">
        <v>72.432000000000002</v>
      </c>
      <c r="Q283" s="58">
        <v>4850.5590000000002</v>
      </c>
      <c r="R283" s="62">
        <v>8.36</v>
      </c>
      <c r="S283" s="22"/>
      <c r="T283" s="22"/>
      <c r="W283" s="58"/>
      <c r="X283" s="58"/>
      <c r="Y283" s="61"/>
    </row>
    <row r="284" spans="1:25">
      <c r="A284" s="59">
        <v>927</v>
      </c>
      <c r="B284" s="39" t="s">
        <v>344</v>
      </c>
      <c r="C284" s="58">
        <v>640338.18099999998</v>
      </c>
      <c r="D284" s="58">
        <v>187685.128</v>
      </c>
      <c r="E284" s="58">
        <v>15854.045</v>
      </c>
      <c r="F284" s="58">
        <v>13448.414000000001</v>
      </c>
      <c r="G284" s="58">
        <v>1840.222</v>
      </c>
      <c r="H284" s="58">
        <v>33136.601999999963</v>
      </c>
      <c r="I284" s="58">
        <v>62024.383999999998</v>
      </c>
      <c r="J284" s="58">
        <v>26115.215</v>
      </c>
      <c r="K284" s="58">
        <v>18333.153999999999</v>
      </c>
      <c r="L284" s="58">
        <v>34011.078999999998</v>
      </c>
      <c r="M284" s="58">
        <v>32021.436000000002</v>
      </c>
      <c r="N284" s="58">
        <v>19348.845000000001</v>
      </c>
      <c r="O284" s="58">
        <v>784.81800000001385</v>
      </c>
      <c r="P284" s="58">
        <v>579.15</v>
      </c>
      <c r="Q284" s="58">
        <v>54202.856</v>
      </c>
      <c r="R284" s="62">
        <v>7.8599999999999994</v>
      </c>
      <c r="S284" s="22"/>
      <c r="T284" s="22"/>
      <c r="W284" s="58"/>
      <c r="X284" s="58"/>
      <c r="Y284" s="61"/>
    </row>
    <row r="285" spans="1:25">
      <c r="A285" s="59">
        <v>931</v>
      </c>
      <c r="B285" s="39" t="s">
        <v>345</v>
      </c>
      <c r="C285" s="58">
        <v>73356.998000000007</v>
      </c>
      <c r="D285" s="58">
        <v>53275.718000000001</v>
      </c>
      <c r="E285" s="58">
        <v>3573.8409999999999</v>
      </c>
      <c r="F285" s="58">
        <v>2368.9940000000001</v>
      </c>
      <c r="G285" s="58">
        <v>1048.8579999999999</v>
      </c>
      <c r="H285" s="58">
        <v>6408.1789999999801</v>
      </c>
      <c r="I285" s="58">
        <v>7272.1980000000003</v>
      </c>
      <c r="J285" s="58">
        <v>2441.5619999999999</v>
      </c>
      <c r="K285" s="58">
        <v>2790.4940000000001</v>
      </c>
      <c r="L285" s="58">
        <v>16049.245999999999</v>
      </c>
      <c r="M285" s="58">
        <v>6010.9189999999999</v>
      </c>
      <c r="N285" s="58">
        <v>6903.2690000000002</v>
      </c>
      <c r="O285" s="58">
        <v>77.34900000000016</v>
      </c>
      <c r="P285" s="58">
        <v>112.164</v>
      </c>
      <c r="Q285" s="58">
        <v>8032.2280000000001</v>
      </c>
      <c r="R285" s="62">
        <v>8.36</v>
      </c>
      <c r="S285" s="22"/>
      <c r="T285" s="22"/>
      <c r="W285" s="58"/>
      <c r="X285" s="58"/>
      <c r="Y285" s="61"/>
    </row>
    <row r="286" spans="1:25">
      <c r="A286" s="59">
        <v>934</v>
      </c>
      <c r="B286" s="39" t="s">
        <v>346</v>
      </c>
      <c r="C286" s="58">
        <v>37835.845000000001</v>
      </c>
      <c r="D286" s="58">
        <v>21120.894</v>
      </c>
      <c r="E286" s="58">
        <v>1137.0930000000001</v>
      </c>
      <c r="F286" s="58">
        <v>1050.9849999999999</v>
      </c>
      <c r="G286" s="58">
        <v>795.19299999999998</v>
      </c>
      <c r="H286" s="58">
        <v>2745.4620000000004</v>
      </c>
      <c r="I286" s="58">
        <v>3727.739</v>
      </c>
      <c r="J286" s="58">
        <v>1028.7619999999999</v>
      </c>
      <c r="K286" s="58">
        <v>1348.749</v>
      </c>
      <c r="L286" s="58">
        <v>6239.06</v>
      </c>
      <c r="M286" s="58">
        <v>2900.3150000000001</v>
      </c>
      <c r="N286" s="58">
        <v>2710.6129999999998</v>
      </c>
      <c r="O286" s="58">
        <v>79.639000000001943</v>
      </c>
      <c r="P286" s="58">
        <v>54.536000000000001</v>
      </c>
      <c r="Q286" s="58">
        <v>4393.4830000000002</v>
      </c>
      <c r="R286" s="62">
        <v>9.6099999999999959</v>
      </c>
      <c r="S286" s="22"/>
      <c r="T286" s="22"/>
      <c r="W286" s="58"/>
      <c r="X286" s="58"/>
      <c r="Y286" s="61"/>
    </row>
    <row r="287" spans="1:25">
      <c r="A287" s="59">
        <v>935</v>
      </c>
      <c r="B287" s="39" t="s">
        <v>347</v>
      </c>
      <c r="C287" s="58">
        <v>39186.542000000001</v>
      </c>
      <c r="D287" s="58">
        <v>25863.767</v>
      </c>
      <c r="E287" s="58">
        <v>2310.4870000000001</v>
      </c>
      <c r="F287" s="58">
        <v>825.70699999999999</v>
      </c>
      <c r="G287" s="58">
        <v>1404.8589999999999</v>
      </c>
      <c r="H287" s="58">
        <v>2784.2190000000041</v>
      </c>
      <c r="I287" s="58">
        <v>3992.3119999999999</v>
      </c>
      <c r="J287" s="58">
        <v>2232.569</v>
      </c>
      <c r="K287" s="58">
        <v>1547.2760000000001</v>
      </c>
      <c r="L287" s="58">
        <v>7206.3109999999997</v>
      </c>
      <c r="M287" s="58">
        <v>2970.9789999999998</v>
      </c>
      <c r="N287" s="58">
        <v>3194.9929999999999</v>
      </c>
      <c r="O287" s="58">
        <v>56.581000000000131</v>
      </c>
      <c r="P287" s="58">
        <v>58.326000000000001</v>
      </c>
      <c r="Q287" s="58">
        <v>4450.7290000000003</v>
      </c>
      <c r="R287" s="62">
        <v>8.86</v>
      </c>
      <c r="S287" s="22"/>
      <c r="T287" s="22"/>
      <c r="W287" s="58"/>
      <c r="X287" s="58"/>
      <c r="Y287" s="61"/>
    </row>
    <row r="288" spans="1:25">
      <c r="A288" s="59">
        <v>936</v>
      </c>
      <c r="B288" s="39" t="s">
        <v>348</v>
      </c>
      <c r="C288" s="58">
        <v>77705.036999999997</v>
      </c>
      <c r="D288" s="58">
        <v>57758.300999999999</v>
      </c>
      <c r="E288" s="58">
        <v>3154.085</v>
      </c>
      <c r="F288" s="58">
        <v>2445.0369999999998</v>
      </c>
      <c r="G288" s="58">
        <v>2714.5749999999998</v>
      </c>
      <c r="H288" s="58">
        <v>7589.1760000000149</v>
      </c>
      <c r="I288" s="58">
        <v>7802.7139999999999</v>
      </c>
      <c r="J288" s="58">
        <v>2636.4079999999999</v>
      </c>
      <c r="K288" s="58">
        <v>3345.25</v>
      </c>
      <c r="L288" s="58">
        <v>16848.777999999998</v>
      </c>
      <c r="M288" s="58">
        <v>6541.3</v>
      </c>
      <c r="N288" s="58">
        <v>7393.4709999999995</v>
      </c>
      <c r="O288" s="58">
        <v>110.87599999999748</v>
      </c>
      <c r="P288" s="58">
        <v>150.14599999999999</v>
      </c>
      <c r="Q288" s="58">
        <v>8973.0660000000007</v>
      </c>
      <c r="R288" s="62">
        <v>8.61</v>
      </c>
      <c r="S288" s="22"/>
      <c r="T288" s="22"/>
      <c r="W288" s="58"/>
      <c r="X288" s="58"/>
      <c r="Y288" s="61"/>
    </row>
    <row r="289" spans="1:25">
      <c r="A289" s="59">
        <v>946</v>
      </c>
      <c r="B289" s="39" t="s">
        <v>349</v>
      </c>
      <c r="C289" s="58">
        <v>97011.11</v>
      </c>
      <c r="D289" s="58">
        <v>42169.228000000003</v>
      </c>
      <c r="E289" s="58">
        <v>2194.2280000000001</v>
      </c>
      <c r="F289" s="58">
        <v>2545.0079999999998</v>
      </c>
      <c r="G289" s="58">
        <v>5450.7759999999998</v>
      </c>
      <c r="H289" s="58">
        <v>7403.8580000000111</v>
      </c>
      <c r="I289" s="58">
        <v>9502.0139999999992</v>
      </c>
      <c r="J289" s="58">
        <v>4285.0749999999998</v>
      </c>
      <c r="K289" s="58">
        <v>3142.951</v>
      </c>
      <c r="L289" s="58">
        <v>11038.324000000001</v>
      </c>
      <c r="M289" s="58">
        <v>7528.1180000000004</v>
      </c>
      <c r="N289" s="58">
        <v>5783.1940000000004</v>
      </c>
      <c r="O289" s="58">
        <v>207.94900000000143</v>
      </c>
      <c r="P289" s="58">
        <v>164.416</v>
      </c>
      <c r="Q289" s="58">
        <v>9915.4920000000002</v>
      </c>
      <c r="R289" s="62">
        <v>8.860000000000003</v>
      </c>
      <c r="S289" s="22"/>
      <c r="T289" s="22"/>
      <c r="W289" s="58"/>
      <c r="X289" s="58"/>
      <c r="Y289" s="61"/>
    </row>
    <row r="290" spans="1:25">
      <c r="A290" s="59">
        <v>976</v>
      </c>
      <c r="B290" s="39" t="s">
        <v>350</v>
      </c>
      <c r="C290" s="58">
        <v>44109.752</v>
      </c>
      <c r="D290" s="58">
        <v>34195.175000000003</v>
      </c>
      <c r="E290" s="58">
        <v>2821.6790000000001</v>
      </c>
      <c r="F290" s="58">
        <v>1698.193</v>
      </c>
      <c r="G290" s="58">
        <v>1631.558</v>
      </c>
      <c r="H290" s="58">
        <v>9762.4679999999935</v>
      </c>
      <c r="I290" s="58">
        <v>4373.9210000000003</v>
      </c>
      <c r="J290" s="58">
        <v>2008.7429999999999</v>
      </c>
      <c r="K290" s="58">
        <v>1788.3050000000001</v>
      </c>
      <c r="L290" s="58">
        <v>10495.313</v>
      </c>
      <c r="M290" s="58">
        <v>3607.3330000000001</v>
      </c>
      <c r="N290" s="58">
        <v>4278.0360000000001</v>
      </c>
      <c r="O290" s="58">
        <v>62.055000000000291</v>
      </c>
      <c r="P290" s="58">
        <v>62.7</v>
      </c>
      <c r="Q290" s="58">
        <v>4748.76</v>
      </c>
      <c r="R290" s="62">
        <v>7.3599999999999994</v>
      </c>
      <c r="S290" s="22"/>
      <c r="T290" s="22"/>
      <c r="W290" s="58"/>
      <c r="X290" s="58"/>
      <c r="Y290" s="61"/>
    </row>
    <row r="291" spans="1:25">
      <c r="A291" s="59">
        <v>977</v>
      </c>
      <c r="B291" s="39" t="s">
        <v>351</v>
      </c>
      <c r="C291" s="58">
        <v>245994.83600000001</v>
      </c>
      <c r="D291" s="58">
        <v>92805.652000000002</v>
      </c>
      <c r="E291" s="58">
        <v>8126.8019999999997</v>
      </c>
      <c r="F291" s="58">
        <v>8695.6980000000003</v>
      </c>
      <c r="G291" s="58">
        <v>2174.922</v>
      </c>
      <c r="H291" s="58">
        <v>15498.80899999997</v>
      </c>
      <c r="I291" s="58">
        <v>24388.883000000002</v>
      </c>
      <c r="J291" s="58">
        <v>5878.7489999999998</v>
      </c>
      <c r="K291" s="58">
        <v>8493.75</v>
      </c>
      <c r="L291" s="58">
        <v>23159.362000000001</v>
      </c>
      <c r="M291" s="58">
        <v>17361.03</v>
      </c>
      <c r="N291" s="58">
        <v>12130.291999999999</v>
      </c>
      <c r="O291" s="58">
        <v>441.30700000000979</v>
      </c>
      <c r="P291" s="58">
        <v>346.56099999999998</v>
      </c>
      <c r="Q291" s="58">
        <v>28616.573</v>
      </c>
      <c r="R291" s="62">
        <v>10.36</v>
      </c>
      <c r="S291" s="22"/>
      <c r="T291" s="22"/>
      <c r="W291" s="58"/>
      <c r="X291" s="58"/>
      <c r="Y291" s="61"/>
    </row>
    <row r="292" spans="1:25">
      <c r="A292" s="59">
        <v>980</v>
      </c>
      <c r="B292" s="39" t="s">
        <v>352</v>
      </c>
      <c r="C292" s="58">
        <v>680295.76500000001</v>
      </c>
      <c r="D292" s="58">
        <v>189458.88</v>
      </c>
      <c r="E292" s="58">
        <v>16874.328000000001</v>
      </c>
      <c r="F292" s="58">
        <v>17996.093000000001</v>
      </c>
      <c r="G292" s="58">
        <v>1710.577</v>
      </c>
      <c r="H292" s="58">
        <v>34099.324999999975</v>
      </c>
      <c r="I292" s="58">
        <v>66316.812000000005</v>
      </c>
      <c r="J292" s="58">
        <v>14721.468999999999</v>
      </c>
      <c r="K292" s="58">
        <v>20586.456999999999</v>
      </c>
      <c r="L292" s="58">
        <v>41365.908000000003</v>
      </c>
      <c r="M292" s="58">
        <v>36753.661</v>
      </c>
      <c r="N292" s="58">
        <v>22109.87</v>
      </c>
      <c r="O292" s="58">
        <v>713.71899999999368</v>
      </c>
      <c r="P292" s="58">
        <v>560.21</v>
      </c>
      <c r="Q292" s="58">
        <v>57165.373</v>
      </c>
      <c r="R292" s="62">
        <v>7.8599999999999994</v>
      </c>
      <c r="S292" s="22"/>
      <c r="T292" s="22"/>
      <c r="W292" s="58"/>
      <c r="X292" s="58"/>
      <c r="Y292" s="61"/>
    </row>
    <row r="293" spans="1:25">
      <c r="A293" s="59">
        <v>981</v>
      </c>
      <c r="B293" s="66" t="s">
        <v>353</v>
      </c>
      <c r="C293" s="58">
        <v>32789.870999999999</v>
      </c>
      <c r="D293" s="58">
        <v>16520.707999999999</v>
      </c>
      <c r="E293" s="58">
        <v>1363.056</v>
      </c>
      <c r="F293" s="58">
        <v>983.97799999999995</v>
      </c>
      <c r="G293" s="58">
        <v>1955.297</v>
      </c>
      <c r="H293" s="58">
        <v>2866.727000000004</v>
      </c>
      <c r="I293" s="58">
        <v>3315.248</v>
      </c>
      <c r="J293" s="58">
        <v>1533.7439999999999</v>
      </c>
      <c r="K293" s="58">
        <v>1196.701</v>
      </c>
      <c r="L293" s="58">
        <v>4611.8</v>
      </c>
      <c r="M293" s="58">
        <v>2524.1819999999998</v>
      </c>
      <c r="N293" s="58">
        <v>2245.4279999999999</v>
      </c>
      <c r="O293" s="58">
        <v>83.609000000000378</v>
      </c>
      <c r="P293" s="58">
        <v>56.607999999999997</v>
      </c>
      <c r="Q293" s="58">
        <v>3752.5650000000001</v>
      </c>
      <c r="R293" s="62">
        <v>9.36</v>
      </c>
      <c r="S293" s="22"/>
      <c r="T293" s="22"/>
      <c r="W293" s="58"/>
      <c r="X293" s="58"/>
      <c r="Y293" s="61"/>
    </row>
    <row r="294" spans="1:25">
      <c r="A294" s="59">
        <v>989</v>
      </c>
      <c r="B294" s="39" t="s">
        <v>354</v>
      </c>
      <c r="C294" s="58">
        <v>67836.043000000005</v>
      </c>
      <c r="D294" s="58">
        <v>47967.565000000002</v>
      </c>
      <c r="E294" s="58">
        <v>3618.9369999999999</v>
      </c>
      <c r="F294" s="58">
        <v>2354.23</v>
      </c>
      <c r="G294" s="58">
        <v>879.15800000000002</v>
      </c>
      <c r="H294" s="58">
        <v>5100.7899999999909</v>
      </c>
      <c r="I294" s="58">
        <v>6648.47</v>
      </c>
      <c r="J294" s="58">
        <v>2218.0149999999999</v>
      </c>
      <c r="K294" s="58">
        <v>2716.5790000000002</v>
      </c>
      <c r="L294" s="58">
        <v>12905.733</v>
      </c>
      <c r="M294" s="58">
        <v>5533.9</v>
      </c>
      <c r="N294" s="58">
        <v>5685.0770000000002</v>
      </c>
      <c r="O294" s="58">
        <v>121.0229999999965</v>
      </c>
      <c r="P294" s="58">
        <v>121.661</v>
      </c>
      <c r="Q294" s="58">
        <v>8872.7090000000007</v>
      </c>
      <c r="R294" s="62">
        <v>9.86</v>
      </c>
      <c r="S294" s="22"/>
      <c r="T294" s="22"/>
      <c r="W294" s="58"/>
      <c r="X294" s="58"/>
      <c r="Y294" s="61"/>
    </row>
    <row r="295" spans="1:25">
      <c r="A295" s="59">
        <v>992</v>
      </c>
      <c r="B295" s="66" t="s">
        <v>355</v>
      </c>
      <c r="C295" s="58">
        <v>274346.04100000003</v>
      </c>
      <c r="D295" s="58">
        <v>144071.242</v>
      </c>
      <c r="E295" s="58">
        <v>16508.621999999999</v>
      </c>
      <c r="F295" s="58">
        <v>8637.9089999999997</v>
      </c>
      <c r="G295" s="58">
        <v>1264.739</v>
      </c>
      <c r="H295" s="58">
        <v>13098.179999999984</v>
      </c>
      <c r="I295" s="58">
        <v>27517.487000000001</v>
      </c>
      <c r="J295" s="58">
        <v>8331.3790000000008</v>
      </c>
      <c r="K295" s="58">
        <v>9687.3230000000003</v>
      </c>
      <c r="L295" s="58">
        <v>35616.46</v>
      </c>
      <c r="M295" s="58">
        <v>18116.683000000001</v>
      </c>
      <c r="N295" s="58">
        <v>16427.117999999999</v>
      </c>
      <c r="O295" s="58">
        <v>474.64499999998952</v>
      </c>
      <c r="P295" s="58">
        <v>328.68799999999999</v>
      </c>
      <c r="Q295" s="58">
        <v>29771.142</v>
      </c>
      <c r="R295" s="67">
        <v>8.86</v>
      </c>
      <c r="S295" s="22"/>
      <c r="T295" s="22"/>
      <c r="W295" s="58"/>
      <c r="X295" s="58"/>
      <c r="Y295" s="61"/>
    </row>
    <row r="296" spans="1:25">
      <c r="S296" s="22"/>
      <c r="T296" s="22"/>
      <c r="W296" s="58"/>
    </row>
    <row r="297" spans="1:25">
      <c r="S297" s="22"/>
      <c r="T297" s="22"/>
      <c r="W297" s="58"/>
    </row>
    <row r="298" spans="1:25">
      <c r="S298" s="22"/>
      <c r="T298" s="22"/>
      <c r="W298" s="58"/>
    </row>
    <row r="299" spans="1:25">
      <c r="S299" s="22"/>
      <c r="T299" s="22"/>
      <c r="W299" s="58"/>
    </row>
    <row r="300" spans="1:25">
      <c r="S300" s="22"/>
      <c r="T300" s="22"/>
      <c r="W300" s="58"/>
    </row>
    <row r="301" spans="1:25">
      <c r="W301" s="58"/>
    </row>
    <row r="302" spans="1:25">
      <c r="W302" s="58"/>
    </row>
    <row r="303" spans="1:25">
      <c r="W303" s="58"/>
    </row>
    <row r="304" spans="1:25">
      <c r="W304" s="58"/>
    </row>
    <row r="305" spans="23:23">
      <c r="W305"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0B42-DEF1-4B80-9D6E-DF9C5E0D6D09}">
  <dimension ref="A1:W305"/>
  <sheetViews>
    <sheetView zoomScaleNormal="100" workbookViewId="0">
      <pane xSplit="2" ySplit="3" topLeftCell="C4" activePane="bottomRight" state="frozen"/>
      <selection pane="topRight" activeCell="Q50" sqref="Q50"/>
      <selection pane="bottomLeft" activeCell="Q50" sqref="Q50"/>
      <selection pane="bottomRight" activeCell="Q50" sqref="Q50"/>
    </sheetView>
  </sheetViews>
  <sheetFormatPr defaultRowHeight="12"/>
  <cols>
    <col min="1" max="2" width="9.140625" style="1"/>
    <col min="3" max="3" width="19.28515625" style="1" bestFit="1" customWidth="1"/>
    <col min="4" max="4" width="12.28515625" style="1" bestFit="1" customWidth="1"/>
    <col min="5" max="5" width="26.85546875" style="1" bestFit="1" customWidth="1"/>
    <col min="6" max="6" width="23.140625" style="1" bestFit="1" customWidth="1"/>
    <col min="7" max="7" width="18.42578125" style="1" bestFit="1" customWidth="1"/>
    <col min="8" max="8" width="32.42578125" style="1" bestFit="1" customWidth="1"/>
    <col min="9" max="9" width="27" style="1" bestFit="1" customWidth="1"/>
    <col min="10" max="10" width="28" style="1" bestFit="1" customWidth="1"/>
    <col min="11" max="11" width="29.140625" style="1" bestFit="1" customWidth="1"/>
    <col min="12" max="12" width="16.7109375" style="1" bestFit="1" customWidth="1"/>
    <col min="13" max="13" width="16.42578125" style="1" bestFit="1" customWidth="1"/>
    <col min="14" max="14" width="13.28515625" style="1" bestFit="1" customWidth="1"/>
    <col min="15" max="15" width="27.7109375" style="1" bestFit="1" customWidth="1"/>
    <col min="16" max="16" width="14.85546875" style="1" bestFit="1" customWidth="1"/>
    <col min="17" max="17" width="22.5703125" style="1" bestFit="1" customWidth="1"/>
    <col min="18" max="18" width="15.85546875" style="1" bestFit="1" customWidth="1"/>
    <col min="19" max="20" width="9.140625" style="1"/>
    <col min="21" max="21" width="10.28515625" style="1" bestFit="1" customWidth="1"/>
    <col min="22" max="251" width="9.140625" style="1"/>
    <col min="252" max="252" width="19.28515625" style="1" bestFit="1" customWidth="1"/>
    <col min="253" max="253" width="12.28515625" style="1" bestFit="1" customWidth="1"/>
    <col min="254" max="254" width="18.5703125" style="1" customWidth="1"/>
    <col min="255" max="255" width="19.5703125" style="1" customWidth="1"/>
    <col min="256" max="256" width="15.5703125" style="1" customWidth="1"/>
    <col min="257" max="257" width="14.28515625" style="1" customWidth="1"/>
    <col min="258" max="258" width="11.28515625" style="1" customWidth="1"/>
    <col min="259" max="259" width="13.42578125" style="1" customWidth="1"/>
    <col min="260" max="260" width="11.140625" style="1" customWidth="1"/>
    <col min="261" max="261" width="11.5703125" style="1" customWidth="1"/>
    <col min="262" max="262" width="14.28515625" style="1" customWidth="1"/>
    <col min="263" max="263" width="12.140625" style="1" bestFit="1" customWidth="1"/>
    <col min="264" max="264" width="14.28515625" style="1" customWidth="1"/>
    <col min="265" max="265" width="13.7109375" style="1" bestFit="1" customWidth="1"/>
    <col min="266" max="266" width="9" style="1" bestFit="1" customWidth="1"/>
    <col min="267" max="272" width="9.140625" style="1"/>
    <col min="273" max="273" width="10.28515625" style="1" bestFit="1" customWidth="1"/>
    <col min="274" max="507" width="9.140625" style="1"/>
    <col min="508" max="508" width="19.28515625" style="1" bestFit="1" customWidth="1"/>
    <col min="509" max="509" width="12.28515625" style="1" bestFit="1" customWidth="1"/>
    <col min="510" max="510" width="18.5703125" style="1" customWidth="1"/>
    <col min="511" max="511" width="19.5703125" style="1" customWidth="1"/>
    <col min="512" max="512" width="15.5703125" style="1" customWidth="1"/>
    <col min="513" max="513" width="14.28515625" style="1" customWidth="1"/>
    <col min="514" max="514" width="11.28515625" style="1" customWidth="1"/>
    <col min="515" max="515" width="13.42578125" style="1" customWidth="1"/>
    <col min="516" max="516" width="11.140625" style="1" customWidth="1"/>
    <col min="517" max="517" width="11.5703125" style="1" customWidth="1"/>
    <col min="518" max="518" width="14.28515625" style="1" customWidth="1"/>
    <col min="519" max="519" width="12.140625" style="1" bestFit="1" customWidth="1"/>
    <col min="520" max="520" width="14.28515625" style="1" customWidth="1"/>
    <col min="521" max="521" width="13.7109375" style="1" bestFit="1" customWidth="1"/>
    <col min="522" max="522" width="9" style="1" bestFit="1" customWidth="1"/>
    <col min="523" max="528" width="9.140625" style="1"/>
    <col min="529" max="529" width="10.28515625" style="1" bestFit="1" customWidth="1"/>
    <col min="530" max="763" width="9.140625" style="1"/>
    <col min="764" max="764" width="19.28515625" style="1" bestFit="1" customWidth="1"/>
    <col min="765" max="765" width="12.28515625" style="1" bestFit="1" customWidth="1"/>
    <col min="766" max="766" width="18.5703125" style="1" customWidth="1"/>
    <col min="767" max="767" width="19.5703125" style="1" customWidth="1"/>
    <col min="768" max="768" width="15.5703125" style="1" customWidth="1"/>
    <col min="769" max="769" width="14.28515625" style="1" customWidth="1"/>
    <col min="770" max="770" width="11.28515625" style="1" customWidth="1"/>
    <col min="771" max="771" width="13.42578125" style="1" customWidth="1"/>
    <col min="772" max="772" width="11.140625" style="1" customWidth="1"/>
    <col min="773" max="773" width="11.5703125" style="1" customWidth="1"/>
    <col min="774" max="774" width="14.28515625" style="1" customWidth="1"/>
    <col min="775" max="775" width="12.140625" style="1" bestFit="1" customWidth="1"/>
    <col min="776" max="776" width="14.28515625" style="1" customWidth="1"/>
    <col min="777" max="777" width="13.7109375" style="1" bestFit="1" customWidth="1"/>
    <col min="778" max="778" width="9" style="1" bestFit="1" customWidth="1"/>
    <col min="779" max="784" width="9.140625" style="1"/>
    <col min="785" max="785" width="10.28515625" style="1" bestFit="1" customWidth="1"/>
    <col min="786" max="1019" width="9.140625" style="1"/>
    <col min="1020" max="1020" width="19.28515625" style="1" bestFit="1" customWidth="1"/>
    <col min="1021" max="1021" width="12.28515625" style="1" bestFit="1" customWidth="1"/>
    <col min="1022" max="1022" width="18.5703125" style="1" customWidth="1"/>
    <col min="1023" max="1023" width="19.5703125" style="1" customWidth="1"/>
    <col min="1024" max="1024" width="15.5703125" style="1" customWidth="1"/>
    <col min="1025" max="1025" width="14.28515625" style="1" customWidth="1"/>
    <col min="1026" max="1026" width="11.28515625" style="1" customWidth="1"/>
    <col min="1027" max="1027" width="13.42578125" style="1" customWidth="1"/>
    <col min="1028" max="1028" width="11.140625" style="1" customWidth="1"/>
    <col min="1029" max="1029" width="11.5703125" style="1" customWidth="1"/>
    <col min="1030" max="1030" width="14.28515625" style="1" customWidth="1"/>
    <col min="1031" max="1031" width="12.140625" style="1" bestFit="1" customWidth="1"/>
    <col min="1032" max="1032" width="14.28515625" style="1" customWidth="1"/>
    <col min="1033" max="1033" width="13.7109375" style="1" bestFit="1" customWidth="1"/>
    <col min="1034" max="1034" width="9" style="1" bestFit="1" customWidth="1"/>
    <col min="1035" max="1040" width="9.140625" style="1"/>
    <col min="1041" max="1041" width="10.28515625" style="1" bestFit="1" customWidth="1"/>
    <col min="1042" max="1275" width="9.140625" style="1"/>
    <col min="1276" max="1276" width="19.28515625" style="1" bestFit="1" customWidth="1"/>
    <col min="1277" max="1277" width="12.28515625" style="1" bestFit="1" customWidth="1"/>
    <col min="1278" max="1278" width="18.5703125" style="1" customWidth="1"/>
    <col min="1279" max="1279" width="19.5703125" style="1" customWidth="1"/>
    <col min="1280" max="1280" width="15.5703125" style="1" customWidth="1"/>
    <col min="1281" max="1281" width="14.28515625" style="1" customWidth="1"/>
    <col min="1282" max="1282" width="11.28515625" style="1" customWidth="1"/>
    <col min="1283" max="1283" width="13.42578125" style="1" customWidth="1"/>
    <col min="1284" max="1284" width="11.140625" style="1" customWidth="1"/>
    <col min="1285" max="1285" width="11.5703125" style="1" customWidth="1"/>
    <col min="1286" max="1286" width="14.28515625" style="1" customWidth="1"/>
    <col min="1287" max="1287" width="12.140625" style="1" bestFit="1" customWidth="1"/>
    <col min="1288" max="1288" width="14.28515625" style="1" customWidth="1"/>
    <col min="1289" max="1289" width="13.7109375" style="1" bestFit="1" customWidth="1"/>
    <col min="1290" max="1290" width="9" style="1" bestFit="1" customWidth="1"/>
    <col min="1291" max="1296" width="9.140625" style="1"/>
    <col min="1297" max="1297" width="10.28515625" style="1" bestFit="1" customWidth="1"/>
    <col min="1298" max="1531" width="9.140625" style="1"/>
    <col min="1532" max="1532" width="19.28515625" style="1" bestFit="1" customWidth="1"/>
    <col min="1533" max="1533" width="12.28515625" style="1" bestFit="1" customWidth="1"/>
    <col min="1534" max="1534" width="18.5703125" style="1" customWidth="1"/>
    <col min="1535" max="1535" width="19.5703125" style="1" customWidth="1"/>
    <col min="1536" max="1536" width="15.5703125" style="1" customWidth="1"/>
    <col min="1537" max="1537" width="14.28515625" style="1" customWidth="1"/>
    <col min="1538" max="1538" width="11.28515625" style="1" customWidth="1"/>
    <col min="1539" max="1539" width="13.42578125" style="1" customWidth="1"/>
    <col min="1540" max="1540" width="11.140625" style="1" customWidth="1"/>
    <col min="1541" max="1541" width="11.5703125" style="1" customWidth="1"/>
    <col min="1542" max="1542" width="14.28515625" style="1" customWidth="1"/>
    <col min="1543" max="1543" width="12.140625" style="1" bestFit="1" customWidth="1"/>
    <col min="1544" max="1544" width="14.28515625" style="1" customWidth="1"/>
    <col min="1545" max="1545" width="13.7109375" style="1" bestFit="1" customWidth="1"/>
    <col min="1546" max="1546" width="9" style="1" bestFit="1" customWidth="1"/>
    <col min="1547" max="1552" width="9.140625" style="1"/>
    <col min="1553" max="1553" width="10.28515625" style="1" bestFit="1" customWidth="1"/>
    <col min="1554" max="1787" width="9.140625" style="1"/>
    <col min="1788" max="1788" width="19.28515625" style="1" bestFit="1" customWidth="1"/>
    <col min="1789" max="1789" width="12.28515625" style="1" bestFit="1" customWidth="1"/>
    <col min="1790" max="1790" width="18.5703125" style="1" customWidth="1"/>
    <col min="1791" max="1791" width="19.5703125" style="1" customWidth="1"/>
    <col min="1792" max="1792" width="15.5703125" style="1" customWidth="1"/>
    <col min="1793" max="1793" width="14.28515625" style="1" customWidth="1"/>
    <col min="1794" max="1794" width="11.28515625" style="1" customWidth="1"/>
    <col min="1795" max="1795" width="13.42578125" style="1" customWidth="1"/>
    <col min="1796" max="1796" width="11.140625" style="1" customWidth="1"/>
    <col min="1797" max="1797" width="11.5703125" style="1" customWidth="1"/>
    <col min="1798" max="1798" width="14.28515625" style="1" customWidth="1"/>
    <col min="1799" max="1799" width="12.140625" style="1" bestFit="1" customWidth="1"/>
    <col min="1800" max="1800" width="14.28515625" style="1" customWidth="1"/>
    <col min="1801" max="1801" width="13.7109375" style="1" bestFit="1" customWidth="1"/>
    <col min="1802" max="1802" width="9" style="1" bestFit="1" customWidth="1"/>
    <col min="1803" max="1808" width="9.140625" style="1"/>
    <col min="1809" max="1809" width="10.28515625" style="1" bestFit="1" customWidth="1"/>
    <col min="1810" max="2043" width="9.140625" style="1"/>
    <col min="2044" max="2044" width="19.28515625" style="1" bestFit="1" customWidth="1"/>
    <col min="2045" max="2045" width="12.28515625" style="1" bestFit="1" customWidth="1"/>
    <col min="2046" max="2046" width="18.5703125" style="1" customWidth="1"/>
    <col min="2047" max="2047" width="19.5703125" style="1" customWidth="1"/>
    <col min="2048" max="2048" width="15.5703125" style="1" customWidth="1"/>
    <col min="2049" max="2049" width="14.28515625" style="1" customWidth="1"/>
    <col min="2050" max="2050" width="11.28515625" style="1" customWidth="1"/>
    <col min="2051" max="2051" width="13.42578125" style="1" customWidth="1"/>
    <col min="2052" max="2052" width="11.140625" style="1" customWidth="1"/>
    <col min="2053" max="2053" width="11.5703125" style="1" customWidth="1"/>
    <col min="2054" max="2054" width="14.28515625" style="1" customWidth="1"/>
    <col min="2055" max="2055" width="12.140625" style="1" bestFit="1" customWidth="1"/>
    <col min="2056" max="2056" width="14.28515625" style="1" customWidth="1"/>
    <col min="2057" max="2057" width="13.7109375" style="1" bestFit="1" customWidth="1"/>
    <col min="2058" max="2058" width="9" style="1" bestFit="1" customWidth="1"/>
    <col min="2059" max="2064" width="9.140625" style="1"/>
    <col min="2065" max="2065" width="10.28515625" style="1" bestFit="1" customWidth="1"/>
    <col min="2066" max="2299" width="9.140625" style="1"/>
    <col min="2300" max="2300" width="19.28515625" style="1" bestFit="1" customWidth="1"/>
    <col min="2301" max="2301" width="12.28515625" style="1" bestFit="1" customWidth="1"/>
    <col min="2302" max="2302" width="18.5703125" style="1" customWidth="1"/>
    <col min="2303" max="2303" width="19.5703125" style="1" customWidth="1"/>
    <col min="2304" max="2304" width="15.5703125" style="1" customWidth="1"/>
    <col min="2305" max="2305" width="14.28515625" style="1" customWidth="1"/>
    <col min="2306" max="2306" width="11.28515625" style="1" customWidth="1"/>
    <col min="2307" max="2307" width="13.42578125" style="1" customWidth="1"/>
    <col min="2308" max="2308" width="11.140625" style="1" customWidth="1"/>
    <col min="2309" max="2309" width="11.5703125" style="1" customWidth="1"/>
    <col min="2310" max="2310" width="14.28515625" style="1" customWidth="1"/>
    <col min="2311" max="2311" width="12.140625" style="1" bestFit="1" customWidth="1"/>
    <col min="2312" max="2312" width="14.28515625" style="1" customWidth="1"/>
    <col min="2313" max="2313" width="13.7109375" style="1" bestFit="1" customWidth="1"/>
    <col min="2314" max="2314" width="9" style="1" bestFit="1" customWidth="1"/>
    <col min="2315" max="2320" width="9.140625" style="1"/>
    <col min="2321" max="2321" width="10.28515625" style="1" bestFit="1" customWidth="1"/>
    <col min="2322" max="2555" width="9.140625" style="1"/>
    <col min="2556" max="2556" width="19.28515625" style="1" bestFit="1" customWidth="1"/>
    <col min="2557" max="2557" width="12.28515625" style="1" bestFit="1" customWidth="1"/>
    <col min="2558" max="2558" width="18.5703125" style="1" customWidth="1"/>
    <col min="2559" max="2559" width="19.5703125" style="1" customWidth="1"/>
    <col min="2560" max="2560" width="15.5703125" style="1" customWidth="1"/>
    <col min="2561" max="2561" width="14.28515625" style="1" customWidth="1"/>
    <col min="2562" max="2562" width="11.28515625" style="1" customWidth="1"/>
    <col min="2563" max="2563" width="13.42578125" style="1" customWidth="1"/>
    <col min="2564" max="2564" width="11.140625" style="1" customWidth="1"/>
    <col min="2565" max="2565" width="11.5703125" style="1" customWidth="1"/>
    <col min="2566" max="2566" width="14.28515625" style="1" customWidth="1"/>
    <col min="2567" max="2567" width="12.140625" style="1" bestFit="1" customWidth="1"/>
    <col min="2568" max="2568" width="14.28515625" style="1" customWidth="1"/>
    <col min="2569" max="2569" width="13.7109375" style="1" bestFit="1" customWidth="1"/>
    <col min="2570" max="2570" width="9" style="1" bestFit="1" customWidth="1"/>
    <col min="2571" max="2576" width="9.140625" style="1"/>
    <col min="2577" max="2577" width="10.28515625" style="1" bestFit="1" customWidth="1"/>
    <col min="2578" max="2811" width="9.140625" style="1"/>
    <col min="2812" max="2812" width="19.28515625" style="1" bestFit="1" customWidth="1"/>
    <col min="2813" max="2813" width="12.28515625" style="1" bestFit="1" customWidth="1"/>
    <col min="2814" max="2814" width="18.5703125" style="1" customWidth="1"/>
    <col min="2815" max="2815" width="19.5703125" style="1" customWidth="1"/>
    <col min="2816" max="2816" width="15.5703125" style="1" customWidth="1"/>
    <col min="2817" max="2817" width="14.28515625" style="1" customWidth="1"/>
    <col min="2818" max="2818" width="11.28515625" style="1" customWidth="1"/>
    <col min="2819" max="2819" width="13.42578125" style="1" customWidth="1"/>
    <col min="2820" max="2820" width="11.140625" style="1" customWidth="1"/>
    <col min="2821" max="2821" width="11.5703125" style="1" customWidth="1"/>
    <col min="2822" max="2822" width="14.28515625" style="1" customWidth="1"/>
    <col min="2823" max="2823" width="12.140625" style="1" bestFit="1" customWidth="1"/>
    <col min="2824" max="2824" width="14.28515625" style="1" customWidth="1"/>
    <col min="2825" max="2825" width="13.7109375" style="1" bestFit="1" customWidth="1"/>
    <col min="2826" max="2826" width="9" style="1" bestFit="1" customWidth="1"/>
    <col min="2827" max="2832" width="9.140625" style="1"/>
    <col min="2833" max="2833" width="10.28515625" style="1" bestFit="1" customWidth="1"/>
    <col min="2834" max="3067" width="9.140625" style="1"/>
    <col min="3068" max="3068" width="19.28515625" style="1" bestFit="1" customWidth="1"/>
    <col min="3069" max="3069" width="12.28515625" style="1" bestFit="1" customWidth="1"/>
    <col min="3070" max="3070" width="18.5703125" style="1" customWidth="1"/>
    <col min="3071" max="3071" width="19.5703125" style="1" customWidth="1"/>
    <col min="3072" max="3072" width="15.5703125" style="1" customWidth="1"/>
    <col min="3073" max="3073" width="14.28515625" style="1" customWidth="1"/>
    <col min="3074" max="3074" width="11.28515625" style="1" customWidth="1"/>
    <col min="3075" max="3075" width="13.42578125" style="1" customWidth="1"/>
    <col min="3076" max="3076" width="11.140625" style="1" customWidth="1"/>
    <col min="3077" max="3077" width="11.5703125" style="1" customWidth="1"/>
    <col min="3078" max="3078" width="14.28515625" style="1" customWidth="1"/>
    <col min="3079" max="3079" width="12.140625" style="1" bestFit="1" customWidth="1"/>
    <col min="3080" max="3080" width="14.28515625" style="1" customWidth="1"/>
    <col min="3081" max="3081" width="13.7109375" style="1" bestFit="1" customWidth="1"/>
    <col min="3082" max="3082" width="9" style="1" bestFit="1" customWidth="1"/>
    <col min="3083" max="3088" width="9.140625" style="1"/>
    <col min="3089" max="3089" width="10.28515625" style="1" bestFit="1" customWidth="1"/>
    <col min="3090" max="3323" width="9.140625" style="1"/>
    <col min="3324" max="3324" width="19.28515625" style="1" bestFit="1" customWidth="1"/>
    <col min="3325" max="3325" width="12.28515625" style="1" bestFit="1" customWidth="1"/>
    <col min="3326" max="3326" width="18.5703125" style="1" customWidth="1"/>
    <col min="3327" max="3327" width="19.5703125" style="1" customWidth="1"/>
    <col min="3328" max="3328" width="15.5703125" style="1" customWidth="1"/>
    <col min="3329" max="3329" width="14.28515625" style="1" customWidth="1"/>
    <col min="3330" max="3330" width="11.28515625" style="1" customWidth="1"/>
    <col min="3331" max="3331" width="13.42578125" style="1" customWidth="1"/>
    <col min="3332" max="3332" width="11.140625" style="1" customWidth="1"/>
    <col min="3333" max="3333" width="11.5703125" style="1" customWidth="1"/>
    <col min="3334" max="3334" width="14.28515625" style="1" customWidth="1"/>
    <col min="3335" max="3335" width="12.140625" style="1" bestFit="1" customWidth="1"/>
    <col min="3336" max="3336" width="14.28515625" style="1" customWidth="1"/>
    <col min="3337" max="3337" width="13.7109375" style="1" bestFit="1" customWidth="1"/>
    <col min="3338" max="3338" width="9" style="1" bestFit="1" customWidth="1"/>
    <col min="3339" max="3344" width="9.140625" style="1"/>
    <col min="3345" max="3345" width="10.28515625" style="1" bestFit="1" customWidth="1"/>
    <col min="3346" max="3579" width="9.140625" style="1"/>
    <col min="3580" max="3580" width="19.28515625" style="1" bestFit="1" customWidth="1"/>
    <col min="3581" max="3581" width="12.28515625" style="1" bestFit="1" customWidth="1"/>
    <col min="3582" max="3582" width="18.5703125" style="1" customWidth="1"/>
    <col min="3583" max="3583" width="19.5703125" style="1" customWidth="1"/>
    <col min="3584" max="3584" width="15.5703125" style="1" customWidth="1"/>
    <col min="3585" max="3585" width="14.28515625" style="1" customWidth="1"/>
    <col min="3586" max="3586" width="11.28515625" style="1" customWidth="1"/>
    <col min="3587" max="3587" width="13.42578125" style="1" customWidth="1"/>
    <col min="3588" max="3588" width="11.140625" style="1" customWidth="1"/>
    <col min="3589" max="3589" width="11.5703125" style="1" customWidth="1"/>
    <col min="3590" max="3590" width="14.28515625" style="1" customWidth="1"/>
    <col min="3591" max="3591" width="12.140625" style="1" bestFit="1" customWidth="1"/>
    <col min="3592" max="3592" width="14.28515625" style="1" customWidth="1"/>
    <col min="3593" max="3593" width="13.7109375" style="1" bestFit="1" customWidth="1"/>
    <col min="3594" max="3594" width="9" style="1" bestFit="1" customWidth="1"/>
    <col min="3595" max="3600" width="9.140625" style="1"/>
    <col min="3601" max="3601" width="10.28515625" style="1" bestFit="1" customWidth="1"/>
    <col min="3602" max="3835" width="9.140625" style="1"/>
    <col min="3836" max="3836" width="19.28515625" style="1" bestFit="1" customWidth="1"/>
    <col min="3837" max="3837" width="12.28515625" style="1" bestFit="1" customWidth="1"/>
    <col min="3838" max="3838" width="18.5703125" style="1" customWidth="1"/>
    <col min="3839" max="3839" width="19.5703125" style="1" customWidth="1"/>
    <col min="3840" max="3840" width="15.5703125" style="1" customWidth="1"/>
    <col min="3841" max="3841" width="14.28515625" style="1" customWidth="1"/>
    <col min="3842" max="3842" width="11.28515625" style="1" customWidth="1"/>
    <col min="3843" max="3843" width="13.42578125" style="1" customWidth="1"/>
    <col min="3844" max="3844" width="11.140625" style="1" customWidth="1"/>
    <col min="3845" max="3845" width="11.5703125" style="1" customWidth="1"/>
    <col min="3846" max="3846" width="14.28515625" style="1" customWidth="1"/>
    <col min="3847" max="3847" width="12.140625" style="1" bestFit="1" customWidth="1"/>
    <col min="3848" max="3848" width="14.28515625" style="1" customWidth="1"/>
    <col min="3849" max="3849" width="13.7109375" style="1" bestFit="1" customWidth="1"/>
    <col min="3850" max="3850" width="9" style="1" bestFit="1" customWidth="1"/>
    <col min="3851" max="3856" width="9.140625" style="1"/>
    <col min="3857" max="3857" width="10.28515625" style="1" bestFit="1" customWidth="1"/>
    <col min="3858" max="4091" width="9.140625" style="1"/>
    <col min="4092" max="4092" width="19.28515625" style="1" bestFit="1" customWidth="1"/>
    <col min="4093" max="4093" width="12.28515625" style="1" bestFit="1" customWidth="1"/>
    <col min="4094" max="4094" width="18.5703125" style="1" customWidth="1"/>
    <col min="4095" max="4095" width="19.5703125" style="1" customWidth="1"/>
    <col min="4096" max="4096" width="15.5703125" style="1" customWidth="1"/>
    <col min="4097" max="4097" width="14.28515625" style="1" customWidth="1"/>
    <col min="4098" max="4098" width="11.28515625" style="1" customWidth="1"/>
    <col min="4099" max="4099" width="13.42578125" style="1" customWidth="1"/>
    <col min="4100" max="4100" width="11.140625" style="1" customWidth="1"/>
    <col min="4101" max="4101" width="11.5703125" style="1" customWidth="1"/>
    <col min="4102" max="4102" width="14.28515625" style="1" customWidth="1"/>
    <col min="4103" max="4103" width="12.140625" style="1" bestFit="1" customWidth="1"/>
    <col min="4104" max="4104" width="14.28515625" style="1" customWidth="1"/>
    <col min="4105" max="4105" width="13.7109375" style="1" bestFit="1" customWidth="1"/>
    <col min="4106" max="4106" width="9" style="1" bestFit="1" customWidth="1"/>
    <col min="4107" max="4112" width="9.140625" style="1"/>
    <col min="4113" max="4113" width="10.28515625" style="1" bestFit="1" customWidth="1"/>
    <col min="4114" max="4347" width="9.140625" style="1"/>
    <col min="4348" max="4348" width="19.28515625" style="1" bestFit="1" customWidth="1"/>
    <col min="4349" max="4349" width="12.28515625" style="1" bestFit="1" customWidth="1"/>
    <col min="4350" max="4350" width="18.5703125" style="1" customWidth="1"/>
    <col min="4351" max="4351" width="19.5703125" style="1" customWidth="1"/>
    <col min="4352" max="4352" width="15.5703125" style="1" customWidth="1"/>
    <col min="4353" max="4353" width="14.28515625" style="1" customWidth="1"/>
    <col min="4354" max="4354" width="11.28515625" style="1" customWidth="1"/>
    <col min="4355" max="4355" width="13.42578125" style="1" customWidth="1"/>
    <col min="4356" max="4356" width="11.140625" style="1" customWidth="1"/>
    <col min="4357" max="4357" width="11.5703125" style="1" customWidth="1"/>
    <col min="4358" max="4358" width="14.28515625" style="1" customWidth="1"/>
    <col min="4359" max="4359" width="12.140625" style="1" bestFit="1" customWidth="1"/>
    <col min="4360" max="4360" width="14.28515625" style="1" customWidth="1"/>
    <col min="4361" max="4361" width="13.7109375" style="1" bestFit="1" customWidth="1"/>
    <col min="4362" max="4362" width="9" style="1" bestFit="1" customWidth="1"/>
    <col min="4363" max="4368" width="9.140625" style="1"/>
    <col min="4369" max="4369" width="10.28515625" style="1" bestFit="1" customWidth="1"/>
    <col min="4370" max="4603" width="9.140625" style="1"/>
    <col min="4604" max="4604" width="19.28515625" style="1" bestFit="1" customWidth="1"/>
    <col min="4605" max="4605" width="12.28515625" style="1" bestFit="1" customWidth="1"/>
    <col min="4606" max="4606" width="18.5703125" style="1" customWidth="1"/>
    <col min="4607" max="4607" width="19.5703125" style="1" customWidth="1"/>
    <col min="4608" max="4608" width="15.5703125" style="1" customWidth="1"/>
    <col min="4609" max="4609" width="14.28515625" style="1" customWidth="1"/>
    <col min="4610" max="4610" width="11.28515625" style="1" customWidth="1"/>
    <col min="4611" max="4611" width="13.42578125" style="1" customWidth="1"/>
    <col min="4612" max="4612" width="11.140625" style="1" customWidth="1"/>
    <col min="4613" max="4613" width="11.5703125" style="1" customWidth="1"/>
    <col min="4614" max="4614" width="14.28515625" style="1" customWidth="1"/>
    <col min="4615" max="4615" width="12.140625" style="1" bestFit="1" customWidth="1"/>
    <col min="4616" max="4616" width="14.28515625" style="1" customWidth="1"/>
    <col min="4617" max="4617" width="13.7109375" style="1" bestFit="1" customWidth="1"/>
    <col min="4618" max="4618" width="9" style="1" bestFit="1" customWidth="1"/>
    <col min="4619" max="4624" width="9.140625" style="1"/>
    <col min="4625" max="4625" width="10.28515625" style="1" bestFit="1" customWidth="1"/>
    <col min="4626" max="4859" width="9.140625" style="1"/>
    <col min="4860" max="4860" width="19.28515625" style="1" bestFit="1" customWidth="1"/>
    <col min="4861" max="4861" width="12.28515625" style="1" bestFit="1" customWidth="1"/>
    <col min="4862" max="4862" width="18.5703125" style="1" customWidth="1"/>
    <col min="4863" max="4863" width="19.5703125" style="1" customWidth="1"/>
    <col min="4864" max="4864" width="15.5703125" style="1" customWidth="1"/>
    <col min="4865" max="4865" width="14.28515625" style="1" customWidth="1"/>
    <col min="4866" max="4866" width="11.28515625" style="1" customWidth="1"/>
    <col min="4867" max="4867" width="13.42578125" style="1" customWidth="1"/>
    <col min="4868" max="4868" width="11.140625" style="1" customWidth="1"/>
    <col min="4869" max="4869" width="11.5703125" style="1" customWidth="1"/>
    <col min="4870" max="4870" width="14.28515625" style="1" customWidth="1"/>
    <col min="4871" max="4871" width="12.140625" style="1" bestFit="1" customWidth="1"/>
    <col min="4872" max="4872" width="14.28515625" style="1" customWidth="1"/>
    <col min="4873" max="4873" width="13.7109375" style="1" bestFit="1" customWidth="1"/>
    <col min="4874" max="4874" width="9" style="1" bestFit="1" customWidth="1"/>
    <col min="4875" max="4880" width="9.140625" style="1"/>
    <col min="4881" max="4881" width="10.28515625" style="1" bestFit="1" customWidth="1"/>
    <col min="4882" max="5115" width="9.140625" style="1"/>
    <col min="5116" max="5116" width="19.28515625" style="1" bestFit="1" customWidth="1"/>
    <col min="5117" max="5117" width="12.28515625" style="1" bestFit="1" customWidth="1"/>
    <col min="5118" max="5118" width="18.5703125" style="1" customWidth="1"/>
    <col min="5119" max="5119" width="19.5703125" style="1" customWidth="1"/>
    <col min="5120" max="5120" width="15.5703125" style="1" customWidth="1"/>
    <col min="5121" max="5121" width="14.28515625" style="1" customWidth="1"/>
    <col min="5122" max="5122" width="11.28515625" style="1" customWidth="1"/>
    <col min="5123" max="5123" width="13.42578125" style="1" customWidth="1"/>
    <col min="5124" max="5124" width="11.140625" style="1" customWidth="1"/>
    <col min="5125" max="5125" width="11.5703125" style="1" customWidth="1"/>
    <col min="5126" max="5126" width="14.28515625" style="1" customWidth="1"/>
    <col min="5127" max="5127" width="12.140625" style="1" bestFit="1" customWidth="1"/>
    <col min="5128" max="5128" width="14.28515625" style="1" customWidth="1"/>
    <col min="5129" max="5129" width="13.7109375" style="1" bestFit="1" customWidth="1"/>
    <col min="5130" max="5130" width="9" style="1" bestFit="1" customWidth="1"/>
    <col min="5131" max="5136" width="9.140625" style="1"/>
    <col min="5137" max="5137" width="10.28515625" style="1" bestFit="1" customWidth="1"/>
    <col min="5138" max="5371" width="9.140625" style="1"/>
    <col min="5372" max="5372" width="19.28515625" style="1" bestFit="1" customWidth="1"/>
    <col min="5373" max="5373" width="12.28515625" style="1" bestFit="1" customWidth="1"/>
    <col min="5374" max="5374" width="18.5703125" style="1" customWidth="1"/>
    <col min="5375" max="5375" width="19.5703125" style="1" customWidth="1"/>
    <col min="5376" max="5376" width="15.5703125" style="1" customWidth="1"/>
    <col min="5377" max="5377" width="14.28515625" style="1" customWidth="1"/>
    <col min="5378" max="5378" width="11.28515625" style="1" customWidth="1"/>
    <col min="5379" max="5379" width="13.42578125" style="1" customWidth="1"/>
    <col min="5380" max="5380" width="11.140625" style="1" customWidth="1"/>
    <col min="5381" max="5381" width="11.5703125" style="1" customWidth="1"/>
    <col min="5382" max="5382" width="14.28515625" style="1" customWidth="1"/>
    <col min="5383" max="5383" width="12.140625" style="1" bestFit="1" customWidth="1"/>
    <col min="5384" max="5384" width="14.28515625" style="1" customWidth="1"/>
    <col min="5385" max="5385" width="13.7109375" style="1" bestFit="1" customWidth="1"/>
    <col min="5386" max="5386" width="9" style="1" bestFit="1" customWidth="1"/>
    <col min="5387" max="5392" width="9.140625" style="1"/>
    <col min="5393" max="5393" width="10.28515625" style="1" bestFit="1" customWidth="1"/>
    <col min="5394" max="5627" width="9.140625" style="1"/>
    <col min="5628" max="5628" width="19.28515625" style="1" bestFit="1" customWidth="1"/>
    <col min="5629" max="5629" width="12.28515625" style="1" bestFit="1" customWidth="1"/>
    <col min="5630" max="5630" width="18.5703125" style="1" customWidth="1"/>
    <col min="5631" max="5631" width="19.5703125" style="1" customWidth="1"/>
    <col min="5632" max="5632" width="15.5703125" style="1" customWidth="1"/>
    <col min="5633" max="5633" width="14.28515625" style="1" customWidth="1"/>
    <col min="5634" max="5634" width="11.28515625" style="1" customWidth="1"/>
    <col min="5635" max="5635" width="13.42578125" style="1" customWidth="1"/>
    <col min="5636" max="5636" width="11.140625" style="1" customWidth="1"/>
    <col min="5637" max="5637" width="11.5703125" style="1" customWidth="1"/>
    <col min="5638" max="5638" width="14.28515625" style="1" customWidth="1"/>
    <col min="5639" max="5639" width="12.140625" style="1" bestFit="1" customWidth="1"/>
    <col min="5640" max="5640" width="14.28515625" style="1" customWidth="1"/>
    <col min="5641" max="5641" width="13.7109375" style="1" bestFit="1" customWidth="1"/>
    <col min="5642" max="5642" width="9" style="1" bestFit="1" customWidth="1"/>
    <col min="5643" max="5648" width="9.140625" style="1"/>
    <col min="5649" max="5649" width="10.28515625" style="1" bestFit="1" customWidth="1"/>
    <col min="5650" max="5883" width="9.140625" style="1"/>
    <col min="5884" max="5884" width="19.28515625" style="1" bestFit="1" customWidth="1"/>
    <col min="5885" max="5885" width="12.28515625" style="1" bestFit="1" customWidth="1"/>
    <col min="5886" max="5886" width="18.5703125" style="1" customWidth="1"/>
    <col min="5887" max="5887" width="19.5703125" style="1" customWidth="1"/>
    <col min="5888" max="5888" width="15.5703125" style="1" customWidth="1"/>
    <col min="5889" max="5889" width="14.28515625" style="1" customWidth="1"/>
    <col min="5890" max="5890" width="11.28515625" style="1" customWidth="1"/>
    <col min="5891" max="5891" width="13.42578125" style="1" customWidth="1"/>
    <col min="5892" max="5892" width="11.140625" style="1" customWidth="1"/>
    <col min="5893" max="5893" width="11.5703125" style="1" customWidth="1"/>
    <col min="5894" max="5894" width="14.28515625" style="1" customWidth="1"/>
    <col min="5895" max="5895" width="12.140625" style="1" bestFit="1" customWidth="1"/>
    <col min="5896" max="5896" width="14.28515625" style="1" customWidth="1"/>
    <col min="5897" max="5897" width="13.7109375" style="1" bestFit="1" customWidth="1"/>
    <col min="5898" max="5898" width="9" style="1" bestFit="1" customWidth="1"/>
    <col min="5899" max="5904" width="9.140625" style="1"/>
    <col min="5905" max="5905" width="10.28515625" style="1" bestFit="1" customWidth="1"/>
    <col min="5906" max="6139" width="9.140625" style="1"/>
    <col min="6140" max="6140" width="19.28515625" style="1" bestFit="1" customWidth="1"/>
    <col min="6141" max="6141" width="12.28515625" style="1" bestFit="1" customWidth="1"/>
    <col min="6142" max="6142" width="18.5703125" style="1" customWidth="1"/>
    <col min="6143" max="6143" width="19.5703125" style="1" customWidth="1"/>
    <col min="6144" max="6144" width="15.5703125" style="1" customWidth="1"/>
    <col min="6145" max="6145" width="14.28515625" style="1" customWidth="1"/>
    <col min="6146" max="6146" width="11.28515625" style="1" customWidth="1"/>
    <col min="6147" max="6147" width="13.42578125" style="1" customWidth="1"/>
    <col min="6148" max="6148" width="11.140625" style="1" customWidth="1"/>
    <col min="6149" max="6149" width="11.5703125" style="1" customWidth="1"/>
    <col min="6150" max="6150" width="14.28515625" style="1" customWidth="1"/>
    <col min="6151" max="6151" width="12.140625" style="1" bestFit="1" customWidth="1"/>
    <col min="6152" max="6152" width="14.28515625" style="1" customWidth="1"/>
    <col min="6153" max="6153" width="13.7109375" style="1" bestFit="1" customWidth="1"/>
    <col min="6154" max="6154" width="9" style="1" bestFit="1" customWidth="1"/>
    <col min="6155" max="6160" width="9.140625" style="1"/>
    <col min="6161" max="6161" width="10.28515625" style="1" bestFit="1" customWidth="1"/>
    <col min="6162" max="6395" width="9.140625" style="1"/>
    <col min="6396" max="6396" width="19.28515625" style="1" bestFit="1" customWidth="1"/>
    <col min="6397" max="6397" width="12.28515625" style="1" bestFit="1" customWidth="1"/>
    <col min="6398" max="6398" width="18.5703125" style="1" customWidth="1"/>
    <col min="6399" max="6399" width="19.5703125" style="1" customWidth="1"/>
    <col min="6400" max="6400" width="15.5703125" style="1" customWidth="1"/>
    <col min="6401" max="6401" width="14.28515625" style="1" customWidth="1"/>
    <col min="6402" max="6402" width="11.28515625" style="1" customWidth="1"/>
    <col min="6403" max="6403" width="13.42578125" style="1" customWidth="1"/>
    <col min="6404" max="6404" width="11.140625" style="1" customWidth="1"/>
    <col min="6405" max="6405" width="11.5703125" style="1" customWidth="1"/>
    <col min="6406" max="6406" width="14.28515625" style="1" customWidth="1"/>
    <col min="6407" max="6407" width="12.140625" style="1" bestFit="1" customWidth="1"/>
    <col min="6408" max="6408" width="14.28515625" style="1" customWidth="1"/>
    <col min="6409" max="6409" width="13.7109375" style="1" bestFit="1" customWidth="1"/>
    <col min="6410" max="6410" width="9" style="1" bestFit="1" customWidth="1"/>
    <col min="6411" max="6416" width="9.140625" style="1"/>
    <col min="6417" max="6417" width="10.28515625" style="1" bestFit="1" customWidth="1"/>
    <col min="6418" max="6651" width="9.140625" style="1"/>
    <col min="6652" max="6652" width="19.28515625" style="1" bestFit="1" customWidth="1"/>
    <col min="6653" max="6653" width="12.28515625" style="1" bestFit="1" customWidth="1"/>
    <col min="6654" max="6654" width="18.5703125" style="1" customWidth="1"/>
    <col min="6655" max="6655" width="19.5703125" style="1" customWidth="1"/>
    <col min="6656" max="6656" width="15.5703125" style="1" customWidth="1"/>
    <col min="6657" max="6657" width="14.28515625" style="1" customWidth="1"/>
    <col min="6658" max="6658" width="11.28515625" style="1" customWidth="1"/>
    <col min="6659" max="6659" width="13.42578125" style="1" customWidth="1"/>
    <col min="6660" max="6660" width="11.140625" style="1" customWidth="1"/>
    <col min="6661" max="6661" width="11.5703125" style="1" customWidth="1"/>
    <col min="6662" max="6662" width="14.28515625" style="1" customWidth="1"/>
    <col min="6663" max="6663" width="12.140625" style="1" bestFit="1" customWidth="1"/>
    <col min="6664" max="6664" width="14.28515625" style="1" customWidth="1"/>
    <col min="6665" max="6665" width="13.7109375" style="1" bestFit="1" customWidth="1"/>
    <col min="6666" max="6666" width="9" style="1" bestFit="1" customWidth="1"/>
    <col min="6667" max="6672" width="9.140625" style="1"/>
    <col min="6673" max="6673" width="10.28515625" style="1" bestFit="1" customWidth="1"/>
    <col min="6674" max="6907" width="9.140625" style="1"/>
    <col min="6908" max="6908" width="19.28515625" style="1" bestFit="1" customWidth="1"/>
    <col min="6909" max="6909" width="12.28515625" style="1" bestFit="1" customWidth="1"/>
    <col min="6910" max="6910" width="18.5703125" style="1" customWidth="1"/>
    <col min="6911" max="6911" width="19.5703125" style="1" customWidth="1"/>
    <col min="6912" max="6912" width="15.5703125" style="1" customWidth="1"/>
    <col min="6913" max="6913" width="14.28515625" style="1" customWidth="1"/>
    <col min="6914" max="6914" width="11.28515625" style="1" customWidth="1"/>
    <col min="6915" max="6915" width="13.42578125" style="1" customWidth="1"/>
    <col min="6916" max="6916" width="11.140625" style="1" customWidth="1"/>
    <col min="6917" max="6917" width="11.5703125" style="1" customWidth="1"/>
    <col min="6918" max="6918" width="14.28515625" style="1" customWidth="1"/>
    <col min="6919" max="6919" width="12.140625" style="1" bestFit="1" customWidth="1"/>
    <col min="6920" max="6920" width="14.28515625" style="1" customWidth="1"/>
    <col min="6921" max="6921" width="13.7109375" style="1" bestFit="1" customWidth="1"/>
    <col min="6922" max="6922" width="9" style="1" bestFit="1" customWidth="1"/>
    <col min="6923" max="6928" width="9.140625" style="1"/>
    <col min="6929" max="6929" width="10.28515625" style="1" bestFit="1" customWidth="1"/>
    <col min="6930" max="7163" width="9.140625" style="1"/>
    <col min="7164" max="7164" width="19.28515625" style="1" bestFit="1" customWidth="1"/>
    <col min="7165" max="7165" width="12.28515625" style="1" bestFit="1" customWidth="1"/>
    <col min="7166" max="7166" width="18.5703125" style="1" customWidth="1"/>
    <col min="7167" max="7167" width="19.5703125" style="1" customWidth="1"/>
    <col min="7168" max="7168" width="15.5703125" style="1" customWidth="1"/>
    <col min="7169" max="7169" width="14.28515625" style="1" customWidth="1"/>
    <col min="7170" max="7170" width="11.28515625" style="1" customWidth="1"/>
    <col min="7171" max="7171" width="13.42578125" style="1" customWidth="1"/>
    <col min="7172" max="7172" width="11.140625" style="1" customWidth="1"/>
    <col min="7173" max="7173" width="11.5703125" style="1" customWidth="1"/>
    <col min="7174" max="7174" width="14.28515625" style="1" customWidth="1"/>
    <col min="7175" max="7175" width="12.140625" style="1" bestFit="1" customWidth="1"/>
    <col min="7176" max="7176" width="14.28515625" style="1" customWidth="1"/>
    <col min="7177" max="7177" width="13.7109375" style="1" bestFit="1" customWidth="1"/>
    <col min="7178" max="7178" width="9" style="1" bestFit="1" customWidth="1"/>
    <col min="7179" max="7184" width="9.140625" style="1"/>
    <col min="7185" max="7185" width="10.28515625" style="1" bestFit="1" customWidth="1"/>
    <col min="7186" max="7419" width="9.140625" style="1"/>
    <col min="7420" max="7420" width="19.28515625" style="1" bestFit="1" customWidth="1"/>
    <col min="7421" max="7421" width="12.28515625" style="1" bestFit="1" customWidth="1"/>
    <col min="7422" max="7422" width="18.5703125" style="1" customWidth="1"/>
    <col min="7423" max="7423" width="19.5703125" style="1" customWidth="1"/>
    <col min="7424" max="7424" width="15.5703125" style="1" customWidth="1"/>
    <col min="7425" max="7425" width="14.28515625" style="1" customWidth="1"/>
    <col min="7426" max="7426" width="11.28515625" style="1" customWidth="1"/>
    <col min="7427" max="7427" width="13.42578125" style="1" customWidth="1"/>
    <col min="7428" max="7428" width="11.140625" style="1" customWidth="1"/>
    <col min="7429" max="7429" width="11.5703125" style="1" customWidth="1"/>
    <col min="7430" max="7430" width="14.28515625" style="1" customWidth="1"/>
    <col min="7431" max="7431" width="12.140625" style="1" bestFit="1" customWidth="1"/>
    <col min="7432" max="7432" width="14.28515625" style="1" customWidth="1"/>
    <col min="7433" max="7433" width="13.7109375" style="1" bestFit="1" customWidth="1"/>
    <col min="7434" max="7434" width="9" style="1" bestFit="1" customWidth="1"/>
    <col min="7435" max="7440" width="9.140625" style="1"/>
    <col min="7441" max="7441" width="10.28515625" style="1" bestFit="1" customWidth="1"/>
    <col min="7442" max="7675" width="9.140625" style="1"/>
    <col min="7676" max="7676" width="19.28515625" style="1" bestFit="1" customWidth="1"/>
    <col min="7677" max="7677" width="12.28515625" style="1" bestFit="1" customWidth="1"/>
    <col min="7678" max="7678" width="18.5703125" style="1" customWidth="1"/>
    <col min="7679" max="7679" width="19.5703125" style="1" customWidth="1"/>
    <col min="7680" max="7680" width="15.5703125" style="1" customWidth="1"/>
    <col min="7681" max="7681" width="14.28515625" style="1" customWidth="1"/>
    <col min="7682" max="7682" width="11.28515625" style="1" customWidth="1"/>
    <col min="7683" max="7683" width="13.42578125" style="1" customWidth="1"/>
    <col min="7684" max="7684" width="11.140625" style="1" customWidth="1"/>
    <col min="7685" max="7685" width="11.5703125" style="1" customWidth="1"/>
    <col min="7686" max="7686" width="14.28515625" style="1" customWidth="1"/>
    <col min="7687" max="7687" width="12.140625" style="1" bestFit="1" customWidth="1"/>
    <col min="7688" max="7688" width="14.28515625" style="1" customWidth="1"/>
    <col min="7689" max="7689" width="13.7109375" style="1" bestFit="1" customWidth="1"/>
    <col min="7690" max="7690" width="9" style="1" bestFit="1" customWidth="1"/>
    <col min="7691" max="7696" width="9.140625" style="1"/>
    <col min="7697" max="7697" width="10.28515625" style="1" bestFit="1" customWidth="1"/>
    <col min="7698" max="7931" width="9.140625" style="1"/>
    <col min="7932" max="7932" width="19.28515625" style="1" bestFit="1" customWidth="1"/>
    <col min="7933" max="7933" width="12.28515625" style="1" bestFit="1" customWidth="1"/>
    <col min="7934" max="7934" width="18.5703125" style="1" customWidth="1"/>
    <col min="7935" max="7935" width="19.5703125" style="1" customWidth="1"/>
    <col min="7936" max="7936" width="15.5703125" style="1" customWidth="1"/>
    <col min="7937" max="7937" width="14.28515625" style="1" customWidth="1"/>
    <col min="7938" max="7938" width="11.28515625" style="1" customWidth="1"/>
    <col min="7939" max="7939" width="13.42578125" style="1" customWidth="1"/>
    <col min="7940" max="7940" width="11.140625" style="1" customWidth="1"/>
    <col min="7941" max="7941" width="11.5703125" style="1" customWidth="1"/>
    <col min="7942" max="7942" width="14.28515625" style="1" customWidth="1"/>
    <col min="7943" max="7943" width="12.140625" style="1" bestFit="1" customWidth="1"/>
    <col min="7944" max="7944" width="14.28515625" style="1" customWidth="1"/>
    <col min="7945" max="7945" width="13.7109375" style="1" bestFit="1" customWidth="1"/>
    <col min="7946" max="7946" width="9" style="1" bestFit="1" customWidth="1"/>
    <col min="7947" max="7952" width="9.140625" style="1"/>
    <col min="7953" max="7953" width="10.28515625" style="1" bestFit="1" customWidth="1"/>
    <col min="7954" max="8187" width="9.140625" style="1"/>
    <col min="8188" max="8188" width="19.28515625" style="1" bestFit="1" customWidth="1"/>
    <col min="8189" max="8189" width="12.28515625" style="1" bestFit="1" customWidth="1"/>
    <col min="8190" max="8190" width="18.5703125" style="1" customWidth="1"/>
    <col min="8191" max="8191" width="19.5703125" style="1" customWidth="1"/>
    <col min="8192" max="8192" width="15.5703125" style="1" customWidth="1"/>
    <col min="8193" max="8193" width="14.28515625" style="1" customWidth="1"/>
    <col min="8194" max="8194" width="11.28515625" style="1" customWidth="1"/>
    <col min="8195" max="8195" width="13.42578125" style="1" customWidth="1"/>
    <col min="8196" max="8196" width="11.140625" style="1" customWidth="1"/>
    <col min="8197" max="8197" width="11.5703125" style="1" customWidth="1"/>
    <col min="8198" max="8198" width="14.28515625" style="1" customWidth="1"/>
    <col min="8199" max="8199" width="12.140625" style="1" bestFit="1" customWidth="1"/>
    <col min="8200" max="8200" width="14.28515625" style="1" customWidth="1"/>
    <col min="8201" max="8201" width="13.7109375" style="1" bestFit="1" customWidth="1"/>
    <col min="8202" max="8202" width="9" style="1" bestFit="1" customWidth="1"/>
    <col min="8203" max="8208" width="9.140625" style="1"/>
    <col min="8209" max="8209" width="10.28515625" style="1" bestFit="1" customWidth="1"/>
    <col min="8210" max="8443" width="9.140625" style="1"/>
    <col min="8444" max="8444" width="19.28515625" style="1" bestFit="1" customWidth="1"/>
    <col min="8445" max="8445" width="12.28515625" style="1" bestFit="1" customWidth="1"/>
    <col min="8446" max="8446" width="18.5703125" style="1" customWidth="1"/>
    <col min="8447" max="8447" width="19.5703125" style="1" customWidth="1"/>
    <col min="8448" max="8448" width="15.5703125" style="1" customWidth="1"/>
    <col min="8449" max="8449" width="14.28515625" style="1" customWidth="1"/>
    <col min="8450" max="8450" width="11.28515625" style="1" customWidth="1"/>
    <col min="8451" max="8451" width="13.42578125" style="1" customWidth="1"/>
    <col min="8452" max="8452" width="11.140625" style="1" customWidth="1"/>
    <col min="8453" max="8453" width="11.5703125" style="1" customWidth="1"/>
    <col min="8454" max="8454" width="14.28515625" style="1" customWidth="1"/>
    <col min="8455" max="8455" width="12.140625" style="1" bestFit="1" customWidth="1"/>
    <col min="8456" max="8456" width="14.28515625" style="1" customWidth="1"/>
    <col min="8457" max="8457" width="13.7109375" style="1" bestFit="1" customWidth="1"/>
    <col min="8458" max="8458" width="9" style="1" bestFit="1" customWidth="1"/>
    <col min="8459" max="8464" width="9.140625" style="1"/>
    <col min="8465" max="8465" width="10.28515625" style="1" bestFit="1" customWidth="1"/>
    <col min="8466" max="8699" width="9.140625" style="1"/>
    <col min="8700" max="8700" width="19.28515625" style="1" bestFit="1" customWidth="1"/>
    <col min="8701" max="8701" width="12.28515625" style="1" bestFit="1" customWidth="1"/>
    <col min="8702" max="8702" width="18.5703125" style="1" customWidth="1"/>
    <col min="8703" max="8703" width="19.5703125" style="1" customWidth="1"/>
    <col min="8704" max="8704" width="15.5703125" style="1" customWidth="1"/>
    <col min="8705" max="8705" width="14.28515625" style="1" customWidth="1"/>
    <col min="8706" max="8706" width="11.28515625" style="1" customWidth="1"/>
    <col min="8707" max="8707" width="13.42578125" style="1" customWidth="1"/>
    <col min="8708" max="8708" width="11.140625" style="1" customWidth="1"/>
    <col min="8709" max="8709" width="11.5703125" style="1" customWidth="1"/>
    <col min="8710" max="8710" width="14.28515625" style="1" customWidth="1"/>
    <col min="8711" max="8711" width="12.140625" style="1" bestFit="1" customWidth="1"/>
    <col min="8712" max="8712" width="14.28515625" style="1" customWidth="1"/>
    <col min="8713" max="8713" width="13.7109375" style="1" bestFit="1" customWidth="1"/>
    <col min="8714" max="8714" width="9" style="1" bestFit="1" customWidth="1"/>
    <col min="8715" max="8720" width="9.140625" style="1"/>
    <col min="8721" max="8721" width="10.28515625" style="1" bestFit="1" customWidth="1"/>
    <col min="8722" max="8955" width="9.140625" style="1"/>
    <col min="8956" max="8956" width="19.28515625" style="1" bestFit="1" customWidth="1"/>
    <col min="8957" max="8957" width="12.28515625" style="1" bestFit="1" customWidth="1"/>
    <col min="8958" max="8958" width="18.5703125" style="1" customWidth="1"/>
    <col min="8959" max="8959" width="19.5703125" style="1" customWidth="1"/>
    <col min="8960" max="8960" width="15.5703125" style="1" customWidth="1"/>
    <col min="8961" max="8961" width="14.28515625" style="1" customWidth="1"/>
    <col min="8962" max="8962" width="11.28515625" style="1" customWidth="1"/>
    <col min="8963" max="8963" width="13.42578125" style="1" customWidth="1"/>
    <col min="8964" max="8964" width="11.140625" style="1" customWidth="1"/>
    <col min="8965" max="8965" width="11.5703125" style="1" customWidth="1"/>
    <col min="8966" max="8966" width="14.28515625" style="1" customWidth="1"/>
    <col min="8967" max="8967" width="12.140625" style="1" bestFit="1" customWidth="1"/>
    <col min="8968" max="8968" width="14.28515625" style="1" customWidth="1"/>
    <col min="8969" max="8969" width="13.7109375" style="1" bestFit="1" customWidth="1"/>
    <col min="8970" max="8970" width="9" style="1" bestFit="1" customWidth="1"/>
    <col min="8971" max="8976" width="9.140625" style="1"/>
    <col min="8977" max="8977" width="10.28515625" style="1" bestFit="1" customWidth="1"/>
    <col min="8978" max="9211" width="9.140625" style="1"/>
    <col min="9212" max="9212" width="19.28515625" style="1" bestFit="1" customWidth="1"/>
    <col min="9213" max="9213" width="12.28515625" style="1" bestFit="1" customWidth="1"/>
    <col min="9214" max="9214" width="18.5703125" style="1" customWidth="1"/>
    <col min="9215" max="9215" width="19.5703125" style="1" customWidth="1"/>
    <col min="9216" max="9216" width="15.5703125" style="1" customWidth="1"/>
    <col min="9217" max="9217" width="14.28515625" style="1" customWidth="1"/>
    <col min="9218" max="9218" width="11.28515625" style="1" customWidth="1"/>
    <col min="9219" max="9219" width="13.42578125" style="1" customWidth="1"/>
    <col min="9220" max="9220" width="11.140625" style="1" customWidth="1"/>
    <col min="9221" max="9221" width="11.5703125" style="1" customWidth="1"/>
    <col min="9222" max="9222" width="14.28515625" style="1" customWidth="1"/>
    <col min="9223" max="9223" width="12.140625" style="1" bestFit="1" customWidth="1"/>
    <col min="9224" max="9224" width="14.28515625" style="1" customWidth="1"/>
    <col min="9225" max="9225" width="13.7109375" style="1" bestFit="1" customWidth="1"/>
    <col min="9226" max="9226" width="9" style="1" bestFit="1" customWidth="1"/>
    <col min="9227" max="9232" width="9.140625" style="1"/>
    <col min="9233" max="9233" width="10.28515625" style="1" bestFit="1" customWidth="1"/>
    <col min="9234" max="9467" width="9.140625" style="1"/>
    <col min="9468" max="9468" width="19.28515625" style="1" bestFit="1" customWidth="1"/>
    <col min="9469" max="9469" width="12.28515625" style="1" bestFit="1" customWidth="1"/>
    <col min="9470" max="9470" width="18.5703125" style="1" customWidth="1"/>
    <col min="9471" max="9471" width="19.5703125" style="1" customWidth="1"/>
    <col min="9472" max="9472" width="15.5703125" style="1" customWidth="1"/>
    <col min="9473" max="9473" width="14.28515625" style="1" customWidth="1"/>
    <col min="9474" max="9474" width="11.28515625" style="1" customWidth="1"/>
    <col min="9475" max="9475" width="13.42578125" style="1" customWidth="1"/>
    <col min="9476" max="9476" width="11.140625" style="1" customWidth="1"/>
    <col min="9477" max="9477" width="11.5703125" style="1" customWidth="1"/>
    <col min="9478" max="9478" width="14.28515625" style="1" customWidth="1"/>
    <col min="9479" max="9479" width="12.140625" style="1" bestFit="1" customWidth="1"/>
    <col min="9480" max="9480" width="14.28515625" style="1" customWidth="1"/>
    <col min="9481" max="9481" width="13.7109375" style="1" bestFit="1" customWidth="1"/>
    <col min="9482" max="9482" width="9" style="1" bestFit="1" customWidth="1"/>
    <col min="9483" max="9488" width="9.140625" style="1"/>
    <col min="9489" max="9489" width="10.28515625" style="1" bestFit="1" customWidth="1"/>
    <col min="9490" max="9723" width="9.140625" style="1"/>
    <col min="9724" max="9724" width="19.28515625" style="1" bestFit="1" customWidth="1"/>
    <col min="9725" max="9725" width="12.28515625" style="1" bestFit="1" customWidth="1"/>
    <col min="9726" max="9726" width="18.5703125" style="1" customWidth="1"/>
    <col min="9727" max="9727" width="19.5703125" style="1" customWidth="1"/>
    <col min="9728" max="9728" width="15.5703125" style="1" customWidth="1"/>
    <col min="9729" max="9729" width="14.28515625" style="1" customWidth="1"/>
    <col min="9730" max="9730" width="11.28515625" style="1" customWidth="1"/>
    <col min="9731" max="9731" width="13.42578125" style="1" customWidth="1"/>
    <col min="9732" max="9732" width="11.140625" style="1" customWidth="1"/>
    <col min="9733" max="9733" width="11.5703125" style="1" customWidth="1"/>
    <col min="9734" max="9734" width="14.28515625" style="1" customWidth="1"/>
    <col min="9735" max="9735" width="12.140625" style="1" bestFit="1" customWidth="1"/>
    <col min="9736" max="9736" width="14.28515625" style="1" customWidth="1"/>
    <col min="9737" max="9737" width="13.7109375" style="1" bestFit="1" customWidth="1"/>
    <col min="9738" max="9738" width="9" style="1" bestFit="1" customWidth="1"/>
    <col min="9739" max="9744" width="9.140625" style="1"/>
    <col min="9745" max="9745" width="10.28515625" style="1" bestFit="1" customWidth="1"/>
    <col min="9746" max="9979" width="9.140625" style="1"/>
    <col min="9980" max="9980" width="19.28515625" style="1" bestFit="1" customWidth="1"/>
    <col min="9981" max="9981" width="12.28515625" style="1" bestFit="1" customWidth="1"/>
    <col min="9982" max="9982" width="18.5703125" style="1" customWidth="1"/>
    <col min="9983" max="9983" width="19.5703125" style="1" customWidth="1"/>
    <col min="9984" max="9984" width="15.5703125" style="1" customWidth="1"/>
    <col min="9985" max="9985" width="14.28515625" style="1" customWidth="1"/>
    <col min="9986" max="9986" width="11.28515625" style="1" customWidth="1"/>
    <col min="9987" max="9987" width="13.42578125" style="1" customWidth="1"/>
    <col min="9988" max="9988" width="11.140625" style="1" customWidth="1"/>
    <col min="9989" max="9989" width="11.5703125" style="1" customWidth="1"/>
    <col min="9990" max="9990" width="14.28515625" style="1" customWidth="1"/>
    <col min="9991" max="9991" width="12.140625" style="1" bestFit="1" customWidth="1"/>
    <col min="9992" max="9992" width="14.28515625" style="1" customWidth="1"/>
    <col min="9993" max="9993" width="13.7109375" style="1" bestFit="1" customWidth="1"/>
    <col min="9994" max="9994" width="9" style="1" bestFit="1" customWidth="1"/>
    <col min="9995" max="10000" width="9.140625" style="1"/>
    <col min="10001" max="10001" width="10.28515625" style="1" bestFit="1" customWidth="1"/>
    <col min="10002" max="10235" width="9.140625" style="1"/>
    <col min="10236" max="10236" width="19.28515625" style="1" bestFit="1" customWidth="1"/>
    <col min="10237" max="10237" width="12.28515625" style="1" bestFit="1" customWidth="1"/>
    <col min="10238" max="10238" width="18.5703125" style="1" customWidth="1"/>
    <col min="10239" max="10239" width="19.5703125" style="1" customWidth="1"/>
    <col min="10240" max="10240" width="15.5703125" style="1" customWidth="1"/>
    <col min="10241" max="10241" width="14.28515625" style="1" customWidth="1"/>
    <col min="10242" max="10242" width="11.28515625" style="1" customWidth="1"/>
    <col min="10243" max="10243" width="13.42578125" style="1" customWidth="1"/>
    <col min="10244" max="10244" width="11.140625" style="1" customWidth="1"/>
    <col min="10245" max="10245" width="11.5703125" style="1" customWidth="1"/>
    <col min="10246" max="10246" width="14.28515625" style="1" customWidth="1"/>
    <col min="10247" max="10247" width="12.140625" style="1" bestFit="1" customWidth="1"/>
    <col min="10248" max="10248" width="14.28515625" style="1" customWidth="1"/>
    <col min="10249" max="10249" width="13.7109375" style="1" bestFit="1" customWidth="1"/>
    <col min="10250" max="10250" width="9" style="1" bestFit="1" customWidth="1"/>
    <col min="10251" max="10256" width="9.140625" style="1"/>
    <col min="10257" max="10257" width="10.28515625" style="1" bestFit="1" customWidth="1"/>
    <col min="10258" max="10491" width="9.140625" style="1"/>
    <col min="10492" max="10492" width="19.28515625" style="1" bestFit="1" customWidth="1"/>
    <col min="10493" max="10493" width="12.28515625" style="1" bestFit="1" customWidth="1"/>
    <col min="10494" max="10494" width="18.5703125" style="1" customWidth="1"/>
    <col min="10495" max="10495" width="19.5703125" style="1" customWidth="1"/>
    <col min="10496" max="10496" width="15.5703125" style="1" customWidth="1"/>
    <col min="10497" max="10497" width="14.28515625" style="1" customWidth="1"/>
    <col min="10498" max="10498" width="11.28515625" style="1" customWidth="1"/>
    <col min="10499" max="10499" width="13.42578125" style="1" customWidth="1"/>
    <col min="10500" max="10500" width="11.140625" style="1" customWidth="1"/>
    <col min="10501" max="10501" width="11.5703125" style="1" customWidth="1"/>
    <col min="10502" max="10502" width="14.28515625" style="1" customWidth="1"/>
    <col min="10503" max="10503" width="12.140625" style="1" bestFit="1" customWidth="1"/>
    <col min="10504" max="10504" width="14.28515625" style="1" customWidth="1"/>
    <col min="10505" max="10505" width="13.7109375" style="1" bestFit="1" customWidth="1"/>
    <col min="10506" max="10506" width="9" style="1" bestFit="1" customWidth="1"/>
    <col min="10507" max="10512" width="9.140625" style="1"/>
    <col min="10513" max="10513" width="10.28515625" style="1" bestFit="1" customWidth="1"/>
    <col min="10514" max="10747" width="9.140625" style="1"/>
    <col min="10748" max="10748" width="19.28515625" style="1" bestFit="1" customWidth="1"/>
    <col min="10749" max="10749" width="12.28515625" style="1" bestFit="1" customWidth="1"/>
    <col min="10750" max="10750" width="18.5703125" style="1" customWidth="1"/>
    <col min="10751" max="10751" width="19.5703125" style="1" customWidth="1"/>
    <col min="10752" max="10752" width="15.5703125" style="1" customWidth="1"/>
    <col min="10753" max="10753" width="14.28515625" style="1" customWidth="1"/>
    <col min="10754" max="10754" width="11.28515625" style="1" customWidth="1"/>
    <col min="10755" max="10755" width="13.42578125" style="1" customWidth="1"/>
    <col min="10756" max="10756" width="11.140625" style="1" customWidth="1"/>
    <col min="10757" max="10757" width="11.5703125" style="1" customWidth="1"/>
    <col min="10758" max="10758" width="14.28515625" style="1" customWidth="1"/>
    <col min="10759" max="10759" width="12.140625" style="1" bestFit="1" customWidth="1"/>
    <col min="10760" max="10760" width="14.28515625" style="1" customWidth="1"/>
    <col min="10761" max="10761" width="13.7109375" style="1" bestFit="1" customWidth="1"/>
    <col min="10762" max="10762" width="9" style="1" bestFit="1" customWidth="1"/>
    <col min="10763" max="10768" width="9.140625" style="1"/>
    <col min="10769" max="10769" width="10.28515625" style="1" bestFit="1" customWidth="1"/>
    <col min="10770" max="11003" width="9.140625" style="1"/>
    <col min="11004" max="11004" width="19.28515625" style="1" bestFit="1" customWidth="1"/>
    <col min="11005" max="11005" width="12.28515625" style="1" bestFit="1" customWidth="1"/>
    <col min="11006" max="11006" width="18.5703125" style="1" customWidth="1"/>
    <col min="11007" max="11007" width="19.5703125" style="1" customWidth="1"/>
    <col min="11008" max="11008" width="15.5703125" style="1" customWidth="1"/>
    <col min="11009" max="11009" width="14.28515625" style="1" customWidth="1"/>
    <col min="11010" max="11010" width="11.28515625" style="1" customWidth="1"/>
    <col min="11011" max="11011" width="13.42578125" style="1" customWidth="1"/>
    <col min="11012" max="11012" width="11.140625" style="1" customWidth="1"/>
    <col min="11013" max="11013" width="11.5703125" style="1" customWidth="1"/>
    <col min="11014" max="11014" width="14.28515625" style="1" customWidth="1"/>
    <col min="11015" max="11015" width="12.140625" style="1" bestFit="1" customWidth="1"/>
    <col min="11016" max="11016" width="14.28515625" style="1" customWidth="1"/>
    <col min="11017" max="11017" width="13.7109375" style="1" bestFit="1" customWidth="1"/>
    <col min="11018" max="11018" width="9" style="1" bestFit="1" customWidth="1"/>
    <col min="11019" max="11024" width="9.140625" style="1"/>
    <col min="11025" max="11025" width="10.28515625" style="1" bestFit="1" customWidth="1"/>
    <col min="11026" max="11259" width="9.140625" style="1"/>
    <col min="11260" max="11260" width="19.28515625" style="1" bestFit="1" customWidth="1"/>
    <col min="11261" max="11261" width="12.28515625" style="1" bestFit="1" customWidth="1"/>
    <col min="11262" max="11262" width="18.5703125" style="1" customWidth="1"/>
    <col min="11263" max="11263" width="19.5703125" style="1" customWidth="1"/>
    <col min="11264" max="11264" width="15.5703125" style="1" customWidth="1"/>
    <col min="11265" max="11265" width="14.28515625" style="1" customWidth="1"/>
    <col min="11266" max="11266" width="11.28515625" style="1" customWidth="1"/>
    <col min="11267" max="11267" width="13.42578125" style="1" customWidth="1"/>
    <col min="11268" max="11268" width="11.140625" style="1" customWidth="1"/>
    <col min="11269" max="11269" width="11.5703125" style="1" customWidth="1"/>
    <col min="11270" max="11270" width="14.28515625" style="1" customWidth="1"/>
    <col min="11271" max="11271" width="12.140625" style="1" bestFit="1" customWidth="1"/>
    <col min="11272" max="11272" width="14.28515625" style="1" customWidth="1"/>
    <col min="11273" max="11273" width="13.7109375" style="1" bestFit="1" customWidth="1"/>
    <col min="11274" max="11274" width="9" style="1" bestFit="1" customWidth="1"/>
    <col min="11275" max="11280" width="9.140625" style="1"/>
    <col min="11281" max="11281" width="10.28515625" style="1" bestFit="1" customWidth="1"/>
    <col min="11282" max="11515" width="9.140625" style="1"/>
    <col min="11516" max="11516" width="19.28515625" style="1" bestFit="1" customWidth="1"/>
    <col min="11517" max="11517" width="12.28515625" style="1" bestFit="1" customWidth="1"/>
    <col min="11518" max="11518" width="18.5703125" style="1" customWidth="1"/>
    <col min="11519" max="11519" width="19.5703125" style="1" customWidth="1"/>
    <col min="11520" max="11520" width="15.5703125" style="1" customWidth="1"/>
    <col min="11521" max="11521" width="14.28515625" style="1" customWidth="1"/>
    <col min="11522" max="11522" width="11.28515625" style="1" customWidth="1"/>
    <col min="11523" max="11523" width="13.42578125" style="1" customWidth="1"/>
    <col min="11524" max="11524" width="11.140625" style="1" customWidth="1"/>
    <col min="11525" max="11525" width="11.5703125" style="1" customWidth="1"/>
    <col min="11526" max="11526" width="14.28515625" style="1" customWidth="1"/>
    <col min="11527" max="11527" width="12.140625" style="1" bestFit="1" customWidth="1"/>
    <col min="11528" max="11528" width="14.28515625" style="1" customWidth="1"/>
    <col min="11529" max="11529" width="13.7109375" style="1" bestFit="1" customWidth="1"/>
    <col min="11530" max="11530" width="9" style="1" bestFit="1" customWidth="1"/>
    <col min="11531" max="11536" width="9.140625" style="1"/>
    <col min="11537" max="11537" width="10.28515625" style="1" bestFit="1" customWidth="1"/>
    <col min="11538" max="11771" width="9.140625" style="1"/>
    <col min="11772" max="11772" width="19.28515625" style="1" bestFit="1" customWidth="1"/>
    <col min="11773" max="11773" width="12.28515625" style="1" bestFit="1" customWidth="1"/>
    <col min="11774" max="11774" width="18.5703125" style="1" customWidth="1"/>
    <col min="11775" max="11775" width="19.5703125" style="1" customWidth="1"/>
    <col min="11776" max="11776" width="15.5703125" style="1" customWidth="1"/>
    <col min="11777" max="11777" width="14.28515625" style="1" customWidth="1"/>
    <col min="11778" max="11778" width="11.28515625" style="1" customWidth="1"/>
    <col min="11779" max="11779" width="13.42578125" style="1" customWidth="1"/>
    <col min="11780" max="11780" width="11.140625" style="1" customWidth="1"/>
    <col min="11781" max="11781" width="11.5703125" style="1" customWidth="1"/>
    <col min="11782" max="11782" width="14.28515625" style="1" customWidth="1"/>
    <col min="11783" max="11783" width="12.140625" style="1" bestFit="1" customWidth="1"/>
    <col min="11784" max="11784" width="14.28515625" style="1" customWidth="1"/>
    <col min="11785" max="11785" width="13.7109375" style="1" bestFit="1" customWidth="1"/>
    <col min="11786" max="11786" width="9" style="1" bestFit="1" customWidth="1"/>
    <col min="11787" max="11792" width="9.140625" style="1"/>
    <col min="11793" max="11793" width="10.28515625" style="1" bestFit="1" customWidth="1"/>
    <col min="11794" max="12027" width="9.140625" style="1"/>
    <col min="12028" max="12028" width="19.28515625" style="1" bestFit="1" customWidth="1"/>
    <col min="12029" max="12029" width="12.28515625" style="1" bestFit="1" customWidth="1"/>
    <col min="12030" max="12030" width="18.5703125" style="1" customWidth="1"/>
    <col min="12031" max="12031" width="19.5703125" style="1" customWidth="1"/>
    <col min="12032" max="12032" width="15.5703125" style="1" customWidth="1"/>
    <col min="12033" max="12033" width="14.28515625" style="1" customWidth="1"/>
    <col min="12034" max="12034" width="11.28515625" style="1" customWidth="1"/>
    <col min="12035" max="12035" width="13.42578125" style="1" customWidth="1"/>
    <col min="12036" max="12036" width="11.140625" style="1" customWidth="1"/>
    <col min="12037" max="12037" width="11.5703125" style="1" customWidth="1"/>
    <col min="12038" max="12038" width="14.28515625" style="1" customWidth="1"/>
    <col min="12039" max="12039" width="12.140625" style="1" bestFit="1" customWidth="1"/>
    <col min="12040" max="12040" width="14.28515625" style="1" customWidth="1"/>
    <col min="12041" max="12041" width="13.7109375" style="1" bestFit="1" customWidth="1"/>
    <col min="12042" max="12042" width="9" style="1" bestFit="1" customWidth="1"/>
    <col min="12043" max="12048" width="9.140625" style="1"/>
    <col min="12049" max="12049" width="10.28515625" style="1" bestFit="1" customWidth="1"/>
    <col min="12050" max="12283" width="9.140625" style="1"/>
    <col min="12284" max="12284" width="19.28515625" style="1" bestFit="1" customWidth="1"/>
    <col min="12285" max="12285" width="12.28515625" style="1" bestFit="1" customWidth="1"/>
    <col min="12286" max="12286" width="18.5703125" style="1" customWidth="1"/>
    <col min="12287" max="12287" width="19.5703125" style="1" customWidth="1"/>
    <col min="12288" max="12288" width="15.5703125" style="1" customWidth="1"/>
    <col min="12289" max="12289" width="14.28515625" style="1" customWidth="1"/>
    <col min="12290" max="12290" width="11.28515625" style="1" customWidth="1"/>
    <col min="12291" max="12291" width="13.42578125" style="1" customWidth="1"/>
    <col min="12292" max="12292" width="11.140625" style="1" customWidth="1"/>
    <col min="12293" max="12293" width="11.5703125" style="1" customWidth="1"/>
    <col min="12294" max="12294" width="14.28515625" style="1" customWidth="1"/>
    <col min="12295" max="12295" width="12.140625" style="1" bestFit="1" customWidth="1"/>
    <col min="12296" max="12296" width="14.28515625" style="1" customWidth="1"/>
    <col min="12297" max="12297" width="13.7109375" style="1" bestFit="1" customWidth="1"/>
    <col min="12298" max="12298" width="9" style="1" bestFit="1" customWidth="1"/>
    <col min="12299" max="12304" width="9.140625" style="1"/>
    <col min="12305" max="12305" width="10.28515625" style="1" bestFit="1" customWidth="1"/>
    <col min="12306" max="12539" width="9.140625" style="1"/>
    <col min="12540" max="12540" width="19.28515625" style="1" bestFit="1" customWidth="1"/>
    <col min="12541" max="12541" width="12.28515625" style="1" bestFit="1" customWidth="1"/>
    <col min="12542" max="12542" width="18.5703125" style="1" customWidth="1"/>
    <col min="12543" max="12543" width="19.5703125" style="1" customWidth="1"/>
    <col min="12544" max="12544" width="15.5703125" style="1" customWidth="1"/>
    <col min="12545" max="12545" width="14.28515625" style="1" customWidth="1"/>
    <col min="12546" max="12546" width="11.28515625" style="1" customWidth="1"/>
    <col min="12547" max="12547" width="13.42578125" style="1" customWidth="1"/>
    <col min="12548" max="12548" width="11.140625" style="1" customWidth="1"/>
    <col min="12549" max="12549" width="11.5703125" style="1" customWidth="1"/>
    <col min="12550" max="12550" width="14.28515625" style="1" customWidth="1"/>
    <col min="12551" max="12551" width="12.140625" style="1" bestFit="1" customWidth="1"/>
    <col min="12552" max="12552" width="14.28515625" style="1" customWidth="1"/>
    <col min="12553" max="12553" width="13.7109375" style="1" bestFit="1" customWidth="1"/>
    <col min="12554" max="12554" width="9" style="1" bestFit="1" customWidth="1"/>
    <col min="12555" max="12560" width="9.140625" style="1"/>
    <col min="12561" max="12561" width="10.28515625" style="1" bestFit="1" customWidth="1"/>
    <col min="12562" max="12795" width="9.140625" style="1"/>
    <col min="12796" max="12796" width="19.28515625" style="1" bestFit="1" customWidth="1"/>
    <col min="12797" max="12797" width="12.28515625" style="1" bestFit="1" customWidth="1"/>
    <col min="12798" max="12798" width="18.5703125" style="1" customWidth="1"/>
    <col min="12799" max="12799" width="19.5703125" style="1" customWidth="1"/>
    <col min="12800" max="12800" width="15.5703125" style="1" customWidth="1"/>
    <col min="12801" max="12801" width="14.28515625" style="1" customWidth="1"/>
    <col min="12802" max="12802" width="11.28515625" style="1" customWidth="1"/>
    <col min="12803" max="12803" width="13.42578125" style="1" customWidth="1"/>
    <col min="12804" max="12804" width="11.140625" style="1" customWidth="1"/>
    <col min="12805" max="12805" width="11.5703125" style="1" customWidth="1"/>
    <col min="12806" max="12806" width="14.28515625" style="1" customWidth="1"/>
    <col min="12807" max="12807" width="12.140625" style="1" bestFit="1" customWidth="1"/>
    <col min="12808" max="12808" width="14.28515625" style="1" customWidth="1"/>
    <col min="12809" max="12809" width="13.7109375" style="1" bestFit="1" customWidth="1"/>
    <col min="12810" max="12810" width="9" style="1" bestFit="1" customWidth="1"/>
    <col min="12811" max="12816" width="9.140625" style="1"/>
    <col min="12817" max="12817" width="10.28515625" style="1" bestFit="1" customWidth="1"/>
    <col min="12818" max="13051" width="9.140625" style="1"/>
    <col min="13052" max="13052" width="19.28515625" style="1" bestFit="1" customWidth="1"/>
    <col min="13053" max="13053" width="12.28515625" style="1" bestFit="1" customWidth="1"/>
    <col min="13054" max="13054" width="18.5703125" style="1" customWidth="1"/>
    <col min="13055" max="13055" width="19.5703125" style="1" customWidth="1"/>
    <col min="13056" max="13056" width="15.5703125" style="1" customWidth="1"/>
    <col min="13057" max="13057" width="14.28515625" style="1" customWidth="1"/>
    <col min="13058" max="13058" width="11.28515625" style="1" customWidth="1"/>
    <col min="13059" max="13059" width="13.42578125" style="1" customWidth="1"/>
    <col min="13060" max="13060" width="11.140625" style="1" customWidth="1"/>
    <col min="13061" max="13061" width="11.5703125" style="1" customWidth="1"/>
    <col min="13062" max="13062" width="14.28515625" style="1" customWidth="1"/>
    <col min="13063" max="13063" width="12.140625" style="1" bestFit="1" customWidth="1"/>
    <col min="13064" max="13064" width="14.28515625" style="1" customWidth="1"/>
    <col min="13065" max="13065" width="13.7109375" style="1" bestFit="1" customWidth="1"/>
    <col min="13066" max="13066" width="9" style="1" bestFit="1" customWidth="1"/>
    <col min="13067" max="13072" width="9.140625" style="1"/>
    <col min="13073" max="13073" width="10.28515625" style="1" bestFit="1" customWidth="1"/>
    <col min="13074" max="13307" width="9.140625" style="1"/>
    <col min="13308" max="13308" width="19.28515625" style="1" bestFit="1" customWidth="1"/>
    <col min="13309" max="13309" width="12.28515625" style="1" bestFit="1" customWidth="1"/>
    <col min="13310" max="13310" width="18.5703125" style="1" customWidth="1"/>
    <col min="13311" max="13311" width="19.5703125" style="1" customWidth="1"/>
    <col min="13312" max="13312" width="15.5703125" style="1" customWidth="1"/>
    <col min="13313" max="13313" width="14.28515625" style="1" customWidth="1"/>
    <col min="13314" max="13314" width="11.28515625" style="1" customWidth="1"/>
    <col min="13315" max="13315" width="13.42578125" style="1" customWidth="1"/>
    <col min="13316" max="13316" width="11.140625" style="1" customWidth="1"/>
    <col min="13317" max="13317" width="11.5703125" style="1" customWidth="1"/>
    <col min="13318" max="13318" width="14.28515625" style="1" customWidth="1"/>
    <col min="13319" max="13319" width="12.140625" style="1" bestFit="1" customWidth="1"/>
    <col min="13320" max="13320" width="14.28515625" style="1" customWidth="1"/>
    <col min="13321" max="13321" width="13.7109375" style="1" bestFit="1" customWidth="1"/>
    <col min="13322" max="13322" width="9" style="1" bestFit="1" customWidth="1"/>
    <col min="13323" max="13328" width="9.140625" style="1"/>
    <col min="13329" max="13329" width="10.28515625" style="1" bestFit="1" customWidth="1"/>
    <col min="13330" max="13563" width="9.140625" style="1"/>
    <col min="13564" max="13564" width="19.28515625" style="1" bestFit="1" customWidth="1"/>
    <col min="13565" max="13565" width="12.28515625" style="1" bestFit="1" customWidth="1"/>
    <col min="13566" max="13566" width="18.5703125" style="1" customWidth="1"/>
    <col min="13567" max="13567" width="19.5703125" style="1" customWidth="1"/>
    <col min="13568" max="13568" width="15.5703125" style="1" customWidth="1"/>
    <col min="13569" max="13569" width="14.28515625" style="1" customWidth="1"/>
    <col min="13570" max="13570" width="11.28515625" style="1" customWidth="1"/>
    <col min="13571" max="13571" width="13.42578125" style="1" customWidth="1"/>
    <col min="13572" max="13572" width="11.140625" style="1" customWidth="1"/>
    <col min="13573" max="13573" width="11.5703125" style="1" customWidth="1"/>
    <col min="13574" max="13574" width="14.28515625" style="1" customWidth="1"/>
    <col min="13575" max="13575" width="12.140625" style="1" bestFit="1" customWidth="1"/>
    <col min="13576" max="13576" width="14.28515625" style="1" customWidth="1"/>
    <col min="13577" max="13577" width="13.7109375" style="1" bestFit="1" customWidth="1"/>
    <col min="13578" max="13578" width="9" style="1" bestFit="1" customWidth="1"/>
    <col min="13579" max="13584" width="9.140625" style="1"/>
    <col min="13585" max="13585" width="10.28515625" style="1" bestFit="1" customWidth="1"/>
    <col min="13586" max="13819" width="9.140625" style="1"/>
    <col min="13820" max="13820" width="19.28515625" style="1" bestFit="1" customWidth="1"/>
    <col min="13821" max="13821" width="12.28515625" style="1" bestFit="1" customWidth="1"/>
    <col min="13822" max="13822" width="18.5703125" style="1" customWidth="1"/>
    <col min="13823" max="13823" width="19.5703125" style="1" customWidth="1"/>
    <col min="13824" max="13824" width="15.5703125" style="1" customWidth="1"/>
    <col min="13825" max="13825" width="14.28515625" style="1" customWidth="1"/>
    <col min="13826" max="13826" width="11.28515625" style="1" customWidth="1"/>
    <col min="13827" max="13827" width="13.42578125" style="1" customWidth="1"/>
    <col min="13828" max="13828" width="11.140625" style="1" customWidth="1"/>
    <col min="13829" max="13829" width="11.5703125" style="1" customWidth="1"/>
    <col min="13830" max="13830" width="14.28515625" style="1" customWidth="1"/>
    <col min="13831" max="13831" width="12.140625" style="1" bestFit="1" customWidth="1"/>
    <col min="13832" max="13832" width="14.28515625" style="1" customWidth="1"/>
    <col min="13833" max="13833" width="13.7109375" style="1" bestFit="1" customWidth="1"/>
    <col min="13834" max="13834" width="9" style="1" bestFit="1" customWidth="1"/>
    <col min="13835" max="13840" width="9.140625" style="1"/>
    <col min="13841" max="13841" width="10.28515625" style="1" bestFit="1" customWidth="1"/>
    <col min="13842" max="14075" width="9.140625" style="1"/>
    <col min="14076" max="14076" width="19.28515625" style="1" bestFit="1" customWidth="1"/>
    <col min="14077" max="14077" width="12.28515625" style="1" bestFit="1" customWidth="1"/>
    <col min="14078" max="14078" width="18.5703125" style="1" customWidth="1"/>
    <col min="14079" max="14079" width="19.5703125" style="1" customWidth="1"/>
    <col min="14080" max="14080" width="15.5703125" style="1" customWidth="1"/>
    <col min="14081" max="14081" width="14.28515625" style="1" customWidth="1"/>
    <col min="14082" max="14082" width="11.28515625" style="1" customWidth="1"/>
    <col min="14083" max="14083" width="13.42578125" style="1" customWidth="1"/>
    <col min="14084" max="14084" width="11.140625" style="1" customWidth="1"/>
    <col min="14085" max="14085" width="11.5703125" style="1" customWidth="1"/>
    <col min="14086" max="14086" width="14.28515625" style="1" customWidth="1"/>
    <col min="14087" max="14087" width="12.140625" style="1" bestFit="1" customWidth="1"/>
    <col min="14088" max="14088" width="14.28515625" style="1" customWidth="1"/>
    <col min="14089" max="14089" width="13.7109375" style="1" bestFit="1" customWidth="1"/>
    <col min="14090" max="14090" width="9" style="1" bestFit="1" customWidth="1"/>
    <col min="14091" max="14096" width="9.140625" style="1"/>
    <col min="14097" max="14097" width="10.28515625" style="1" bestFit="1" customWidth="1"/>
    <col min="14098" max="14331" width="9.140625" style="1"/>
    <col min="14332" max="14332" width="19.28515625" style="1" bestFit="1" customWidth="1"/>
    <col min="14333" max="14333" width="12.28515625" style="1" bestFit="1" customWidth="1"/>
    <col min="14334" max="14334" width="18.5703125" style="1" customWidth="1"/>
    <col min="14335" max="14335" width="19.5703125" style="1" customWidth="1"/>
    <col min="14336" max="14336" width="15.5703125" style="1" customWidth="1"/>
    <col min="14337" max="14337" width="14.28515625" style="1" customWidth="1"/>
    <col min="14338" max="14338" width="11.28515625" style="1" customWidth="1"/>
    <col min="14339" max="14339" width="13.42578125" style="1" customWidth="1"/>
    <col min="14340" max="14340" width="11.140625" style="1" customWidth="1"/>
    <col min="14341" max="14341" width="11.5703125" style="1" customWidth="1"/>
    <col min="14342" max="14342" width="14.28515625" style="1" customWidth="1"/>
    <col min="14343" max="14343" width="12.140625" style="1" bestFit="1" customWidth="1"/>
    <col min="14344" max="14344" width="14.28515625" style="1" customWidth="1"/>
    <col min="14345" max="14345" width="13.7109375" style="1" bestFit="1" customWidth="1"/>
    <col min="14346" max="14346" width="9" style="1" bestFit="1" customWidth="1"/>
    <col min="14347" max="14352" width="9.140625" style="1"/>
    <col min="14353" max="14353" width="10.28515625" style="1" bestFit="1" customWidth="1"/>
    <col min="14354" max="14587" width="9.140625" style="1"/>
    <col min="14588" max="14588" width="19.28515625" style="1" bestFit="1" customWidth="1"/>
    <col min="14589" max="14589" width="12.28515625" style="1" bestFit="1" customWidth="1"/>
    <col min="14590" max="14590" width="18.5703125" style="1" customWidth="1"/>
    <col min="14591" max="14591" width="19.5703125" style="1" customWidth="1"/>
    <col min="14592" max="14592" width="15.5703125" style="1" customWidth="1"/>
    <col min="14593" max="14593" width="14.28515625" style="1" customWidth="1"/>
    <col min="14594" max="14594" width="11.28515625" style="1" customWidth="1"/>
    <col min="14595" max="14595" width="13.42578125" style="1" customWidth="1"/>
    <col min="14596" max="14596" width="11.140625" style="1" customWidth="1"/>
    <col min="14597" max="14597" width="11.5703125" style="1" customWidth="1"/>
    <col min="14598" max="14598" width="14.28515625" style="1" customWidth="1"/>
    <col min="14599" max="14599" width="12.140625" style="1" bestFit="1" customWidth="1"/>
    <col min="14600" max="14600" width="14.28515625" style="1" customWidth="1"/>
    <col min="14601" max="14601" width="13.7109375" style="1" bestFit="1" customWidth="1"/>
    <col min="14602" max="14602" width="9" style="1" bestFit="1" customWidth="1"/>
    <col min="14603" max="14608" width="9.140625" style="1"/>
    <col min="14609" max="14609" width="10.28515625" style="1" bestFit="1" customWidth="1"/>
    <col min="14610" max="14843" width="9.140625" style="1"/>
    <col min="14844" max="14844" width="19.28515625" style="1" bestFit="1" customWidth="1"/>
    <col min="14845" max="14845" width="12.28515625" style="1" bestFit="1" customWidth="1"/>
    <col min="14846" max="14846" width="18.5703125" style="1" customWidth="1"/>
    <col min="14847" max="14847" width="19.5703125" style="1" customWidth="1"/>
    <col min="14848" max="14848" width="15.5703125" style="1" customWidth="1"/>
    <col min="14849" max="14849" width="14.28515625" style="1" customWidth="1"/>
    <col min="14850" max="14850" width="11.28515625" style="1" customWidth="1"/>
    <col min="14851" max="14851" width="13.42578125" style="1" customWidth="1"/>
    <col min="14852" max="14852" width="11.140625" style="1" customWidth="1"/>
    <col min="14853" max="14853" width="11.5703125" style="1" customWidth="1"/>
    <col min="14854" max="14854" width="14.28515625" style="1" customWidth="1"/>
    <col min="14855" max="14855" width="12.140625" style="1" bestFit="1" customWidth="1"/>
    <col min="14856" max="14856" width="14.28515625" style="1" customWidth="1"/>
    <col min="14857" max="14857" width="13.7109375" style="1" bestFit="1" customWidth="1"/>
    <col min="14858" max="14858" width="9" style="1" bestFit="1" customWidth="1"/>
    <col min="14859" max="14864" width="9.140625" style="1"/>
    <col min="14865" max="14865" width="10.28515625" style="1" bestFit="1" customWidth="1"/>
    <col min="14866" max="15099" width="9.140625" style="1"/>
    <col min="15100" max="15100" width="19.28515625" style="1" bestFit="1" customWidth="1"/>
    <col min="15101" max="15101" width="12.28515625" style="1" bestFit="1" customWidth="1"/>
    <col min="15102" max="15102" width="18.5703125" style="1" customWidth="1"/>
    <col min="15103" max="15103" width="19.5703125" style="1" customWidth="1"/>
    <col min="15104" max="15104" width="15.5703125" style="1" customWidth="1"/>
    <col min="15105" max="15105" width="14.28515625" style="1" customWidth="1"/>
    <col min="15106" max="15106" width="11.28515625" style="1" customWidth="1"/>
    <col min="15107" max="15107" width="13.42578125" style="1" customWidth="1"/>
    <col min="15108" max="15108" width="11.140625" style="1" customWidth="1"/>
    <col min="15109" max="15109" width="11.5703125" style="1" customWidth="1"/>
    <col min="15110" max="15110" width="14.28515625" style="1" customWidth="1"/>
    <col min="15111" max="15111" width="12.140625" style="1" bestFit="1" customWidth="1"/>
    <col min="15112" max="15112" width="14.28515625" style="1" customWidth="1"/>
    <col min="15113" max="15113" width="13.7109375" style="1" bestFit="1" customWidth="1"/>
    <col min="15114" max="15114" width="9" style="1" bestFit="1" customWidth="1"/>
    <col min="15115" max="15120" width="9.140625" style="1"/>
    <col min="15121" max="15121" width="10.28515625" style="1" bestFit="1" customWidth="1"/>
    <col min="15122" max="15355" width="9.140625" style="1"/>
    <col min="15356" max="15356" width="19.28515625" style="1" bestFit="1" customWidth="1"/>
    <col min="15357" max="15357" width="12.28515625" style="1" bestFit="1" customWidth="1"/>
    <col min="15358" max="15358" width="18.5703125" style="1" customWidth="1"/>
    <col min="15359" max="15359" width="19.5703125" style="1" customWidth="1"/>
    <col min="15360" max="15360" width="15.5703125" style="1" customWidth="1"/>
    <col min="15361" max="15361" width="14.28515625" style="1" customWidth="1"/>
    <col min="15362" max="15362" width="11.28515625" style="1" customWidth="1"/>
    <col min="15363" max="15363" width="13.42578125" style="1" customWidth="1"/>
    <col min="15364" max="15364" width="11.140625" style="1" customWidth="1"/>
    <col min="15365" max="15365" width="11.5703125" style="1" customWidth="1"/>
    <col min="15366" max="15366" width="14.28515625" style="1" customWidth="1"/>
    <col min="15367" max="15367" width="12.140625" style="1" bestFit="1" customWidth="1"/>
    <col min="15368" max="15368" width="14.28515625" style="1" customWidth="1"/>
    <col min="15369" max="15369" width="13.7109375" style="1" bestFit="1" customWidth="1"/>
    <col min="15370" max="15370" width="9" style="1" bestFit="1" customWidth="1"/>
    <col min="15371" max="15376" width="9.140625" style="1"/>
    <col min="15377" max="15377" width="10.28515625" style="1" bestFit="1" customWidth="1"/>
    <col min="15378" max="15611" width="9.140625" style="1"/>
    <col min="15612" max="15612" width="19.28515625" style="1" bestFit="1" customWidth="1"/>
    <col min="15613" max="15613" width="12.28515625" style="1" bestFit="1" customWidth="1"/>
    <col min="15614" max="15614" width="18.5703125" style="1" customWidth="1"/>
    <col min="15615" max="15615" width="19.5703125" style="1" customWidth="1"/>
    <col min="15616" max="15616" width="15.5703125" style="1" customWidth="1"/>
    <col min="15617" max="15617" width="14.28515625" style="1" customWidth="1"/>
    <col min="15618" max="15618" width="11.28515625" style="1" customWidth="1"/>
    <col min="15619" max="15619" width="13.42578125" style="1" customWidth="1"/>
    <col min="15620" max="15620" width="11.140625" style="1" customWidth="1"/>
    <col min="15621" max="15621" width="11.5703125" style="1" customWidth="1"/>
    <col min="15622" max="15622" width="14.28515625" style="1" customWidth="1"/>
    <col min="15623" max="15623" width="12.140625" style="1" bestFit="1" customWidth="1"/>
    <col min="15624" max="15624" width="14.28515625" style="1" customWidth="1"/>
    <col min="15625" max="15625" width="13.7109375" style="1" bestFit="1" customWidth="1"/>
    <col min="15626" max="15626" width="9" style="1" bestFit="1" customWidth="1"/>
    <col min="15627" max="15632" width="9.140625" style="1"/>
    <col min="15633" max="15633" width="10.28515625" style="1" bestFit="1" customWidth="1"/>
    <col min="15634" max="15867" width="9.140625" style="1"/>
    <col min="15868" max="15868" width="19.28515625" style="1" bestFit="1" customWidth="1"/>
    <col min="15869" max="15869" width="12.28515625" style="1" bestFit="1" customWidth="1"/>
    <col min="15870" max="15870" width="18.5703125" style="1" customWidth="1"/>
    <col min="15871" max="15871" width="19.5703125" style="1" customWidth="1"/>
    <col min="15872" max="15872" width="15.5703125" style="1" customWidth="1"/>
    <col min="15873" max="15873" width="14.28515625" style="1" customWidth="1"/>
    <col min="15874" max="15874" width="11.28515625" style="1" customWidth="1"/>
    <col min="15875" max="15875" width="13.42578125" style="1" customWidth="1"/>
    <col min="15876" max="15876" width="11.140625" style="1" customWidth="1"/>
    <col min="15877" max="15877" width="11.5703125" style="1" customWidth="1"/>
    <col min="15878" max="15878" width="14.28515625" style="1" customWidth="1"/>
    <col min="15879" max="15879" width="12.140625" style="1" bestFit="1" customWidth="1"/>
    <col min="15880" max="15880" width="14.28515625" style="1" customWidth="1"/>
    <col min="15881" max="15881" width="13.7109375" style="1" bestFit="1" customWidth="1"/>
    <col min="15882" max="15882" width="9" style="1" bestFit="1" customWidth="1"/>
    <col min="15883" max="15888" width="9.140625" style="1"/>
    <col min="15889" max="15889" width="10.28515625" style="1" bestFit="1" customWidth="1"/>
    <col min="15890" max="16123" width="9.140625" style="1"/>
    <col min="16124" max="16124" width="19.28515625" style="1" bestFit="1" customWidth="1"/>
    <col min="16125" max="16125" width="12.28515625" style="1" bestFit="1" customWidth="1"/>
    <col min="16126" max="16126" width="18.5703125" style="1" customWidth="1"/>
    <col min="16127" max="16127" width="19.5703125" style="1" customWidth="1"/>
    <col min="16128" max="16128" width="15.5703125" style="1" customWidth="1"/>
    <col min="16129" max="16129" width="14.28515625" style="1" customWidth="1"/>
    <col min="16130" max="16130" width="11.28515625" style="1" customWidth="1"/>
    <col min="16131" max="16131" width="13.42578125" style="1" customWidth="1"/>
    <col min="16132" max="16132" width="11.140625" style="1" customWidth="1"/>
    <col min="16133" max="16133" width="11.5703125" style="1" customWidth="1"/>
    <col min="16134" max="16134" width="14.28515625" style="1" customWidth="1"/>
    <col min="16135" max="16135" width="12.140625" style="1" bestFit="1" customWidth="1"/>
    <col min="16136" max="16136" width="14.28515625" style="1" customWidth="1"/>
    <col min="16137" max="16137" width="13.7109375" style="1" bestFit="1" customWidth="1"/>
    <col min="16138" max="16138" width="9" style="1" bestFit="1" customWidth="1"/>
    <col min="16139" max="16144" width="9.140625" style="1"/>
    <col min="16145" max="16145" width="10.28515625" style="1" bestFit="1" customWidth="1"/>
    <col min="16146" max="16384" width="9.140625" style="1"/>
  </cols>
  <sheetData>
    <row r="1" spans="1:23" ht="22.5" customHeight="1">
      <c r="A1" s="46" t="s">
        <v>373</v>
      </c>
      <c r="B1" s="47"/>
      <c r="C1" s="48"/>
      <c r="D1" s="48"/>
      <c r="E1" s="48"/>
      <c r="F1" s="49"/>
      <c r="G1" s="50"/>
      <c r="H1" s="48"/>
      <c r="I1" s="48"/>
      <c r="J1" s="48"/>
      <c r="K1" s="48"/>
      <c r="L1" s="48"/>
      <c r="M1" s="48"/>
      <c r="N1" s="48"/>
      <c r="O1" s="48"/>
      <c r="P1" s="48"/>
      <c r="Q1" s="48"/>
    </row>
    <row r="2" spans="1:23" ht="12.75" thickBot="1">
      <c r="A2" s="47"/>
      <c r="B2" s="47"/>
      <c r="C2" s="51" t="s">
        <v>357</v>
      </c>
      <c r="D2" s="52"/>
      <c r="E2" s="52"/>
      <c r="F2" s="52"/>
      <c r="G2" s="52"/>
      <c r="H2" s="52"/>
      <c r="I2" s="51" t="s">
        <v>358</v>
      </c>
      <c r="J2" s="52"/>
      <c r="K2" s="52"/>
      <c r="L2" s="52"/>
      <c r="M2" s="53"/>
      <c r="N2" s="53"/>
      <c r="O2" s="53"/>
      <c r="P2" s="53"/>
      <c r="Q2" s="54"/>
      <c r="R2" s="55"/>
    </row>
    <row r="3" spans="1:23" ht="12.75" thickBot="1">
      <c r="A3" s="68" t="s">
        <v>359</v>
      </c>
      <c r="B3" s="69" t="s">
        <v>58</v>
      </c>
      <c r="C3" s="69" t="s">
        <v>23</v>
      </c>
      <c r="D3" s="69" t="s">
        <v>24</v>
      </c>
      <c r="E3" s="69" t="s">
        <v>360</v>
      </c>
      <c r="F3" s="69" t="s">
        <v>361</v>
      </c>
      <c r="G3" s="69" t="s">
        <v>362</v>
      </c>
      <c r="H3" s="69" t="s">
        <v>363</v>
      </c>
      <c r="I3" s="69" t="s">
        <v>364</v>
      </c>
      <c r="J3" s="69" t="s">
        <v>365</v>
      </c>
      <c r="K3" s="69" t="s">
        <v>366</v>
      </c>
      <c r="L3" s="69" t="s">
        <v>367</v>
      </c>
      <c r="M3" s="69" t="s">
        <v>368</v>
      </c>
      <c r="N3" s="69" t="s">
        <v>369</v>
      </c>
      <c r="O3" s="69" t="s">
        <v>370</v>
      </c>
      <c r="P3" s="69" t="s">
        <v>371</v>
      </c>
      <c r="Q3" s="69" t="s">
        <v>32</v>
      </c>
      <c r="R3" s="69" t="s">
        <v>372</v>
      </c>
      <c r="U3" s="58"/>
    </row>
    <row r="4" spans="1:23">
      <c r="A4" s="59">
        <v>20</v>
      </c>
      <c r="B4" s="39" t="s">
        <v>3</v>
      </c>
      <c r="C4" s="58">
        <v>280868.40899999999</v>
      </c>
      <c r="D4" s="58">
        <v>100365.073</v>
      </c>
      <c r="E4" s="58">
        <v>10220.198</v>
      </c>
      <c r="F4" s="58">
        <v>8723.1129999999994</v>
      </c>
      <c r="G4" s="58">
        <v>1898.104</v>
      </c>
      <c r="H4" s="58">
        <v>14861.599999999984</v>
      </c>
      <c r="I4" s="58">
        <v>27177.101999999999</v>
      </c>
      <c r="J4" s="58">
        <v>11122.547</v>
      </c>
      <c r="K4" s="58">
        <v>9763.4449999999997</v>
      </c>
      <c r="L4" s="58">
        <v>22387.633999999998</v>
      </c>
      <c r="M4" s="58">
        <v>18217.89</v>
      </c>
      <c r="N4" s="58">
        <v>13579.133</v>
      </c>
      <c r="O4" s="58">
        <v>555.90600000001177</v>
      </c>
      <c r="P4" s="58">
        <v>5115.9480000000003</v>
      </c>
      <c r="Q4" s="58">
        <v>63057.885999999999</v>
      </c>
      <c r="R4" s="60">
        <v>22</v>
      </c>
      <c r="S4" s="22"/>
      <c r="U4" s="58"/>
      <c r="V4" s="58"/>
      <c r="W4" s="61"/>
    </row>
    <row r="5" spans="1:23">
      <c r="A5" s="59">
        <v>5</v>
      </c>
      <c r="B5" s="39" t="s">
        <v>65</v>
      </c>
      <c r="C5" s="58">
        <v>114484.901</v>
      </c>
      <c r="D5" s="58">
        <v>59963.733</v>
      </c>
      <c r="E5" s="58">
        <v>4056.1439999999998</v>
      </c>
      <c r="F5" s="58">
        <v>4123.5540000000001</v>
      </c>
      <c r="G5" s="58">
        <v>3963.0189999999998</v>
      </c>
      <c r="H5" s="58">
        <v>10784.301000000003</v>
      </c>
      <c r="I5" s="58">
        <v>11014.8</v>
      </c>
      <c r="J5" s="58">
        <v>3808.3150000000001</v>
      </c>
      <c r="K5" s="58">
        <v>4447.3680000000004</v>
      </c>
      <c r="L5" s="58">
        <v>18664.483</v>
      </c>
      <c r="M5" s="58">
        <v>9951.5560000000005</v>
      </c>
      <c r="N5" s="58">
        <v>9606.24</v>
      </c>
      <c r="O5" s="58">
        <v>349.56699999999</v>
      </c>
      <c r="P5" s="58">
        <v>2971.9319999999998</v>
      </c>
      <c r="Q5" s="58">
        <v>26920.047999999999</v>
      </c>
      <c r="R5" s="62">
        <v>21.75</v>
      </c>
      <c r="S5" s="22"/>
      <c r="U5" s="58"/>
      <c r="V5" s="58"/>
      <c r="W5" s="61"/>
    </row>
    <row r="6" spans="1:23">
      <c r="A6" s="59">
        <v>9</v>
      </c>
      <c r="B6" s="39" t="s">
        <v>66</v>
      </c>
      <c r="C6" s="58">
        <v>33560.47</v>
      </c>
      <c r="D6" s="58">
        <v>14142.436</v>
      </c>
      <c r="E6" s="58">
        <v>1096.6679999999999</v>
      </c>
      <c r="F6" s="58">
        <v>1172.2190000000001</v>
      </c>
      <c r="G6" s="58">
        <v>2061.2130000000002</v>
      </c>
      <c r="H6" s="58">
        <v>2555.061000000002</v>
      </c>
      <c r="I6" s="58">
        <v>3341.0279999999998</v>
      </c>
      <c r="J6" s="58">
        <v>1419.5640000000001</v>
      </c>
      <c r="K6" s="58">
        <v>1257.1489999999999</v>
      </c>
      <c r="L6" s="58">
        <v>4295.1189999999997</v>
      </c>
      <c r="M6" s="58">
        <v>2924.0329999999999</v>
      </c>
      <c r="N6" s="58">
        <v>2388.7539999999999</v>
      </c>
      <c r="O6" s="58">
        <v>76.906000000000404</v>
      </c>
      <c r="P6" s="58">
        <v>888.88400000000001</v>
      </c>
      <c r="Q6" s="58">
        <v>7562.0060000000003</v>
      </c>
      <c r="R6" s="62">
        <v>22</v>
      </c>
      <c r="S6" s="22"/>
      <c r="U6" s="58"/>
      <c r="V6" s="58"/>
      <c r="W6" s="61"/>
    </row>
    <row r="7" spans="1:23">
      <c r="A7" s="59">
        <v>10</v>
      </c>
      <c r="B7" s="39" t="s">
        <v>67</v>
      </c>
      <c r="C7" s="58">
        <v>136602.05900000001</v>
      </c>
      <c r="D7" s="58">
        <v>74446.422000000006</v>
      </c>
      <c r="E7" s="58">
        <v>4475.1120000000001</v>
      </c>
      <c r="F7" s="58">
        <v>5090.1779999999999</v>
      </c>
      <c r="G7" s="58">
        <v>4879.3639999999996</v>
      </c>
      <c r="H7" s="58">
        <v>11389.023999999999</v>
      </c>
      <c r="I7" s="58">
        <v>13427.736999999999</v>
      </c>
      <c r="J7" s="58">
        <v>5170.2719999999999</v>
      </c>
      <c r="K7" s="58">
        <v>5388.0209999999997</v>
      </c>
      <c r="L7" s="58">
        <v>21699.57</v>
      </c>
      <c r="M7" s="58">
        <v>12471.165000000001</v>
      </c>
      <c r="N7" s="58">
        <v>11973.677</v>
      </c>
      <c r="O7" s="58">
        <v>378.46999999999753</v>
      </c>
      <c r="P7" s="58">
        <v>4073.9459999999999</v>
      </c>
      <c r="Q7" s="58">
        <v>30758.720000000001</v>
      </c>
      <c r="R7" s="62">
        <v>21.25</v>
      </c>
      <c r="S7" s="22"/>
      <c r="U7" s="58"/>
      <c r="V7" s="58"/>
      <c r="W7" s="61"/>
    </row>
    <row r="8" spans="1:23">
      <c r="A8" s="59">
        <v>16</v>
      </c>
      <c r="B8" s="39" t="s">
        <v>68</v>
      </c>
      <c r="C8" s="58">
        <v>106489.973</v>
      </c>
      <c r="D8" s="58">
        <v>67873.989000000001</v>
      </c>
      <c r="E8" s="58">
        <v>4359.1019999999999</v>
      </c>
      <c r="F8" s="58">
        <v>3223.0309999999999</v>
      </c>
      <c r="G8" s="58">
        <v>2326.4499999999998</v>
      </c>
      <c r="H8" s="58">
        <v>12245.13900000001</v>
      </c>
      <c r="I8" s="58">
        <v>10227.68</v>
      </c>
      <c r="J8" s="58">
        <v>4438.6689999999999</v>
      </c>
      <c r="K8" s="58">
        <v>3854.5309999999999</v>
      </c>
      <c r="L8" s="58">
        <v>13982.27</v>
      </c>
      <c r="M8" s="58">
        <v>8024.8649999999998</v>
      </c>
      <c r="N8" s="58">
        <v>7606.674</v>
      </c>
      <c r="O8" s="58">
        <v>382.08899999999358</v>
      </c>
      <c r="P8" s="58">
        <v>2337.0329999999999</v>
      </c>
      <c r="Q8" s="58">
        <v>27874.465</v>
      </c>
      <c r="R8" s="62">
        <v>20.75</v>
      </c>
      <c r="S8" s="22"/>
      <c r="U8" s="58"/>
      <c r="V8" s="58"/>
      <c r="W8" s="61"/>
    </row>
    <row r="9" spans="1:23">
      <c r="A9" s="59">
        <v>18</v>
      </c>
      <c r="B9" s="39" t="s">
        <v>69</v>
      </c>
      <c r="C9" s="58">
        <v>89524.673999999999</v>
      </c>
      <c r="D9" s="58">
        <v>27667.13</v>
      </c>
      <c r="E9" s="58">
        <v>2625.9189999999999</v>
      </c>
      <c r="F9" s="58">
        <v>2486.3449999999998</v>
      </c>
      <c r="G9" s="58">
        <v>1800.348</v>
      </c>
      <c r="H9" s="58">
        <v>5826.7860000000055</v>
      </c>
      <c r="I9" s="58">
        <v>8713.6650000000009</v>
      </c>
      <c r="J9" s="58">
        <v>5125.2690000000002</v>
      </c>
      <c r="K9" s="58">
        <v>2912.63</v>
      </c>
      <c r="L9" s="58">
        <v>5372.8360000000002</v>
      </c>
      <c r="M9" s="58">
        <v>5723.973</v>
      </c>
      <c r="N9" s="58">
        <v>3612.5419999999999</v>
      </c>
      <c r="O9" s="58">
        <v>135.95100000000048</v>
      </c>
      <c r="P9" s="58">
        <v>1559.1880000000001</v>
      </c>
      <c r="Q9" s="58">
        <v>19341.668000000001</v>
      </c>
      <c r="R9" s="62">
        <v>21.499999999999996</v>
      </c>
      <c r="S9" s="22"/>
      <c r="U9" s="58"/>
      <c r="V9" s="58"/>
      <c r="W9" s="61"/>
    </row>
    <row r="10" spans="1:23">
      <c r="A10" s="59">
        <v>19</v>
      </c>
      <c r="B10" s="39" t="s">
        <v>70</v>
      </c>
      <c r="C10" s="58">
        <v>69961.584000000003</v>
      </c>
      <c r="D10" s="58">
        <v>21490.225999999999</v>
      </c>
      <c r="E10" s="58">
        <v>1492.5129999999999</v>
      </c>
      <c r="F10" s="58">
        <v>2341.1619999999998</v>
      </c>
      <c r="G10" s="58">
        <v>953.13499999999999</v>
      </c>
      <c r="H10" s="58">
        <v>4878.7279999999973</v>
      </c>
      <c r="I10" s="58">
        <v>6729.2690000000002</v>
      </c>
      <c r="J10" s="58">
        <v>3128.0279999999998</v>
      </c>
      <c r="K10" s="58">
        <v>2570.7249999999999</v>
      </c>
      <c r="L10" s="58">
        <v>4599.2510000000002</v>
      </c>
      <c r="M10" s="58">
        <v>4825.8959999999997</v>
      </c>
      <c r="N10" s="58">
        <v>2936.761</v>
      </c>
      <c r="O10" s="58">
        <v>134.32900000000109</v>
      </c>
      <c r="P10" s="58">
        <v>1369.46</v>
      </c>
      <c r="Q10" s="58">
        <v>14765.01</v>
      </c>
      <c r="R10" s="62">
        <v>21.5</v>
      </c>
      <c r="S10" s="22"/>
      <c r="U10" s="58"/>
      <c r="V10" s="58"/>
      <c r="W10" s="61"/>
    </row>
    <row r="11" spans="1:23">
      <c r="A11" s="59">
        <v>46</v>
      </c>
      <c r="B11" s="39" t="s">
        <v>71</v>
      </c>
      <c r="C11" s="58">
        <v>14207.621999999999</v>
      </c>
      <c r="D11" s="58">
        <v>10798.968999999999</v>
      </c>
      <c r="E11" s="58">
        <v>771.44799999999998</v>
      </c>
      <c r="F11" s="58">
        <v>590.48800000000006</v>
      </c>
      <c r="G11" s="58">
        <v>668.65300000000002</v>
      </c>
      <c r="H11" s="58">
        <v>1778.0280000000005</v>
      </c>
      <c r="I11" s="58">
        <v>1432.473</v>
      </c>
      <c r="J11" s="58">
        <v>662.22699999999998</v>
      </c>
      <c r="K11" s="58">
        <v>651.01099999999997</v>
      </c>
      <c r="L11" s="58">
        <v>3315.0059999999999</v>
      </c>
      <c r="M11" s="58">
        <v>1339.3889999999999</v>
      </c>
      <c r="N11" s="58">
        <v>1667.7729999999999</v>
      </c>
      <c r="O11" s="58">
        <v>48.929999999998472</v>
      </c>
      <c r="P11" s="58">
        <v>409.10399999999998</v>
      </c>
      <c r="Q11" s="58">
        <v>3658.8119999999999</v>
      </c>
      <c r="R11" s="62">
        <v>21</v>
      </c>
      <c r="S11" s="22"/>
      <c r="U11" s="58"/>
      <c r="V11" s="58"/>
      <c r="W11" s="61"/>
    </row>
    <row r="12" spans="1:23">
      <c r="A12" s="59">
        <v>47</v>
      </c>
      <c r="B12" s="39" t="s">
        <v>72</v>
      </c>
      <c r="C12" s="58">
        <v>23270.988000000001</v>
      </c>
      <c r="D12" s="58">
        <v>12235.896000000001</v>
      </c>
      <c r="E12" s="58">
        <v>1725.0540000000001</v>
      </c>
      <c r="F12" s="58">
        <v>739.10599999999999</v>
      </c>
      <c r="G12" s="58">
        <v>103.614</v>
      </c>
      <c r="H12" s="58">
        <v>3601.534000000001</v>
      </c>
      <c r="I12" s="58">
        <v>2282.9479999999999</v>
      </c>
      <c r="J12" s="58">
        <v>950.274</v>
      </c>
      <c r="K12" s="58">
        <v>1021.524</v>
      </c>
      <c r="L12" s="58">
        <v>3350.4029999999998</v>
      </c>
      <c r="M12" s="58">
        <v>2021.43</v>
      </c>
      <c r="N12" s="58">
        <v>1918.386</v>
      </c>
      <c r="O12" s="58">
        <v>55.834000000001879</v>
      </c>
      <c r="P12" s="58">
        <v>602.78800000000001</v>
      </c>
      <c r="Q12" s="58">
        <v>5611.2939999999999</v>
      </c>
      <c r="R12" s="62">
        <v>21.25</v>
      </c>
      <c r="S12" s="22"/>
      <c r="U12" s="58"/>
      <c r="V12" s="58"/>
      <c r="W12" s="61"/>
    </row>
    <row r="13" spans="1:23">
      <c r="A13" s="59">
        <v>49</v>
      </c>
      <c r="B13" s="39" t="s">
        <v>73</v>
      </c>
      <c r="C13" s="58">
        <v>8066112.2410000004</v>
      </c>
      <c r="D13" s="58">
        <v>1672392.9029999999</v>
      </c>
      <c r="E13" s="58">
        <v>188468.97899999999</v>
      </c>
      <c r="F13" s="58">
        <v>163623.367</v>
      </c>
      <c r="G13" s="58">
        <v>1380.9110000000001</v>
      </c>
      <c r="H13" s="58">
        <v>335252.5299999995</v>
      </c>
      <c r="I13" s="58">
        <v>757976.80900000001</v>
      </c>
      <c r="J13" s="58">
        <v>42337.298000000003</v>
      </c>
      <c r="K13" s="58">
        <v>195970.177</v>
      </c>
      <c r="L13" s="58">
        <v>155508.83600000001</v>
      </c>
      <c r="M13" s="58">
        <v>312895.48499999999</v>
      </c>
      <c r="N13" s="58">
        <v>177435.36</v>
      </c>
      <c r="O13" s="58">
        <v>14101.438000000082</v>
      </c>
      <c r="P13" s="58">
        <v>72972.187999999995</v>
      </c>
      <c r="Q13" s="58">
        <v>1494774.889</v>
      </c>
      <c r="R13" s="62">
        <v>18</v>
      </c>
      <c r="S13" s="22"/>
      <c r="U13" s="58"/>
      <c r="V13" s="58"/>
      <c r="W13" s="61"/>
    </row>
    <row r="14" spans="1:23">
      <c r="A14" s="59">
        <v>50</v>
      </c>
      <c r="B14" s="39" t="s">
        <v>74</v>
      </c>
      <c r="C14" s="58">
        <v>182087.09400000001</v>
      </c>
      <c r="D14" s="58">
        <v>81393.928</v>
      </c>
      <c r="E14" s="58">
        <v>5442.1459999999997</v>
      </c>
      <c r="F14" s="58">
        <v>5166.8630000000003</v>
      </c>
      <c r="G14" s="58">
        <v>4969.4139999999998</v>
      </c>
      <c r="H14" s="58">
        <v>11242.708999999966</v>
      </c>
      <c r="I14" s="58">
        <v>17826.767</v>
      </c>
      <c r="J14" s="58">
        <v>7491.4129999999996</v>
      </c>
      <c r="K14" s="58">
        <v>6211.7749999999996</v>
      </c>
      <c r="L14" s="58">
        <v>16947.671999999999</v>
      </c>
      <c r="M14" s="58">
        <v>12961.777</v>
      </c>
      <c r="N14" s="58">
        <v>9679.01</v>
      </c>
      <c r="O14" s="58">
        <v>415.59699999999793</v>
      </c>
      <c r="P14" s="58">
        <v>3672.72</v>
      </c>
      <c r="Q14" s="58">
        <v>41685.614000000001</v>
      </c>
      <c r="R14" s="62">
        <v>21</v>
      </c>
      <c r="S14" s="22"/>
      <c r="U14" s="58"/>
      <c r="V14" s="58"/>
      <c r="W14" s="61"/>
    </row>
    <row r="15" spans="1:23">
      <c r="A15" s="59">
        <v>51</v>
      </c>
      <c r="B15" s="39" t="s">
        <v>75</v>
      </c>
      <c r="C15" s="58">
        <v>164617.47099999999</v>
      </c>
      <c r="D15" s="58">
        <v>63492.442000000003</v>
      </c>
      <c r="E15" s="58">
        <v>4727.7950000000001</v>
      </c>
      <c r="F15" s="58">
        <v>4301.2780000000002</v>
      </c>
      <c r="G15" s="58">
        <v>3327.87</v>
      </c>
      <c r="H15" s="58">
        <v>9817.749000000018</v>
      </c>
      <c r="I15" s="58">
        <v>15921.621999999999</v>
      </c>
      <c r="J15" s="58">
        <v>5431.92</v>
      </c>
      <c r="K15" s="58">
        <v>5697.125</v>
      </c>
      <c r="L15" s="58">
        <v>12524.184999999999</v>
      </c>
      <c r="M15" s="58">
        <v>10357.286</v>
      </c>
      <c r="N15" s="58">
        <v>7148.2039999999997</v>
      </c>
      <c r="O15" s="58">
        <v>329.87800000000243</v>
      </c>
      <c r="P15" s="58">
        <v>2687.1669999999999</v>
      </c>
      <c r="Q15" s="58">
        <v>31518.720000000001</v>
      </c>
      <c r="R15" s="62">
        <v>18</v>
      </c>
      <c r="S15" s="22"/>
      <c r="U15" s="58"/>
      <c r="V15" s="58"/>
      <c r="W15" s="61"/>
    </row>
    <row r="16" spans="1:23">
      <c r="A16" s="59">
        <v>52</v>
      </c>
      <c r="B16" s="39" t="s">
        <v>76</v>
      </c>
      <c r="C16" s="58">
        <v>30153.502</v>
      </c>
      <c r="D16" s="58">
        <v>15600.276</v>
      </c>
      <c r="E16" s="58">
        <v>864.74199999999996</v>
      </c>
      <c r="F16" s="58">
        <v>1197.037</v>
      </c>
      <c r="G16" s="58">
        <v>1608.5630000000001</v>
      </c>
      <c r="H16" s="58">
        <v>2918.9649999999983</v>
      </c>
      <c r="I16" s="58">
        <v>2900.9670000000001</v>
      </c>
      <c r="J16" s="58">
        <v>1572.277</v>
      </c>
      <c r="K16" s="58">
        <v>1219.3969999999999</v>
      </c>
      <c r="L16" s="58">
        <v>4579.9949999999999</v>
      </c>
      <c r="M16" s="58">
        <v>2829.3440000000001</v>
      </c>
      <c r="N16" s="58">
        <v>2499.6970000000001</v>
      </c>
      <c r="O16" s="58">
        <v>94.985000000000582</v>
      </c>
      <c r="P16" s="58">
        <v>878.57</v>
      </c>
      <c r="Q16" s="58">
        <v>7261.1949999999997</v>
      </c>
      <c r="R16" s="62">
        <v>22.499999999999996</v>
      </c>
      <c r="S16" s="22"/>
      <c r="U16" s="58"/>
      <c r="V16" s="58"/>
      <c r="W16" s="61"/>
    </row>
    <row r="17" spans="1:23">
      <c r="A17" s="59">
        <v>61</v>
      </c>
      <c r="B17" s="39" t="s">
        <v>77</v>
      </c>
      <c r="C17" s="58">
        <v>231477.497</v>
      </c>
      <c r="D17" s="58">
        <v>132106.247</v>
      </c>
      <c r="E17" s="58">
        <v>10410.894</v>
      </c>
      <c r="F17" s="58">
        <v>7056.8140000000003</v>
      </c>
      <c r="G17" s="58">
        <v>1691.463</v>
      </c>
      <c r="H17" s="58">
        <v>13919.706999999968</v>
      </c>
      <c r="I17" s="58">
        <v>22502.126</v>
      </c>
      <c r="J17" s="58">
        <v>5137.3580000000002</v>
      </c>
      <c r="K17" s="58">
        <v>8709.4889999999996</v>
      </c>
      <c r="L17" s="58">
        <v>28563.962</v>
      </c>
      <c r="M17" s="58">
        <v>17843.262999999999</v>
      </c>
      <c r="N17" s="58">
        <v>16085.035</v>
      </c>
      <c r="O17" s="58">
        <v>717.09299999998984</v>
      </c>
      <c r="P17" s="58">
        <v>5137.3159999999998</v>
      </c>
      <c r="Q17" s="58">
        <v>54942.697999999997</v>
      </c>
      <c r="R17" s="62">
        <v>20.5</v>
      </c>
      <c r="S17" s="22"/>
      <c r="U17" s="58"/>
      <c r="V17" s="58"/>
      <c r="W17" s="61"/>
    </row>
    <row r="18" spans="1:23">
      <c r="A18" s="59">
        <v>69</v>
      </c>
      <c r="B18" s="39" t="s">
        <v>78</v>
      </c>
      <c r="C18" s="58">
        <v>90261.702999999994</v>
      </c>
      <c r="D18" s="58">
        <v>41609.199999999997</v>
      </c>
      <c r="E18" s="58">
        <v>3231.2939999999999</v>
      </c>
      <c r="F18" s="58">
        <v>3556.1610000000001</v>
      </c>
      <c r="G18" s="58">
        <v>2608.13</v>
      </c>
      <c r="H18" s="58">
        <v>8507.512999999999</v>
      </c>
      <c r="I18" s="58">
        <v>8745.4439999999995</v>
      </c>
      <c r="J18" s="58">
        <v>2462.8719999999998</v>
      </c>
      <c r="K18" s="58">
        <v>3391.19</v>
      </c>
      <c r="L18" s="58">
        <v>11921.826999999999</v>
      </c>
      <c r="M18" s="58">
        <v>7505.34</v>
      </c>
      <c r="N18" s="58">
        <v>6524.5429999999997</v>
      </c>
      <c r="O18" s="58">
        <v>257.0099999999984</v>
      </c>
      <c r="P18" s="58">
        <v>2269.4949999999999</v>
      </c>
      <c r="Q18" s="58">
        <v>21800.511999999999</v>
      </c>
      <c r="R18" s="62">
        <v>22.5</v>
      </c>
      <c r="S18" s="22"/>
      <c r="U18" s="58"/>
      <c r="V18" s="58"/>
      <c r="W18" s="61"/>
    </row>
    <row r="19" spans="1:23">
      <c r="A19" s="59">
        <v>71</v>
      </c>
      <c r="B19" s="39" t="s">
        <v>79</v>
      </c>
      <c r="C19" s="58">
        <v>86050.207999999999</v>
      </c>
      <c r="D19" s="58">
        <v>37937.163999999997</v>
      </c>
      <c r="E19" s="58">
        <v>3271.9749999999999</v>
      </c>
      <c r="F19" s="58">
        <v>3733.3420000000001</v>
      </c>
      <c r="G19" s="58">
        <v>3844.8389999999999</v>
      </c>
      <c r="H19" s="58">
        <v>6529.4759999999897</v>
      </c>
      <c r="I19" s="58">
        <v>8402.8760000000002</v>
      </c>
      <c r="J19" s="58">
        <v>2727.5709999999999</v>
      </c>
      <c r="K19" s="58">
        <v>3497.38</v>
      </c>
      <c r="L19" s="58">
        <v>10966.151</v>
      </c>
      <c r="M19" s="58">
        <v>7436.1750000000002</v>
      </c>
      <c r="N19" s="58">
        <v>6319.5680000000002</v>
      </c>
      <c r="O19" s="58">
        <v>242.65100000000893</v>
      </c>
      <c r="P19" s="58">
        <v>2257.5949999999998</v>
      </c>
      <c r="Q19" s="58">
        <v>19776.495999999999</v>
      </c>
      <c r="R19" s="62">
        <v>22</v>
      </c>
      <c r="S19" s="22"/>
      <c r="U19" s="58"/>
      <c r="V19" s="58"/>
      <c r="W19" s="61"/>
    </row>
    <row r="20" spans="1:23">
      <c r="A20" s="59">
        <v>72</v>
      </c>
      <c r="B20" s="39" t="s">
        <v>80</v>
      </c>
      <c r="C20" s="58">
        <v>12409.505999999999</v>
      </c>
      <c r="D20" s="58">
        <v>9582.06</v>
      </c>
      <c r="E20" s="58">
        <v>465.87400000000002</v>
      </c>
      <c r="F20" s="58">
        <v>248.011</v>
      </c>
      <c r="G20" s="58">
        <v>720.67399999999998</v>
      </c>
      <c r="H20" s="58">
        <v>945.23400000000152</v>
      </c>
      <c r="I20" s="58">
        <v>1198.895</v>
      </c>
      <c r="J20" s="58">
        <v>500.95699999999999</v>
      </c>
      <c r="K20" s="58">
        <v>475.91300000000001</v>
      </c>
      <c r="L20" s="58">
        <v>1777.2629999999999</v>
      </c>
      <c r="M20" s="58">
        <v>942.94</v>
      </c>
      <c r="N20" s="58">
        <v>883.91899999999998</v>
      </c>
      <c r="O20" s="58">
        <v>55.816000000000599</v>
      </c>
      <c r="P20" s="58">
        <v>274.00799999999998</v>
      </c>
      <c r="Q20" s="58">
        <v>3485.4250000000002</v>
      </c>
      <c r="R20" s="62">
        <v>20.5</v>
      </c>
      <c r="S20" s="22"/>
      <c r="U20" s="58"/>
      <c r="V20" s="58"/>
      <c r="W20" s="61"/>
    </row>
    <row r="21" spans="1:23">
      <c r="A21" s="59">
        <v>74</v>
      </c>
      <c r="B21" s="39" t="s">
        <v>81</v>
      </c>
      <c r="C21" s="58">
        <v>12054.674999999999</v>
      </c>
      <c r="D21" s="58">
        <v>7536.5209999999997</v>
      </c>
      <c r="E21" s="58">
        <v>398.23399999999998</v>
      </c>
      <c r="F21" s="58">
        <v>422.80799999999999</v>
      </c>
      <c r="G21" s="58">
        <v>1164.0640000000001</v>
      </c>
      <c r="H21" s="58">
        <v>1521.1120000000017</v>
      </c>
      <c r="I21" s="58">
        <v>1203.556</v>
      </c>
      <c r="J21" s="58">
        <v>482.64800000000002</v>
      </c>
      <c r="K21" s="58">
        <v>446.81900000000002</v>
      </c>
      <c r="L21" s="58">
        <v>2533.9720000000002</v>
      </c>
      <c r="M21" s="58">
        <v>1197.6790000000001</v>
      </c>
      <c r="N21" s="58">
        <v>1314.107</v>
      </c>
      <c r="O21" s="58">
        <v>85.450999999998658</v>
      </c>
      <c r="P21" s="58">
        <v>366.22500000000002</v>
      </c>
      <c r="Q21" s="58">
        <v>3295.0520000000001</v>
      </c>
      <c r="R21" s="62">
        <v>23.5</v>
      </c>
      <c r="S21" s="22"/>
      <c r="U21" s="58"/>
      <c r="V21" s="58"/>
      <c r="W21" s="61"/>
    </row>
    <row r="22" spans="1:23">
      <c r="A22" s="59">
        <v>75</v>
      </c>
      <c r="B22" s="39" t="s">
        <v>82</v>
      </c>
      <c r="C22" s="58">
        <v>310432.30499999999</v>
      </c>
      <c r="D22" s="58">
        <v>161571.231</v>
      </c>
      <c r="E22" s="58">
        <v>14749.821</v>
      </c>
      <c r="F22" s="58">
        <v>7766.9350000000004</v>
      </c>
      <c r="G22" s="58">
        <v>1400.6489999999999</v>
      </c>
      <c r="H22" s="58">
        <v>16369.040000000035</v>
      </c>
      <c r="I22" s="58">
        <v>30700.865000000002</v>
      </c>
      <c r="J22" s="58">
        <v>9678.2520000000004</v>
      </c>
      <c r="K22" s="58">
        <v>10605.201999999999</v>
      </c>
      <c r="L22" s="58">
        <v>30819.705999999998</v>
      </c>
      <c r="M22" s="58">
        <v>19834.723999999998</v>
      </c>
      <c r="N22" s="58">
        <v>16691.911</v>
      </c>
      <c r="O22" s="58">
        <v>761.14000000000306</v>
      </c>
      <c r="P22" s="58">
        <v>5281.8190000000004</v>
      </c>
      <c r="Q22" s="58">
        <v>76208.540999999997</v>
      </c>
      <c r="R22" s="62">
        <v>21</v>
      </c>
      <c r="S22" s="22"/>
      <c r="U22" s="58"/>
      <c r="V22" s="58"/>
      <c r="W22" s="61"/>
    </row>
    <row r="23" spans="1:23">
      <c r="A23" s="59">
        <v>77</v>
      </c>
      <c r="B23" s="39" t="s">
        <v>83</v>
      </c>
      <c r="C23" s="58">
        <v>55084.83</v>
      </c>
      <c r="D23" s="58">
        <v>34307.588000000003</v>
      </c>
      <c r="E23" s="58">
        <v>3095.4720000000002</v>
      </c>
      <c r="F23" s="58">
        <v>1942.5039999999999</v>
      </c>
      <c r="G23" s="58">
        <v>1682.85</v>
      </c>
      <c r="H23" s="58">
        <v>5827.2149999999983</v>
      </c>
      <c r="I23" s="58">
        <v>5482.9269999999997</v>
      </c>
      <c r="J23" s="58">
        <v>3033.5349999999999</v>
      </c>
      <c r="K23" s="58">
        <v>2294.7399999999998</v>
      </c>
      <c r="L23" s="58">
        <v>9989.2440000000006</v>
      </c>
      <c r="M23" s="58">
        <v>4629.6499999999996</v>
      </c>
      <c r="N23" s="58">
        <v>5172.3969999999999</v>
      </c>
      <c r="O23" s="58">
        <v>180.14400000000114</v>
      </c>
      <c r="P23" s="58">
        <v>1404.528</v>
      </c>
      <c r="Q23" s="58">
        <v>13932.578</v>
      </c>
      <c r="R23" s="62">
        <v>22</v>
      </c>
      <c r="S23" s="22"/>
      <c r="U23" s="58"/>
      <c r="V23" s="58"/>
      <c r="W23" s="61"/>
    </row>
    <row r="24" spans="1:23">
      <c r="A24" s="59">
        <v>78</v>
      </c>
      <c r="B24" s="39" t="s">
        <v>84</v>
      </c>
      <c r="C24" s="58">
        <v>129606.254</v>
      </c>
      <c r="D24" s="58">
        <v>73568.614000000001</v>
      </c>
      <c r="E24" s="58">
        <v>4982.4650000000001</v>
      </c>
      <c r="F24" s="58">
        <v>2481.239</v>
      </c>
      <c r="G24" s="58">
        <v>37.156999999999996</v>
      </c>
      <c r="H24" s="58">
        <v>8238.4220000000114</v>
      </c>
      <c r="I24" s="58">
        <v>12733.928</v>
      </c>
      <c r="J24" s="58">
        <v>1958.567</v>
      </c>
      <c r="K24" s="58">
        <v>4328.0730000000003</v>
      </c>
      <c r="L24" s="58">
        <v>11042.857</v>
      </c>
      <c r="M24" s="58">
        <v>8290.9779999999992</v>
      </c>
      <c r="N24" s="58">
        <v>6241.0770000000002</v>
      </c>
      <c r="O24" s="58">
        <v>656.72299999999541</v>
      </c>
      <c r="P24" s="58">
        <v>2132.953</v>
      </c>
      <c r="Q24" s="58">
        <v>35177.987999999998</v>
      </c>
      <c r="R24" s="62">
        <v>21.75</v>
      </c>
      <c r="S24" s="22"/>
      <c r="U24" s="58"/>
      <c r="V24" s="58"/>
      <c r="W24" s="61"/>
    </row>
    <row r="25" spans="1:23">
      <c r="A25" s="59">
        <v>79</v>
      </c>
      <c r="B25" s="39" t="s">
        <v>85</v>
      </c>
      <c r="C25" s="58">
        <v>101581.05</v>
      </c>
      <c r="D25" s="58">
        <v>57215.358999999997</v>
      </c>
      <c r="E25" s="58">
        <v>4283.2780000000002</v>
      </c>
      <c r="F25" s="58">
        <v>2953.1480000000001</v>
      </c>
      <c r="G25" s="58">
        <v>1241.8150000000001</v>
      </c>
      <c r="H25" s="58">
        <v>5738.2780000000148</v>
      </c>
      <c r="I25" s="58">
        <v>9921.3160000000007</v>
      </c>
      <c r="J25" s="58">
        <v>2958.1550000000002</v>
      </c>
      <c r="K25" s="58">
        <v>3451.8330000000001</v>
      </c>
      <c r="L25" s="58">
        <v>10771.67</v>
      </c>
      <c r="M25" s="58">
        <v>6743.5159999999996</v>
      </c>
      <c r="N25" s="58">
        <v>5894.3630000000003</v>
      </c>
      <c r="O25" s="58">
        <v>251.79100000000381</v>
      </c>
      <c r="P25" s="58">
        <v>1848.17</v>
      </c>
      <c r="Q25" s="58">
        <v>26320.124</v>
      </c>
      <c r="R25" s="62">
        <v>21.5</v>
      </c>
      <c r="S25" s="22"/>
      <c r="U25" s="58"/>
      <c r="V25" s="58"/>
      <c r="W25" s="61"/>
    </row>
    <row r="26" spans="1:23">
      <c r="A26" s="59">
        <v>81</v>
      </c>
      <c r="B26" s="39" t="s">
        <v>86</v>
      </c>
      <c r="C26" s="58">
        <v>26273.072</v>
      </c>
      <c r="D26" s="58">
        <v>23916.275000000001</v>
      </c>
      <c r="E26" s="58">
        <v>1583.547</v>
      </c>
      <c r="F26" s="58">
        <v>788.39099999999996</v>
      </c>
      <c r="G26" s="58">
        <v>1255.365</v>
      </c>
      <c r="H26" s="58">
        <v>3934.0539999999964</v>
      </c>
      <c r="I26" s="58">
        <v>2540.7159999999999</v>
      </c>
      <c r="J26" s="58">
        <v>1198.7909999999999</v>
      </c>
      <c r="K26" s="58">
        <v>1049.5229999999999</v>
      </c>
      <c r="L26" s="58">
        <v>6612.4520000000002</v>
      </c>
      <c r="M26" s="58">
        <v>2621.3879999999999</v>
      </c>
      <c r="N26" s="58">
        <v>3275.386</v>
      </c>
      <c r="O26" s="58">
        <v>116.37899999999945</v>
      </c>
      <c r="P26" s="58">
        <v>858.23</v>
      </c>
      <c r="Q26" s="58">
        <v>7652.2219999999998</v>
      </c>
      <c r="R26" s="62">
        <v>21.5</v>
      </c>
      <c r="S26" s="22"/>
      <c r="U26" s="58"/>
      <c r="V26" s="58"/>
      <c r="W26" s="61"/>
    </row>
    <row r="27" spans="1:23">
      <c r="A27" s="59">
        <v>82</v>
      </c>
      <c r="B27" s="39" t="s">
        <v>87</v>
      </c>
      <c r="C27" s="58">
        <v>171408.15400000001</v>
      </c>
      <c r="D27" s="58">
        <v>63282.563000000002</v>
      </c>
      <c r="E27" s="58">
        <v>4058.5770000000002</v>
      </c>
      <c r="F27" s="58">
        <v>4596.9129999999996</v>
      </c>
      <c r="G27" s="58">
        <v>1412.2049999999999</v>
      </c>
      <c r="H27" s="58">
        <v>10509.891000000001</v>
      </c>
      <c r="I27" s="58">
        <v>16455.313999999998</v>
      </c>
      <c r="J27" s="58">
        <v>5316.0829999999996</v>
      </c>
      <c r="K27" s="58">
        <v>5851.3909999999996</v>
      </c>
      <c r="L27" s="58">
        <v>10606.28</v>
      </c>
      <c r="M27" s="58">
        <v>10595.028</v>
      </c>
      <c r="N27" s="58">
        <v>6521.7150000000001</v>
      </c>
      <c r="O27" s="58">
        <v>349.94000000000415</v>
      </c>
      <c r="P27" s="58">
        <v>2709.73</v>
      </c>
      <c r="Q27" s="58">
        <v>38246.273000000001</v>
      </c>
      <c r="R27" s="62">
        <v>20.75</v>
      </c>
      <c r="S27" s="22"/>
      <c r="U27" s="58"/>
      <c r="V27" s="58"/>
      <c r="W27" s="61"/>
    </row>
    <row r="28" spans="1:23">
      <c r="A28" s="59">
        <v>86</v>
      </c>
      <c r="B28" s="39" t="s">
        <v>88</v>
      </c>
      <c r="C28" s="58">
        <v>144874.076</v>
      </c>
      <c r="D28" s="58">
        <v>49755.83</v>
      </c>
      <c r="E28" s="58">
        <v>4321.7349999999997</v>
      </c>
      <c r="F28" s="58">
        <v>3820.77</v>
      </c>
      <c r="G28" s="58">
        <v>3280.8690000000001</v>
      </c>
      <c r="H28" s="58">
        <v>8550.5450000000073</v>
      </c>
      <c r="I28" s="58">
        <v>14118.237999999999</v>
      </c>
      <c r="J28" s="58">
        <v>6645.0460000000003</v>
      </c>
      <c r="K28" s="58">
        <v>4992.3779999999997</v>
      </c>
      <c r="L28" s="58">
        <v>10366.013000000001</v>
      </c>
      <c r="M28" s="58">
        <v>9246.848</v>
      </c>
      <c r="N28" s="58">
        <v>6190.2470000000003</v>
      </c>
      <c r="O28" s="58">
        <v>305.01699999999892</v>
      </c>
      <c r="P28" s="58">
        <v>2454.5010000000002</v>
      </c>
      <c r="Q28" s="58">
        <v>32106.864000000001</v>
      </c>
      <c r="R28" s="62">
        <v>21.5</v>
      </c>
      <c r="S28" s="22"/>
      <c r="U28" s="58"/>
      <c r="V28" s="58"/>
      <c r="W28" s="61"/>
    </row>
    <row r="29" spans="1:23">
      <c r="A29" s="59">
        <v>111</v>
      </c>
      <c r="B29" s="39" t="s">
        <v>89</v>
      </c>
      <c r="C29" s="58">
        <v>248453.87</v>
      </c>
      <c r="D29" s="58">
        <v>166540.30499999999</v>
      </c>
      <c r="E29" s="58">
        <v>13339.361999999999</v>
      </c>
      <c r="F29" s="58">
        <v>6655.7860000000001</v>
      </c>
      <c r="G29" s="58">
        <v>738.09500000000003</v>
      </c>
      <c r="H29" s="58">
        <v>21450.560000000012</v>
      </c>
      <c r="I29" s="58">
        <v>24001.58</v>
      </c>
      <c r="J29" s="58">
        <v>7147.9170000000004</v>
      </c>
      <c r="K29" s="58">
        <v>8879.0750000000007</v>
      </c>
      <c r="L29" s="58">
        <v>33127.042000000001</v>
      </c>
      <c r="M29" s="58">
        <v>18231.511999999999</v>
      </c>
      <c r="N29" s="58">
        <v>17670.063999999998</v>
      </c>
      <c r="O29" s="58">
        <v>880.91799999999421</v>
      </c>
      <c r="P29" s="58">
        <v>5317.5839999999998</v>
      </c>
      <c r="Q29" s="58">
        <v>64678.144999999997</v>
      </c>
      <c r="R29" s="62">
        <v>20.5</v>
      </c>
      <c r="S29" s="22"/>
      <c r="U29" s="58"/>
      <c r="V29" s="58"/>
      <c r="W29" s="61"/>
    </row>
    <row r="30" spans="1:23">
      <c r="A30" s="59">
        <v>90</v>
      </c>
      <c r="B30" s="39" t="s">
        <v>90</v>
      </c>
      <c r="C30" s="58">
        <v>32661.381000000001</v>
      </c>
      <c r="D30" s="58">
        <v>28822.096000000001</v>
      </c>
      <c r="E30" s="58">
        <v>2574.9499999999998</v>
      </c>
      <c r="F30" s="58">
        <v>979.45299999999997</v>
      </c>
      <c r="G30" s="58">
        <v>393.226</v>
      </c>
      <c r="H30" s="58">
        <v>3082.8959999999906</v>
      </c>
      <c r="I30" s="58">
        <v>3212.076</v>
      </c>
      <c r="J30" s="58">
        <v>1567.114</v>
      </c>
      <c r="K30" s="58">
        <v>1485.825</v>
      </c>
      <c r="L30" s="58">
        <v>7902.68</v>
      </c>
      <c r="M30" s="58">
        <v>2881.8510000000001</v>
      </c>
      <c r="N30" s="58">
        <v>3754.4740000000002</v>
      </c>
      <c r="O30" s="58">
        <v>102.51799999999685</v>
      </c>
      <c r="P30" s="58">
        <v>891.34</v>
      </c>
      <c r="Q30" s="58">
        <v>9141.6</v>
      </c>
      <c r="R30" s="62">
        <v>21.5</v>
      </c>
      <c r="S30" s="22"/>
      <c r="U30" s="58"/>
      <c r="V30" s="58"/>
      <c r="W30" s="61"/>
    </row>
    <row r="31" spans="1:23">
      <c r="A31" s="59">
        <v>91</v>
      </c>
      <c r="B31" s="39" t="s">
        <v>91</v>
      </c>
      <c r="C31" s="58">
        <v>15986589.625</v>
      </c>
      <c r="D31" s="58">
        <v>3943631.906</v>
      </c>
      <c r="E31" s="58">
        <v>493921.69199999998</v>
      </c>
      <c r="F31" s="58">
        <v>381034.712</v>
      </c>
      <c r="G31" s="58">
        <v>2615.402</v>
      </c>
      <c r="H31" s="58">
        <v>815978.96399999899</v>
      </c>
      <c r="I31" s="58">
        <v>1508260.6170000001</v>
      </c>
      <c r="J31" s="58">
        <v>60181.214</v>
      </c>
      <c r="K31" s="58">
        <v>437644.19199999998</v>
      </c>
      <c r="L31" s="58">
        <v>446893.875</v>
      </c>
      <c r="M31" s="58">
        <v>762468.78899999999</v>
      </c>
      <c r="N31" s="58">
        <v>454675.283</v>
      </c>
      <c r="O31" s="58">
        <v>39656.068999999843</v>
      </c>
      <c r="P31" s="58">
        <v>184546.41500000001</v>
      </c>
      <c r="Q31" s="58">
        <v>3012429.5830000001</v>
      </c>
      <c r="R31" s="62">
        <v>18</v>
      </c>
      <c r="S31" s="22"/>
      <c r="U31" s="58"/>
      <c r="V31" s="58"/>
      <c r="W31" s="61"/>
    </row>
    <row r="32" spans="1:23">
      <c r="A32" s="59">
        <v>97</v>
      </c>
      <c r="B32" s="63" t="s">
        <v>92</v>
      </c>
      <c r="C32" s="58">
        <v>24604.098000000002</v>
      </c>
      <c r="D32" s="58">
        <v>19268.7</v>
      </c>
      <c r="E32" s="58">
        <v>1332.864</v>
      </c>
      <c r="F32" s="58">
        <v>847.99800000000005</v>
      </c>
      <c r="G32" s="58">
        <v>496.61399999999998</v>
      </c>
      <c r="H32" s="58">
        <v>2717.5039999999958</v>
      </c>
      <c r="I32" s="58">
        <v>2399.288</v>
      </c>
      <c r="J32" s="58">
        <v>1280.575</v>
      </c>
      <c r="K32" s="58">
        <v>924.48800000000006</v>
      </c>
      <c r="L32" s="58">
        <v>4998.8670000000002</v>
      </c>
      <c r="M32" s="58">
        <v>2028.7280000000001</v>
      </c>
      <c r="N32" s="58">
        <v>2513.3780000000002</v>
      </c>
      <c r="O32" s="58">
        <v>66.424999999998818</v>
      </c>
      <c r="P32" s="58">
        <v>593.47799999999995</v>
      </c>
      <c r="Q32" s="58">
        <v>6283.8069999999998</v>
      </c>
      <c r="R32" s="62">
        <v>20</v>
      </c>
      <c r="S32" s="22"/>
      <c r="U32" s="58"/>
      <c r="V32" s="58"/>
      <c r="W32" s="61"/>
    </row>
    <row r="33" spans="1:23">
      <c r="A33" s="59">
        <v>98</v>
      </c>
      <c r="B33" s="39" t="s">
        <v>93</v>
      </c>
      <c r="C33" s="58">
        <v>396721.89799999999</v>
      </c>
      <c r="D33" s="58">
        <v>156518.59700000001</v>
      </c>
      <c r="E33" s="58">
        <v>12605.865</v>
      </c>
      <c r="F33" s="58">
        <v>10256.652</v>
      </c>
      <c r="G33" s="58">
        <v>4572.2219999999998</v>
      </c>
      <c r="H33" s="58">
        <v>30506.55899999995</v>
      </c>
      <c r="I33" s="58">
        <v>38176.517999999996</v>
      </c>
      <c r="J33" s="58">
        <v>10738.22</v>
      </c>
      <c r="K33" s="58">
        <v>13238.434999999999</v>
      </c>
      <c r="L33" s="58">
        <v>28885.030999999999</v>
      </c>
      <c r="M33" s="58">
        <v>24704.001</v>
      </c>
      <c r="N33" s="58">
        <v>17395.776999999998</v>
      </c>
      <c r="O33" s="58">
        <v>918.89300000000367</v>
      </c>
      <c r="P33" s="58">
        <v>6268.7030000000004</v>
      </c>
      <c r="Q33" s="58">
        <v>92718.577000000005</v>
      </c>
      <c r="R33" s="62">
        <v>21</v>
      </c>
      <c r="S33" s="22"/>
      <c r="U33" s="58"/>
      <c r="V33" s="58"/>
      <c r="W33" s="61"/>
    </row>
    <row r="34" spans="1:23">
      <c r="A34" s="59">
        <v>102</v>
      </c>
      <c r="B34" s="39" t="s">
        <v>94</v>
      </c>
      <c r="C34" s="58">
        <v>137500.60399999999</v>
      </c>
      <c r="D34" s="58">
        <v>68805.304999999993</v>
      </c>
      <c r="E34" s="58">
        <v>5022.0190000000002</v>
      </c>
      <c r="F34" s="58">
        <v>4507.7740000000003</v>
      </c>
      <c r="G34" s="58">
        <v>5450.37</v>
      </c>
      <c r="H34" s="58">
        <v>12957.410000000003</v>
      </c>
      <c r="I34" s="58">
        <v>13481.877</v>
      </c>
      <c r="J34" s="58">
        <v>5155.4539999999997</v>
      </c>
      <c r="K34" s="58">
        <v>5245.3710000000001</v>
      </c>
      <c r="L34" s="58">
        <v>17598.631000000001</v>
      </c>
      <c r="M34" s="58">
        <v>11436.072</v>
      </c>
      <c r="N34" s="58">
        <v>9700.4670000000006</v>
      </c>
      <c r="O34" s="58">
        <v>345.74499999999898</v>
      </c>
      <c r="P34" s="58">
        <v>3342.087</v>
      </c>
      <c r="Q34" s="58">
        <v>32093.401999999998</v>
      </c>
      <c r="R34" s="62">
        <v>21</v>
      </c>
      <c r="S34" s="22"/>
      <c r="U34" s="58"/>
      <c r="V34" s="58"/>
      <c r="W34" s="61"/>
    </row>
    <row r="35" spans="1:23">
      <c r="A35" s="59">
        <v>103</v>
      </c>
      <c r="B35" s="39" t="s">
        <v>95</v>
      </c>
      <c r="C35" s="58">
        <v>28406.635999999999</v>
      </c>
      <c r="D35" s="58">
        <v>15013.279</v>
      </c>
      <c r="E35" s="58">
        <v>1310.5219999999999</v>
      </c>
      <c r="F35" s="58">
        <v>911.23699999999997</v>
      </c>
      <c r="G35" s="58">
        <v>1506.0350000000001</v>
      </c>
      <c r="H35" s="58">
        <v>2987.2829999999994</v>
      </c>
      <c r="I35" s="58">
        <v>2796.549</v>
      </c>
      <c r="J35" s="58">
        <v>1508.9390000000001</v>
      </c>
      <c r="K35" s="58">
        <v>1180.729</v>
      </c>
      <c r="L35" s="58">
        <v>4018.8209999999999</v>
      </c>
      <c r="M35" s="58">
        <v>2476.7739999999999</v>
      </c>
      <c r="N35" s="58">
        <v>2257.15</v>
      </c>
      <c r="O35" s="58">
        <v>80.674000000001797</v>
      </c>
      <c r="P35" s="58">
        <v>740.93</v>
      </c>
      <c r="Q35" s="58">
        <v>6988.0969999999998</v>
      </c>
      <c r="R35" s="62">
        <v>22</v>
      </c>
      <c r="S35" s="22"/>
      <c r="U35" s="58"/>
      <c r="V35" s="58"/>
      <c r="W35" s="61"/>
    </row>
    <row r="36" spans="1:23">
      <c r="A36" s="59">
        <v>105</v>
      </c>
      <c r="B36" s="39" t="s">
        <v>96</v>
      </c>
      <c r="C36" s="58">
        <v>22680.027999999998</v>
      </c>
      <c r="D36" s="58">
        <v>19831.919000000002</v>
      </c>
      <c r="E36" s="58">
        <v>1507.153</v>
      </c>
      <c r="F36" s="58">
        <v>835.97799999999995</v>
      </c>
      <c r="G36" s="58">
        <v>342.63200000000001</v>
      </c>
      <c r="H36" s="58">
        <v>1597.5259999999967</v>
      </c>
      <c r="I36" s="58">
        <v>2239.1590000000001</v>
      </c>
      <c r="J36" s="58">
        <v>1095.818</v>
      </c>
      <c r="K36" s="58">
        <v>1050.3050000000001</v>
      </c>
      <c r="L36" s="58">
        <v>6187.4170000000004</v>
      </c>
      <c r="M36" s="58">
        <v>1898.9390000000001</v>
      </c>
      <c r="N36" s="58">
        <v>2666.886</v>
      </c>
      <c r="O36" s="58">
        <v>74.918999999999414</v>
      </c>
      <c r="P36" s="58">
        <v>542.15700000000004</v>
      </c>
      <c r="Q36" s="58">
        <v>6196.6369999999997</v>
      </c>
      <c r="R36" s="62">
        <v>21.75</v>
      </c>
      <c r="S36" s="22"/>
      <c r="U36" s="58"/>
      <c r="V36" s="58"/>
      <c r="W36" s="61"/>
    </row>
    <row r="37" spans="1:23">
      <c r="A37" s="59">
        <v>106</v>
      </c>
      <c r="B37" s="39" t="s">
        <v>97</v>
      </c>
      <c r="C37" s="58">
        <v>944269.174</v>
      </c>
      <c r="D37" s="58">
        <v>316091.728</v>
      </c>
      <c r="E37" s="58">
        <v>29989.004000000001</v>
      </c>
      <c r="F37" s="58">
        <v>23160.495999999999</v>
      </c>
      <c r="G37" s="58">
        <v>1176.0170000000001</v>
      </c>
      <c r="H37" s="58">
        <v>40081.266000000054</v>
      </c>
      <c r="I37" s="58">
        <v>91011.938999999998</v>
      </c>
      <c r="J37" s="58">
        <v>22602.07</v>
      </c>
      <c r="K37" s="58">
        <v>28236.357</v>
      </c>
      <c r="L37" s="58">
        <v>48840.964</v>
      </c>
      <c r="M37" s="58">
        <v>52041.756000000001</v>
      </c>
      <c r="N37" s="58">
        <v>34052.822999999997</v>
      </c>
      <c r="O37" s="58">
        <v>1741.0200000000186</v>
      </c>
      <c r="P37" s="58">
        <v>13501.522999999999</v>
      </c>
      <c r="Q37" s="58">
        <v>202302.834</v>
      </c>
      <c r="R37" s="62">
        <v>20.25</v>
      </c>
      <c r="S37" s="22"/>
      <c r="U37" s="58"/>
      <c r="V37" s="58"/>
      <c r="W37" s="61"/>
    </row>
    <row r="38" spans="1:23">
      <c r="A38" s="59">
        <v>108</v>
      </c>
      <c r="B38" s="39" t="s">
        <v>98</v>
      </c>
      <c r="C38" s="58">
        <v>163587.00700000001</v>
      </c>
      <c r="D38" s="58">
        <v>66668.429000000004</v>
      </c>
      <c r="E38" s="58">
        <v>5434.4210000000003</v>
      </c>
      <c r="F38" s="58">
        <v>4979.3280000000004</v>
      </c>
      <c r="G38" s="58">
        <v>2514.0830000000001</v>
      </c>
      <c r="H38" s="58">
        <v>10022.177999999976</v>
      </c>
      <c r="I38" s="58">
        <v>16070.184999999999</v>
      </c>
      <c r="J38" s="58">
        <v>7761.473</v>
      </c>
      <c r="K38" s="58">
        <v>5826.3789999999999</v>
      </c>
      <c r="L38" s="58">
        <v>14445.178</v>
      </c>
      <c r="M38" s="58">
        <v>11414.998</v>
      </c>
      <c r="N38" s="58">
        <v>8712.8719999999994</v>
      </c>
      <c r="O38" s="58">
        <v>332.0730000000076</v>
      </c>
      <c r="P38" s="58">
        <v>3291.0439999999999</v>
      </c>
      <c r="Q38" s="58">
        <v>37669.938000000002</v>
      </c>
      <c r="R38" s="62">
        <v>22.000000000000004</v>
      </c>
      <c r="S38" s="22"/>
      <c r="U38" s="58"/>
      <c r="V38" s="58"/>
      <c r="W38" s="61"/>
    </row>
    <row r="39" spans="1:23">
      <c r="A39" s="59">
        <v>109</v>
      </c>
      <c r="B39" s="39" t="s">
        <v>99</v>
      </c>
      <c r="C39" s="58">
        <v>1168437.598</v>
      </c>
      <c r="D39" s="58">
        <v>499683.98800000001</v>
      </c>
      <c r="E39" s="58">
        <v>43815.27</v>
      </c>
      <c r="F39" s="58">
        <v>33469.921000000002</v>
      </c>
      <c r="G39" s="58">
        <v>7540.9859999999999</v>
      </c>
      <c r="H39" s="58">
        <v>67302.186999999947</v>
      </c>
      <c r="I39" s="58">
        <v>113095.41899999999</v>
      </c>
      <c r="J39" s="58">
        <v>30300.032999999999</v>
      </c>
      <c r="K39" s="58">
        <v>39311.697999999997</v>
      </c>
      <c r="L39" s="58">
        <v>85692.847999999998</v>
      </c>
      <c r="M39" s="58">
        <v>74406.315000000002</v>
      </c>
      <c r="N39" s="58">
        <v>56079.648000000001</v>
      </c>
      <c r="O39" s="58">
        <v>2966.5170000000362</v>
      </c>
      <c r="P39" s="58">
        <v>19945.269</v>
      </c>
      <c r="Q39" s="58">
        <v>274899.17</v>
      </c>
      <c r="R39" s="62">
        <v>21</v>
      </c>
      <c r="S39" s="22"/>
      <c r="U39" s="58"/>
      <c r="V39" s="58"/>
      <c r="W39" s="61"/>
    </row>
    <row r="40" spans="1:23">
      <c r="A40" s="59">
        <v>139</v>
      </c>
      <c r="B40" s="39" t="s">
        <v>100</v>
      </c>
      <c r="C40" s="58">
        <v>147930.37700000001</v>
      </c>
      <c r="D40" s="58">
        <v>54363.94</v>
      </c>
      <c r="E40" s="58">
        <v>7234.8760000000002</v>
      </c>
      <c r="F40" s="58">
        <v>5675.5190000000002</v>
      </c>
      <c r="G40" s="58">
        <v>981.58299999999997</v>
      </c>
      <c r="H40" s="58">
        <v>10048.337999999991</v>
      </c>
      <c r="I40" s="58">
        <v>14280.380999999999</v>
      </c>
      <c r="J40" s="58">
        <v>7141.0110000000004</v>
      </c>
      <c r="K40" s="58">
        <v>6007.69</v>
      </c>
      <c r="L40" s="58">
        <v>13812.436</v>
      </c>
      <c r="M40" s="58">
        <v>10281.986000000001</v>
      </c>
      <c r="N40" s="58">
        <v>7852.02</v>
      </c>
      <c r="O40" s="58">
        <v>361.89799999999377</v>
      </c>
      <c r="P40" s="58">
        <v>2986.4140000000002</v>
      </c>
      <c r="Q40" s="58">
        <v>32267.644</v>
      </c>
      <c r="R40" s="62">
        <v>21.5</v>
      </c>
      <c r="S40" s="22"/>
      <c r="U40" s="58"/>
      <c r="V40" s="58"/>
      <c r="W40" s="61"/>
    </row>
    <row r="41" spans="1:23">
      <c r="A41" s="59">
        <v>140</v>
      </c>
      <c r="B41" s="39" t="s">
        <v>101</v>
      </c>
      <c r="C41" s="58">
        <v>307208.24800000002</v>
      </c>
      <c r="D41" s="58">
        <v>147439.73199999999</v>
      </c>
      <c r="E41" s="58">
        <v>14527.279</v>
      </c>
      <c r="F41" s="58">
        <v>10760.031000000001</v>
      </c>
      <c r="G41" s="58">
        <v>3416.9789999999998</v>
      </c>
      <c r="H41" s="58">
        <v>17745.404999999984</v>
      </c>
      <c r="I41" s="58">
        <v>29806.050999999999</v>
      </c>
      <c r="J41" s="58">
        <v>7046.7359999999999</v>
      </c>
      <c r="K41" s="58">
        <v>11051.674999999999</v>
      </c>
      <c r="L41" s="58">
        <v>34778.216</v>
      </c>
      <c r="M41" s="58">
        <v>22645.875</v>
      </c>
      <c r="N41" s="58">
        <v>19030.056</v>
      </c>
      <c r="O41" s="58">
        <v>828.70999999998821</v>
      </c>
      <c r="P41" s="58">
        <v>6329.8019999999997</v>
      </c>
      <c r="Q41" s="58">
        <v>69789.089000000007</v>
      </c>
      <c r="R41" s="62">
        <v>20.5</v>
      </c>
      <c r="S41" s="22"/>
      <c r="U41" s="58"/>
      <c r="V41" s="58"/>
      <c r="W41" s="61"/>
    </row>
    <row r="42" spans="1:23">
      <c r="A42" s="59">
        <v>142</v>
      </c>
      <c r="B42" s="39" t="s">
        <v>102</v>
      </c>
      <c r="C42" s="58">
        <v>89087.66</v>
      </c>
      <c r="D42" s="58">
        <v>50475.932999999997</v>
      </c>
      <c r="E42" s="58">
        <v>3838.819</v>
      </c>
      <c r="F42" s="58">
        <v>3039.0709999999999</v>
      </c>
      <c r="G42" s="58">
        <v>3103.8530000000001</v>
      </c>
      <c r="H42" s="58">
        <v>6335.6729999999907</v>
      </c>
      <c r="I42" s="58">
        <v>8806.5759999999991</v>
      </c>
      <c r="J42" s="58">
        <v>3759.259</v>
      </c>
      <c r="K42" s="58">
        <v>3162.2579999999998</v>
      </c>
      <c r="L42" s="58">
        <v>12067.819</v>
      </c>
      <c r="M42" s="58">
        <v>6751.2250000000004</v>
      </c>
      <c r="N42" s="58">
        <v>6311.915</v>
      </c>
      <c r="O42" s="58">
        <v>203.07700000000023</v>
      </c>
      <c r="P42" s="58">
        <v>1948.829</v>
      </c>
      <c r="Q42" s="58">
        <v>22060.870999999999</v>
      </c>
      <c r="R42" s="62">
        <v>21.249999999999996</v>
      </c>
      <c r="S42" s="22"/>
      <c r="U42" s="58"/>
      <c r="V42" s="58"/>
      <c r="W42" s="61"/>
    </row>
    <row r="43" spans="1:23">
      <c r="A43" s="59">
        <v>143</v>
      </c>
      <c r="B43" s="39" t="s">
        <v>103</v>
      </c>
      <c r="C43" s="58">
        <v>84691.27</v>
      </c>
      <c r="D43" s="58">
        <v>54372.222999999998</v>
      </c>
      <c r="E43" s="58">
        <v>3675.83</v>
      </c>
      <c r="F43" s="58">
        <v>3187.12</v>
      </c>
      <c r="G43" s="58">
        <v>1911.556</v>
      </c>
      <c r="H43" s="58">
        <v>7866.6310000000012</v>
      </c>
      <c r="I43" s="58">
        <v>8428.7170000000006</v>
      </c>
      <c r="J43" s="58">
        <v>4276.3280000000004</v>
      </c>
      <c r="K43" s="58">
        <v>3408.8969999999999</v>
      </c>
      <c r="L43" s="58">
        <v>12541.081</v>
      </c>
      <c r="M43" s="58">
        <v>7071.424</v>
      </c>
      <c r="N43" s="58">
        <v>6932.3540000000003</v>
      </c>
      <c r="O43" s="58">
        <v>323.64500000000407</v>
      </c>
      <c r="P43" s="58">
        <v>2099.39</v>
      </c>
      <c r="Q43" s="58">
        <v>22334.701000000001</v>
      </c>
      <c r="R43" s="62">
        <v>22</v>
      </c>
      <c r="S43" s="22"/>
      <c r="U43" s="58"/>
      <c r="V43" s="58"/>
      <c r="W43" s="61"/>
    </row>
    <row r="44" spans="1:23">
      <c r="A44" s="59">
        <v>145</v>
      </c>
      <c r="B44" s="39" t="s">
        <v>104</v>
      </c>
      <c r="C44" s="58">
        <v>198043.19699999999</v>
      </c>
      <c r="D44" s="58">
        <v>67289.680999999997</v>
      </c>
      <c r="E44" s="58">
        <v>5184.3620000000001</v>
      </c>
      <c r="F44" s="58">
        <v>6980.7139999999999</v>
      </c>
      <c r="G44" s="58">
        <v>6917.2070000000003</v>
      </c>
      <c r="H44" s="58">
        <v>14267.321000000034</v>
      </c>
      <c r="I44" s="58">
        <v>19241.083999999999</v>
      </c>
      <c r="J44" s="58">
        <v>7753.6149999999998</v>
      </c>
      <c r="K44" s="58">
        <v>7167.0640000000003</v>
      </c>
      <c r="L44" s="58">
        <v>16042.566000000001</v>
      </c>
      <c r="M44" s="58">
        <v>14943.744000000001</v>
      </c>
      <c r="N44" s="58">
        <v>9928.1980000000003</v>
      </c>
      <c r="O44" s="58">
        <v>436.67799999998715</v>
      </c>
      <c r="P44" s="58">
        <v>4223.2039999999997</v>
      </c>
      <c r="Q44" s="58">
        <v>42106.446000000004</v>
      </c>
      <c r="R44" s="62">
        <v>21</v>
      </c>
      <c r="S44" s="22"/>
      <c r="U44" s="58"/>
      <c r="V44" s="58"/>
      <c r="W44" s="61"/>
    </row>
    <row r="45" spans="1:23">
      <c r="A45" s="59">
        <v>146</v>
      </c>
      <c r="B45" s="39" t="s">
        <v>105</v>
      </c>
      <c r="C45" s="58">
        <v>45424.01</v>
      </c>
      <c r="D45" s="58">
        <v>44424.603000000003</v>
      </c>
      <c r="E45" s="58">
        <v>3777.3209999999999</v>
      </c>
      <c r="F45" s="58">
        <v>1559.5329999999999</v>
      </c>
      <c r="G45" s="58">
        <v>822.96100000000001</v>
      </c>
      <c r="H45" s="58">
        <v>5277.237999999993</v>
      </c>
      <c r="I45" s="58">
        <v>4561.1319999999996</v>
      </c>
      <c r="J45" s="58">
        <v>1956.203</v>
      </c>
      <c r="K45" s="58">
        <v>2571.7910000000002</v>
      </c>
      <c r="L45" s="58">
        <v>12650.468999999999</v>
      </c>
      <c r="M45" s="58">
        <v>4072.587</v>
      </c>
      <c r="N45" s="58">
        <v>5510.01</v>
      </c>
      <c r="O45" s="58">
        <v>169.49199999999837</v>
      </c>
      <c r="P45" s="58">
        <v>1255.8810000000001</v>
      </c>
      <c r="Q45" s="58">
        <v>13160.043</v>
      </c>
      <c r="R45" s="62">
        <v>21</v>
      </c>
      <c r="S45" s="22"/>
      <c r="U45" s="58"/>
      <c r="V45" s="58"/>
      <c r="W45" s="61"/>
    </row>
    <row r="46" spans="1:23">
      <c r="A46" s="59">
        <v>153</v>
      </c>
      <c r="B46" s="39" t="s">
        <v>106</v>
      </c>
      <c r="C46" s="58">
        <v>383583.29599999997</v>
      </c>
      <c r="D46" s="58">
        <v>221925.435</v>
      </c>
      <c r="E46" s="58">
        <v>23288.550999999999</v>
      </c>
      <c r="F46" s="58">
        <v>9344.8330000000005</v>
      </c>
      <c r="G46" s="58">
        <v>551.60699999999997</v>
      </c>
      <c r="H46" s="58">
        <v>16658.967000000044</v>
      </c>
      <c r="I46" s="58">
        <v>38036.256000000001</v>
      </c>
      <c r="J46" s="58">
        <v>7700.9279999999999</v>
      </c>
      <c r="K46" s="58">
        <v>13252.71</v>
      </c>
      <c r="L46" s="58">
        <v>39706.887999999999</v>
      </c>
      <c r="M46" s="58">
        <v>24855.356</v>
      </c>
      <c r="N46" s="58">
        <v>21883.326000000001</v>
      </c>
      <c r="O46" s="58">
        <v>992.88000000004104</v>
      </c>
      <c r="P46" s="58">
        <v>6634.5450000000001</v>
      </c>
      <c r="Q46" s="58">
        <v>93584.228000000003</v>
      </c>
      <c r="R46" s="62">
        <v>20</v>
      </c>
      <c r="S46" s="22"/>
      <c r="U46" s="58"/>
      <c r="V46" s="58"/>
      <c r="W46" s="61"/>
    </row>
    <row r="47" spans="1:23">
      <c r="A47" s="59">
        <v>148</v>
      </c>
      <c r="B47" s="39" t="s">
        <v>107</v>
      </c>
      <c r="C47" s="58">
        <v>113255.774</v>
      </c>
      <c r="D47" s="58">
        <v>50066.186999999998</v>
      </c>
      <c r="E47" s="58">
        <v>5914.8879999999999</v>
      </c>
      <c r="F47" s="58">
        <v>3462.2220000000002</v>
      </c>
      <c r="G47" s="58">
        <v>383.69499999999999</v>
      </c>
      <c r="H47" s="58">
        <v>10653.843999999985</v>
      </c>
      <c r="I47" s="58">
        <v>11012.843999999999</v>
      </c>
      <c r="J47" s="58">
        <v>3249.3939999999998</v>
      </c>
      <c r="K47" s="58">
        <v>4306.2629999999999</v>
      </c>
      <c r="L47" s="58">
        <v>10133.349</v>
      </c>
      <c r="M47" s="58">
        <v>8779.3150000000005</v>
      </c>
      <c r="N47" s="58">
        <v>6124.4740000000002</v>
      </c>
      <c r="O47" s="58">
        <v>329.69800000000214</v>
      </c>
      <c r="P47" s="58">
        <v>2386.681</v>
      </c>
      <c r="Q47" s="58">
        <v>23724.47</v>
      </c>
      <c r="R47" s="62">
        <v>19</v>
      </c>
      <c r="S47" s="22"/>
      <c r="U47" s="58"/>
      <c r="V47" s="58"/>
      <c r="W47" s="61"/>
    </row>
    <row r="48" spans="1:23">
      <c r="A48" s="59">
        <v>149</v>
      </c>
      <c r="B48" s="39" t="s">
        <v>108</v>
      </c>
      <c r="C48" s="58">
        <v>105766.125</v>
      </c>
      <c r="D48" s="58">
        <v>40375.548000000003</v>
      </c>
      <c r="E48" s="58">
        <v>2155.0859999999998</v>
      </c>
      <c r="F48" s="58">
        <v>2172.5230000000001</v>
      </c>
      <c r="G48" s="58">
        <v>1334.67</v>
      </c>
      <c r="H48" s="58">
        <v>8641.0550000000094</v>
      </c>
      <c r="I48" s="58">
        <v>10174.553</v>
      </c>
      <c r="J48" s="58">
        <v>4859.2219999999998</v>
      </c>
      <c r="K48" s="58">
        <v>3182.7559999999999</v>
      </c>
      <c r="L48" s="58">
        <v>5750.1989999999996</v>
      </c>
      <c r="M48" s="58">
        <v>6009.7640000000001</v>
      </c>
      <c r="N48" s="58">
        <v>4041.1480000000001</v>
      </c>
      <c r="O48" s="58">
        <v>243.60199999999531</v>
      </c>
      <c r="P48" s="58">
        <v>1531.9010000000001</v>
      </c>
      <c r="Q48" s="58">
        <v>24292.579000000002</v>
      </c>
      <c r="R48" s="62">
        <v>20.75</v>
      </c>
      <c r="S48" s="22"/>
      <c r="U48" s="58"/>
      <c r="V48" s="58"/>
      <c r="W48" s="61"/>
    </row>
    <row r="49" spans="1:23">
      <c r="A49" s="59">
        <v>151</v>
      </c>
      <c r="B49" s="39" t="s">
        <v>109</v>
      </c>
      <c r="C49" s="58">
        <v>22700.571</v>
      </c>
      <c r="D49" s="58">
        <v>13346.293</v>
      </c>
      <c r="E49" s="58">
        <v>681.81500000000005</v>
      </c>
      <c r="F49" s="58">
        <v>632.17399999999998</v>
      </c>
      <c r="G49" s="58">
        <v>2231.1590000000001</v>
      </c>
      <c r="H49" s="58">
        <v>2631.4200000000005</v>
      </c>
      <c r="I49" s="58">
        <v>2233.23</v>
      </c>
      <c r="J49" s="58">
        <v>1123.623</v>
      </c>
      <c r="K49" s="58">
        <v>835.54399999999998</v>
      </c>
      <c r="L49" s="58">
        <v>4482.3819999999996</v>
      </c>
      <c r="M49" s="58">
        <v>2165.9169999999999</v>
      </c>
      <c r="N49" s="58">
        <v>2192.654</v>
      </c>
      <c r="O49" s="58">
        <v>64.950000000000728</v>
      </c>
      <c r="P49" s="58">
        <v>638.85500000000002</v>
      </c>
      <c r="Q49" s="58">
        <v>5790.97</v>
      </c>
      <c r="R49" s="62">
        <v>22.5</v>
      </c>
      <c r="S49" s="22"/>
      <c r="U49" s="58"/>
      <c r="V49" s="58"/>
      <c r="W49" s="61"/>
    </row>
    <row r="50" spans="1:23">
      <c r="A50" s="59">
        <v>152</v>
      </c>
      <c r="B50" s="64" t="s">
        <v>110</v>
      </c>
      <c r="C50" s="58">
        <v>64806.991999999998</v>
      </c>
      <c r="D50" s="58">
        <v>29192.806</v>
      </c>
      <c r="E50" s="58">
        <v>1665.201</v>
      </c>
      <c r="F50" s="58">
        <v>1819.171</v>
      </c>
      <c r="G50" s="58">
        <v>3915.817</v>
      </c>
      <c r="H50" s="58">
        <v>5596.1109999999981</v>
      </c>
      <c r="I50" s="58">
        <v>6407.1109999999999</v>
      </c>
      <c r="J50" s="58">
        <v>3417.1289999999999</v>
      </c>
      <c r="K50" s="58">
        <v>2403.3829999999998</v>
      </c>
      <c r="L50" s="58">
        <v>7585.9250000000002</v>
      </c>
      <c r="M50" s="58">
        <v>5019.4629999999997</v>
      </c>
      <c r="N50" s="58">
        <v>4312.5940000000001</v>
      </c>
      <c r="O50" s="58">
        <v>148.79799999999614</v>
      </c>
      <c r="P50" s="58">
        <v>1473.3219999999999</v>
      </c>
      <c r="Q50" s="58">
        <v>14974.909</v>
      </c>
      <c r="R50" s="62">
        <v>21.5</v>
      </c>
      <c r="S50" s="22"/>
      <c r="U50" s="58"/>
      <c r="V50" s="58"/>
      <c r="W50" s="61"/>
    </row>
    <row r="51" spans="1:23">
      <c r="A51" s="59">
        <v>165</v>
      </c>
      <c r="B51" s="39" t="s">
        <v>111</v>
      </c>
      <c r="C51" s="58">
        <v>287081.21000000002</v>
      </c>
      <c r="D51" s="58">
        <v>108946.379</v>
      </c>
      <c r="E51" s="58">
        <v>9070.5</v>
      </c>
      <c r="F51" s="58">
        <v>7832.4110000000001</v>
      </c>
      <c r="G51" s="58">
        <v>3574.2449999999999</v>
      </c>
      <c r="H51" s="58">
        <v>13910.329999999991</v>
      </c>
      <c r="I51" s="58">
        <v>27906.383999999998</v>
      </c>
      <c r="J51" s="58">
        <v>11190.394</v>
      </c>
      <c r="K51" s="58">
        <v>9589.6640000000007</v>
      </c>
      <c r="L51" s="58">
        <v>19889.262999999999</v>
      </c>
      <c r="M51" s="58">
        <v>18258.713</v>
      </c>
      <c r="N51" s="58">
        <v>12268.705</v>
      </c>
      <c r="O51" s="58">
        <v>501.31899999999405</v>
      </c>
      <c r="P51" s="58">
        <v>4816.826</v>
      </c>
      <c r="Q51" s="58">
        <v>63849.201999999997</v>
      </c>
      <c r="R51" s="62">
        <v>21</v>
      </c>
      <c r="S51" s="22"/>
      <c r="U51" s="58"/>
      <c r="V51" s="58"/>
      <c r="W51" s="61"/>
    </row>
    <row r="52" spans="1:23">
      <c r="A52" s="59">
        <v>167</v>
      </c>
      <c r="B52" s="39" t="s">
        <v>112</v>
      </c>
      <c r="C52" s="58">
        <v>1179977.327</v>
      </c>
      <c r="D52" s="58">
        <v>461957.87099999998</v>
      </c>
      <c r="E52" s="58">
        <v>66729.244999999995</v>
      </c>
      <c r="F52" s="58">
        <v>49917.591999999997</v>
      </c>
      <c r="G52" s="58">
        <v>2648.7570000000001</v>
      </c>
      <c r="H52" s="58">
        <v>55404.161999999887</v>
      </c>
      <c r="I52" s="58">
        <v>114745.768</v>
      </c>
      <c r="J52" s="58">
        <v>21573.653999999999</v>
      </c>
      <c r="K52" s="58">
        <v>44184.498</v>
      </c>
      <c r="L52" s="58">
        <v>96347.718999999997</v>
      </c>
      <c r="M52" s="58">
        <v>90299.826000000001</v>
      </c>
      <c r="N52" s="58">
        <v>75765.998000000007</v>
      </c>
      <c r="O52" s="58">
        <v>5992.9250000000029</v>
      </c>
      <c r="P52" s="58">
        <v>26254.528999999999</v>
      </c>
      <c r="Q52" s="58">
        <v>250960.77600000001</v>
      </c>
      <c r="R52" s="62">
        <v>20.5</v>
      </c>
      <c r="S52" s="22"/>
      <c r="U52" s="58"/>
      <c r="V52" s="58"/>
      <c r="W52" s="61"/>
    </row>
    <row r="53" spans="1:23">
      <c r="A53" s="59">
        <v>169</v>
      </c>
      <c r="B53" s="39" t="s">
        <v>113</v>
      </c>
      <c r="C53" s="58">
        <v>79684.692999999999</v>
      </c>
      <c r="D53" s="58">
        <v>35316.258000000002</v>
      </c>
      <c r="E53" s="58">
        <v>2592.2080000000001</v>
      </c>
      <c r="F53" s="58">
        <v>2330.076</v>
      </c>
      <c r="G53" s="58">
        <v>1951.991</v>
      </c>
      <c r="H53" s="58">
        <v>5551.4990000000043</v>
      </c>
      <c r="I53" s="58">
        <v>7815.2209999999995</v>
      </c>
      <c r="J53" s="58">
        <v>2571.7130000000002</v>
      </c>
      <c r="K53" s="58">
        <v>3057.4749999999999</v>
      </c>
      <c r="L53" s="58">
        <v>7431.9639999999999</v>
      </c>
      <c r="M53" s="58">
        <v>5752.183</v>
      </c>
      <c r="N53" s="58">
        <v>4118.2039999999997</v>
      </c>
      <c r="O53" s="58">
        <v>149.07000000000244</v>
      </c>
      <c r="P53" s="58">
        <v>1510.7449999999999</v>
      </c>
      <c r="Q53" s="58">
        <v>18742.548999999999</v>
      </c>
      <c r="R53" s="62">
        <v>21.250000000000004</v>
      </c>
      <c r="S53" s="22"/>
      <c r="U53" s="58"/>
      <c r="V53" s="58"/>
      <c r="W53" s="61"/>
    </row>
    <row r="54" spans="1:23">
      <c r="A54" s="59">
        <v>171</v>
      </c>
      <c r="B54" s="39" t="s">
        <v>114</v>
      </c>
      <c r="C54" s="58">
        <v>66798.945000000007</v>
      </c>
      <c r="D54" s="58">
        <v>35428.517</v>
      </c>
      <c r="E54" s="58">
        <v>2740.9290000000001</v>
      </c>
      <c r="F54" s="58">
        <v>2136.643</v>
      </c>
      <c r="G54" s="58">
        <v>1813.778</v>
      </c>
      <c r="H54" s="58">
        <v>4187.3039999999874</v>
      </c>
      <c r="I54" s="58">
        <v>6520.3459999999995</v>
      </c>
      <c r="J54" s="58">
        <v>2252.3270000000002</v>
      </c>
      <c r="K54" s="58">
        <v>2423.9639999999999</v>
      </c>
      <c r="L54" s="58">
        <v>8952.3119999999999</v>
      </c>
      <c r="M54" s="58">
        <v>5037.9189999999999</v>
      </c>
      <c r="N54" s="58">
        <v>4803.826</v>
      </c>
      <c r="O54" s="58">
        <v>161.77900000000318</v>
      </c>
      <c r="P54" s="58">
        <v>1487.9490000000001</v>
      </c>
      <c r="Q54" s="58">
        <v>15938.494000000001</v>
      </c>
      <c r="R54" s="62">
        <v>21.25</v>
      </c>
      <c r="S54" s="22"/>
      <c r="U54" s="58"/>
      <c r="V54" s="58"/>
      <c r="W54" s="61"/>
    </row>
    <row r="55" spans="1:23">
      <c r="A55" s="59">
        <v>172</v>
      </c>
      <c r="B55" s="63" t="s">
        <v>115</v>
      </c>
      <c r="C55" s="58">
        <v>46691.885999999999</v>
      </c>
      <c r="D55" s="58">
        <v>36951.169000000002</v>
      </c>
      <c r="E55" s="58">
        <v>2658.8519999999999</v>
      </c>
      <c r="F55" s="58">
        <v>1416.6959999999999</v>
      </c>
      <c r="G55" s="58">
        <v>1214.836</v>
      </c>
      <c r="H55" s="58">
        <v>4802.5409999999956</v>
      </c>
      <c r="I55" s="58">
        <v>4587.4870000000001</v>
      </c>
      <c r="J55" s="58">
        <v>2077.6509999999998</v>
      </c>
      <c r="K55" s="58">
        <v>2002.422</v>
      </c>
      <c r="L55" s="58">
        <v>10241.316999999999</v>
      </c>
      <c r="M55" s="58">
        <v>4054.3879999999999</v>
      </c>
      <c r="N55" s="58">
        <v>4830.0389999999998</v>
      </c>
      <c r="O55" s="58">
        <v>180.74399999999878</v>
      </c>
      <c r="P55" s="58">
        <v>1233.117</v>
      </c>
      <c r="Q55" s="58">
        <v>12299.769</v>
      </c>
      <c r="R55" s="62">
        <v>21</v>
      </c>
      <c r="S55" s="22"/>
      <c r="U55" s="58"/>
      <c r="V55" s="58"/>
      <c r="W55" s="61"/>
    </row>
    <row r="56" spans="1:23">
      <c r="A56" s="59">
        <v>176</v>
      </c>
      <c r="B56" s="39" t="s">
        <v>116</v>
      </c>
      <c r="C56" s="58">
        <v>45678.485999999997</v>
      </c>
      <c r="D56" s="58">
        <v>37065.707000000002</v>
      </c>
      <c r="E56" s="58">
        <v>3889.93</v>
      </c>
      <c r="F56" s="58">
        <v>1599.8920000000001</v>
      </c>
      <c r="G56" s="58">
        <v>1633.3789999999999</v>
      </c>
      <c r="H56" s="58">
        <v>3125.7409999999954</v>
      </c>
      <c r="I56" s="58">
        <v>4546.5479999999998</v>
      </c>
      <c r="J56" s="58">
        <v>1736.8789999999999</v>
      </c>
      <c r="K56" s="58">
        <v>1974.3530000000001</v>
      </c>
      <c r="L56" s="58">
        <v>11728.401</v>
      </c>
      <c r="M56" s="58">
        <v>4268.5959999999995</v>
      </c>
      <c r="N56" s="58">
        <v>5358.7449999999999</v>
      </c>
      <c r="O56" s="58">
        <v>170.63500000000113</v>
      </c>
      <c r="P56" s="58">
        <v>1359.4090000000001</v>
      </c>
      <c r="Q56" s="58">
        <v>11524.81</v>
      </c>
      <c r="R56" s="62">
        <v>20.75</v>
      </c>
      <c r="S56" s="22"/>
      <c r="U56" s="58"/>
      <c r="V56" s="58"/>
      <c r="W56" s="61"/>
    </row>
    <row r="57" spans="1:23">
      <c r="A57" s="59">
        <v>177</v>
      </c>
      <c r="B57" s="39" t="s">
        <v>117</v>
      </c>
      <c r="C57" s="58">
        <v>24420.777999999998</v>
      </c>
      <c r="D57" s="58">
        <v>13526.338</v>
      </c>
      <c r="E57" s="58">
        <v>794.9</v>
      </c>
      <c r="F57" s="58">
        <v>848.58600000000001</v>
      </c>
      <c r="G57" s="58">
        <v>676.68799999999999</v>
      </c>
      <c r="H57" s="58">
        <v>2181.5590000000038</v>
      </c>
      <c r="I57" s="58">
        <v>2366.1909999999998</v>
      </c>
      <c r="J57" s="58">
        <v>1315.972</v>
      </c>
      <c r="K57" s="58">
        <v>954.07899999999995</v>
      </c>
      <c r="L57" s="58">
        <v>3474.6959999999999</v>
      </c>
      <c r="M57" s="58">
        <v>1906.6559999999999</v>
      </c>
      <c r="N57" s="58">
        <v>1850.183</v>
      </c>
      <c r="O57" s="58">
        <v>84.329000000000633</v>
      </c>
      <c r="P57" s="58">
        <v>553.30100000000004</v>
      </c>
      <c r="Q57" s="58">
        <v>5787.8289999999997</v>
      </c>
      <c r="R57" s="62">
        <v>21</v>
      </c>
      <c r="S57" s="22"/>
      <c r="U57" s="58"/>
      <c r="V57" s="58"/>
      <c r="W57" s="61"/>
    </row>
    <row r="58" spans="1:23">
      <c r="A58" s="59">
        <v>178</v>
      </c>
      <c r="B58" s="39" t="s">
        <v>118</v>
      </c>
      <c r="C58" s="58">
        <v>71335.312999999995</v>
      </c>
      <c r="D58" s="58">
        <v>47043.838000000003</v>
      </c>
      <c r="E58" s="58">
        <v>2895.4119999999998</v>
      </c>
      <c r="F58" s="58">
        <v>2333.547</v>
      </c>
      <c r="G58" s="58">
        <v>2548.2469999999998</v>
      </c>
      <c r="H58" s="58">
        <v>6220.8540000000121</v>
      </c>
      <c r="I58" s="58">
        <v>7078.4780000000001</v>
      </c>
      <c r="J58" s="58">
        <v>3402.491</v>
      </c>
      <c r="K58" s="58">
        <v>2869.3719999999998</v>
      </c>
      <c r="L58" s="58">
        <v>13852.62</v>
      </c>
      <c r="M58" s="58">
        <v>6203.01</v>
      </c>
      <c r="N58" s="58">
        <v>6794.4520000000002</v>
      </c>
      <c r="O58" s="58">
        <v>187.85099999999238</v>
      </c>
      <c r="P58" s="58">
        <v>1877.6489999999999</v>
      </c>
      <c r="Q58" s="58">
        <v>16962.038</v>
      </c>
      <c r="R58" s="62">
        <v>20.75</v>
      </c>
      <c r="S58" s="22"/>
      <c r="U58" s="58"/>
      <c r="V58" s="58"/>
      <c r="W58" s="61"/>
    </row>
    <row r="59" spans="1:23">
      <c r="A59" s="59">
        <v>179</v>
      </c>
      <c r="B59" s="39" t="s">
        <v>119</v>
      </c>
      <c r="C59" s="58">
        <v>2506320.031</v>
      </c>
      <c r="D59" s="58">
        <v>774335.86</v>
      </c>
      <c r="E59" s="58">
        <v>120545.923</v>
      </c>
      <c r="F59" s="58">
        <v>97915.409</v>
      </c>
      <c r="G59" s="58">
        <v>2328.5320000000002</v>
      </c>
      <c r="H59" s="58">
        <v>116856.78900000027</v>
      </c>
      <c r="I59" s="58">
        <v>242924.83199999999</v>
      </c>
      <c r="J59" s="58">
        <v>30999.975999999999</v>
      </c>
      <c r="K59" s="58">
        <v>85979.11</v>
      </c>
      <c r="L59" s="58">
        <v>138433.06899999999</v>
      </c>
      <c r="M59" s="58">
        <v>169278.65299999999</v>
      </c>
      <c r="N59" s="58">
        <v>124320.141</v>
      </c>
      <c r="O59" s="58">
        <v>11193.621000000043</v>
      </c>
      <c r="P59" s="58">
        <v>46372.02</v>
      </c>
      <c r="Q59" s="58">
        <v>510428.34700000001</v>
      </c>
      <c r="R59" s="62">
        <v>20</v>
      </c>
      <c r="S59" s="22"/>
      <c r="U59" s="58"/>
      <c r="V59" s="58"/>
      <c r="W59" s="61"/>
    </row>
    <row r="60" spans="1:23">
      <c r="A60" s="59">
        <v>181</v>
      </c>
      <c r="B60" s="39" t="s">
        <v>120</v>
      </c>
      <c r="C60" s="58">
        <v>20797.513999999999</v>
      </c>
      <c r="D60" s="58">
        <v>11541.081</v>
      </c>
      <c r="E60" s="58">
        <v>941.17399999999998</v>
      </c>
      <c r="F60" s="58">
        <v>592.25900000000001</v>
      </c>
      <c r="G60" s="58">
        <v>1878.7860000000001</v>
      </c>
      <c r="H60" s="58">
        <v>1976.7260000000015</v>
      </c>
      <c r="I60" s="58">
        <v>2080.4409999999998</v>
      </c>
      <c r="J60" s="58">
        <v>1137.6669999999999</v>
      </c>
      <c r="K60" s="58">
        <v>788.399</v>
      </c>
      <c r="L60" s="58">
        <v>3351.4029999999998</v>
      </c>
      <c r="M60" s="58">
        <v>1911.249</v>
      </c>
      <c r="N60" s="58">
        <v>1815.5170000000001</v>
      </c>
      <c r="O60" s="58">
        <v>44.979000000002088</v>
      </c>
      <c r="P60" s="58">
        <v>581.57799999999997</v>
      </c>
      <c r="Q60" s="58">
        <v>5316.2759999999998</v>
      </c>
      <c r="R60" s="62">
        <v>22.5</v>
      </c>
      <c r="S60" s="22"/>
      <c r="U60" s="58"/>
      <c r="V60" s="58"/>
      <c r="W60" s="61"/>
    </row>
    <row r="61" spans="1:23">
      <c r="A61" s="59">
        <v>182</v>
      </c>
      <c r="B61" s="39" t="s">
        <v>121</v>
      </c>
      <c r="C61" s="58">
        <v>269678.82699999999</v>
      </c>
      <c r="D61" s="58">
        <v>170944.277</v>
      </c>
      <c r="E61" s="58">
        <v>17620.258000000002</v>
      </c>
      <c r="F61" s="58">
        <v>9855.1479999999992</v>
      </c>
      <c r="G61" s="58">
        <v>2013.4190000000001</v>
      </c>
      <c r="H61" s="58">
        <v>15841.853000000012</v>
      </c>
      <c r="I61" s="58">
        <v>26495.360000000001</v>
      </c>
      <c r="J61" s="58">
        <v>8899.8860000000004</v>
      </c>
      <c r="K61" s="58">
        <v>9719.2929999999997</v>
      </c>
      <c r="L61" s="58">
        <v>33277.898999999998</v>
      </c>
      <c r="M61" s="58">
        <v>19623.424999999999</v>
      </c>
      <c r="N61" s="58">
        <v>17995.651000000002</v>
      </c>
      <c r="O61" s="58">
        <v>598.02500000000146</v>
      </c>
      <c r="P61" s="58">
        <v>5600.201</v>
      </c>
      <c r="Q61" s="58">
        <v>70754.955000000002</v>
      </c>
      <c r="R61" s="62">
        <v>21</v>
      </c>
      <c r="S61" s="22"/>
      <c r="U61" s="58"/>
      <c r="V61" s="58"/>
      <c r="W61" s="61"/>
    </row>
    <row r="62" spans="1:23">
      <c r="A62" s="59">
        <v>186</v>
      </c>
      <c r="B62" s="39" t="s">
        <v>122</v>
      </c>
      <c r="C62" s="58">
        <v>980178.77</v>
      </c>
      <c r="D62" s="58">
        <v>279496.26299999998</v>
      </c>
      <c r="E62" s="58">
        <v>25532.315999999999</v>
      </c>
      <c r="F62" s="58">
        <v>25221.632000000001</v>
      </c>
      <c r="G62" s="58">
        <v>181.566</v>
      </c>
      <c r="H62" s="58">
        <v>39919.323000000113</v>
      </c>
      <c r="I62" s="58">
        <v>94153.505999999994</v>
      </c>
      <c r="J62" s="58">
        <v>19257.441999999999</v>
      </c>
      <c r="K62" s="58">
        <v>28629.251</v>
      </c>
      <c r="L62" s="58">
        <v>36403.355000000003</v>
      </c>
      <c r="M62" s="58">
        <v>51548.561999999998</v>
      </c>
      <c r="N62" s="58">
        <v>28427.817999999999</v>
      </c>
      <c r="O62" s="58">
        <v>1771.7420000000056</v>
      </c>
      <c r="P62" s="58">
        <v>12485.743</v>
      </c>
      <c r="Q62" s="58">
        <v>206444.97700000001</v>
      </c>
      <c r="R62" s="62">
        <v>20.25</v>
      </c>
      <c r="S62" s="22"/>
      <c r="U62" s="58"/>
      <c r="V62" s="58"/>
      <c r="W62" s="61"/>
    </row>
    <row r="63" spans="1:23">
      <c r="A63" s="59">
        <v>202</v>
      </c>
      <c r="B63" s="39" t="s">
        <v>123</v>
      </c>
      <c r="C63" s="58">
        <v>736454.60800000001</v>
      </c>
      <c r="D63" s="58">
        <v>221818.3</v>
      </c>
      <c r="E63" s="58">
        <v>16081.482</v>
      </c>
      <c r="F63" s="58">
        <v>20969.171999999999</v>
      </c>
      <c r="G63" s="58">
        <v>1005.104</v>
      </c>
      <c r="H63" s="58">
        <v>39869.229999999952</v>
      </c>
      <c r="I63" s="58">
        <v>70320.725000000006</v>
      </c>
      <c r="J63" s="58">
        <v>9641.0059999999994</v>
      </c>
      <c r="K63" s="58">
        <v>21993.55</v>
      </c>
      <c r="L63" s="58">
        <v>32646.276000000002</v>
      </c>
      <c r="M63" s="58">
        <v>39320.262999999999</v>
      </c>
      <c r="N63" s="58">
        <v>21504.963</v>
      </c>
      <c r="O63" s="58">
        <v>2206.9160000000084</v>
      </c>
      <c r="P63" s="58">
        <v>9554.7950000000001</v>
      </c>
      <c r="Q63" s="58">
        <v>158169.57999999999</v>
      </c>
      <c r="R63" s="62">
        <v>20.25</v>
      </c>
      <c r="S63" s="22"/>
      <c r="U63" s="58"/>
      <c r="V63" s="58"/>
      <c r="W63" s="61"/>
    </row>
    <row r="64" spans="1:23">
      <c r="A64" s="59">
        <v>204</v>
      </c>
      <c r="B64" s="39" t="s">
        <v>124</v>
      </c>
      <c r="C64" s="58">
        <v>30329.094000000001</v>
      </c>
      <c r="D64" s="58">
        <v>22883.171999999999</v>
      </c>
      <c r="E64" s="58">
        <v>1824.691</v>
      </c>
      <c r="F64" s="58">
        <v>1211.4639999999999</v>
      </c>
      <c r="G64" s="58">
        <v>668.20500000000004</v>
      </c>
      <c r="H64" s="58">
        <v>2541.1020000000035</v>
      </c>
      <c r="I64" s="58">
        <v>2978.944</v>
      </c>
      <c r="J64" s="58">
        <v>1896.2339999999999</v>
      </c>
      <c r="K64" s="58">
        <v>1389.6210000000001</v>
      </c>
      <c r="L64" s="58">
        <v>7516.8029999999999</v>
      </c>
      <c r="M64" s="58">
        <v>2664.1109999999999</v>
      </c>
      <c r="N64" s="58">
        <v>3399.1860000000001</v>
      </c>
      <c r="O64" s="58">
        <v>114.36199999999963</v>
      </c>
      <c r="P64" s="58">
        <v>831.38099999999997</v>
      </c>
      <c r="Q64" s="58">
        <v>7710.5749999999998</v>
      </c>
      <c r="R64" s="62">
        <v>22</v>
      </c>
      <c r="S64" s="22"/>
      <c r="U64" s="58"/>
      <c r="V64" s="58"/>
      <c r="W64" s="61"/>
    </row>
    <row r="65" spans="1:23">
      <c r="A65" s="59">
        <v>205</v>
      </c>
      <c r="B65" s="39" t="s">
        <v>125</v>
      </c>
      <c r="C65" s="58">
        <v>588895.72699999996</v>
      </c>
      <c r="D65" s="58">
        <v>244290.28099999999</v>
      </c>
      <c r="E65" s="58">
        <v>24846.781999999999</v>
      </c>
      <c r="F65" s="58">
        <v>19641.169000000002</v>
      </c>
      <c r="G65" s="58">
        <v>891.83600000000001</v>
      </c>
      <c r="H65" s="58">
        <v>25138.650000000005</v>
      </c>
      <c r="I65" s="58">
        <v>57718.76</v>
      </c>
      <c r="J65" s="58">
        <v>12094.571</v>
      </c>
      <c r="K65" s="58">
        <v>21498.257000000001</v>
      </c>
      <c r="L65" s="58">
        <v>45799.83</v>
      </c>
      <c r="M65" s="58">
        <v>41219.43</v>
      </c>
      <c r="N65" s="58">
        <v>29626.035</v>
      </c>
      <c r="O65" s="58">
        <v>2019.0679999999811</v>
      </c>
      <c r="P65" s="58">
        <v>11285.287</v>
      </c>
      <c r="Q65" s="58">
        <v>132838.82399999999</v>
      </c>
      <c r="R65" s="62">
        <v>21</v>
      </c>
      <c r="S65" s="22"/>
      <c r="U65" s="58"/>
      <c r="V65" s="58"/>
      <c r="W65" s="61"/>
    </row>
    <row r="66" spans="1:23">
      <c r="A66" s="59">
        <v>208</v>
      </c>
      <c r="B66" s="39" t="s">
        <v>126</v>
      </c>
      <c r="C66" s="58">
        <v>177090.125</v>
      </c>
      <c r="D66" s="58">
        <v>74696.694000000003</v>
      </c>
      <c r="E66" s="58">
        <v>6173.6509999999998</v>
      </c>
      <c r="F66" s="58">
        <v>6421.0240000000003</v>
      </c>
      <c r="G66" s="58">
        <v>7175.4089999999997</v>
      </c>
      <c r="H66" s="58">
        <v>13902.416000000016</v>
      </c>
      <c r="I66" s="58">
        <v>16943.009999999998</v>
      </c>
      <c r="J66" s="58">
        <v>6627.0709999999999</v>
      </c>
      <c r="K66" s="58">
        <v>6392.8429999999998</v>
      </c>
      <c r="L66" s="58">
        <v>20095.273000000001</v>
      </c>
      <c r="M66" s="58">
        <v>14316.474</v>
      </c>
      <c r="N66" s="58">
        <v>11840.852000000001</v>
      </c>
      <c r="O66" s="58">
        <v>395.875</v>
      </c>
      <c r="P66" s="58">
        <v>4124.9650000000001</v>
      </c>
      <c r="Q66" s="58">
        <v>38969.932000000001</v>
      </c>
      <c r="R66" s="62">
        <v>21</v>
      </c>
      <c r="S66" s="22"/>
      <c r="U66" s="58"/>
      <c r="V66" s="58"/>
      <c r="W66" s="61"/>
    </row>
    <row r="67" spans="1:23">
      <c r="A67" s="59">
        <v>211</v>
      </c>
      <c r="B67" s="39" t="s">
        <v>127</v>
      </c>
      <c r="C67" s="58">
        <v>639262.174</v>
      </c>
      <c r="D67" s="58">
        <v>186994.73699999999</v>
      </c>
      <c r="E67" s="58">
        <v>15736.451999999999</v>
      </c>
      <c r="F67" s="58">
        <v>18551.842000000001</v>
      </c>
      <c r="G67" s="58">
        <v>2142.5680000000002</v>
      </c>
      <c r="H67" s="58">
        <v>34036.571999999986</v>
      </c>
      <c r="I67" s="58">
        <v>61446.315999999999</v>
      </c>
      <c r="J67" s="58">
        <v>12921.130999999999</v>
      </c>
      <c r="K67" s="58">
        <v>19888.239000000001</v>
      </c>
      <c r="L67" s="58">
        <v>34528.156999999999</v>
      </c>
      <c r="M67" s="58">
        <v>36329.798000000003</v>
      </c>
      <c r="N67" s="58">
        <v>22238.701000000001</v>
      </c>
      <c r="O67" s="58">
        <v>1100.596000000005</v>
      </c>
      <c r="P67" s="58">
        <v>9373.348</v>
      </c>
      <c r="Q67" s="58">
        <v>137664.28</v>
      </c>
      <c r="R67" s="62">
        <v>21</v>
      </c>
      <c r="S67" s="22"/>
      <c r="U67" s="58"/>
      <c r="V67" s="58"/>
      <c r="W67" s="61"/>
    </row>
    <row r="68" spans="1:23">
      <c r="A68" s="59">
        <v>213</v>
      </c>
      <c r="B68" s="39" t="s">
        <v>128</v>
      </c>
      <c r="C68" s="58">
        <v>60491.46</v>
      </c>
      <c r="D68" s="58">
        <v>43770.207000000002</v>
      </c>
      <c r="E68" s="58">
        <v>2898.57</v>
      </c>
      <c r="F68" s="58">
        <v>2038.1849999999999</v>
      </c>
      <c r="G68" s="58">
        <v>1387.673</v>
      </c>
      <c r="H68" s="58">
        <v>6413.1659999999983</v>
      </c>
      <c r="I68" s="58">
        <v>5993.1109999999999</v>
      </c>
      <c r="J68" s="58">
        <v>2598.5920000000001</v>
      </c>
      <c r="K68" s="58">
        <v>2344.902</v>
      </c>
      <c r="L68" s="58">
        <v>12162.253000000001</v>
      </c>
      <c r="M68" s="58">
        <v>5142.9089999999997</v>
      </c>
      <c r="N68" s="58">
        <v>5947.8620000000001</v>
      </c>
      <c r="O68" s="58">
        <v>166.41300000000138</v>
      </c>
      <c r="P68" s="58">
        <v>1561.1679999999999</v>
      </c>
      <c r="Q68" s="58">
        <v>15929.308999999999</v>
      </c>
      <c r="R68" s="62">
        <v>21.5</v>
      </c>
      <c r="S68" s="22"/>
      <c r="U68" s="58"/>
      <c r="V68" s="58"/>
      <c r="W68" s="61"/>
    </row>
    <row r="69" spans="1:23">
      <c r="A69" s="59">
        <v>214</v>
      </c>
      <c r="B69" s="39" t="s">
        <v>129</v>
      </c>
      <c r="C69" s="58">
        <v>171058.935</v>
      </c>
      <c r="D69" s="58">
        <v>87161.475999999995</v>
      </c>
      <c r="E69" s="58">
        <v>8921.31</v>
      </c>
      <c r="F69" s="58">
        <v>5640.415</v>
      </c>
      <c r="G69" s="58">
        <v>5090.6090000000004</v>
      </c>
      <c r="H69" s="58">
        <v>12695.103000000006</v>
      </c>
      <c r="I69" s="58">
        <v>16865.264999999999</v>
      </c>
      <c r="J69" s="58">
        <v>5147.9989999999998</v>
      </c>
      <c r="K69" s="58">
        <v>6451.1559999999999</v>
      </c>
      <c r="L69" s="58">
        <v>23299.574000000001</v>
      </c>
      <c r="M69" s="58">
        <v>14188.103999999999</v>
      </c>
      <c r="N69" s="58">
        <v>13137.861000000001</v>
      </c>
      <c r="O69" s="58">
        <v>503.89700000000084</v>
      </c>
      <c r="P69" s="58">
        <v>4337.0309999999999</v>
      </c>
      <c r="Q69" s="58">
        <v>40977.124000000003</v>
      </c>
      <c r="R69" s="62">
        <v>21.75</v>
      </c>
      <c r="S69" s="22"/>
      <c r="U69" s="58"/>
      <c r="V69" s="58"/>
      <c r="W69" s="61"/>
    </row>
    <row r="70" spans="1:23">
      <c r="A70" s="59">
        <v>216</v>
      </c>
      <c r="B70" s="39" t="s">
        <v>130</v>
      </c>
      <c r="C70" s="58">
        <v>13322.210999999999</v>
      </c>
      <c r="D70" s="58">
        <v>10667.335999999999</v>
      </c>
      <c r="E70" s="58">
        <v>895.53499999999997</v>
      </c>
      <c r="F70" s="58">
        <v>557.18399999999997</v>
      </c>
      <c r="G70" s="58">
        <v>679.65300000000002</v>
      </c>
      <c r="H70" s="58">
        <v>1369.6960000000029</v>
      </c>
      <c r="I70" s="58">
        <v>1343.07</v>
      </c>
      <c r="J70" s="58">
        <v>704.899</v>
      </c>
      <c r="K70" s="58">
        <v>551.928</v>
      </c>
      <c r="L70" s="58">
        <v>3207.6039999999998</v>
      </c>
      <c r="M70" s="58">
        <v>1304.568</v>
      </c>
      <c r="N70" s="58">
        <v>1644.008</v>
      </c>
      <c r="O70" s="58">
        <v>73.094000000000506</v>
      </c>
      <c r="P70" s="58">
        <v>421.77300000000002</v>
      </c>
      <c r="Q70" s="58">
        <v>3518.451</v>
      </c>
      <c r="R70" s="62">
        <v>21.5</v>
      </c>
      <c r="S70" s="22"/>
      <c r="U70" s="58"/>
      <c r="V70" s="58"/>
      <c r="W70" s="61"/>
    </row>
    <row r="71" spans="1:23">
      <c r="A71" s="59">
        <v>217</v>
      </c>
      <c r="B71" s="39" t="s">
        <v>131</v>
      </c>
      <c r="C71" s="58">
        <v>77295.111999999994</v>
      </c>
      <c r="D71" s="58">
        <v>31997.772000000001</v>
      </c>
      <c r="E71" s="58">
        <v>2637.6819999999998</v>
      </c>
      <c r="F71" s="58">
        <v>2817.48</v>
      </c>
      <c r="G71" s="58">
        <v>2144.6060000000002</v>
      </c>
      <c r="H71" s="58">
        <v>6266.6039999999994</v>
      </c>
      <c r="I71" s="58">
        <v>7544.5320000000002</v>
      </c>
      <c r="J71" s="58">
        <v>3114.444</v>
      </c>
      <c r="K71" s="58">
        <v>2736.6750000000002</v>
      </c>
      <c r="L71" s="58">
        <v>8082.14</v>
      </c>
      <c r="M71" s="58">
        <v>6381.49</v>
      </c>
      <c r="N71" s="58">
        <v>4822.0450000000001</v>
      </c>
      <c r="O71" s="58">
        <v>162.90900000000329</v>
      </c>
      <c r="P71" s="58">
        <v>1891.4349999999999</v>
      </c>
      <c r="Q71" s="58">
        <v>17265.262999999999</v>
      </c>
      <c r="R71" s="62">
        <v>21.5</v>
      </c>
      <c r="S71" s="22"/>
      <c r="U71" s="58"/>
      <c r="V71" s="58"/>
      <c r="W71" s="61"/>
    </row>
    <row r="72" spans="1:23">
      <c r="A72" s="59">
        <v>218</v>
      </c>
      <c r="B72" s="39" t="s">
        <v>132</v>
      </c>
      <c r="C72" s="58">
        <v>13846.984</v>
      </c>
      <c r="D72" s="58">
        <v>8836.4830000000002</v>
      </c>
      <c r="E72" s="58">
        <v>515.51099999999997</v>
      </c>
      <c r="F72" s="58">
        <v>446.98599999999999</v>
      </c>
      <c r="G72" s="58">
        <v>1482.5440000000001</v>
      </c>
      <c r="H72" s="58">
        <v>1673.0939999999985</v>
      </c>
      <c r="I72" s="58">
        <v>1384.586</v>
      </c>
      <c r="J72" s="58">
        <v>628.30700000000002</v>
      </c>
      <c r="K72" s="58">
        <v>535.29600000000005</v>
      </c>
      <c r="L72" s="58">
        <v>2826.6129999999998</v>
      </c>
      <c r="M72" s="58">
        <v>1424.8209999999999</v>
      </c>
      <c r="N72" s="58">
        <v>1442.405</v>
      </c>
      <c r="O72" s="58">
        <v>54.903000000000475</v>
      </c>
      <c r="P72" s="58">
        <v>436.9</v>
      </c>
      <c r="Q72" s="58">
        <v>3585.3870000000002</v>
      </c>
      <c r="R72" s="62">
        <v>22.5</v>
      </c>
      <c r="S72" s="22"/>
      <c r="U72" s="58"/>
      <c r="V72" s="58"/>
      <c r="W72" s="61"/>
    </row>
    <row r="73" spans="1:23">
      <c r="A73" s="59">
        <v>224</v>
      </c>
      <c r="B73" s="39" t="s">
        <v>133</v>
      </c>
      <c r="C73" s="58">
        <v>138209.522</v>
      </c>
      <c r="D73" s="58">
        <v>59718.911</v>
      </c>
      <c r="E73" s="58">
        <v>5923.82</v>
      </c>
      <c r="F73" s="58">
        <v>3765.1089999999999</v>
      </c>
      <c r="G73" s="58">
        <v>826.18899999999996</v>
      </c>
      <c r="H73" s="58">
        <v>7778.2299999999905</v>
      </c>
      <c r="I73" s="58">
        <v>13343.263999999999</v>
      </c>
      <c r="J73" s="58">
        <v>6924.5929999999998</v>
      </c>
      <c r="K73" s="58">
        <v>4968.5709999999999</v>
      </c>
      <c r="L73" s="58">
        <v>12441.712</v>
      </c>
      <c r="M73" s="58">
        <v>9804.0290000000005</v>
      </c>
      <c r="N73" s="58">
        <v>7595.2619999999997</v>
      </c>
      <c r="O73" s="58">
        <v>286.26299999999992</v>
      </c>
      <c r="P73" s="58">
        <v>2796.0749999999998</v>
      </c>
      <c r="Q73" s="58">
        <v>30882.565999999999</v>
      </c>
      <c r="R73" s="62">
        <v>21.25</v>
      </c>
      <c r="S73" s="22"/>
      <c r="U73" s="58"/>
      <c r="V73" s="58"/>
      <c r="W73" s="61"/>
    </row>
    <row r="74" spans="1:23">
      <c r="A74" s="59">
        <v>226</v>
      </c>
      <c r="B74" s="39" t="s">
        <v>134</v>
      </c>
      <c r="C74" s="58">
        <v>40460.534</v>
      </c>
      <c r="D74" s="58">
        <v>29002.827000000001</v>
      </c>
      <c r="E74" s="58">
        <v>2659.65</v>
      </c>
      <c r="F74" s="58">
        <v>1275.761</v>
      </c>
      <c r="G74" s="58">
        <v>1971.0840000000001</v>
      </c>
      <c r="H74" s="58">
        <v>5146.8669999999975</v>
      </c>
      <c r="I74" s="58">
        <v>4032.84</v>
      </c>
      <c r="J74" s="58">
        <v>1503.7529999999999</v>
      </c>
      <c r="K74" s="58">
        <v>1753.8530000000001</v>
      </c>
      <c r="L74" s="58">
        <v>8746.8709999999992</v>
      </c>
      <c r="M74" s="58">
        <v>3828.1680000000001</v>
      </c>
      <c r="N74" s="58">
        <v>4298.3029999999999</v>
      </c>
      <c r="O74" s="58">
        <v>159.96900000000278</v>
      </c>
      <c r="P74" s="58">
        <v>1167.893</v>
      </c>
      <c r="Q74" s="58">
        <v>10626.144</v>
      </c>
      <c r="R74" s="62">
        <v>21.5</v>
      </c>
      <c r="S74" s="22"/>
      <c r="U74" s="58"/>
      <c r="V74" s="58"/>
      <c r="W74" s="61"/>
    </row>
    <row r="75" spans="1:23">
      <c r="A75" s="59">
        <v>230</v>
      </c>
      <c r="B75" s="39" t="s">
        <v>135</v>
      </c>
      <c r="C75" s="58">
        <v>24542.896000000001</v>
      </c>
      <c r="D75" s="58">
        <v>16278.014999999999</v>
      </c>
      <c r="E75" s="58">
        <v>1466.55</v>
      </c>
      <c r="F75" s="58">
        <v>919.74300000000005</v>
      </c>
      <c r="G75" s="58">
        <v>2629.366</v>
      </c>
      <c r="H75" s="58">
        <v>3364.1180000000013</v>
      </c>
      <c r="I75" s="58">
        <v>2503.556</v>
      </c>
      <c r="J75" s="58">
        <v>1184.7460000000001</v>
      </c>
      <c r="K75" s="58">
        <v>1161.037</v>
      </c>
      <c r="L75" s="58">
        <v>5258.6130000000003</v>
      </c>
      <c r="M75" s="58">
        <v>2671.0680000000002</v>
      </c>
      <c r="N75" s="58">
        <v>2822.8539999999998</v>
      </c>
      <c r="O75" s="58">
        <v>85.121999999998934</v>
      </c>
      <c r="P75" s="58">
        <v>883.66499999999996</v>
      </c>
      <c r="Q75" s="58">
        <v>5891.384</v>
      </c>
      <c r="R75" s="62">
        <v>20.5</v>
      </c>
      <c r="S75" s="22"/>
      <c r="U75" s="58"/>
      <c r="V75" s="58"/>
      <c r="W75" s="61"/>
    </row>
    <row r="76" spans="1:23">
      <c r="A76" s="59">
        <v>231</v>
      </c>
      <c r="B76" s="39" t="s">
        <v>136</v>
      </c>
      <c r="C76" s="58">
        <v>16624.793000000001</v>
      </c>
      <c r="D76" s="58">
        <v>13554.136</v>
      </c>
      <c r="E76" s="58">
        <v>643.86699999999996</v>
      </c>
      <c r="F76" s="58">
        <v>460.80900000000003</v>
      </c>
      <c r="G76" s="58">
        <v>25.442</v>
      </c>
      <c r="H76" s="58">
        <v>1560.0119999999993</v>
      </c>
      <c r="I76" s="58">
        <v>1585.2829999999999</v>
      </c>
      <c r="J76" s="58">
        <v>593.56799999999998</v>
      </c>
      <c r="K76" s="58">
        <v>657.41399999999999</v>
      </c>
      <c r="L76" s="58">
        <v>2052.6030000000001</v>
      </c>
      <c r="M76" s="58">
        <v>1455.559</v>
      </c>
      <c r="N76" s="58">
        <v>1313.93</v>
      </c>
      <c r="O76" s="58">
        <v>74.499000000000251</v>
      </c>
      <c r="P76" s="58">
        <v>459.24700000000001</v>
      </c>
      <c r="Q76" s="58">
        <v>5184.0140000000001</v>
      </c>
      <c r="R76" s="62">
        <v>23</v>
      </c>
      <c r="S76" s="22"/>
      <c r="U76" s="58"/>
      <c r="V76" s="58"/>
      <c r="W76" s="61"/>
    </row>
    <row r="77" spans="1:23">
      <c r="A77" s="59">
        <v>232</v>
      </c>
      <c r="B77" s="39" t="s">
        <v>137</v>
      </c>
      <c r="C77" s="58">
        <v>170844.94699999999</v>
      </c>
      <c r="D77" s="58">
        <v>84364.831000000006</v>
      </c>
      <c r="E77" s="58">
        <v>7241.607</v>
      </c>
      <c r="F77" s="58">
        <v>5744.0860000000002</v>
      </c>
      <c r="G77" s="58">
        <v>7311.18</v>
      </c>
      <c r="H77" s="58">
        <v>14066.105000000003</v>
      </c>
      <c r="I77" s="58">
        <v>16558.034</v>
      </c>
      <c r="J77" s="58">
        <v>5827.1080000000002</v>
      </c>
      <c r="K77" s="58">
        <v>6806.4430000000002</v>
      </c>
      <c r="L77" s="58">
        <v>23728.91</v>
      </c>
      <c r="M77" s="58">
        <v>14913.535</v>
      </c>
      <c r="N77" s="58">
        <v>13323.121999999999</v>
      </c>
      <c r="O77" s="58">
        <v>525.84400000000824</v>
      </c>
      <c r="P77" s="58">
        <v>4581.05</v>
      </c>
      <c r="Q77" s="58">
        <v>40452.235999999997</v>
      </c>
      <c r="R77" s="62">
        <v>22</v>
      </c>
      <c r="S77" s="22"/>
      <c r="U77" s="58"/>
      <c r="V77" s="58"/>
      <c r="W77" s="61"/>
    </row>
    <row r="78" spans="1:23">
      <c r="A78" s="59">
        <v>233</v>
      </c>
      <c r="B78" s="39" t="s">
        <v>138</v>
      </c>
      <c r="C78" s="58">
        <v>205285.66200000001</v>
      </c>
      <c r="D78" s="58">
        <v>107879.155</v>
      </c>
      <c r="E78" s="58">
        <v>5912.3530000000001</v>
      </c>
      <c r="F78" s="58">
        <v>6891.43</v>
      </c>
      <c r="G78" s="58">
        <v>12009.415999999999</v>
      </c>
      <c r="H78" s="58">
        <v>15989.440999999983</v>
      </c>
      <c r="I78" s="58">
        <v>20280.45</v>
      </c>
      <c r="J78" s="58">
        <v>9035.0010000000002</v>
      </c>
      <c r="K78" s="58">
        <v>7658.375</v>
      </c>
      <c r="L78" s="58">
        <v>27481.525000000001</v>
      </c>
      <c r="M78" s="58">
        <v>17739.991999999998</v>
      </c>
      <c r="N78" s="58">
        <v>15340.281999999999</v>
      </c>
      <c r="O78" s="58">
        <v>452.8859999999986</v>
      </c>
      <c r="P78" s="58">
        <v>5223.9889999999996</v>
      </c>
      <c r="Q78" s="58">
        <v>49722.444000000003</v>
      </c>
      <c r="R78" s="62">
        <v>21.75</v>
      </c>
      <c r="S78" s="22"/>
      <c r="U78" s="58"/>
      <c r="V78" s="58"/>
      <c r="W78" s="61"/>
    </row>
    <row r="79" spans="1:23">
      <c r="A79" s="59">
        <v>235</v>
      </c>
      <c r="B79" s="39" t="s">
        <v>139</v>
      </c>
      <c r="C79" s="58">
        <v>366917.23100000003</v>
      </c>
      <c r="D79" s="58">
        <v>113381.43399999999</v>
      </c>
      <c r="E79" s="58">
        <v>4424.1949999999997</v>
      </c>
      <c r="F79" s="58">
        <v>4849.5630000000001</v>
      </c>
      <c r="G79" s="58">
        <v>37.356999999999999</v>
      </c>
      <c r="H79" s="58">
        <v>27594.367999999962</v>
      </c>
      <c r="I79" s="58">
        <v>31724.688999999998</v>
      </c>
      <c r="J79" s="58">
        <v>1283.21</v>
      </c>
      <c r="K79" s="58">
        <v>6341.6880000000001</v>
      </c>
      <c r="L79" s="58">
        <v>5529.9340000000002</v>
      </c>
      <c r="M79" s="58">
        <v>8228.9930000000004</v>
      </c>
      <c r="N79" s="58">
        <v>5169.3429999999998</v>
      </c>
      <c r="O79" s="58">
        <v>603.86300000000028</v>
      </c>
      <c r="P79" s="58">
        <v>1737.127</v>
      </c>
      <c r="Q79" s="58">
        <v>75416.020999999993</v>
      </c>
      <c r="R79" s="62">
        <v>17</v>
      </c>
      <c r="S79" s="22"/>
      <c r="U79" s="58"/>
      <c r="V79" s="58"/>
      <c r="W79" s="61"/>
    </row>
    <row r="80" spans="1:23">
      <c r="A80" s="59">
        <v>236</v>
      </c>
      <c r="B80" s="39" t="s">
        <v>140</v>
      </c>
      <c r="C80" s="58">
        <v>60585.091999999997</v>
      </c>
      <c r="D80" s="58">
        <v>23287.493999999999</v>
      </c>
      <c r="E80" s="58">
        <v>1846.758</v>
      </c>
      <c r="F80" s="58">
        <v>2061.1689999999999</v>
      </c>
      <c r="G80" s="58">
        <v>2208.1990000000001</v>
      </c>
      <c r="H80" s="58">
        <v>4778.494999999999</v>
      </c>
      <c r="I80" s="58">
        <v>5837.8729999999996</v>
      </c>
      <c r="J80" s="58">
        <v>2363.0479999999998</v>
      </c>
      <c r="K80" s="58">
        <v>2192.8850000000002</v>
      </c>
      <c r="L80" s="58">
        <v>6155.62</v>
      </c>
      <c r="M80" s="58">
        <v>5220.0280000000002</v>
      </c>
      <c r="N80" s="58">
        <v>3818.7429999999999</v>
      </c>
      <c r="O80" s="58">
        <v>188.51700000000392</v>
      </c>
      <c r="P80" s="58">
        <v>1560.1959999999999</v>
      </c>
      <c r="Q80" s="58">
        <v>13393.197</v>
      </c>
      <c r="R80" s="62">
        <v>22</v>
      </c>
      <c r="S80" s="22"/>
      <c r="U80" s="58"/>
      <c r="V80" s="58"/>
      <c r="W80" s="61"/>
    </row>
    <row r="81" spans="1:23">
      <c r="A81" s="59">
        <v>239</v>
      </c>
      <c r="B81" s="39" t="s">
        <v>141</v>
      </c>
      <c r="C81" s="58">
        <v>24741.701000000001</v>
      </c>
      <c r="D81" s="58">
        <v>18036.194</v>
      </c>
      <c r="E81" s="58">
        <v>894.61199999999997</v>
      </c>
      <c r="F81" s="58">
        <v>788.24699999999996</v>
      </c>
      <c r="G81" s="58">
        <v>873.57799999999997</v>
      </c>
      <c r="H81" s="58">
        <v>2060.2039999999997</v>
      </c>
      <c r="I81" s="58">
        <v>2479.779</v>
      </c>
      <c r="J81" s="58">
        <v>820.28499999999997</v>
      </c>
      <c r="K81" s="58">
        <v>982.72299999999996</v>
      </c>
      <c r="L81" s="58">
        <v>5205.0439999999999</v>
      </c>
      <c r="M81" s="58">
        <v>2183.136</v>
      </c>
      <c r="N81" s="58">
        <v>2433.5770000000002</v>
      </c>
      <c r="O81" s="58">
        <v>64.051999999999225</v>
      </c>
      <c r="P81" s="58">
        <v>681.76300000000003</v>
      </c>
      <c r="Q81" s="58">
        <v>5983.1850000000004</v>
      </c>
      <c r="R81" s="62">
        <v>20.500000000000004</v>
      </c>
      <c r="S81" s="22"/>
      <c r="U81" s="58"/>
      <c r="V81" s="58"/>
      <c r="W81" s="61"/>
    </row>
    <row r="82" spans="1:23">
      <c r="A82" s="59">
        <v>240</v>
      </c>
      <c r="B82" s="39" t="s">
        <v>142</v>
      </c>
      <c r="C82" s="58">
        <v>297634.16700000002</v>
      </c>
      <c r="D82" s="58">
        <v>166269.66</v>
      </c>
      <c r="E82" s="58">
        <v>18506.296999999999</v>
      </c>
      <c r="F82" s="58">
        <v>9862.0609999999997</v>
      </c>
      <c r="G82" s="58">
        <v>49.314999999999998</v>
      </c>
      <c r="H82" s="58">
        <v>15625.565999999973</v>
      </c>
      <c r="I82" s="58">
        <v>28497.499</v>
      </c>
      <c r="J82" s="58">
        <v>5221.6400000000003</v>
      </c>
      <c r="K82" s="58">
        <v>11131.241</v>
      </c>
      <c r="L82" s="58">
        <v>30514.498</v>
      </c>
      <c r="M82" s="58">
        <v>21396.710999999999</v>
      </c>
      <c r="N82" s="58">
        <v>18535.855</v>
      </c>
      <c r="O82" s="58">
        <v>959.13900000001013</v>
      </c>
      <c r="P82" s="58">
        <v>5782.875</v>
      </c>
      <c r="Q82" s="58">
        <v>78241.877999999997</v>
      </c>
      <c r="R82" s="62">
        <v>21.750000000000004</v>
      </c>
      <c r="S82" s="22"/>
      <c r="U82" s="58"/>
      <c r="V82" s="58"/>
      <c r="W82" s="61"/>
    </row>
    <row r="83" spans="1:23">
      <c r="A83" s="59">
        <v>320</v>
      </c>
      <c r="B83" s="39" t="s">
        <v>143</v>
      </c>
      <c r="C83" s="58">
        <v>84169.032999999996</v>
      </c>
      <c r="D83" s="58">
        <v>71552.399000000005</v>
      </c>
      <c r="E83" s="58">
        <v>5510.0680000000002</v>
      </c>
      <c r="F83" s="58">
        <v>2977.0369999999998</v>
      </c>
      <c r="G83" s="58">
        <v>636.37099999999998</v>
      </c>
      <c r="H83" s="58">
        <v>6701.9830000000029</v>
      </c>
      <c r="I83" s="58">
        <v>8358.9609999999993</v>
      </c>
      <c r="J83" s="58">
        <v>2560.3490000000002</v>
      </c>
      <c r="K83" s="58">
        <v>3517.5390000000002</v>
      </c>
      <c r="L83" s="58">
        <v>15531.297</v>
      </c>
      <c r="M83" s="58">
        <v>6743.1319999999996</v>
      </c>
      <c r="N83" s="58">
        <v>7382.9679999999998</v>
      </c>
      <c r="O83" s="58">
        <v>223.39400000000114</v>
      </c>
      <c r="P83" s="58">
        <v>1974.6020000000001</v>
      </c>
      <c r="Q83" s="58">
        <v>24737.241000000002</v>
      </c>
      <c r="R83" s="62">
        <v>21.5</v>
      </c>
      <c r="S83" s="22"/>
      <c r="U83" s="58"/>
      <c r="V83" s="58"/>
      <c r="W83" s="61"/>
    </row>
    <row r="84" spans="1:23">
      <c r="A84" s="59">
        <v>241</v>
      </c>
      <c r="B84" s="39" t="s">
        <v>144</v>
      </c>
      <c r="C84" s="58">
        <v>137634.83100000001</v>
      </c>
      <c r="D84" s="58">
        <v>57322.591</v>
      </c>
      <c r="E84" s="58">
        <v>5156.7510000000002</v>
      </c>
      <c r="F84" s="58">
        <v>4163.241</v>
      </c>
      <c r="G84" s="58">
        <v>502.68599999999998</v>
      </c>
      <c r="H84" s="58">
        <v>8575.0969999999797</v>
      </c>
      <c r="I84" s="58">
        <v>13442.871999999999</v>
      </c>
      <c r="J84" s="58">
        <v>3569.6570000000002</v>
      </c>
      <c r="K84" s="58">
        <v>4562.9070000000002</v>
      </c>
      <c r="L84" s="58">
        <v>9965.7219999999998</v>
      </c>
      <c r="M84" s="58">
        <v>8338.1239999999998</v>
      </c>
      <c r="N84" s="58">
        <v>5527.1360000000004</v>
      </c>
      <c r="O84" s="58">
        <v>277.28399999999965</v>
      </c>
      <c r="P84" s="58">
        <v>2088.84</v>
      </c>
      <c r="Q84" s="58">
        <v>32967.864999999998</v>
      </c>
      <c r="R84" s="62">
        <v>21.25</v>
      </c>
      <c r="S84" s="22"/>
      <c r="U84" s="58"/>
      <c r="V84" s="58"/>
      <c r="W84" s="61"/>
    </row>
    <row r="85" spans="1:23">
      <c r="A85" s="59">
        <v>322</v>
      </c>
      <c r="B85" s="65" t="s">
        <v>145</v>
      </c>
      <c r="C85" s="58">
        <v>82692.732000000004</v>
      </c>
      <c r="D85" s="58">
        <v>56185.061999999998</v>
      </c>
      <c r="E85" s="58">
        <v>2883.6660000000002</v>
      </c>
      <c r="F85" s="58">
        <v>2590.9940000000001</v>
      </c>
      <c r="G85" s="58">
        <v>2400.5250000000001</v>
      </c>
      <c r="H85" s="58">
        <v>13046.624999999989</v>
      </c>
      <c r="I85" s="58">
        <v>8110.1570000000002</v>
      </c>
      <c r="J85" s="58">
        <v>3305.4769999999999</v>
      </c>
      <c r="K85" s="58">
        <v>3013.9430000000002</v>
      </c>
      <c r="L85" s="58">
        <v>12026.536</v>
      </c>
      <c r="M85" s="58">
        <v>7101.482</v>
      </c>
      <c r="N85" s="58">
        <v>6819.4780000000001</v>
      </c>
      <c r="O85" s="58">
        <v>881.70300000000043</v>
      </c>
      <c r="P85" s="58">
        <v>2097.4679999999998</v>
      </c>
      <c r="Q85" s="58">
        <v>20615.163</v>
      </c>
      <c r="R85" s="62">
        <v>19.749999999999996</v>
      </c>
      <c r="S85" s="22"/>
      <c r="U85" s="58"/>
      <c r="V85" s="58"/>
      <c r="W85" s="61"/>
    </row>
    <row r="86" spans="1:23">
      <c r="A86" s="59">
        <v>244</v>
      </c>
      <c r="B86" s="39" t="s">
        <v>146</v>
      </c>
      <c r="C86" s="58">
        <v>374877.473</v>
      </c>
      <c r="D86" s="58">
        <v>87807.845000000001</v>
      </c>
      <c r="E86" s="58">
        <v>10367.279</v>
      </c>
      <c r="F86" s="58">
        <v>13055.370999999999</v>
      </c>
      <c r="G86" s="58">
        <v>707.38599999999997</v>
      </c>
      <c r="H86" s="58">
        <v>17059.239999999983</v>
      </c>
      <c r="I86" s="58">
        <v>36290.152000000002</v>
      </c>
      <c r="J86" s="58">
        <v>6417.79</v>
      </c>
      <c r="K86" s="58">
        <v>11857.751</v>
      </c>
      <c r="L86" s="58">
        <v>15339.474</v>
      </c>
      <c r="M86" s="58">
        <v>21062.27</v>
      </c>
      <c r="N86" s="58">
        <v>11046.7</v>
      </c>
      <c r="O86" s="58">
        <v>672.50500000000466</v>
      </c>
      <c r="P86" s="58">
        <v>5329.7209999999995</v>
      </c>
      <c r="Q86" s="58">
        <v>76053.240999999995</v>
      </c>
      <c r="R86" s="62">
        <v>20.5</v>
      </c>
      <c r="S86" s="22"/>
      <c r="U86" s="58"/>
      <c r="V86" s="58"/>
      <c r="W86" s="61"/>
    </row>
    <row r="87" spans="1:23">
      <c r="A87" s="59">
        <v>245</v>
      </c>
      <c r="B87" s="39" t="s">
        <v>147</v>
      </c>
      <c r="C87" s="58">
        <v>764872.37</v>
      </c>
      <c r="D87" s="58">
        <v>235355.155</v>
      </c>
      <c r="E87" s="58">
        <v>25894.123</v>
      </c>
      <c r="F87" s="58">
        <v>18489.670999999998</v>
      </c>
      <c r="G87" s="58">
        <v>73.334999999999994</v>
      </c>
      <c r="H87" s="58">
        <v>28717.860999999906</v>
      </c>
      <c r="I87" s="58">
        <v>73403.843999999997</v>
      </c>
      <c r="J87" s="58">
        <v>10972.384</v>
      </c>
      <c r="K87" s="58">
        <v>22973.901999999998</v>
      </c>
      <c r="L87" s="58">
        <v>29810.535</v>
      </c>
      <c r="M87" s="58">
        <v>43389.506999999998</v>
      </c>
      <c r="N87" s="58">
        <v>25214.98</v>
      </c>
      <c r="O87" s="58">
        <v>1490.8270000000011</v>
      </c>
      <c r="P87" s="58">
        <v>11076.495999999999</v>
      </c>
      <c r="Q87" s="58">
        <v>154266.66</v>
      </c>
      <c r="R87" s="62">
        <v>19.25</v>
      </c>
      <c r="S87" s="22"/>
      <c r="U87" s="58"/>
      <c r="V87" s="58"/>
      <c r="W87" s="61"/>
    </row>
    <row r="88" spans="1:23">
      <c r="A88" s="59">
        <v>249</v>
      </c>
      <c r="B88" s="39" t="s">
        <v>148</v>
      </c>
      <c r="C88" s="58">
        <v>118969.36599999999</v>
      </c>
      <c r="D88" s="58">
        <v>78786.137000000002</v>
      </c>
      <c r="E88" s="58">
        <v>6315.9889999999996</v>
      </c>
      <c r="F88" s="58">
        <v>3685.585</v>
      </c>
      <c r="G88" s="58">
        <v>1192.579</v>
      </c>
      <c r="H88" s="58">
        <v>10840.137000000008</v>
      </c>
      <c r="I88" s="58">
        <v>11615.684999999999</v>
      </c>
      <c r="J88" s="58">
        <v>3973.0520000000001</v>
      </c>
      <c r="K88" s="58">
        <v>4904.3289999999997</v>
      </c>
      <c r="L88" s="58">
        <v>17902.652999999998</v>
      </c>
      <c r="M88" s="58">
        <v>9524.7379999999994</v>
      </c>
      <c r="N88" s="58">
        <v>9481.3719999999994</v>
      </c>
      <c r="O88" s="58">
        <v>329.8010000000013</v>
      </c>
      <c r="P88" s="58">
        <v>2772.1129999999998</v>
      </c>
      <c r="Q88" s="58">
        <v>31882.324000000001</v>
      </c>
      <c r="R88" s="62">
        <v>21.75</v>
      </c>
      <c r="S88" s="22"/>
      <c r="U88" s="58"/>
      <c r="V88" s="58"/>
      <c r="W88" s="61"/>
    </row>
    <row r="89" spans="1:23">
      <c r="A89" s="59">
        <v>250</v>
      </c>
      <c r="B89" s="39" t="s">
        <v>149</v>
      </c>
      <c r="C89" s="58">
        <v>20159.54</v>
      </c>
      <c r="D89" s="58">
        <v>13856.772999999999</v>
      </c>
      <c r="E89" s="58">
        <v>919.13</v>
      </c>
      <c r="F89" s="58">
        <v>684.84100000000001</v>
      </c>
      <c r="G89" s="58">
        <v>743.03499999999997</v>
      </c>
      <c r="H89" s="58">
        <v>2191.2449999999985</v>
      </c>
      <c r="I89" s="58">
        <v>1980.1379999999999</v>
      </c>
      <c r="J89" s="58">
        <v>920.01499999999999</v>
      </c>
      <c r="K89" s="58">
        <v>874.13800000000003</v>
      </c>
      <c r="L89" s="58">
        <v>4332.32</v>
      </c>
      <c r="M89" s="58">
        <v>1908.576</v>
      </c>
      <c r="N89" s="58">
        <v>2074.1970000000001</v>
      </c>
      <c r="O89" s="58">
        <v>76.437999999999192</v>
      </c>
      <c r="P89" s="58">
        <v>637.34900000000005</v>
      </c>
      <c r="Q89" s="58">
        <v>4964.2520000000004</v>
      </c>
      <c r="R89" s="62">
        <v>21.5</v>
      </c>
      <c r="S89" s="22"/>
      <c r="U89" s="58"/>
      <c r="V89" s="58"/>
      <c r="W89" s="61"/>
    </row>
    <row r="90" spans="1:23">
      <c r="A90" s="59">
        <v>256</v>
      </c>
      <c r="B90" s="39" t="s">
        <v>150</v>
      </c>
      <c r="C90" s="58">
        <v>14760.227999999999</v>
      </c>
      <c r="D90" s="58">
        <v>11107.842000000001</v>
      </c>
      <c r="E90" s="58">
        <v>982.952</v>
      </c>
      <c r="F90" s="58">
        <v>781.26700000000005</v>
      </c>
      <c r="G90" s="58">
        <v>1036.518</v>
      </c>
      <c r="H90" s="58">
        <v>2347.5839999999998</v>
      </c>
      <c r="I90" s="58">
        <v>1436.7840000000001</v>
      </c>
      <c r="J90" s="58">
        <v>583.51300000000003</v>
      </c>
      <c r="K90" s="58">
        <v>712.74400000000003</v>
      </c>
      <c r="L90" s="58">
        <v>3679.8879999999999</v>
      </c>
      <c r="M90" s="58">
        <v>1523.56</v>
      </c>
      <c r="N90" s="58">
        <v>1813.8989999999999</v>
      </c>
      <c r="O90" s="58">
        <v>94.496999999999389</v>
      </c>
      <c r="P90" s="58">
        <v>450.32400000000001</v>
      </c>
      <c r="Q90" s="58">
        <v>3981.9940000000001</v>
      </c>
      <c r="R90" s="62">
        <v>21.5</v>
      </c>
      <c r="S90" s="22"/>
      <c r="U90" s="58"/>
      <c r="V90" s="58"/>
      <c r="W90" s="61"/>
    </row>
    <row r="91" spans="1:23">
      <c r="A91" s="59">
        <v>257</v>
      </c>
      <c r="B91" s="65" t="s">
        <v>151</v>
      </c>
      <c r="C91" s="58">
        <v>1011769.259</v>
      </c>
      <c r="D91" s="58">
        <v>226831.595</v>
      </c>
      <c r="E91" s="58">
        <v>21275.511999999999</v>
      </c>
      <c r="F91" s="58">
        <v>19692.867999999999</v>
      </c>
      <c r="G91" s="58">
        <v>771.78899999999999</v>
      </c>
      <c r="H91" s="58">
        <v>44792.143000000004</v>
      </c>
      <c r="I91" s="58">
        <v>95328.176000000007</v>
      </c>
      <c r="J91" s="58">
        <v>17013.149000000001</v>
      </c>
      <c r="K91" s="58">
        <v>26690.280999999999</v>
      </c>
      <c r="L91" s="58">
        <v>27699.674999999999</v>
      </c>
      <c r="M91" s="58">
        <v>43865.313999999998</v>
      </c>
      <c r="N91" s="58">
        <v>24196.382000000001</v>
      </c>
      <c r="O91" s="58">
        <v>1465.9959999999955</v>
      </c>
      <c r="P91" s="58">
        <v>10390.058000000001</v>
      </c>
      <c r="Q91" s="58">
        <v>202898.76</v>
      </c>
      <c r="R91" s="62">
        <v>19.75</v>
      </c>
      <c r="S91" s="22"/>
      <c r="U91" s="58"/>
      <c r="V91" s="58"/>
      <c r="W91" s="61"/>
    </row>
    <row r="92" spans="1:23">
      <c r="A92" s="59">
        <v>260</v>
      </c>
      <c r="B92" s="39" t="s">
        <v>152</v>
      </c>
      <c r="C92" s="58">
        <v>104181.94100000001</v>
      </c>
      <c r="D92" s="58">
        <v>83803.175000000003</v>
      </c>
      <c r="E92" s="58">
        <v>8752.3109999999997</v>
      </c>
      <c r="F92" s="58">
        <v>4143.5420000000004</v>
      </c>
      <c r="G92" s="58">
        <v>3346.8809999999999</v>
      </c>
      <c r="H92" s="58">
        <v>9106.6699999999782</v>
      </c>
      <c r="I92" s="58">
        <v>10308.593999999999</v>
      </c>
      <c r="J92" s="58">
        <v>4258.2330000000002</v>
      </c>
      <c r="K92" s="58">
        <v>4679.8379999999997</v>
      </c>
      <c r="L92" s="58">
        <v>23599.269</v>
      </c>
      <c r="M92" s="58">
        <v>9509.9320000000007</v>
      </c>
      <c r="N92" s="58">
        <v>11848.4</v>
      </c>
      <c r="O92" s="58">
        <v>333.16399999999885</v>
      </c>
      <c r="P92" s="58">
        <v>2927.364</v>
      </c>
      <c r="Q92" s="58">
        <v>27416.817999999999</v>
      </c>
      <c r="R92" s="62">
        <v>20.75</v>
      </c>
      <c r="S92" s="22"/>
      <c r="U92" s="58"/>
      <c r="V92" s="58"/>
      <c r="W92" s="61"/>
    </row>
    <row r="93" spans="1:23">
      <c r="A93" s="59">
        <v>261</v>
      </c>
      <c r="B93" s="39" t="s">
        <v>153</v>
      </c>
      <c r="C93" s="58">
        <v>119224.639</v>
      </c>
      <c r="D93" s="58">
        <v>34123.794000000002</v>
      </c>
      <c r="E93" s="58">
        <v>5584.9949999999999</v>
      </c>
      <c r="F93" s="58">
        <v>3841.9609999999998</v>
      </c>
      <c r="G93" s="58">
        <v>286.63</v>
      </c>
      <c r="H93" s="58">
        <v>12319.113000000018</v>
      </c>
      <c r="I93" s="58">
        <v>11728.916999999999</v>
      </c>
      <c r="J93" s="58">
        <v>5170.192</v>
      </c>
      <c r="K93" s="58">
        <v>4589.2240000000002</v>
      </c>
      <c r="L93" s="58">
        <v>8487.1759999999995</v>
      </c>
      <c r="M93" s="58">
        <v>8844.02</v>
      </c>
      <c r="N93" s="58">
        <v>5534.9880000000003</v>
      </c>
      <c r="O93" s="58">
        <v>228.49899999999707</v>
      </c>
      <c r="P93" s="58">
        <v>2517.4639999999999</v>
      </c>
      <c r="Q93" s="58">
        <v>23592.774000000001</v>
      </c>
      <c r="R93" s="62">
        <v>20.25</v>
      </c>
      <c r="S93" s="22"/>
      <c r="U93" s="58"/>
      <c r="V93" s="58"/>
      <c r="W93" s="61"/>
    </row>
    <row r="94" spans="1:23">
      <c r="A94" s="59">
        <v>263</v>
      </c>
      <c r="B94" s="39" t="s">
        <v>154</v>
      </c>
      <c r="C94" s="58">
        <v>86460.153999999995</v>
      </c>
      <c r="D94" s="58">
        <v>54790.497000000003</v>
      </c>
      <c r="E94" s="58">
        <v>4726.2969999999996</v>
      </c>
      <c r="F94" s="58">
        <v>4010.752</v>
      </c>
      <c r="G94" s="58">
        <v>5959.6689999999999</v>
      </c>
      <c r="H94" s="58">
        <v>8870.1910000000007</v>
      </c>
      <c r="I94" s="58">
        <v>8737.6370000000006</v>
      </c>
      <c r="J94" s="58">
        <v>3960.7939999999999</v>
      </c>
      <c r="K94" s="58">
        <v>3833.8539999999998</v>
      </c>
      <c r="L94" s="58">
        <v>16852.448</v>
      </c>
      <c r="M94" s="58">
        <v>8122.3410000000003</v>
      </c>
      <c r="N94" s="58">
        <v>8619.0750000000007</v>
      </c>
      <c r="O94" s="58">
        <v>283.5089999999982</v>
      </c>
      <c r="P94" s="58">
        <v>2563.4850000000001</v>
      </c>
      <c r="Q94" s="58">
        <v>21895.236000000001</v>
      </c>
      <c r="R94" s="62">
        <v>21.75</v>
      </c>
      <c r="S94" s="22"/>
      <c r="U94" s="58"/>
      <c r="V94" s="58"/>
      <c r="W94" s="61"/>
    </row>
    <row r="95" spans="1:23">
      <c r="A95" s="59">
        <v>265</v>
      </c>
      <c r="B95" s="39" t="s">
        <v>155</v>
      </c>
      <c r="C95" s="58">
        <v>10815.276</v>
      </c>
      <c r="D95" s="58">
        <v>8231.6810000000005</v>
      </c>
      <c r="E95" s="58">
        <v>727.51499999999999</v>
      </c>
      <c r="F95" s="58">
        <v>258.14499999999998</v>
      </c>
      <c r="G95" s="58">
        <v>518.54700000000003</v>
      </c>
      <c r="H95" s="58">
        <v>1394.9579999999992</v>
      </c>
      <c r="I95" s="58">
        <v>1062.2449999999999</v>
      </c>
      <c r="J95" s="58">
        <v>634.85500000000002</v>
      </c>
      <c r="K95" s="58">
        <v>439.75200000000001</v>
      </c>
      <c r="L95" s="58">
        <v>2776.529</v>
      </c>
      <c r="M95" s="58">
        <v>1061.4690000000001</v>
      </c>
      <c r="N95" s="58">
        <v>1307.94</v>
      </c>
      <c r="O95" s="58">
        <v>53.5600000000004</v>
      </c>
      <c r="P95" s="58">
        <v>353.60700000000003</v>
      </c>
      <c r="Q95" s="58">
        <v>2740.22</v>
      </c>
      <c r="R95" s="62">
        <v>21.75</v>
      </c>
      <c r="S95" s="22"/>
      <c r="U95" s="58"/>
      <c r="V95" s="58"/>
      <c r="W95" s="61"/>
    </row>
    <row r="96" spans="1:23">
      <c r="A96" s="59">
        <v>271</v>
      </c>
      <c r="B96" s="39" t="s">
        <v>156</v>
      </c>
      <c r="C96" s="58">
        <v>95031.611000000004</v>
      </c>
      <c r="D96" s="58">
        <v>52416.716999999997</v>
      </c>
      <c r="E96" s="58">
        <v>4505.174</v>
      </c>
      <c r="F96" s="58">
        <v>2909.9490000000001</v>
      </c>
      <c r="G96" s="58">
        <v>2433.6089999999999</v>
      </c>
      <c r="H96" s="58">
        <v>7530.9249999999847</v>
      </c>
      <c r="I96" s="58">
        <v>9428.5370000000003</v>
      </c>
      <c r="J96" s="58">
        <v>4256.509</v>
      </c>
      <c r="K96" s="58">
        <v>3558.7150000000001</v>
      </c>
      <c r="L96" s="58">
        <v>12571.523999999999</v>
      </c>
      <c r="M96" s="58">
        <v>7518.0950000000003</v>
      </c>
      <c r="N96" s="58">
        <v>6857.28</v>
      </c>
      <c r="O96" s="58">
        <v>259.66400000000613</v>
      </c>
      <c r="P96" s="58">
        <v>2201.7919999999999</v>
      </c>
      <c r="Q96" s="58">
        <v>23656.345000000001</v>
      </c>
      <c r="R96" s="62">
        <v>21.75</v>
      </c>
      <c r="S96" s="22"/>
      <c r="U96" s="58"/>
      <c r="V96" s="58"/>
      <c r="W96" s="61"/>
    </row>
    <row r="97" spans="1:23">
      <c r="A97" s="59">
        <v>272</v>
      </c>
      <c r="B97" s="66" t="s">
        <v>157</v>
      </c>
      <c r="C97" s="58">
        <v>794274.15</v>
      </c>
      <c r="D97" s="58">
        <v>280717.63199999998</v>
      </c>
      <c r="E97" s="58">
        <v>26150.602999999999</v>
      </c>
      <c r="F97" s="58">
        <v>29385.543000000001</v>
      </c>
      <c r="G97" s="58">
        <v>7591.2330000000002</v>
      </c>
      <c r="H97" s="58">
        <v>41502.092000000011</v>
      </c>
      <c r="I97" s="58">
        <v>76931.172000000006</v>
      </c>
      <c r="J97" s="58">
        <v>12434.144</v>
      </c>
      <c r="K97" s="58">
        <v>26131.686000000002</v>
      </c>
      <c r="L97" s="58">
        <v>58391.976000000002</v>
      </c>
      <c r="M97" s="58">
        <v>54336.398999999998</v>
      </c>
      <c r="N97" s="58">
        <v>38242.177000000003</v>
      </c>
      <c r="O97" s="58">
        <v>1970.2049999999872</v>
      </c>
      <c r="P97" s="58">
        <v>14754.879000000001</v>
      </c>
      <c r="Q97" s="58">
        <v>178853.75</v>
      </c>
      <c r="R97" s="62">
        <v>21.5</v>
      </c>
      <c r="S97" s="22"/>
      <c r="U97" s="58"/>
      <c r="V97" s="58"/>
      <c r="W97" s="61"/>
    </row>
    <row r="98" spans="1:23">
      <c r="A98" s="59">
        <v>273</v>
      </c>
      <c r="B98" s="39" t="s">
        <v>158</v>
      </c>
      <c r="C98" s="58">
        <v>56940.525999999998</v>
      </c>
      <c r="D98" s="58">
        <v>24912.21</v>
      </c>
      <c r="E98" s="58">
        <v>3386.1889999999999</v>
      </c>
      <c r="F98" s="58">
        <v>2022.404</v>
      </c>
      <c r="G98" s="58">
        <v>241.03200000000001</v>
      </c>
      <c r="H98" s="58">
        <v>10330.114000000009</v>
      </c>
      <c r="I98" s="58">
        <v>5395.3639999999996</v>
      </c>
      <c r="J98" s="58">
        <v>2728.5120000000002</v>
      </c>
      <c r="K98" s="58">
        <v>2656.241</v>
      </c>
      <c r="L98" s="58">
        <v>5950.6310000000003</v>
      </c>
      <c r="M98" s="58">
        <v>4980.8590000000004</v>
      </c>
      <c r="N98" s="58">
        <v>3548.1460000000002</v>
      </c>
      <c r="O98" s="58">
        <v>139.94900000000098</v>
      </c>
      <c r="P98" s="58">
        <v>1552.268</v>
      </c>
      <c r="Q98" s="58">
        <v>12867.615</v>
      </c>
      <c r="R98" s="62">
        <v>20.5</v>
      </c>
      <c r="S98" s="22"/>
      <c r="U98" s="58"/>
      <c r="V98" s="58"/>
      <c r="W98" s="61"/>
    </row>
    <row r="99" spans="1:23">
      <c r="A99" s="59">
        <v>275</v>
      </c>
      <c r="B99" s="39" t="s">
        <v>159</v>
      </c>
      <c r="C99" s="58">
        <v>31732.834999999999</v>
      </c>
      <c r="D99" s="58">
        <v>19130.322</v>
      </c>
      <c r="E99" s="58">
        <v>1880.1030000000001</v>
      </c>
      <c r="F99" s="58">
        <v>940.601</v>
      </c>
      <c r="G99" s="58">
        <v>931.35</v>
      </c>
      <c r="H99" s="58">
        <v>1993.9909999999982</v>
      </c>
      <c r="I99" s="58">
        <v>3179.9830000000002</v>
      </c>
      <c r="J99" s="58">
        <v>1847.52</v>
      </c>
      <c r="K99" s="58">
        <v>1223.6079999999999</v>
      </c>
      <c r="L99" s="58">
        <v>5719.7359999999999</v>
      </c>
      <c r="M99" s="58">
        <v>2672.0450000000001</v>
      </c>
      <c r="N99" s="58">
        <v>2847.0929999999998</v>
      </c>
      <c r="O99" s="58">
        <v>101.9419999999991</v>
      </c>
      <c r="P99" s="58">
        <v>835.08900000000006</v>
      </c>
      <c r="Q99" s="58">
        <v>7599.643</v>
      </c>
      <c r="R99" s="62">
        <v>22</v>
      </c>
      <c r="S99" s="22"/>
      <c r="U99" s="58"/>
      <c r="V99" s="58"/>
      <c r="W99" s="61"/>
    </row>
    <row r="100" spans="1:23">
      <c r="A100" s="59">
        <v>276</v>
      </c>
      <c r="B100" s="39" t="s">
        <v>160</v>
      </c>
      <c r="C100" s="58">
        <v>269165.78200000001</v>
      </c>
      <c r="D100" s="58">
        <v>72541.076000000001</v>
      </c>
      <c r="E100" s="58">
        <v>10359.674000000001</v>
      </c>
      <c r="F100" s="58">
        <v>8242.0120000000006</v>
      </c>
      <c r="G100" s="58">
        <v>794.81100000000004</v>
      </c>
      <c r="H100" s="58">
        <v>13533.222999999973</v>
      </c>
      <c r="I100" s="58">
        <v>26045.838</v>
      </c>
      <c r="J100" s="58">
        <v>7112.91</v>
      </c>
      <c r="K100" s="58">
        <v>9587.8089999999993</v>
      </c>
      <c r="L100" s="58">
        <v>14904.616</v>
      </c>
      <c r="M100" s="58">
        <v>17502.302</v>
      </c>
      <c r="N100" s="58">
        <v>10241.056</v>
      </c>
      <c r="O100" s="58">
        <v>474.48099999999977</v>
      </c>
      <c r="P100" s="58">
        <v>4637.7039999999997</v>
      </c>
      <c r="Q100" s="58">
        <v>53853.892999999996</v>
      </c>
      <c r="R100" s="62">
        <v>20.5</v>
      </c>
      <c r="S100" s="22"/>
      <c r="U100" s="58"/>
      <c r="V100" s="58"/>
      <c r="W100" s="61"/>
    </row>
    <row r="101" spans="1:23">
      <c r="A101" s="59">
        <v>280</v>
      </c>
      <c r="B101" s="39" t="s">
        <v>161</v>
      </c>
      <c r="C101" s="58">
        <v>28382.285</v>
      </c>
      <c r="D101" s="58">
        <v>12482.923000000001</v>
      </c>
      <c r="E101" s="58">
        <v>903.947</v>
      </c>
      <c r="F101" s="58">
        <v>901.09299999999996</v>
      </c>
      <c r="G101" s="58">
        <v>482.33800000000002</v>
      </c>
      <c r="H101" s="58">
        <v>3934.3549999999982</v>
      </c>
      <c r="I101" s="58">
        <v>2754.1640000000002</v>
      </c>
      <c r="J101" s="58">
        <v>1633.6</v>
      </c>
      <c r="K101" s="58">
        <v>1086.952</v>
      </c>
      <c r="L101" s="58">
        <v>3482.172</v>
      </c>
      <c r="M101" s="58">
        <v>2675.89</v>
      </c>
      <c r="N101" s="58">
        <v>2238.9780000000001</v>
      </c>
      <c r="O101" s="58">
        <v>139.15499999999929</v>
      </c>
      <c r="P101" s="58">
        <v>892.70600000000002</v>
      </c>
      <c r="Q101" s="58">
        <v>6167.8940000000002</v>
      </c>
      <c r="R101" s="62">
        <v>22</v>
      </c>
      <c r="S101" s="22"/>
      <c r="U101" s="58"/>
      <c r="V101" s="58"/>
      <c r="W101" s="61"/>
    </row>
    <row r="102" spans="1:23">
      <c r="A102" s="59">
        <v>284</v>
      </c>
      <c r="B102" s="39" t="s">
        <v>162</v>
      </c>
      <c r="C102" s="58">
        <v>28715.644</v>
      </c>
      <c r="D102" s="58">
        <v>16634.339</v>
      </c>
      <c r="E102" s="58">
        <v>904.12800000000004</v>
      </c>
      <c r="F102" s="58">
        <v>866.95699999999999</v>
      </c>
      <c r="G102" s="58">
        <v>2817.7460000000001</v>
      </c>
      <c r="H102" s="58">
        <v>2984.9140000000025</v>
      </c>
      <c r="I102" s="58">
        <v>2795.2550000000001</v>
      </c>
      <c r="J102" s="58">
        <v>1506.893</v>
      </c>
      <c r="K102" s="58">
        <v>1022.293</v>
      </c>
      <c r="L102" s="58">
        <v>4478.3639999999996</v>
      </c>
      <c r="M102" s="58">
        <v>2606.2179999999998</v>
      </c>
      <c r="N102" s="58">
        <v>2412.2689999999998</v>
      </c>
      <c r="O102" s="58">
        <v>78.958000000001903</v>
      </c>
      <c r="P102" s="58">
        <v>761.64</v>
      </c>
      <c r="Q102" s="58">
        <v>6714.3919999999998</v>
      </c>
      <c r="R102" s="62">
        <v>20</v>
      </c>
      <c r="S102" s="22"/>
      <c r="U102" s="58"/>
      <c r="V102" s="58"/>
      <c r="W102" s="61"/>
    </row>
    <row r="103" spans="1:23">
      <c r="A103" s="59">
        <v>285</v>
      </c>
      <c r="B103" s="39" t="s">
        <v>163</v>
      </c>
      <c r="C103" s="58">
        <v>836573.87899999996</v>
      </c>
      <c r="D103" s="58">
        <v>396455.73100000003</v>
      </c>
      <c r="E103" s="58">
        <v>43025.483</v>
      </c>
      <c r="F103" s="58">
        <v>23050.531999999999</v>
      </c>
      <c r="G103" s="58">
        <v>665.774</v>
      </c>
      <c r="H103" s="58">
        <v>38291.499000000062</v>
      </c>
      <c r="I103" s="58">
        <v>82170.53</v>
      </c>
      <c r="J103" s="58">
        <v>14137.891</v>
      </c>
      <c r="K103" s="58">
        <v>27844.27</v>
      </c>
      <c r="L103" s="58">
        <v>71224.067999999999</v>
      </c>
      <c r="M103" s="58">
        <v>51959.745999999999</v>
      </c>
      <c r="N103" s="58">
        <v>42969.945</v>
      </c>
      <c r="O103" s="58">
        <v>4032.9319999999934</v>
      </c>
      <c r="P103" s="58">
        <v>13827.548000000001</v>
      </c>
      <c r="Q103" s="58">
        <v>213515.78200000001</v>
      </c>
      <c r="R103" s="62">
        <v>22</v>
      </c>
      <c r="S103" s="22"/>
      <c r="U103" s="58"/>
      <c r="V103" s="58"/>
      <c r="W103" s="61"/>
    </row>
    <row r="104" spans="1:23">
      <c r="A104" s="59">
        <v>286</v>
      </c>
      <c r="B104" s="39" t="s">
        <v>164</v>
      </c>
      <c r="C104" s="58">
        <v>1262291.915</v>
      </c>
      <c r="D104" s="58">
        <v>640643.64199999999</v>
      </c>
      <c r="E104" s="58">
        <v>57002.584999999999</v>
      </c>
      <c r="F104" s="58">
        <v>39837.673999999999</v>
      </c>
      <c r="G104" s="58">
        <v>11729.061</v>
      </c>
      <c r="H104" s="58">
        <v>69169.897999999885</v>
      </c>
      <c r="I104" s="58">
        <v>124909.754</v>
      </c>
      <c r="J104" s="58">
        <v>32139.816999999999</v>
      </c>
      <c r="K104" s="58">
        <v>43082.769</v>
      </c>
      <c r="L104" s="58">
        <v>117923.62699999999</v>
      </c>
      <c r="M104" s="58">
        <v>83694.138999999996</v>
      </c>
      <c r="N104" s="58">
        <v>67602.207999999999</v>
      </c>
      <c r="O104" s="58">
        <v>3509.5480000000825</v>
      </c>
      <c r="P104" s="58">
        <v>22434.406999999999</v>
      </c>
      <c r="Q104" s="58">
        <v>315286.47399999999</v>
      </c>
      <c r="R104" s="62">
        <v>21.250000000000004</v>
      </c>
      <c r="S104" s="22"/>
      <c r="U104" s="58"/>
      <c r="V104" s="58"/>
      <c r="W104" s="61"/>
    </row>
    <row r="105" spans="1:23">
      <c r="A105" s="59">
        <v>287</v>
      </c>
      <c r="B105" s="66" t="s">
        <v>165</v>
      </c>
      <c r="C105" s="58">
        <v>85387.145999999993</v>
      </c>
      <c r="D105" s="58">
        <v>52085.620999999999</v>
      </c>
      <c r="E105" s="58">
        <v>2021.8689999999999</v>
      </c>
      <c r="F105" s="58">
        <v>2785.8780000000002</v>
      </c>
      <c r="G105" s="58">
        <v>4975.2920000000004</v>
      </c>
      <c r="H105" s="58">
        <v>9782.2700000000077</v>
      </c>
      <c r="I105" s="58">
        <v>8300.6119999999992</v>
      </c>
      <c r="J105" s="58">
        <v>2650.2280000000001</v>
      </c>
      <c r="K105" s="58">
        <v>3018.0160000000001</v>
      </c>
      <c r="L105" s="58">
        <v>12441.204</v>
      </c>
      <c r="M105" s="58">
        <v>7341.9480000000003</v>
      </c>
      <c r="N105" s="58">
        <v>6796.5370000000003</v>
      </c>
      <c r="O105" s="58">
        <v>262.15699999999015</v>
      </c>
      <c r="P105" s="58">
        <v>2146.9</v>
      </c>
      <c r="Q105" s="58">
        <v>22166.614000000001</v>
      </c>
      <c r="R105" s="62">
        <v>21.5</v>
      </c>
      <c r="S105" s="22"/>
      <c r="U105" s="58"/>
      <c r="V105" s="58"/>
      <c r="W105" s="61"/>
    </row>
    <row r="106" spans="1:23">
      <c r="A106" s="59">
        <v>288</v>
      </c>
      <c r="B106" s="39" t="s">
        <v>166</v>
      </c>
      <c r="C106" s="58">
        <v>97485.702000000005</v>
      </c>
      <c r="D106" s="58">
        <v>37527.864999999998</v>
      </c>
      <c r="E106" s="58">
        <v>1969.934</v>
      </c>
      <c r="F106" s="58">
        <v>3220.393</v>
      </c>
      <c r="G106" s="58">
        <v>4309.915</v>
      </c>
      <c r="H106" s="58">
        <v>7854.7669999999989</v>
      </c>
      <c r="I106" s="58">
        <v>9403.8080000000009</v>
      </c>
      <c r="J106" s="58">
        <v>3560.9569999999999</v>
      </c>
      <c r="K106" s="58">
        <v>3175.9229999999998</v>
      </c>
      <c r="L106" s="58">
        <v>9550.4140000000007</v>
      </c>
      <c r="M106" s="58">
        <v>7849.2370000000001</v>
      </c>
      <c r="N106" s="58">
        <v>5921.2669999999998</v>
      </c>
      <c r="O106" s="58">
        <v>264.33299999999235</v>
      </c>
      <c r="P106" s="58">
        <v>2238.9470000000001</v>
      </c>
      <c r="Q106" s="58">
        <v>22110.126</v>
      </c>
      <c r="R106" s="62">
        <v>21.999999999999996</v>
      </c>
      <c r="S106" s="22"/>
      <c r="U106" s="58"/>
      <c r="V106" s="58"/>
      <c r="W106" s="61"/>
    </row>
    <row r="107" spans="1:23">
      <c r="A107" s="59">
        <v>290</v>
      </c>
      <c r="B107" s="39" t="s">
        <v>167</v>
      </c>
      <c r="C107" s="58">
        <v>91691.565000000002</v>
      </c>
      <c r="D107" s="58">
        <v>66788.256999999998</v>
      </c>
      <c r="E107" s="58">
        <v>6120.2560000000003</v>
      </c>
      <c r="F107" s="58">
        <v>3297.7150000000001</v>
      </c>
      <c r="G107" s="58">
        <v>1814.7370000000001</v>
      </c>
      <c r="H107" s="58">
        <v>6411.5629999999919</v>
      </c>
      <c r="I107" s="58">
        <v>9170.018</v>
      </c>
      <c r="J107" s="58">
        <v>2310.9659999999999</v>
      </c>
      <c r="K107" s="58">
        <v>4168.902</v>
      </c>
      <c r="L107" s="58">
        <v>19623.993999999999</v>
      </c>
      <c r="M107" s="58">
        <v>7693.0569999999998</v>
      </c>
      <c r="N107" s="58">
        <v>8775.6149999999998</v>
      </c>
      <c r="O107" s="58">
        <v>280.48699999999189</v>
      </c>
      <c r="P107" s="58">
        <v>2184.3850000000002</v>
      </c>
      <c r="Q107" s="58">
        <v>24716.603999999999</v>
      </c>
      <c r="R107" s="62">
        <v>22</v>
      </c>
      <c r="S107" s="22"/>
      <c r="U107" s="58"/>
      <c r="V107" s="58"/>
      <c r="W107" s="61"/>
    </row>
    <row r="108" spans="1:23">
      <c r="A108" s="59">
        <v>291</v>
      </c>
      <c r="B108" s="39" t="s">
        <v>168</v>
      </c>
      <c r="C108" s="58">
        <v>21823.021000000001</v>
      </c>
      <c r="D108" s="58">
        <v>21307.530999999999</v>
      </c>
      <c r="E108" s="58">
        <v>1301.4949999999999</v>
      </c>
      <c r="F108" s="58">
        <v>640.96</v>
      </c>
      <c r="G108" s="58">
        <v>823.08699999999999</v>
      </c>
      <c r="H108" s="58">
        <v>2960.8860000000036</v>
      </c>
      <c r="I108" s="58">
        <v>2233.1109999999999</v>
      </c>
      <c r="J108" s="58">
        <v>1026.1410000000001</v>
      </c>
      <c r="K108" s="58">
        <v>897.18</v>
      </c>
      <c r="L108" s="58">
        <v>5806.7520000000004</v>
      </c>
      <c r="M108" s="58">
        <v>2047.5830000000001</v>
      </c>
      <c r="N108" s="58">
        <v>2696.6559999999999</v>
      </c>
      <c r="O108" s="58">
        <v>68.751999999998134</v>
      </c>
      <c r="P108" s="58">
        <v>605.09900000000005</v>
      </c>
      <c r="Q108" s="58">
        <v>6643.8990000000003</v>
      </c>
      <c r="R108" s="62">
        <v>21.75</v>
      </c>
      <c r="S108" s="22"/>
      <c r="U108" s="58"/>
      <c r="V108" s="58"/>
      <c r="W108" s="61"/>
    </row>
    <row r="109" spans="1:23">
      <c r="A109" s="59">
        <v>297</v>
      </c>
      <c r="B109" s="39" t="s">
        <v>169</v>
      </c>
      <c r="C109" s="58">
        <v>2142729.91</v>
      </c>
      <c r="D109" s="58">
        <v>739786.57900000003</v>
      </c>
      <c r="E109" s="58">
        <v>72852.993000000002</v>
      </c>
      <c r="F109" s="58">
        <v>82386.316999999995</v>
      </c>
      <c r="G109" s="58">
        <v>11677.555</v>
      </c>
      <c r="H109" s="58">
        <v>111541.66799999968</v>
      </c>
      <c r="I109" s="58">
        <v>208674.74400000001</v>
      </c>
      <c r="J109" s="58">
        <v>40339.284</v>
      </c>
      <c r="K109" s="58">
        <v>75406.563999999998</v>
      </c>
      <c r="L109" s="58">
        <v>146134.27100000001</v>
      </c>
      <c r="M109" s="58">
        <v>143410.92800000001</v>
      </c>
      <c r="N109" s="58">
        <v>105362.83</v>
      </c>
      <c r="O109" s="58">
        <v>7146.2569999999978</v>
      </c>
      <c r="P109" s="58">
        <v>40001.646000000001</v>
      </c>
      <c r="Q109" s="58">
        <v>460265.68900000001</v>
      </c>
      <c r="R109" s="62">
        <v>20.75</v>
      </c>
      <c r="S109" s="22"/>
      <c r="U109" s="58"/>
      <c r="V109" s="58"/>
      <c r="W109" s="61"/>
    </row>
    <row r="110" spans="1:23">
      <c r="A110" s="59">
        <v>300</v>
      </c>
      <c r="B110" s="39" t="s">
        <v>170</v>
      </c>
      <c r="C110" s="58">
        <v>45537.09</v>
      </c>
      <c r="D110" s="58">
        <v>25194.503000000001</v>
      </c>
      <c r="E110" s="58">
        <v>1064.191</v>
      </c>
      <c r="F110" s="58">
        <v>1469.174</v>
      </c>
      <c r="G110" s="58">
        <v>2176.3960000000002</v>
      </c>
      <c r="H110" s="58">
        <v>4515.1240000000053</v>
      </c>
      <c r="I110" s="58">
        <v>4485.2650000000003</v>
      </c>
      <c r="J110" s="58">
        <v>2077.4760000000001</v>
      </c>
      <c r="K110" s="58">
        <v>1778.278</v>
      </c>
      <c r="L110" s="58">
        <v>7191.61</v>
      </c>
      <c r="M110" s="58">
        <v>3975.1970000000001</v>
      </c>
      <c r="N110" s="58">
        <v>3776.2420000000002</v>
      </c>
      <c r="O110" s="58">
        <v>132.99000000000433</v>
      </c>
      <c r="P110" s="58">
        <v>1210.4059999999999</v>
      </c>
      <c r="Q110" s="58">
        <v>10407.203</v>
      </c>
      <c r="R110" s="62">
        <v>21.000000000000004</v>
      </c>
      <c r="S110" s="22"/>
      <c r="U110" s="58"/>
      <c r="V110" s="58"/>
      <c r="W110" s="61"/>
    </row>
    <row r="111" spans="1:23">
      <c r="A111" s="59">
        <v>301</v>
      </c>
      <c r="B111" s="39" t="s">
        <v>171</v>
      </c>
      <c r="C111" s="58">
        <v>270112.06099999999</v>
      </c>
      <c r="D111" s="58">
        <v>141768.52100000001</v>
      </c>
      <c r="E111" s="58">
        <v>9428.1419999999998</v>
      </c>
      <c r="F111" s="58">
        <v>8727.74</v>
      </c>
      <c r="G111" s="58">
        <v>11611.688</v>
      </c>
      <c r="H111" s="58">
        <v>23176.457000000002</v>
      </c>
      <c r="I111" s="58">
        <v>26270.341</v>
      </c>
      <c r="J111" s="58">
        <v>12431.886</v>
      </c>
      <c r="K111" s="58">
        <v>10567.347</v>
      </c>
      <c r="L111" s="58">
        <v>38159.091999999997</v>
      </c>
      <c r="M111" s="58">
        <v>22945.886999999999</v>
      </c>
      <c r="N111" s="58">
        <v>20712.46</v>
      </c>
      <c r="O111" s="58">
        <v>747.38900000001377</v>
      </c>
      <c r="P111" s="58">
        <v>6996.4250000000002</v>
      </c>
      <c r="Q111" s="58">
        <v>61819.112000000001</v>
      </c>
      <c r="R111" s="62">
        <v>21</v>
      </c>
      <c r="S111" s="22"/>
      <c r="U111" s="58"/>
      <c r="V111" s="58"/>
      <c r="W111" s="61"/>
    </row>
    <row r="112" spans="1:23">
      <c r="A112" s="59">
        <v>304</v>
      </c>
      <c r="B112" s="39" t="s">
        <v>172</v>
      </c>
      <c r="C112" s="58">
        <v>14511.384</v>
      </c>
      <c r="D112" s="58">
        <v>10637.453</v>
      </c>
      <c r="E112" s="58">
        <v>591.27700000000004</v>
      </c>
      <c r="F112" s="58">
        <v>303.27800000000002</v>
      </c>
      <c r="G112" s="58">
        <v>204.45400000000001</v>
      </c>
      <c r="H112" s="58">
        <v>2389.9339999999988</v>
      </c>
      <c r="I112" s="58">
        <v>1322.2449999999999</v>
      </c>
      <c r="J112" s="58">
        <v>826.678</v>
      </c>
      <c r="K112" s="58">
        <v>485.62</v>
      </c>
      <c r="L112" s="58">
        <v>1734.556</v>
      </c>
      <c r="M112" s="58">
        <v>1007.199</v>
      </c>
      <c r="N112" s="58">
        <v>957.26400000000001</v>
      </c>
      <c r="O112" s="58">
        <v>77.514000000000237</v>
      </c>
      <c r="P112" s="58">
        <v>285.38099999999997</v>
      </c>
      <c r="Q112" s="58">
        <v>3649.5790000000002</v>
      </c>
      <c r="R112" s="62">
        <v>18</v>
      </c>
      <c r="S112" s="22"/>
      <c r="U112" s="58"/>
      <c r="V112" s="58"/>
      <c r="W112" s="61"/>
    </row>
    <row r="113" spans="1:23">
      <c r="A113" s="59">
        <v>305</v>
      </c>
      <c r="B113" s="39" t="s">
        <v>173</v>
      </c>
      <c r="C113" s="58">
        <v>204332.59899999999</v>
      </c>
      <c r="D113" s="58">
        <v>109414.795</v>
      </c>
      <c r="E113" s="58">
        <v>10093.842000000001</v>
      </c>
      <c r="F113" s="58">
        <v>7083.5150000000003</v>
      </c>
      <c r="G113" s="58">
        <v>1815.19</v>
      </c>
      <c r="H113" s="58">
        <v>17713.684000000016</v>
      </c>
      <c r="I113" s="58">
        <v>19650.185000000001</v>
      </c>
      <c r="J113" s="58">
        <v>4984.9309999999996</v>
      </c>
      <c r="K113" s="58">
        <v>8683.4740000000002</v>
      </c>
      <c r="L113" s="58">
        <v>27631.932000000001</v>
      </c>
      <c r="M113" s="58">
        <v>17192.027999999998</v>
      </c>
      <c r="N113" s="58">
        <v>14602.203</v>
      </c>
      <c r="O113" s="58">
        <v>609.05999999999949</v>
      </c>
      <c r="P113" s="58">
        <v>5241.93</v>
      </c>
      <c r="Q113" s="58">
        <v>45212.036999999997</v>
      </c>
      <c r="R113" s="62">
        <v>20</v>
      </c>
      <c r="S113" s="22"/>
      <c r="U113" s="58"/>
      <c r="V113" s="58"/>
      <c r="W113" s="61"/>
    </row>
    <row r="114" spans="1:23">
      <c r="A114" s="59">
        <v>312</v>
      </c>
      <c r="B114" s="39" t="s">
        <v>174</v>
      </c>
      <c r="C114" s="58">
        <v>14052.989</v>
      </c>
      <c r="D114" s="58">
        <v>9163.3889999999992</v>
      </c>
      <c r="E114" s="58">
        <v>688.51800000000003</v>
      </c>
      <c r="F114" s="58">
        <v>544.75099999999998</v>
      </c>
      <c r="G114" s="58">
        <v>665.51900000000001</v>
      </c>
      <c r="H114" s="58">
        <v>1285.989</v>
      </c>
      <c r="I114" s="58">
        <v>1338.9380000000001</v>
      </c>
      <c r="J114" s="58">
        <v>517.63</v>
      </c>
      <c r="K114" s="58">
        <v>602.88400000000001</v>
      </c>
      <c r="L114" s="58">
        <v>3017.6129999999998</v>
      </c>
      <c r="M114" s="58">
        <v>1318.0070000000001</v>
      </c>
      <c r="N114" s="58">
        <v>1460.6769999999999</v>
      </c>
      <c r="O114" s="58">
        <v>57.962999999999511</v>
      </c>
      <c r="P114" s="58">
        <v>408.03899999999999</v>
      </c>
      <c r="Q114" s="58">
        <v>3571.63</v>
      </c>
      <c r="R114" s="62">
        <v>22.5</v>
      </c>
      <c r="S114" s="22"/>
      <c r="U114" s="58"/>
      <c r="V114" s="58"/>
      <c r="W114" s="61"/>
    </row>
    <row r="115" spans="1:23">
      <c r="A115" s="59">
        <v>316</v>
      </c>
      <c r="B115" s="39" t="s">
        <v>175</v>
      </c>
      <c r="C115" s="58">
        <v>64394.146999999997</v>
      </c>
      <c r="D115" s="58">
        <v>29400.76</v>
      </c>
      <c r="E115" s="58">
        <v>2686.9430000000002</v>
      </c>
      <c r="F115" s="58">
        <v>1895.7619999999999</v>
      </c>
      <c r="G115" s="58">
        <v>2440.4969999999998</v>
      </c>
      <c r="H115" s="58">
        <v>5227.063000000011</v>
      </c>
      <c r="I115" s="58">
        <v>6360.5020000000004</v>
      </c>
      <c r="J115" s="58">
        <v>3179.5619999999999</v>
      </c>
      <c r="K115" s="58">
        <v>2365.4690000000001</v>
      </c>
      <c r="L115" s="58">
        <v>6764.9449999999997</v>
      </c>
      <c r="M115" s="58">
        <v>4908.3819999999996</v>
      </c>
      <c r="N115" s="58">
        <v>3935.4059999999999</v>
      </c>
      <c r="O115" s="58">
        <v>181.3829999999989</v>
      </c>
      <c r="P115" s="58">
        <v>1393.731</v>
      </c>
      <c r="Q115" s="58">
        <v>15580.054</v>
      </c>
      <c r="R115" s="62">
        <v>22</v>
      </c>
      <c r="S115" s="22"/>
      <c r="U115" s="58"/>
      <c r="V115" s="58"/>
      <c r="W115" s="61"/>
    </row>
    <row r="116" spans="1:23">
      <c r="A116" s="59">
        <v>317</v>
      </c>
      <c r="B116" s="39" t="s">
        <v>176</v>
      </c>
      <c r="C116" s="58">
        <v>27626.703000000001</v>
      </c>
      <c r="D116" s="58">
        <v>15530.171</v>
      </c>
      <c r="E116" s="58">
        <v>1042.6780000000001</v>
      </c>
      <c r="F116" s="58">
        <v>1403.1379999999999</v>
      </c>
      <c r="G116" s="58">
        <v>1836.521</v>
      </c>
      <c r="H116" s="58">
        <v>3245.4139999999989</v>
      </c>
      <c r="I116" s="58">
        <v>2727.5189999999998</v>
      </c>
      <c r="J116" s="58">
        <v>1124.5730000000001</v>
      </c>
      <c r="K116" s="58">
        <v>1070.471</v>
      </c>
      <c r="L116" s="58">
        <v>5270.0510000000004</v>
      </c>
      <c r="M116" s="58">
        <v>2734.59</v>
      </c>
      <c r="N116" s="58">
        <v>2819.4180000000001</v>
      </c>
      <c r="O116" s="58">
        <v>90.026999999998679</v>
      </c>
      <c r="P116" s="58">
        <v>871.21100000000001</v>
      </c>
      <c r="Q116" s="58">
        <v>6446.0469999999996</v>
      </c>
      <c r="R116" s="62">
        <v>21.5</v>
      </c>
      <c r="S116" s="22"/>
      <c r="U116" s="58"/>
      <c r="V116" s="58"/>
      <c r="W116" s="61"/>
    </row>
    <row r="117" spans="1:23">
      <c r="A117" s="59">
        <v>398</v>
      </c>
      <c r="B117" s="39" t="s">
        <v>177</v>
      </c>
      <c r="C117" s="58">
        <v>1999527.564</v>
      </c>
      <c r="D117" s="58">
        <v>789245.48100000003</v>
      </c>
      <c r="E117" s="58">
        <v>101925.745</v>
      </c>
      <c r="F117" s="58">
        <v>58699.544000000002</v>
      </c>
      <c r="G117" s="58">
        <v>1826.971</v>
      </c>
      <c r="H117" s="58">
        <v>126981.21800000001</v>
      </c>
      <c r="I117" s="58">
        <v>192772.43599999999</v>
      </c>
      <c r="J117" s="58">
        <v>34556.571000000004</v>
      </c>
      <c r="K117" s="58">
        <v>66758.001000000004</v>
      </c>
      <c r="L117" s="58">
        <v>153499.47399999999</v>
      </c>
      <c r="M117" s="58">
        <v>129531.2</v>
      </c>
      <c r="N117" s="58">
        <v>103829.29399999999</v>
      </c>
      <c r="O117" s="58">
        <v>7043.9889999999577</v>
      </c>
      <c r="P117" s="58">
        <v>35299.989000000001</v>
      </c>
      <c r="Q117" s="58">
        <v>455816.38500000001</v>
      </c>
      <c r="R117" s="62">
        <v>20.75</v>
      </c>
      <c r="S117" s="22"/>
      <c r="U117" s="58"/>
      <c r="V117" s="58"/>
      <c r="W117" s="61"/>
    </row>
    <row r="118" spans="1:23">
      <c r="A118" s="59">
        <v>399</v>
      </c>
      <c r="B118" s="66" t="s">
        <v>178</v>
      </c>
      <c r="C118" s="58">
        <v>141336.72500000001</v>
      </c>
      <c r="D118" s="58">
        <v>47253.656999999999</v>
      </c>
      <c r="E118" s="58">
        <v>3242.569</v>
      </c>
      <c r="F118" s="58">
        <v>3761.3069999999998</v>
      </c>
      <c r="G118" s="58">
        <v>3486.4560000000001</v>
      </c>
      <c r="H118" s="58">
        <v>7207.3539999999939</v>
      </c>
      <c r="I118" s="58">
        <v>13928.457</v>
      </c>
      <c r="J118" s="58">
        <v>5490.5569999999998</v>
      </c>
      <c r="K118" s="58">
        <v>4582.1440000000002</v>
      </c>
      <c r="L118" s="58">
        <v>10246.388000000001</v>
      </c>
      <c r="M118" s="58">
        <v>8733.24</v>
      </c>
      <c r="N118" s="58">
        <v>5992.5280000000002</v>
      </c>
      <c r="O118" s="58">
        <v>244.16799999999967</v>
      </c>
      <c r="P118" s="58">
        <v>2359.567</v>
      </c>
      <c r="Q118" s="58">
        <v>31444.405999999999</v>
      </c>
      <c r="R118" s="62">
        <v>21.75</v>
      </c>
      <c r="S118" s="22"/>
      <c r="U118" s="58"/>
      <c r="V118" s="58"/>
      <c r="W118" s="61"/>
    </row>
    <row r="119" spans="1:23">
      <c r="A119" s="59">
        <v>400</v>
      </c>
      <c r="B119" s="39" t="s">
        <v>179</v>
      </c>
      <c r="C119" s="58">
        <v>135747.90100000001</v>
      </c>
      <c r="D119" s="58">
        <v>50484.248</v>
      </c>
      <c r="E119" s="58">
        <v>3955.7440000000001</v>
      </c>
      <c r="F119" s="58">
        <v>4066.6709999999998</v>
      </c>
      <c r="G119" s="58">
        <v>4740.1949999999997</v>
      </c>
      <c r="H119" s="58">
        <v>9703.9199999999928</v>
      </c>
      <c r="I119" s="58">
        <v>13147.316000000001</v>
      </c>
      <c r="J119" s="58">
        <v>4659.6379999999999</v>
      </c>
      <c r="K119" s="58">
        <v>4730.1000000000004</v>
      </c>
      <c r="L119" s="58">
        <v>12964.162</v>
      </c>
      <c r="M119" s="58">
        <v>11101.68</v>
      </c>
      <c r="N119" s="58">
        <v>8185.634</v>
      </c>
      <c r="O119" s="58">
        <v>272.37700000000223</v>
      </c>
      <c r="P119" s="58">
        <v>3269.172</v>
      </c>
      <c r="Q119" s="58">
        <v>28156.331999999999</v>
      </c>
      <c r="R119" s="62">
        <v>20.75</v>
      </c>
      <c r="S119" s="22"/>
      <c r="U119" s="58"/>
      <c r="V119" s="58"/>
      <c r="W119" s="61"/>
    </row>
    <row r="120" spans="1:23">
      <c r="A120" s="59">
        <v>407</v>
      </c>
      <c r="B120" s="39" t="s">
        <v>180</v>
      </c>
      <c r="C120" s="58">
        <v>33908.660000000003</v>
      </c>
      <c r="D120" s="58">
        <v>17305.546999999999</v>
      </c>
      <c r="E120" s="58">
        <v>1628.855</v>
      </c>
      <c r="F120" s="58">
        <v>1039.8679999999999</v>
      </c>
      <c r="G120" s="58">
        <v>2315.212</v>
      </c>
      <c r="H120" s="58">
        <v>4191.2839999999978</v>
      </c>
      <c r="I120" s="58">
        <v>3387.6329999999998</v>
      </c>
      <c r="J120" s="58">
        <v>2365.8490000000002</v>
      </c>
      <c r="K120" s="58">
        <v>1267.7159999999999</v>
      </c>
      <c r="L120" s="58">
        <v>4430</v>
      </c>
      <c r="M120" s="58">
        <v>2947.1219999999998</v>
      </c>
      <c r="N120" s="58">
        <v>2617.2800000000002</v>
      </c>
      <c r="O120" s="58">
        <v>118.73399999999856</v>
      </c>
      <c r="P120" s="58">
        <v>906.02099999999996</v>
      </c>
      <c r="Q120" s="58">
        <v>8220.3330000000005</v>
      </c>
      <c r="R120" s="62">
        <v>21.5</v>
      </c>
      <c r="S120" s="22"/>
      <c r="U120" s="58"/>
      <c r="V120" s="58"/>
      <c r="W120" s="61"/>
    </row>
    <row r="121" spans="1:23">
      <c r="A121" s="59">
        <v>402</v>
      </c>
      <c r="B121" s="39" t="s">
        <v>181</v>
      </c>
      <c r="C121" s="58">
        <v>122675.69</v>
      </c>
      <c r="D121" s="58">
        <v>62137.078000000001</v>
      </c>
      <c r="E121" s="58">
        <v>5653.1790000000001</v>
      </c>
      <c r="F121" s="58">
        <v>4544.393</v>
      </c>
      <c r="G121" s="58">
        <v>4874.8010000000004</v>
      </c>
      <c r="H121" s="58">
        <v>10254.635999999999</v>
      </c>
      <c r="I121" s="58">
        <v>12122.458000000001</v>
      </c>
      <c r="J121" s="58">
        <v>6327.768</v>
      </c>
      <c r="K121" s="58">
        <v>5015.1729999999998</v>
      </c>
      <c r="L121" s="58">
        <v>17639.432000000001</v>
      </c>
      <c r="M121" s="58">
        <v>10158.573</v>
      </c>
      <c r="N121" s="58">
        <v>9304.4770000000008</v>
      </c>
      <c r="O121" s="58">
        <v>344.81699999999</v>
      </c>
      <c r="P121" s="58">
        <v>3135.569</v>
      </c>
      <c r="Q121" s="58">
        <v>28144.353999999999</v>
      </c>
      <c r="R121" s="62">
        <v>21.25</v>
      </c>
      <c r="S121" s="22"/>
      <c r="U121" s="58"/>
      <c r="V121" s="58"/>
      <c r="W121" s="61"/>
    </row>
    <row r="122" spans="1:23">
      <c r="A122" s="59">
        <v>403</v>
      </c>
      <c r="B122" s="39" t="s">
        <v>182</v>
      </c>
      <c r="C122" s="58">
        <v>31587.105</v>
      </c>
      <c r="D122" s="58">
        <v>23142.022000000001</v>
      </c>
      <c r="E122" s="58">
        <v>1080.3040000000001</v>
      </c>
      <c r="F122" s="58">
        <v>1031.029</v>
      </c>
      <c r="G122" s="58">
        <v>1812.4570000000001</v>
      </c>
      <c r="H122" s="58">
        <v>2829.4179999999978</v>
      </c>
      <c r="I122" s="58">
        <v>3091.7710000000002</v>
      </c>
      <c r="J122" s="58">
        <v>1302.539</v>
      </c>
      <c r="K122" s="58">
        <v>1238.44</v>
      </c>
      <c r="L122" s="58">
        <v>6675.1750000000002</v>
      </c>
      <c r="M122" s="58">
        <v>2893.7440000000001</v>
      </c>
      <c r="N122" s="58">
        <v>3305.393</v>
      </c>
      <c r="O122" s="58">
        <v>88.762999999998556</v>
      </c>
      <c r="P122" s="58">
        <v>885.37900000000002</v>
      </c>
      <c r="Q122" s="58">
        <v>8385.2199999999993</v>
      </c>
      <c r="R122" s="62">
        <v>22</v>
      </c>
      <c r="S122" s="22"/>
      <c r="U122" s="58"/>
      <c r="V122" s="58"/>
      <c r="W122" s="61"/>
    </row>
    <row r="123" spans="1:23">
      <c r="A123" s="59">
        <v>405</v>
      </c>
      <c r="B123" s="39" t="s">
        <v>183</v>
      </c>
      <c r="C123" s="58">
        <v>1223208.172</v>
      </c>
      <c r="D123" s="58">
        <v>475295.32</v>
      </c>
      <c r="E123" s="58">
        <v>54491.731</v>
      </c>
      <c r="F123" s="58">
        <v>38231.692999999999</v>
      </c>
      <c r="G123" s="58">
        <v>5168.0919999999996</v>
      </c>
      <c r="H123" s="58">
        <v>54275.340999999906</v>
      </c>
      <c r="I123" s="58">
        <v>119743.833</v>
      </c>
      <c r="J123" s="58">
        <v>21485.074000000001</v>
      </c>
      <c r="K123" s="58">
        <v>41732.521000000001</v>
      </c>
      <c r="L123" s="58">
        <v>90919.558000000005</v>
      </c>
      <c r="M123" s="58">
        <v>82536.428</v>
      </c>
      <c r="N123" s="58">
        <v>62164.928999999996</v>
      </c>
      <c r="O123" s="58">
        <v>3899.2669999999562</v>
      </c>
      <c r="P123" s="58">
        <v>22587.038</v>
      </c>
      <c r="Q123" s="58">
        <v>274067.16499999998</v>
      </c>
      <c r="R123" s="62">
        <v>21</v>
      </c>
      <c r="S123" s="22"/>
      <c r="U123" s="58"/>
      <c r="V123" s="58"/>
      <c r="W123" s="61"/>
    </row>
    <row r="124" spans="1:23">
      <c r="A124" s="59">
        <v>408</v>
      </c>
      <c r="B124" s="39" t="s">
        <v>184</v>
      </c>
      <c r="C124" s="58">
        <v>216240.82699999999</v>
      </c>
      <c r="D124" s="58">
        <v>89053.649000000005</v>
      </c>
      <c r="E124" s="58">
        <v>6157.8739999999998</v>
      </c>
      <c r="F124" s="58">
        <v>6999.8639999999996</v>
      </c>
      <c r="G124" s="58">
        <v>5771.5879999999997</v>
      </c>
      <c r="H124" s="58">
        <v>14542.459000000006</v>
      </c>
      <c r="I124" s="58">
        <v>21355.585999999999</v>
      </c>
      <c r="J124" s="58">
        <v>8195.6409999999996</v>
      </c>
      <c r="K124" s="58">
        <v>7734.8040000000001</v>
      </c>
      <c r="L124" s="58">
        <v>20054.424999999999</v>
      </c>
      <c r="M124" s="58">
        <v>16266.852000000001</v>
      </c>
      <c r="N124" s="58">
        <v>11809.556</v>
      </c>
      <c r="O124" s="58">
        <v>456.77099999999155</v>
      </c>
      <c r="P124" s="58">
        <v>4554.9399999999996</v>
      </c>
      <c r="Q124" s="58">
        <v>49266.722000000002</v>
      </c>
      <c r="R124" s="62">
        <v>21.5</v>
      </c>
      <c r="S124" s="22"/>
      <c r="U124" s="58"/>
      <c r="V124" s="58"/>
      <c r="W124" s="61"/>
    </row>
    <row r="125" spans="1:23">
      <c r="A125" s="59">
        <v>410</v>
      </c>
      <c r="B125" s="39" t="s">
        <v>185</v>
      </c>
      <c r="C125" s="58">
        <v>305142.109</v>
      </c>
      <c r="D125" s="58">
        <v>102735.50199999999</v>
      </c>
      <c r="E125" s="58">
        <v>11652.620999999999</v>
      </c>
      <c r="F125" s="58">
        <v>9348.0589999999993</v>
      </c>
      <c r="G125" s="58">
        <v>2362.9180000000001</v>
      </c>
      <c r="H125" s="58">
        <v>19484.267000000033</v>
      </c>
      <c r="I125" s="58">
        <v>29417.769</v>
      </c>
      <c r="J125" s="58">
        <v>9162.0959999999995</v>
      </c>
      <c r="K125" s="58">
        <v>10721.93</v>
      </c>
      <c r="L125" s="58">
        <v>21950.201000000001</v>
      </c>
      <c r="M125" s="58">
        <v>19868.832999999999</v>
      </c>
      <c r="N125" s="58">
        <v>13338.044</v>
      </c>
      <c r="O125" s="58">
        <v>543.36200000000281</v>
      </c>
      <c r="P125" s="58">
        <v>5323.277</v>
      </c>
      <c r="Q125" s="58">
        <v>68016.596000000005</v>
      </c>
      <c r="R125" s="62">
        <v>21.5</v>
      </c>
      <c r="S125" s="22"/>
      <c r="U125" s="58"/>
      <c r="V125" s="58"/>
      <c r="W125" s="61"/>
    </row>
    <row r="126" spans="1:23">
      <c r="A126" s="59">
        <v>416</v>
      </c>
      <c r="B126" s="39" t="s">
        <v>186</v>
      </c>
      <c r="C126" s="58">
        <v>46390.243999999999</v>
      </c>
      <c r="D126" s="58">
        <v>17623.14</v>
      </c>
      <c r="E126" s="58">
        <v>1743.807</v>
      </c>
      <c r="F126" s="58">
        <v>1228.133</v>
      </c>
      <c r="G126" s="58">
        <v>652.46900000000005</v>
      </c>
      <c r="H126" s="58">
        <v>2602.5980000000054</v>
      </c>
      <c r="I126" s="58">
        <v>4625.4949999999999</v>
      </c>
      <c r="J126" s="58">
        <v>2029.826</v>
      </c>
      <c r="K126" s="58">
        <v>1642.568</v>
      </c>
      <c r="L126" s="58">
        <v>4523.7049999999999</v>
      </c>
      <c r="M126" s="58">
        <v>3175.893</v>
      </c>
      <c r="N126" s="58">
        <v>2537.2440000000001</v>
      </c>
      <c r="O126" s="58">
        <v>63.960999999999785</v>
      </c>
      <c r="P126" s="58">
        <v>885.94200000000001</v>
      </c>
      <c r="Q126" s="58">
        <v>10314.172</v>
      </c>
      <c r="R126" s="62">
        <v>21.999999999999996</v>
      </c>
      <c r="S126" s="22"/>
      <c r="U126" s="58"/>
      <c r="V126" s="58"/>
      <c r="W126" s="61"/>
    </row>
    <row r="127" spans="1:23">
      <c r="A127" s="59">
        <v>418</v>
      </c>
      <c r="B127" s="39" t="s">
        <v>187</v>
      </c>
      <c r="C127" s="58">
        <v>508383.84399999998</v>
      </c>
      <c r="D127" s="58">
        <v>112728.425</v>
      </c>
      <c r="E127" s="58">
        <v>12257.742</v>
      </c>
      <c r="F127" s="58">
        <v>14402.146000000001</v>
      </c>
      <c r="G127" s="58">
        <v>1388.4649999999999</v>
      </c>
      <c r="H127" s="58">
        <v>26174.852999999992</v>
      </c>
      <c r="I127" s="58">
        <v>48118.048999999999</v>
      </c>
      <c r="J127" s="58">
        <v>9035.8610000000008</v>
      </c>
      <c r="K127" s="58">
        <v>15349.266</v>
      </c>
      <c r="L127" s="58">
        <v>20522.987000000001</v>
      </c>
      <c r="M127" s="58">
        <v>26139.348000000002</v>
      </c>
      <c r="N127" s="58">
        <v>15156.576999999999</v>
      </c>
      <c r="O127" s="58">
        <v>771.54099999997743</v>
      </c>
      <c r="P127" s="58">
        <v>6302.848</v>
      </c>
      <c r="Q127" s="58">
        <v>103339.83500000001</v>
      </c>
      <c r="R127" s="62">
        <v>20.5</v>
      </c>
      <c r="S127" s="22"/>
      <c r="U127" s="58"/>
      <c r="V127" s="58"/>
      <c r="W127" s="61"/>
    </row>
    <row r="128" spans="1:23">
      <c r="A128" s="59">
        <v>420</v>
      </c>
      <c r="B128" s="39" t="s">
        <v>188</v>
      </c>
      <c r="C128" s="58">
        <v>135423.288</v>
      </c>
      <c r="D128" s="58">
        <v>73933.447</v>
      </c>
      <c r="E128" s="58">
        <v>5047.62</v>
      </c>
      <c r="F128" s="58">
        <v>4560.7510000000002</v>
      </c>
      <c r="G128" s="58">
        <v>1868.019</v>
      </c>
      <c r="H128" s="58">
        <v>8642.1790000000037</v>
      </c>
      <c r="I128" s="58">
        <v>13429.491</v>
      </c>
      <c r="J128" s="58">
        <v>5736.3760000000002</v>
      </c>
      <c r="K128" s="58">
        <v>5063.8130000000001</v>
      </c>
      <c r="L128" s="58">
        <v>17831.358</v>
      </c>
      <c r="M128" s="58">
        <v>9641.9789999999994</v>
      </c>
      <c r="N128" s="58">
        <v>8874.2119999999995</v>
      </c>
      <c r="O128" s="58">
        <v>300.26900000000023</v>
      </c>
      <c r="P128" s="58">
        <v>2699.7269999999999</v>
      </c>
      <c r="Q128" s="58">
        <v>32130.931</v>
      </c>
      <c r="R128" s="62">
        <v>21</v>
      </c>
      <c r="S128" s="22"/>
      <c r="U128" s="58"/>
      <c r="V128" s="58"/>
      <c r="W128" s="61"/>
    </row>
    <row r="129" spans="1:23">
      <c r="A129" s="59">
        <v>421</v>
      </c>
      <c r="B129" s="39" t="s">
        <v>189</v>
      </c>
      <c r="C129" s="58">
        <v>6639.2939999999999</v>
      </c>
      <c r="D129" s="58">
        <v>5213.4030000000002</v>
      </c>
      <c r="E129" s="58">
        <v>313.93299999999999</v>
      </c>
      <c r="F129" s="58">
        <v>395.50599999999997</v>
      </c>
      <c r="G129" s="58">
        <v>802.298</v>
      </c>
      <c r="H129" s="58">
        <v>1352.691</v>
      </c>
      <c r="I129" s="58">
        <v>659.72400000000005</v>
      </c>
      <c r="J129" s="58">
        <v>285.65199999999999</v>
      </c>
      <c r="K129" s="58">
        <v>288.97800000000001</v>
      </c>
      <c r="L129" s="58">
        <v>1540.1130000000001</v>
      </c>
      <c r="M129" s="58">
        <v>736.47199999999998</v>
      </c>
      <c r="N129" s="58">
        <v>817.59500000000003</v>
      </c>
      <c r="O129" s="58">
        <v>44.361999999999398</v>
      </c>
      <c r="P129" s="58">
        <v>222.54400000000001</v>
      </c>
      <c r="Q129" s="58">
        <v>1906.9839999999999</v>
      </c>
      <c r="R129" s="62">
        <v>21</v>
      </c>
      <c r="S129" s="22"/>
      <c r="U129" s="58"/>
      <c r="V129" s="58"/>
      <c r="W129" s="61"/>
    </row>
    <row r="130" spans="1:23">
      <c r="A130" s="59">
        <v>422</v>
      </c>
      <c r="B130" s="39" t="s">
        <v>190</v>
      </c>
      <c r="C130" s="58">
        <v>112817.56200000001</v>
      </c>
      <c r="D130" s="58">
        <v>98992.460999999996</v>
      </c>
      <c r="E130" s="58">
        <v>9498.2309999999998</v>
      </c>
      <c r="F130" s="58">
        <v>3920.31</v>
      </c>
      <c r="G130" s="58">
        <v>2706.5790000000002</v>
      </c>
      <c r="H130" s="58">
        <v>8613.8869999999988</v>
      </c>
      <c r="I130" s="58">
        <v>11087.243</v>
      </c>
      <c r="J130" s="58">
        <v>2487.723</v>
      </c>
      <c r="K130" s="58">
        <v>4591.63</v>
      </c>
      <c r="L130" s="58">
        <v>24707.722000000002</v>
      </c>
      <c r="M130" s="58">
        <v>9615.9519999999993</v>
      </c>
      <c r="N130" s="58">
        <v>11924.029</v>
      </c>
      <c r="O130" s="58">
        <v>322.13199999999779</v>
      </c>
      <c r="P130" s="58">
        <v>2910.1680000000001</v>
      </c>
      <c r="Q130" s="58">
        <v>32529.054</v>
      </c>
      <c r="R130" s="62">
        <v>21</v>
      </c>
      <c r="S130" s="22"/>
      <c r="U130" s="58"/>
      <c r="V130" s="58"/>
      <c r="W130" s="61"/>
    </row>
    <row r="131" spans="1:23">
      <c r="A131" s="59">
        <v>423</v>
      </c>
      <c r="B131" s="39" t="s">
        <v>191</v>
      </c>
      <c r="C131" s="58">
        <v>411341.12400000001</v>
      </c>
      <c r="D131" s="58">
        <v>111629.83100000001</v>
      </c>
      <c r="E131" s="58">
        <v>7951.058</v>
      </c>
      <c r="F131" s="58">
        <v>11463.075000000001</v>
      </c>
      <c r="G131" s="58">
        <v>3301.8229999999999</v>
      </c>
      <c r="H131" s="58">
        <v>24657.200000000019</v>
      </c>
      <c r="I131" s="58">
        <v>39463.822999999997</v>
      </c>
      <c r="J131" s="58">
        <v>7617.9260000000004</v>
      </c>
      <c r="K131" s="58">
        <v>12460.887000000001</v>
      </c>
      <c r="L131" s="58">
        <v>19495.823</v>
      </c>
      <c r="M131" s="58">
        <v>23182.917000000001</v>
      </c>
      <c r="N131" s="58">
        <v>12869.543</v>
      </c>
      <c r="O131" s="58">
        <v>828.36199999999917</v>
      </c>
      <c r="P131" s="58">
        <v>5548.326</v>
      </c>
      <c r="Q131" s="58">
        <v>81924.432000000001</v>
      </c>
      <c r="R131" s="62">
        <v>19.5</v>
      </c>
      <c r="S131" s="22"/>
      <c r="U131" s="58"/>
      <c r="V131" s="58"/>
      <c r="W131" s="61"/>
    </row>
    <row r="132" spans="1:23">
      <c r="A132" s="59">
        <v>425</v>
      </c>
      <c r="B132" s="39" t="s">
        <v>192</v>
      </c>
      <c r="C132" s="58">
        <v>180876.147</v>
      </c>
      <c r="D132" s="58">
        <v>31588.717000000001</v>
      </c>
      <c r="E132" s="58">
        <v>4101.99</v>
      </c>
      <c r="F132" s="58">
        <v>6897.3559999999998</v>
      </c>
      <c r="G132" s="58">
        <v>2071.241</v>
      </c>
      <c r="H132" s="58">
        <v>9922.3569999999909</v>
      </c>
      <c r="I132" s="58">
        <v>17212.991999999998</v>
      </c>
      <c r="J132" s="58">
        <v>5644.5870000000004</v>
      </c>
      <c r="K132" s="58">
        <v>5937.72</v>
      </c>
      <c r="L132" s="58">
        <v>6528.1310000000003</v>
      </c>
      <c r="M132" s="58">
        <v>10710.225</v>
      </c>
      <c r="N132" s="58">
        <v>5654.7349999999997</v>
      </c>
      <c r="O132" s="58">
        <v>316.4360000000006</v>
      </c>
      <c r="P132" s="58">
        <v>2732.056</v>
      </c>
      <c r="Q132" s="58">
        <v>36401.586000000003</v>
      </c>
      <c r="R132" s="62">
        <v>21.5</v>
      </c>
      <c r="S132" s="22"/>
      <c r="U132" s="58"/>
      <c r="V132" s="58"/>
      <c r="W132" s="61"/>
    </row>
    <row r="133" spans="1:23">
      <c r="A133" s="59">
        <v>426</v>
      </c>
      <c r="B133" s="39" t="s">
        <v>193</v>
      </c>
      <c r="C133" s="58">
        <v>185806.29800000001</v>
      </c>
      <c r="D133" s="58">
        <v>69118.964000000007</v>
      </c>
      <c r="E133" s="58">
        <v>8857.0589999999993</v>
      </c>
      <c r="F133" s="58">
        <v>5759.8540000000003</v>
      </c>
      <c r="G133" s="58">
        <v>2989.1759999999999</v>
      </c>
      <c r="H133" s="58">
        <v>9575.3640000000087</v>
      </c>
      <c r="I133" s="58">
        <v>18147.762999999999</v>
      </c>
      <c r="J133" s="58">
        <v>6996.317</v>
      </c>
      <c r="K133" s="58">
        <v>7072.0559999999996</v>
      </c>
      <c r="L133" s="58">
        <v>17294.952000000001</v>
      </c>
      <c r="M133" s="58">
        <v>13353.538</v>
      </c>
      <c r="N133" s="58">
        <v>10034.576999999999</v>
      </c>
      <c r="O133" s="58">
        <v>396.19600000001265</v>
      </c>
      <c r="P133" s="58">
        <v>3901.3910000000001</v>
      </c>
      <c r="Q133" s="58">
        <v>40419.231</v>
      </c>
      <c r="R133" s="62">
        <v>21.499999999999996</v>
      </c>
      <c r="S133" s="22"/>
      <c r="U133" s="58"/>
      <c r="V133" s="58"/>
      <c r="W133" s="61"/>
    </row>
    <row r="134" spans="1:23">
      <c r="A134" s="59">
        <v>444</v>
      </c>
      <c r="B134" s="39" t="s">
        <v>194</v>
      </c>
      <c r="C134" s="58">
        <v>842563.28500000003</v>
      </c>
      <c r="D134" s="58">
        <v>326357.67499999999</v>
      </c>
      <c r="E134" s="58">
        <v>26444.133000000002</v>
      </c>
      <c r="F134" s="58">
        <v>20036.038</v>
      </c>
      <c r="G134" s="58">
        <v>4268.8469999999998</v>
      </c>
      <c r="H134" s="58">
        <v>49888.754999999983</v>
      </c>
      <c r="I134" s="58">
        <v>81528.785999999993</v>
      </c>
      <c r="J134" s="58">
        <v>34212.337</v>
      </c>
      <c r="K134" s="58">
        <v>27439.845000000001</v>
      </c>
      <c r="L134" s="58">
        <v>53642.464999999997</v>
      </c>
      <c r="M134" s="58">
        <v>49303.523000000001</v>
      </c>
      <c r="N134" s="58">
        <v>34050.648999999998</v>
      </c>
      <c r="O134" s="58">
        <v>1638.9220000000132</v>
      </c>
      <c r="P134" s="58">
        <v>13181.534</v>
      </c>
      <c r="Q134" s="58">
        <v>187159.25099999999</v>
      </c>
      <c r="R134" s="62">
        <v>20.5</v>
      </c>
      <c r="S134" s="22"/>
      <c r="U134" s="58"/>
      <c r="V134" s="58"/>
      <c r="W134" s="61"/>
    </row>
    <row r="135" spans="1:23">
      <c r="A135" s="59">
        <v>430</v>
      </c>
      <c r="B135" s="39" t="s">
        <v>195</v>
      </c>
      <c r="C135" s="58">
        <v>206726.649</v>
      </c>
      <c r="D135" s="58">
        <v>116207.967</v>
      </c>
      <c r="E135" s="58">
        <v>9233.6370000000006</v>
      </c>
      <c r="F135" s="58">
        <v>6889.1490000000003</v>
      </c>
      <c r="G135" s="58">
        <v>10988.561</v>
      </c>
      <c r="H135" s="58">
        <v>17154.557999999997</v>
      </c>
      <c r="I135" s="58">
        <v>20118.091</v>
      </c>
      <c r="J135" s="58">
        <v>7258.7</v>
      </c>
      <c r="K135" s="58">
        <v>7953.2089999999998</v>
      </c>
      <c r="L135" s="58">
        <v>27730.112000000001</v>
      </c>
      <c r="M135" s="58">
        <v>17383.36</v>
      </c>
      <c r="N135" s="58">
        <v>15533.865</v>
      </c>
      <c r="O135" s="58">
        <v>588.28500000000167</v>
      </c>
      <c r="P135" s="58">
        <v>5122.68</v>
      </c>
      <c r="Q135" s="58">
        <v>50949.400999999998</v>
      </c>
      <c r="R135" s="62">
        <v>21</v>
      </c>
      <c r="S135" s="22"/>
      <c r="U135" s="58"/>
      <c r="V135" s="58"/>
      <c r="W135" s="61"/>
    </row>
    <row r="136" spans="1:23">
      <c r="A136" s="59">
        <v>433</v>
      </c>
      <c r="B136" s="39" t="s">
        <v>196</v>
      </c>
      <c r="C136" s="58">
        <v>132298.09299999999</v>
      </c>
      <c r="D136" s="58">
        <v>50042.298999999999</v>
      </c>
      <c r="E136" s="58">
        <v>2856.902</v>
      </c>
      <c r="F136" s="58">
        <v>3961.4920000000002</v>
      </c>
      <c r="G136" s="58">
        <v>1573.4069999999999</v>
      </c>
      <c r="H136" s="58">
        <v>8802.9180000000124</v>
      </c>
      <c r="I136" s="58">
        <v>12488.011</v>
      </c>
      <c r="J136" s="58">
        <v>7651.8310000000001</v>
      </c>
      <c r="K136" s="58">
        <v>4722.1899999999996</v>
      </c>
      <c r="L136" s="58">
        <v>11555.569</v>
      </c>
      <c r="M136" s="58">
        <v>9180.4359999999997</v>
      </c>
      <c r="N136" s="58">
        <v>6821.5339999999997</v>
      </c>
      <c r="O136" s="58">
        <v>266.16899999999987</v>
      </c>
      <c r="P136" s="58">
        <v>2630.0520000000001</v>
      </c>
      <c r="Q136" s="58">
        <v>28570.477999999999</v>
      </c>
      <c r="R136" s="62">
        <v>21.5</v>
      </c>
      <c r="S136" s="22"/>
      <c r="U136" s="58"/>
      <c r="V136" s="58"/>
      <c r="W136" s="61"/>
    </row>
    <row r="137" spans="1:23">
      <c r="A137" s="59">
        <v>434</v>
      </c>
      <c r="B137" s="39" t="s">
        <v>197</v>
      </c>
      <c r="C137" s="58">
        <v>233465.965</v>
      </c>
      <c r="D137" s="58">
        <v>114691.76300000001</v>
      </c>
      <c r="E137" s="58">
        <v>9465.0190000000002</v>
      </c>
      <c r="F137" s="58">
        <v>5424.5169999999998</v>
      </c>
      <c r="G137" s="58">
        <v>3158.8240000000001</v>
      </c>
      <c r="H137" s="58">
        <v>16587.358999999982</v>
      </c>
      <c r="I137" s="58">
        <v>22503.306</v>
      </c>
      <c r="J137" s="58">
        <v>11930.605</v>
      </c>
      <c r="K137" s="58">
        <v>7812.0240000000003</v>
      </c>
      <c r="L137" s="58">
        <v>21711.308000000001</v>
      </c>
      <c r="M137" s="58">
        <v>15935.184999999999</v>
      </c>
      <c r="N137" s="58">
        <v>12887.598</v>
      </c>
      <c r="O137" s="58">
        <v>809.74400000000605</v>
      </c>
      <c r="P137" s="58">
        <v>4589.2700000000004</v>
      </c>
      <c r="Q137" s="58">
        <v>53150.103000000003</v>
      </c>
      <c r="R137" s="62">
        <v>20.25</v>
      </c>
      <c r="S137" s="22"/>
      <c r="U137" s="58"/>
      <c r="V137" s="58"/>
      <c r="W137" s="61"/>
    </row>
    <row r="138" spans="1:23">
      <c r="A138" s="59">
        <v>435</v>
      </c>
      <c r="B138" s="39" t="s">
        <v>198</v>
      </c>
      <c r="C138" s="58">
        <v>8190.8990000000003</v>
      </c>
      <c r="D138" s="58">
        <v>7082.3980000000001</v>
      </c>
      <c r="E138" s="58">
        <v>388.03199999999998</v>
      </c>
      <c r="F138" s="58">
        <v>201.48599999999999</v>
      </c>
      <c r="G138" s="58">
        <v>152.27000000000001</v>
      </c>
      <c r="H138" s="58">
        <v>1292.9149999999986</v>
      </c>
      <c r="I138" s="58">
        <v>819.63300000000004</v>
      </c>
      <c r="J138" s="58">
        <v>493.64</v>
      </c>
      <c r="K138" s="58">
        <v>293.63400000000001</v>
      </c>
      <c r="L138" s="58">
        <v>1747.2</v>
      </c>
      <c r="M138" s="58">
        <v>659.23199999999997</v>
      </c>
      <c r="N138" s="58">
        <v>824.50900000000001</v>
      </c>
      <c r="O138" s="58">
        <v>5.6630000000002383</v>
      </c>
      <c r="P138" s="58">
        <v>195.98699999999999</v>
      </c>
      <c r="Q138" s="58">
        <v>2081.6970000000001</v>
      </c>
      <c r="R138" s="62">
        <v>18.5</v>
      </c>
      <c r="S138" s="22"/>
      <c r="U138" s="58"/>
      <c r="V138" s="58"/>
      <c r="W138" s="61"/>
    </row>
    <row r="139" spans="1:23">
      <c r="A139" s="59">
        <v>436</v>
      </c>
      <c r="B139" s="39" t="s">
        <v>199</v>
      </c>
      <c r="C139" s="58">
        <v>28240.527999999998</v>
      </c>
      <c r="D139" s="58">
        <v>9230.5380000000005</v>
      </c>
      <c r="E139" s="58">
        <v>807.22699999999998</v>
      </c>
      <c r="F139" s="58">
        <v>1330.261</v>
      </c>
      <c r="G139" s="58">
        <v>1194.896</v>
      </c>
      <c r="H139" s="58">
        <v>2694.3360000000011</v>
      </c>
      <c r="I139" s="58">
        <v>2732.9270000000001</v>
      </c>
      <c r="J139" s="58">
        <v>1401.268</v>
      </c>
      <c r="K139" s="58">
        <v>1218.232</v>
      </c>
      <c r="L139" s="58">
        <v>2376.5300000000002</v>
      </c>
      <c r="M139" s="58">
        <v>2258.6350000000002</v>
      </c>
      <c r="N139" s="58">
        <v>1657.114</v>
      </c>
      <c r="O139" s="58">
        <v>72.674999999999272</v>
      </c>
      <c r="P139" s="58">
        <v>645.58299999999997</v>
      </c>
      <c r="Q139" s="58">
        <v>5962.1629999999996</v>
      </c>
      <c r="R139" s="62">
        <v>21</v>
      </c>
      <c r="S139" s="22"/>
      <c r="U139" s="58"/>
      <c r="V139" s="58"/>
      <c r="W139" s="61"/>
    </row>
    <row r="140" spans="1:23">
      <c r="A140" s="59">
        <v>440</v>
      </c>
      <c r="B140" s="39" t="s">
        <v>200</v>
      </c>
      <c r="C140" s="58">
        <v>95338.297999999995</v>
      </c>
      <c r="D140" s="58">
        <v>20363.650000000001</v>
      </c>
      <c r="E140" s="58">
        <v>1062.2380000000001</v>
      </c>
      <c r="F140" s="58">
        <v>4412.5349999999999</v>
      </c>
      <c r="G140" s="58">
        <v>352.05700000000002</v>
      </c>
      <c r="H140" s="58">
        <v>4852.1740000000091</v>
      </c>
      <c r="I140" s="58">
        <v>8910.4580000000005</v>
      </c>
      <c r="J140" s="58">
        <v>1737.5440000000001</v>
      </c>
      <c r="K140" s="58">
        <v>2864.1869999999999</v>
      </c>
      <c r="L140" s="58">
        <v>4196.2449999999999</v>
      </c>
      <c r="M140" s="58">
        <v>6795.3950000000004</v>
      </c>
      <c r="N140" s="58">
        <v>4101.9589999999998</v>
      </c>
      <c r="O140" s="58">
        <v>114.57399999999961</v>
      </c>
      <c r="P140" s="58">
        <v>1753.6769999999999</v>
      </c>
      <c r="Q140" s="58">
        <v>17486.009999999998</v>
      </c>
      <c r="R140" s="62">
        <v>20</v>
      </c>
      <c r="S140" s="22"/>
      <c r="U140" s="58"/>
      <c r="V140" s="58"/>
      <c r="W140" s="61"/>
    </row>
    <row r="141" spans="1:23">
      <c r="A141" s="59">
        <v>441</v>
      </c>
      <c r="B141" s="39" t="s">
        <v>201</v>
      </c>
      <c r="C141" s="58">
        <v>60109.514999999999</v>
      </c>
      <c r="D141" s="58">
        <v>35749.942999999999</v>
      </c>
      <c r="E141" s="58">
        <v>2985.5309999999999</v>
      </c>
      <c r="F141" s="58">
        <v>1794.761</v>
      </c>
      <c r="G141" s="58">
        <v>1656.2429999999999</v>
      </c>
      <c r="H141" s="58">
        <v>4503.9970000000067</v>
      </c>
      <c r="I141" s="58">
        <v>6057.3149999999996</v>
      </c>
      <c r="J141" s="58">
        <v>3034.605</v>
      </c>
      <c r="K141" s="58">
        <v>2170.8009999999999</v>
      </c>
      <c r="L141" s="58">
        <v>9173.8209999999999</v>
      </c>
      <c r="M141" s="58">
        <v>4654.0439999999999</v>
      </c>
      <c r="N141" s="58">
        <v>4723.759</v>
      </c>
      <c r="O141" s="58">
        <v>125.34700000000157</v>
      </c>
      <c r="P141" s="58">
        <v>1392.895</v>
      </c>
      <c r="Q141" s="58">
        <v>14489.700999999999</v>
      </c>
      <c r="R141" s="62">
        <v>21</v>
      </c>
      <c r="S141" s="22"/>
      <c r="U141" s="58"/>
      <c r="V141" s="58"/>
      <c r="W141" s="61"/>
    </row>
    <row r="142" spans="1:23">
      <c r="A142" s="59">
        <v>475</v>
      </c>
      <c r="B142" s="39" t="s">
        <v>202</v>
      </c>
      <c r="C142" s="58">
        <v>87336.633000000002</v>
      </c>
      <c r="D142" s="58">
        <v>35494.21</v>
      </c>
      <c r="E142" s="58">
        <v>1568.125</v>
      </c>
      <c r="F142" s="58">
        <v>2552.3380000000002</v>
      </c>
      <c r="G142" s="58">
        <v>2713.634</v>
      </c>
      <c r="H142" s="58">
        <v>8212.4590000000044</v>
      </c>
      <c r="I142" s="58">
        <v>8593.9169999999995</v>
      </c>
      <c r="J142" s="58">
        <v>3435.902</v>
      </c>
      <c r="K142" s="58">
        <v>2954.6030000000001</v>
      </c>
      <c r="L142" s="58">
        <v>8253.2649999999994</v>
      </c>
      <c r="M142" s="58">
        <v>6639.3789999999999</v>
      </c>
      <c r="N142" s="58">
        <v>4779.43</v>
      </c>
      <c r="O142" s="58">
        <v>440.31700000000365</v>
      </c>
      <c r="P142" s="58">
        <v>1960.492</v>
      </c>
      <c r="Q142" s="58">
        <v>19552.791000000001</v>
      </c>
      <c r="R142" s="62">
        <v>21.5</v>
      </c>
      <c r="S142" s="22"/>
      <c r="U142" s="58"/>
      <c r="V142" s="58"/>
      <c r="W142" s="61"/>
    </row>
    <row r="143" spans="1:23">
      <c r="A143" s="59">
        <v>480</v>
      </c>
      <c r="B143" s="39" t="s">
        <v>203</v>
      </c>
      <c r="C143" s="58">
        <v>26660.223999999998</v>
      </c>
      <c r="D143" s="58">
        <v>13532.678</v>
      </c>
      <c r="E143" s="58">
        <v>1016.352</v>
      </c>
      <c r="F143" s="58">
        <v>1019.083</v>
      </c>
      <c r="G143" s="58">
        <v>1746.5450000000001</v>
      </c>
      <c r="H143" s="58">
        <v>2970.9630000000034</v>
      </c>
      <c r="I143" s="58">
        <v>2721.7820000000002</v>
      </c>
      <c r="J143" s="58">
        <v>1673.69</v>
      </c>
      <c r="K143" s="58">
        <v>1162.9159999999999</v>
      </c>
      <c r="L143" s="58">
        <v>3126.835</v>
      </c>
      <c r="M143" s="58">
        <v>2297.1190000000001</v>
      </c>
      <c r="N143" s="58">
        <v>1812.405</v>
      </c>
      <c r="O143" s="58">
        <v>77.336000000000467</v>
      </c>
      <c r="P143" s="58">
        <v>676.01400000000001</v>
      </c>
      <c r="Q143" s="58">
        <v>6277.2020000000002</v>
      </c>
      <c r="R143" s="62">
        <v>20.75</v>
      </c>
      <c r="S143" s="22"/>
      <c r="U143" s="58"/>
      <c r="V143" s="58"/>
      <c r="W143" s="61"/>
    </row>
    <row r="144" spans="1:23">
      <c r="A144" s="59">
        <v>481</v>
      </c>
      <c r="B144" s="39" t="s">
        <v>204</v>
      </c>
      <c r="C144" s="58">
        <v>198026.71599999999</v>
      </c>
      <c r="D144" s="58">
        <v>51886.232000000004</v>
      </c>
      <c r="E144" s="58">
        <v>3791.8409999999999</v>
      </c>
      <c r="F144" s="58">
        <v>5430.5190000000002</v>
      </c>
      <c r="G144" s="58">
        <v>1850.6489999999999</v>
      </c>
      <c r="H144" s="58">
        <v>11965.346000000025</v>
      </c>
      <c r="I144" s="58">
        <v>18882.47</v>
      </c>
      <c r="J144" s="58">
        <v>5623.6369999999997</v>
      </c>
      <c r="K144" s="58">
        <v>6079.9210000000003</v>
      </c>
      <c r="L144" s="58">
        <v>8416.8649999999998</v>
      </c>
      <c r="M144" s="58">
        <v>11073.87</v>
      </c>
      <c r="N144" s="58">
        <v>5746.4</v>
      </c>
      <c r="O144" s="58">
        <v>497.75599999999758</v>
      </c>
      <c r="P144" s="58">
        <v>2711.8670000000002</v>
      </c>
      <c r="Q144" s="58">
        <v>41584.39</v>
      </c>
      <c r="R144" s="62">
        <v>20.750000000000004</v>
      </c>
      <c r="S144" s="22"/>
      <c r="U144" s="58"/>
      <c r="V144" s="58"/>
      <c r="W144" s="61"/>
    </row>
    <row r="145" spans="1:23">
      <c r="A145" s="59">
        <v>483</v>
      </c>
      <c r="B145" s="39" t="s">
        <v>205</v>
      </c>
      <c r="C145" s="58">
        <v>10989.646000000001</v>
      </c>
      <c r="D145" s="58">
        <v>5394.92</v>
      </c>
      <c r="E145" s="58">
        <v>479.92700000000002</v>
      </c>
      <c r="F145" s="58">
        <v>499.42599999999999</v>
      </c>
      <c r="G145" s="58">
        <v>725.87099999999998</v>
      </c>
      <c r="H145" s="58">
        <v>1259.5959999999977</v>
      </c>
      <c r="I145" s="58">
        <v>1114.8620000000001</v>
      </c>
      <c r="J145" s="58">
        <v>638.82299999999998</v>
      </c>
      <c r="K145" s="58">
        <v>431.71199999999999</v>
      </c>
      <c r="L145" s="58">
        <v>1829.865</v>
      </c>
      <c r="M145" s="58">
        <v>1146.6079999999999</v>
      </c>
      <c r="N145" s="58">
        <v>1049.73</v>
      </c>
      <c r="O145" s="58">
        <v>42.464000000000624</v>
      </c>
      <c r="P145" s="58">
        <v>386.524</v>
      </c>
      <c r="Q145" s="58">
        <v>2503.4929999999999</v>
      </c>
      <c r="R145" s="62">
        <v>22.5</v>
      </c>
      <c r="S145" s="22"/>
      <c r="U145" s="58"/>
      <c r="V145" s="58"/>
      <c r="W145" s="61"/>
    </row>
    <row r="146" spans="1:23">
      <c r="A146" s="59">
        <v>484</v>
      </c>
      <c r="B146" s="39" t="s">
        <v>206</v>
      </c>
      <c r="C146" s="58">
        <v>34699.805</v>
      </c>
      <c r="D146" s="58">
        <v>24090.251</v>
      </c>
      <c r="E146" s="58">
        <v>1501.058</v>
      </c>
      <c r="F146" s="58">
        <v>1012.8630000000001</v>
      </c>
      <c r="G146" s="58">
        <v>858.375</v>
      </c>
      <c r="H146" s="58">
        <v>5608.5840000000007</v>
      </c>
      <c r="I146" s="58">
        <v>3361.4929999999999</v>
      </c>
      <c r="J146" s="58">
        <v>1541.1010000000001</v>
      </c>
      <c r="K146" s="58">
        <v>1388.9580000000001</v>
      </c>
      <c r="L146" s="58">
        <v>6414.1729999999998</v>
      </c>
      <c r="M146" s="58">
        <v>3094.047</v>
      </c>
      <c r="N146" s="58">
        <v>3173.2809999999999</v>
      </c>
      <c r="O146" s="58">
        <v>151.40399999999909</v>
      </c>
      <c r="P146" s="58">
        <v>947.178</v>
      </c>
      <c r="Q146" s="58">
        <v>8831.7659999999996</v>
      </c>
      <c r="R146" s="62">
        <v>20.5</v>
      </c>
      <c r="S146" s="22"/>
      <c r="U146" s="58"/>
      <c r="V146" s="58"/>
      <c r="W146" s="61"/>
    </row>
    <row r="147" spans="1:23">
      <c r="A147" s="59">
        <v>489</v>
      </c>
      <c r="B147" s="39" t="s">
        <v>207</v>
      </c>
      <c r="C147" s="58">
        <v>21000.83</v>
      </c>
      <c r="D147" s="58">
        <v>15101.522999999999</v>
      </c>
      <c r="E147" s="58">
        <v>1031.9290000000001</v>
      </c>
      <c r="F147" s="58">
        <v>649.74800000000005</v>
      </c>
      <c r="G147" s="58">
        <v>802.05499999999995</v>
      </c>
      <c r="H147" s="58">
        <v>1663.6139999999996</v>
      </c>
      <c r="I147" s="58">
        <v>2126.3539999999998</v>
      </c>
      <c r="J147" s="58">
        <v>1350.2909999999999</v>
      </c>
      <c r="K147" s="58">
        <v>830.79200000000003</v>
      </c>
      <c r="L147" s="58">
        <v>4784.0550000000003</v>
      </c>
      <c r="M147" s="58">
        <v>1743.394</v>
      </c>
      <c r="N147" s="58">
        <v>2195.25</v>
      </c>
      <c r="O147" s="58">
        <v>87.726000000000568</v>
      </c>
      <c r="P147" s="58">
        <v>526.74699999999996</v>
      </c>
      <c r="Q147" s="58">
        <v>5218.7929999999997</v>
      </c>
      <c r="R147" s="62">
        <v>21.500000000000004</v>
      </c>
      <c r="S147" s="22"/>
      <c r="U147" s="58"/>
      <c r="V147" s="58"/>
      <c r="W147" s="61"/>
    </row>
    <row r="148" spans="1:23">
      <c r="A148" s="59">
        <v>491</v>
      </c>
      <c r="B148" s="39" t="s">
        <v>208</v>
      </c>
      <c r="C148" s="58">
        <v>826672.973</v>
      </c>
      <c r="D148" s="58">
        <v>370223.71799999999</v>
      </c>
      <c r="E148" s="58">
        <v>33458.673000000003</v>
      </c>
      <c r="F148" s="58">
        <v>26145.527999999998</v>
      </c>
      <c r="G148" s="58">
        <v>4413.3329999999996</v>
      </c>
      <c r="H148" s="58">
        <v>49133.406999999985</v>
      </c>
      <c r="I148" s="58">
        <v>81248.176999999996</v>
      </c>
      <c r="J148" s="58">
        <v>14652.22</v>
      </c>
      <c r="K148" s="58">
        <v>29015.645</v>
      </c>
      <c r="L148" s="58">
        <v>78454.974000000002</v>
      </c>
      <c r="M148" s="58">
        <v>57335.044999999998</v>
      </c>
      <c r="N148" s="58">
        <v>45892.906999999999</v>
      </c>
      <c r="O148" s="58">
        <v>2348.9370000000417</v>
      </c>
      <c r="P148" s="58">
        <v>15489.454</v>
      </c>
      <c r="Q148" s="58">
        <v>202462.141</v>
      </c>
      <c r="R148" s="62">
        <v>22</v>
      </c>
      <c r="S148" s="22"/>
      <c r="U148" s="58"/>
      <c r="V148" s="58"/>
      <c r="W148" s="61"/>
    </row>
    <row r="149" spans="1:23">
      <c r="A149" s="59">
        <v>494</v>
      </c>
      <c r="B149" s="39" t="s">
        <v>209</v>
      </c>
      <c r="C149" s="58">
        <v>133888.25099999999</v>
      </c>
      <c r="D149" s="58">
        <v>46276.777000000002</v>
      </c>
      <c r="E149" s="58">
        <v>5170.5060000000003</v>
      </c>
      <c r="F149" s="58">
        <v>5218.5259999999998</v>
      </c>
      <c r="G149" s="58">
        <v>1833.335</v>
      </c>
      <c r="H149" s="58">
        <v>7998.2210000000168</v>
      </c>
      <c r="I149" s="58">
        <v>13086.895</v>
      </c>
      <c r="J149" s="58">
        <v>5185.8209999999999</v>
      </c>
      <c r="K149" s="58">
        <v>5315.2629999999999</v>
      </c>
      <c r="L149" s="58">
        <v>10688.751</v>
      </c>
      <c r="M149" s="58">
        <v>9448.9169999999995</v>
      </c>
      <c r="N149" s="58">
        <v>6753.64</v>
      </c>
      <c r="O149" s="58">
        <v>327.51200000000335</v>
      </c>
      <c r="P149" s="58">
        <v>2683.2289999999998</v>
      </c>
      <c r="Q149" s="58">
        <v>29852.147000000001</v>
      </c>
      <c r="R149" s="62">
        <v>22</v>
      </c>
      <c r="S149" s="22"/>
      <c r="U149" s="58"/>
      <c r="V149" s="58"/>
      <c r="W149" s="61"/>
    </row>
    <row r="150" spans="1:23">
      <c r="A150" s="59">
        <v>495</v>
      </c>
      <c r="B150" s="39" t="s">
        <v>210</v>
      </c>
      <c r="C150" s="58">
        <v>16076.307000000001</v>
      </c>
      <c r="D150" s="58">
        <v>11955.036</v>
      </c>
      <c r="E150" s="58">
        <v>908.92499999999995</v>
      </c>
      <c r="F150" s="58">
        <v>626.83900000000006</v>
      </c>
      <c r="G150" s="58">
        <v>516.71</v>
      </c>
      <c r="H150" s="58">
        <v>1800.1489999999994</v>
      </c>
      <c r="I150" s="58">
        <v>1593.816</v>
      </c>
      <c r="J150" s="58">
        <v>846.89300000000003</v>
      </c>
      <c r="K150" s="58">
        <v>703.20299999999997</v>
      </c>
      <c r="L150" s="58">
        <v>3573.82</v>
      </c>
      <c r="M150" s="58">
        <v>1393.056</v>
      </c>
      <c r="N150" s="58">
        <v>1721.203</v>
      </c>
      <c r="O150" s="58">
        <v>53.352999999999611</v>
      </c>
      <c r="P150" s="58">
        <v>421.233</v>
      </c>
      <c r="Q150" s="58">
        <v>4271.1719999999996</v>
      </c>
      <c r="R150" s="62">
        <v>22</v>
      </c>
      <c r="S150" s="22"/>
      <c r="U150" s="58"/>
      <c r="V150" s="58"/>
      <c r="W150" s="61"/>
    </row>
    <row r="151" spans="1:23">
      <c r="A151" s="59">
        <v>498</v>
      </c>
      <c r="B151" s="39" t="s">
        <v>211</v>
      </c>
      <c r="C151" s="58">
        <v>32523.809000000001</v>
      </c>
      <c r="D151" s="58">
        <v>16582.149000000001</v>
      </c>
      <c r="E151" s="58">
        <v>2365.127</v>
      </c>
      <c r="F151" s="58">
        <v>1240.963</v>
      </c>
      <c r="G151" s="58">
        <v>262.92700000000002</v>
      </c>
      <c r="H151" s="58">
        <v>4243.7629999999954</v>
      </c>
      <c r="I151" s="58">
        <v>3181.9169999999999</v>
      </c>
      <c r="J151" s="58">
        <v>1347.9559999999999</v>
      </c>
      <c r="K151" s="58">
        <v>1450.0740000000001</v>
      </c>
      <c r="L151" s="58">
        <v>3186.453</v>
      </c>
      <c r="M151" s="58">
        <v>2783.5790000000002</v>
      </c>
      <c r="N151" s="58">
        <v>1919.393</v>
      </c>
      <c r="O151" s="58">
        <v>71.321999999999662</v>
      </c>
      <c r="P151" s="58">
        <v>812.87800000000004</v>
      </c>
      <c r="Q151" s="58">
        <v>8249.7150000000001</v>
      </c>
      <c r="R151" s="62">
        <v>21.5</v>
      </c>
      <c r="S151" s="22"/>
      <c r="U151" s="58"/>
      <c r="V151" s="58"/>
      <c r="W151" s="61"/>
    </row>
    <row r="152" spans="1:23">
      <c r="A152" s="59">
        <v>499</v>
      </c>
      <c r="B152" s="39" t="s">
        <v>212</v>
      </c>
      <c r="C152" s="58">
        <v>373057.587</v>
      </c>
      <c r="D152" s="58">
        <v>113654.054</v>
      </c>
      <c r="E152" s="58">
        <v>6054.1809999999996</v>
      </c>
      <c r="F152" s="58">
        <v>8819.9050000000007</v>
      </c>
      <c r="G152" s="58">
        <v>6186.1679999999997</v>
      </c>
      <c r="H152" s="58">
        <v>21169.091000000037</v>
      </c>
      <c r="I152" s="58">
        <v>36284.165999999997</v>
      </c>
      <c r="J152" s="58">
        <v>8523.91</v>
      </c>
      <c r="K152" s="58">
        <v>11383.973</v>
      </c>
      <c r="L152" s="58">
        <v>19688.169000000002</v>
      </c>
      <c r="M152" s="58">
        <v>23119.987000000001</v>
      </c>
      <c r="N152" s="58">
        <v>13214.119000000001</v>
      </c>
      <c r="O152" s="58">
        <v>872.07900000000336</v>
      </c>
      <c r="P152" s="58">
        <v>5953.6019999999999</v>
      </c>
      <c r="Q152" s="58">
        <v>78889.968999999997</v>
      </c>
      <c r="R152" s="62">
        <v>20.75</v>
      </c>
      <c r="S152" s="22"/>
      <c r="U152" s="58"/>
      <c r="V152" s="58"/>
      <c r="W152" s="61"/>
    </row>
    <row r="153" spans="1:23">
      <c r="A153" s="59">
        <v>500</v>
      </c>
      <c r="B153" s="39" t="s">
        <v>213</v>
      </c>
      <c r="C153" s="58">
        <v>203471.42199999999</v>
      </c>
      <c r="D153" s="58">
        <v>55767.773000000001</v>
      </c>
      <c r="E153" s="58">
        <v>6280.085</v>
      </c>
      <c r="F153" s="58">
        <v>5763.5820000000003</v>
      </c>
      <c r="G153" s="58">
        <v>288.06299999999999</v>
      </c>
      <c r="H153" s="58">
        <v>11663.912000000008</v>
      </c>
      <c r="I153" s="58">
        <v>19457.413</v>
      </c>
      <c r="J153" s="58">
        <v>3424.34</v>
      </c>
      <c r="K153" s="58">
        <v>6311.39</v>
      </c>
      <c r="L153" s="58">
        <v>9856.06</v>
      </c>
      <c r="M153" s="58">
        <v>10931.008</v>
      </c>
      <c r="N153" s="58">
        <v>6330.1610000000001</v>
      </c>
      <c r="O153" s="58">
        <v>319.2440000000006</v>
      </c>
      <c r="P153" s="58">
        <v>2659.857</v>
      </c>
      <c r="Q153" s="58">
        <v>40924.116999999998</v>
      </c>
      <c r="R153" s="62">
        <v>19.5</v>
      </c>
      <c r="S153" s="22"/>
      <c r="U153" s="58"/>
      <c r="V153" s="58"/>
      <c r="W153" s="61"/>
    </row>
    <row r="154" spans="1:23">
      <c r="A154" s="59">
        <v>503</v>
      </c>
      <c r="B154" s="39" t="s">
        <v>214</v>
      </c>
      <c r="C154" s="58">
        <v>118708.06600000001</v>
      </c>
      <c r="D154" s="58">
        <v>52271.171999999999</v>
      </c>
      <c r="E154" s="58">
        <v>3011.6779999999999</v>
      </c>
      <c r="F154" s="58">
        <v>4289.1099999999997</v>
      </c>
      <c r="G154" s="58">
        <v>4138.9960000000001</v>
      </c>
      <c r="H154" s="58">
        <v>9792.8280000000013</v>
      </c>
      <c r="I154" s="58">
        <v>11745.255999999999</v>
      </c>
      <c r="J154" s="58">
        <v>6212.3729999999996</v>
      </c>
      <c r="K154" s="58">
        <v>4060.6030000000001</v>
      </c>
      <c r="L154" s="58">
        <v>11164.117</v>
      </c>
      <c r="M154" s="58">
        <v>8951.4750000000004</v>
      </c>
      <c r="N154" s="58">
        <v>6543.634</v>
      </c>
      <c r="O154" s="58">
        <v>303.89799999999559</v>
      </c>
      <c r="P154" s="58">
        <v>2536.828</v>
      </c>
      <c r="Q154" s="58">
        <v>27501.171999999999</v>
      </c>
      <c r="R154" s="62">
        <v>21.25</v>
      </c>
      <c r="S154" s="22"/>
      <c r="U154" s="58"/>
      <c r="V154" s="58"/>
      <c r="W154" s="61"/>
    </row>
    <row r="155" spans="1:23">
      <c r="A155" s="59">
        <v>504</v>
      </c>
      <c r="B155" s="39" t="s">
        <v>215</v>
      </c>
      <c r="C155" s="58">
        <v>25799.641</v>
      </c>
      <c r="D155" s="58">
        <v>12412.903</v>
      </c>
      <c r="E155" s="58">
        <v>1210.162</v>
      </c>
      <c r="F155" s="58">
        <v>675.279</v>
      </c>
      <c r="G155" s="58">
        <v>1288.319</v>
      </c>
      <c r="H155" s="58">
        <v>2518.9160000000011</v>
      </c>
      <c r="I155" s="58">
        <v>2525.5509999999999</v>
      </c>
      <c r="J155" s="58">
        <v>1919.0050000000001</v>
      </c>
      <c r="K155" s="58">
        <v>924.05799999999999</v>
      </c>
      <c r="L155" s="58">
        <v>3049.4929999999999</v>
      </c>
      <c r="M155" s="58">
        <v>2051.1390000000001</v>
      </c>
      <c r="N155" s="58">
        <v>1755.5840000000001</v>
      </c>
      <c r="O155" s="58">
        <v>50.962999999999965</v>
      </c>
      <c r="P155" s="58">
        <v>597.27099999999996</v>
      </c>
      <c r="Q155" s="58">
        <v>6109.4350000000004</v>
      </c>
      <c r="R155" s="62">
        <v>21.5</v>
      </c>
      <c r="S155" s="22"/>
      <c r="U155" s="58"/>
      <c r="V155" s="58"/>
      <c r="W155" s="61"/>
    </row>
    <row r="156" spans="1:23">
      <c r="A156" s="59">
        <v>505</v>
      </c>
      <c r="B156" s="39" t="s">
        <v>216</v>
      </c>
      <c r="C156" s="58">
        <v>407681.53899999999</v>
      </c>
      <c r="D156" s="58">
        <v>114201.236</v>
      </c>
      <c r="E156" s="58">
        <v>9196.3529999999992</v>
      </c>
      <c r="F156" s="58">
        <v>10633.245000000001</v>
      </c>
      <c r="G156" s="58">
        <v>3552.78</v>
      </c>
      <c r="H156" s="58">
        <v>22580.088999999971</v>
      </c>
      <c r="I156" s="58">
        <v>39017.262000000002</v>
      </c>
      <c r="J156" s="58">
        <v>18911.467000000001</v>
      </c>
      <c r="K156" s="58">
        <v>13152.288</v>
      </c>
      <c r="L156" s="58">
        <v>20832.147000000001</v>
      </c>
      <c r="M156" s="58">
        <v>24247.991000000002</v>
      </c>
      <c r="N156" s="58">
        <v>14484.222</v>
      </c>
      <c r="O156" s="58">
        <v>694.11999999999716</v>
      </c>
      <c r="P156" s="58">
        <v>6418.3469999999998</v>
      </c>
      <c r="Q156" s="58">
        <v>84215.34</v>
      </c>
      <c r="R156" s="62">
        <v>20.999999999999996</v>
      </c>
      <c r="S156" s="22"/>
      <c r="U156" s="58"/>
      <c r="V156" s="58"/>
      <c r="W156" s="61"/>
    </row>
    <row r="157" spans="1:23">
      <c r="A157" s="59">
        <v>508</v>
      </c>
      <c r="B157" s="39" t="s">
        <v>217</v>
      </c>
      <c r="C157" s="58">
        <v>124659.284</v>
      </c>
      <c r="D157" s="58">
        <v>89459.411999999997</v>
      </c>
      <c r="E157" s="58">
        <v>5709.2079999999996</v>
      </c>
      <c r="F157" s="58">
        <v>4168.6660000000002</v>
      </c>
      <c r="G157" s="58">
        <v>618.81100000000004</v>
      </c>
      <c r="H157" s="58">
        <v>7757.4550000000145</v>
      </c>
      <c r="I157" s="58">
        <v>12231.545</v>
      </c>
      <c r="J157" s="58">
        <v>3727.0949999999998</v>
      </c>
      <c r="K157" s="58">
        <v>4478.6369999999997</v>
      </c>
      <c r="L157" s="58">
        <v>17408.074000000001</v>
      </c>
      <c r="M157" s="58">
        <v>9176.7150000000001</v>
      </c>
      <c r="N157" s="58">
        <v>8954.5630000000001</v>
      </c>
      <c r="O157" s="58">
        <v>324.81199999999626</v>
      </c>
      <c r="P157" s="58">
        <v>2632.402</v>
      </c>
      <c r="Q157" s="58">
        <v>36503.758999999998</v>
      </c>
      <c r="R157" s="62">
        <v>22.500000000000004</v>
      </c>
      <c r="S157" s="22"/>
      <c r="U157" s="58"/>
      <c r="V157" s="58"/>
      <c r="W157" s="61"/>
    </row>
    <row r="158" spans="1:23">
      <c r="A158" s="59">
        <v>507</v>
      </c>
      <c r="B158" s="39" t="s">
        <v>218</v>
      </c>
      <c r="C158" s="58">
        <v>69303.648000000001</v>
      </c>
      <c r="D158" s="58">
        <v>49487.995999999999</v>
      </c>
      <c r="E158" s="58">
        <v>2788.5520000000001</v>
      </c>
      <c r="F158" s="58">
        <v>2182.623</v>
      </c>
      <c r="G158" s="58">
        <v>933.44200000000001</v>
      </c>
      <c r="H158" s="58">
        <v>7488.6570000000056</v>
      </c>
      <c r="I158" s="58">
        <v>6926.1469999999999</v>
      </c>
      <c r="J158" s="58">
        <v>2343.6379999999999</v>
      </c>
      <c r="K158" s="58">
        <v>2693.6570000000002</v>
      </c>
      <c r="L158" s="58">
        <v>12871.061</v>
      </c>
      <c r="M158" s="58">
        <v>5560.4139999999998</v>
      </c>
      <c r="N158" s="58">
        <v>6395.33</v>
      </c>
      <c r="O158" s="58">
        <v>171.05899999999838</v>
      </c>
      <c r="P158" s="58">
        <v>1522.441</v>
      </c>
      <c r="Q158" s="58">
        <v>17960.084999999999</v>
      </c>
      <c r="R158" s="62">
        <v>20.906626294392144</v>
      </c>
      <c r="S158" s="22"/>
      <c r="U158" s="58"/>
      <c r="V158" s="58"/>
      <c r="W158" s="61"/>
    </row>
    <row r="159" spans="1:23">
      <c r="A159" s="59">
        <v>529</v>
      </c>
      <c r="B159" s="39" t="s">
        <v>219</v>
      </c>
      <c r="C159" s="58">
        <v>383486.45500000002</v>
      </c>
      <c r="D159" s="58">
        <v>160525.424</v>
      </c>
      <c r="E159" s="58">
        <v>9731.6329999999998</v>
      </c>
      <c r="F159" s="58">
        <v>8838.1839999999993</v>
      </c>
      <c r="G159" s="58">
        <v>2059.4630000000002</v>
      </c>
      <c r="H159" s="58">
        <v>27730.232999999975</v>
      </c>
      <c r="I159" s="58">
        <v>35808.775000000001</v>
      </c>
      <c r="J159" s="58">
        <v>7647.0959999999995</v>
      </c>
      <c r="K159" s="58">
        <v>11515.646000000001</v>
      </c>
      <c r="L159" s="58">
        <v>22536.050999999999</v>
      </c>
      <c r="M159" s="58">
        <v>20967.099999999999</v>
      </c>
      <c r="N159" s="58">
        <v>13820.546</v>
      </c>
      <c r="O159" s="58">
        <v>1065.6299999999846</v>
      </c>
      <c r="P159" s="58">
        <v>5179.3680000000004</v>
      </c>
      <c r="Q159" s="58">
        <v>84812.614000000001</v>
      </c>
      <c r="R159" s="62">
        <v>19</v>
      </c>
      <c r="S159" s="22"/>
      <c r="U159" s="58"/>
      <c r="V159" s="58"/>
      <c r="W159" s="61"/>
    </row>
    <row r="160" spans="1:23">
      <c r="A160" s="59">
        <v>531</v>
      </c>
      <c r="B160" s="39" t="s">
        <v>220</v>
      </c>
      <c r="C160" s="58">
        <v>78815.467000000004</v>
      </c>
      <c r="D160" s="58">
        <v>36988.945</v>
      </c>
      <c r="E160" s="58">
        <v>2990.4009999999998</v>
      </c>
      <c r="F160" s="58">
        <v>2073.0169999999998</v>
      </c>
      <c r="G160" s="58">
        <v>2319.6149999999998</v>
      </c>
      <c r="H160" s="58">
        <v>4795.9819999999927</v>
      </c>
      <c r="I160" s="58">
        <v>7706.9539999999997</v>
      </c>
      <c r="J160" s="58">
        <v>2582.8069999999998</v>
      </c>
      <c r="K160" s="58">
        <v>2844.94</v>
      </c>
      <c r="L160" s="58">
        <v>8188.8220000000001</v>
      </c>
      <c r="M160" s="58">
        <v>5502.2870000000003</v>
      </c>
      <c r="N160" s="58">
        <v>4585.8980000000001</v>
      </c>
      <c r="O160" s="58">
        <v>169.9200000000028</v>
      </c>
      <c r="P160" s="58">
        <v>1495.1420000000001</v>
      </c>
      <c r="Q160" s="58">
        <v>19189.077000000001</v>
      </c>
      <c r="R160" s="62">
        <v>21.75</v>
      </c>
      <c r="S160" s="22"/>
      <c r="U160" s="58"/>
      <c r="V160" s="58"/>
      <c r="W160" s="61"/>
    </row>
    <row r="161" spans="1:23">
      <c r="A161" s="59">
        <v>535</v>
      </c>
      <c r="B161" s="39" t="s">
        <v>221</v>
      </c>
      <c r="C161" s="58">
        <v>142002.11199999999</v>
      </c>
      <c r="D161" s="58">
        <v>54515.807999999997</v>
      </c>
      <c r="E161" s="58">
        <v>4360.6689999999999</v>
      </c>
      <c r="F161" s="58">
        <v>5275.0540000000001</v>
      </c>
      <c r="G161" s="58">
        <v>5933.6710000000003</v>
      </c>
      <c r="H161" s="58">
        <v>11180.697999999995</v>
      </c>
      <c r="I161" s="58">
        <v>13526.291999999999</v>
      </c>
      <c r="J161" s="58">
        <v>4601.6279999999997</v>
      </c>
      <c r="K161" s="58">
        <v>5202.7349999999997</v>
      </c>
      <c r="L161" s="58">
        <v>16133.365</v>
      </c>
      <c r="M161" s="58">
        <v>11788.870999999999</v>
      </c>
      <c r="N161" s="58">
        <v>9250.9670000000006</v>
      </c>
      <c r="O161" s="58">
        <v>345.91200000000026</v>
      </c>
      <c r="P161" s="58">
        <v>3559.0720000000001</v>
      </c>
      <c r="Q161" s="58">
        <v>31604.579000000002</v>
      </c>
      <c r="R161" s="62">
        <v>22</v>
      </c>
      <c r="S161" s="22"/>
      <c r="U161" s="58"/>
      <c r="V161" s="58"/>
      <c r="W161" s="61"/>
    </row>
    <row r="162" spans="1:23">
      <c r="A162" s="59">
        <v>536</v>
      </c>
      <c r="B162" s="39" t="s">
        <v>222</v>
      </c>
      <c r="C162" s="58">
        <v>676610.76</v>
      </c>
      <c r="D162" s="58">
        <v>197750.62700000001</v>
      </c>
      <c r="E162" s="58">
        <v>20159.223000000002</v>
      </c>
      <c r="F162" s="58">
        <v>18970.182000000001</v>
      </c>
      <c r="G162" s="58">
        <v>1577.077</v>
      </c>
      <c r="H162" s="58">
        <v>30651.852000000003</v>
      </c>
      <c r="I162" s="58">
        <v>65604.826000000001</v>
      </c>
      <c r="J162" s="58">
        <v>12856.825999999999</v>
      </c>
      <c r="K162" s="58">
        <v>21526.755000000001</v>
      </c>
      <c r="L162" s="58">
        <v>37088.978999999999</v>
      </c>
      <c r="M162" s="58">
        <v>38731.963000000003</v>
      </c>
      <c r="N162" s="58">
        <v>24109.087</v>
      </c>
      <c r="O162" s="58">
        <v>1128.5229999999938</v>
      </c>
      <c r="P162" s="58">
        <v>9916.5149999999994</v>
      </c>
      <c r="Q162" s="58">
        <v>144687.37400000001</v>
      </c>
      <c r="R162" s="62">
        <v>21</v>
      </c>
      <c r="S162" s="22"/>
      <c r="U162" s="58"/>
      <c r="V162" s="58"/>
      <c r="W162" s="61"/>
    </row>
    <row r="163" spans="1:23">
      <c r="A163" s="59">
        <v>538</v>
      </c>
      <c r="B163" s="39" t="s">
        <v>223</v>
      </c>
      <c r="C163" s="58">
        <v>83988.138999999996</v>
      </c>
      <c r="D163" s="58">
        <v>26002.106</v>
      </c>
      <c r="E163" s="58">
        <v>1704.4590000000001</v>
      </c>
      <c r="F163" s="58">
        <v>2717.509</v>
      </c>
      <c r="G163" s="58">
        <v>1838.723</v>
      </c>
      <c r="H163" s="58">
        <v>5958.9380000000001</v>
      </c>
      <c r="I163" s="58">
        <v>8264.7739999999994</v>
      </c>
      <c r="J163" s="58">
        <v>3565.1860000000001</v>
      </c>
      <c r="K163" s="58">
        <v>2996.0079999999998</v>
      </c>
      <c r="L163" s="58">
        <v>5186.8429999999998</v>
      </c>
      <c r="M163" s="58">
        <v>5616.6109999999999</v>
      </c>
      <c r="N163" s="58">
        <v>3362.5360000000001</v>
      </c>
      <c r="O163" s="58">
        <v>137.21599999999762</v>
      </c>
      <c r="P163" s="58">
        <v>1529.3019999999999</v>
      </c>
      <c r="Q163" s="58">
        <v>18228.688999999998</v>
      </c>
      <c r="R163" s="62">
        <v>21.5</v>
      </c>
      <c r="S163" s="22"/>
      <c r="U163" s="58"/>
      <c r="V163" s="58"/>
      <c r="W163" s="61"/>
    </row>
    <row r="164" spans="1:23">
      <c r="A164" s="59">
        <v>541</v>
      </c>
      <c r="B164" s="39" t="s">
        <v>224</v>
      </c>
      <c r="C164" s="58">
        <v>105975.067</v>
      </c>
      <c r="D164" s="58">
        <v>75208.3</v>
      </c>
      <c r="E164" s="58">
        <v>7248.5649999999996</v>
      </c>
      <c r="F164" s="58">
        <v>3983.069</v>
      </c>
      <c r="G164" s="58">
        <v>3757.384</v>
      </c>
      <c r="H164" s="58">
        <v>7740.2789999999932</v>
      </c>
      <c r="I164" s="58">
        <v>10269.516</v>
      </c>
      <c r="J164" s="58">
        <v>3079.3580000000002</v>
      </c>
      <c r="K164" s="58">
        <v>4426.415</v>
      </c>
      <c r="L164" s="58">
        <v>22099.873</v>
      </c>
      <c r="M164" s="58">
        <v>9543.0370000000003</v>
      </c>
      <c r="N164" s="58">
        <v>10675.276</v>
      </c>
      <c r="O164" s="58">
        <v>341.93699999999262</v>
      </c>
      <c r="P164" s="58">
        <v>2973.6370000000002</v>
      </c>
      <c r="Q164" s="58">
        <v>26711.261999999999</v>
      </c>
      <c r="R164" s="62">
        <v>21</v>
      </c>
      <c r="S164" s="22"/>
      <c r="U164" s="58"/>
      <c r="V164" s="58"/>
      <c r="W164" s="61"/>
    </row>
    <row r="165" spans="1:23">
      <c r="A165" s="59">
        <v>543</v>
      </c>
      <c r="B165" s="39" t="s">
        <v>225</v>
      </c>
      <c r="C165" s="58">
        <v>1015170.99</v>
      </c>
      <c r="D165" s="58">
        <v>232927.818</v>
      </c>
      <c r="E165" s="58">
        <v>21196.946</v>
      </c>
      <c r="F165" s="58">
        <v>23381.784</v>
      </c>
      <c r="G165" s="58">
        <v>3195.0949999999998</v>
      </c>
      <c r="H165" s="58">
        <v>43490.045000000086</v>
      </c>
      <c r="I165" s="58">
        <v>96094.263999999996</v>
      </c>
      <c r="J165" s="58">
        <v>28584.598999999998</v>
      </c>
      <c r="K165" s="58">
        <v>28537.352999999999</v>
      </c>
      <c r="L165" s="58">
        <v>31935.850999999999</v>
      </c>
      <c r="M165" s="58">
        <v>50708.999000000003</v>
      </c>
      <c r="N165" s="58">
        <v>26113.584999999999</v>
      </c>
      <c r="O165" s="58">
        <v>1329.5849999999919</v>
      </c>
      <c r="P165" s="58">
        <v>12317.272999999999</v>
      </c>
      <c r="Q165" s="58">
        <v>198193.573</v>
      </c>
      <c r="R165" s="62">
        <v>19.75</v>
      </c>
      <c r="S165" s="22"/>
      <c r="U165" s="58"/>
      <c r="V165" s="58"/>
      <c r="W165" s="61"/>
    </row>
    <row r="166" spans="1:23">
      <c r="A166" s="59">
        <v>545</v>
      </c>
      <c r="B166" s="39" t="s">
        <v>226</v>
      </c>
      <c r="C166" s="58">
        <v>137158.98199999999</v>
      </c>
      <c r="D166" s="58">
        <v>58855.749000000003</v>
      </c>
      <c r="E166" s="58">
        <v>2898.1559999999999</v>
      </c>
      <c r="F166" s="58">
        <v>4269.0479999999998</v>
      </c>
      <c r="G166" s="58">
        <v>7063.8729999999996</v>
      </c>
      <c r="H166" s="58">
        <v>14586.02800000002</v>
      </c>
      <c r="I166" s="58">
        <v>13183.135</v>
      </c>
      <c r="J166" s="58">
        <v>3947.6750000000002</v>
      </c>
      <c r="K166" s="58">
        <v>4980.1049999999996</v>
      </c>
      <c r="L166" s="58">
        <v>14526.556</v>
      </c>
      <c r="M166" s="58">
        <v>12900.777</v>
      </c>
      <c r="N166" s="58">
        <v>9736.6869999999999</v>
      </c>
      <c r="O166" s="58">
        <v>362.78099999999904</v>
      </c>
      <c r="P166" s="58">
        <v>4195.4049999999997</v>
      </c>
      <c r="Q166" s="58">
        <v>29624.848999999998</v>
      </c>
      <c r="R166" s="62">
        <v>21</v>
      </c>
      <c r="S166" s="22"/>
      <c r="U166" s="58"/>
      <c r="V166" s="58"/>
      <c r="W166" s="61"/>
    </row>
    <row r="167" spans="1:23">
      <c r="A167" s="59">
        <v>560</v>
      </c>
      <c r="B167" s="39" t="s">
        <v>227</v>
      </c>
      <c r="C167" s="58">
        <v>245489.75399999999</v>
      </c>
      <c r="D167" s="58">
        <v>99024.364000000001</v>
      </c>
      <c r="E167" s="58">
        <v>9769.1129999999994</v>
      </c>
      <c r="F167" s="58">
        <v>7067.49</v>
      </c>
      <c r="G167" s="58">
        <v>6533.9</v>
      </c>
      <c r="H167" s="58">
        <v>19618.715000000026</v>
      </c>
      <c r="I167" s="58">
        <v>23752.883999999998</v>
      </c>
      <c r="J167" s="58">
        <v>11063.661</v>
      </c>
      <c r="K167" s="58">
        <v>8780.0079999999998</v>
      </c>
      <c r="L167" s="58">
        <v>22768.262999999999</v>
      </c>
      <c r="M167" s="58">
        <v>17556.011999999999</v>
      </c>
      <c r="N167" s="58">
        <v>13822.761</v>
      </c>
      <c r="O167" s="58">
        <v>669.50000000001637</v>
      </c>
      <c r="P167" s="58">
        <v>4956.8140000000003</v>
      </c>
      <c r="Q167" s="58">
        <v>55738.671000000002</v>
      </c>
      <c r="R167" s="62">
        <v>21.25</v>
      </c>
      <c r="S167" s="22"/>
      <c r="U167" s="58"/>
      <c r="V167" s="58"/>
      <c r="W167" s="61"/>
    </row>
    <row r="168" spans="1:23">
      <c r="A168" s="59">
        <v>561</v>
      </c>
      <c r="B168" s="39" t="s">
        <v>228</v>
      </c>
      <c r="C168" s="58">
        <v>18316.28</v>
      </c>
      <c r="D168" s="58">
        <v>8258.0190000000002</v>
      </c>
      <c r="E168" s="58">
        <v>669.93499999999995</v>
      </c>
      <c r="F168" s="58">
        <v>627.779</v>
      </c>
      <c r="G168" s="58">
        <v>1057.136</v>
      </c>
      <c r="H168" s="58">
        <v>1723.0320000000015</v>
      </c>
      <c r="I168" s="58">
        <v>1689.45</v>
      </c>
      <c r="J168" s="58">
        <v>893.05200000000002</v>
      </c>
      <c r="K168" s="58">
        <v>661.45399999999995</v>
      </c>
      <c r="L168" s="58">
        <v>2102.1329999999998</v>
      </c>
      <c r="M168" s="58">
        <v>1663.479</v>
      </c>
      <c r="N168" s="58">
        <v>1362.5070000000001</v>
      </c>
      <c r="O168" s="58">
        <v>53.440000000000282</v>
      </c>
      <c r="P168" s="58">
        <v>504.03699999999998</v>
      </c>
      <c r="Q168" s="58">
        <v>4078.0390000000002</v>
      </c>
      <c r="R168" s="62">
        <v>21</v>
      </c>
      <c r="S168" s="22"/>
      <c r="U168" s="58"/>
      <c r="V168" s="58"/>
      <c r="W168" s="61"/>
    </row>
    <row r="169" spans="1:23">
      <c r="A169" s="59">
        <v>562</v>
      </c>
      <c r="B169" s="66" t="s">
        <v>229</v>
      </c>
      <c r="C169" s="58">
        <v>128273.951</v>
      </c>
      <c r="D169" s="58">
        <v>67407.342999999993</v>
      </c>
      <c r="E169" s="58">
        <v>5419.3789999999999</v>
      </c>
      <c r="F169" s="58">
        <v>4186.5219999999999</v>
      </c>
      <c r="G169" s="58">
        <v>2580.261</v>
      </c>
      <c r="H169" s="58">
        <v>11118.511999999997</v>
      </c>
      <c r="I169" s="58">
        <v>12558.233</v>
      </c>
      <c r="J169" s="58">
        <v>6438.2129999999997</v>
      </c>
      <c r="K169" s="58">
        <v>4864.6109999999999</v>
      </c>
      <c r="L169" s="58">
        <v>15710.034</v>
      </c>
      <c r="M169" s="58">
        <v>9507.7440000000006</v>
      </c>
      <c r="N169" s="58">
        <v>8667.375</v>
      </c>
      <c r="O169" s="58">
        <v>347.82900000000336</v>
      </c>
      <c r="P169" s="58">
        <v>2751.864</v>
      </c>
      <c r="Q169" s="58">
        <v>32122.232</v>
      </c>
      <c r="R169" s="62">
        <v>22</v>
      </c>
      <c r="S169" s="22"/>
      <c r="U169" s="58"/>
      <c r="V169" s="58"/>
      <c r="W169" s="61"/>
    </row>
    <row r="170" spans="1:23">
      <c r="A170" s="59">
        <v>563</v>
      </c>
      <c r="B170" s="39" t="s">
        <v>230</v>
      </c>
      <c r="C170" s="58">
        <v>95909.853000000003</v>
      </c>
      <c r="D170" s="58">
        <v>48457.116000000002</v>
      </c>
      <c r="E170" s="58">
        <v>3501.9430000000002</v>
      </c>
      <c r="F170" s="58">
        <v>4027.0410000000002</v>
      </c>
      <c r="G170" s="58">
        <v>1722.192</v>
      </c>
      <c r="H170" s="58">
        <v>8115.9319999999852</v>
      </c>
      <c r="I170" s="58">
        <v>9405.56</v>
      </c>
      <c r="J170" s="58">
        <v>3076.07</v>
      </c>
      <c r="K170" s="58">
        <v>3767.9560000000001</v>
      </c>
      <c r="L170" s="58">
        <v>11955.161</v>
      </c>
      <c r="M170" s="58">
        <v>7521.2250000000004</v>
      </c>
      <c r="N170" s="58">
        <v>6379.1480000000001</v>
      </c>
      <c r="O170" s="58">
        <v>308.80500000000666</v>
      </c>
      <c r="P170" s="58">
        <v>2162.2249999999999</v>
      </c>
      <c r="Q170" s="58">
        <v>23714.65</v>
      </c>
      <c r="R170" s="62">
        <v>22</v>
      </c>
      <c r="S170" s="22"/>
      <c r="U170" s="58"/>
      <c r="V170" s="58"/>
      <c r="W170" s="61"/>
    </row>
    <row r="171" spans="1:23">
      <c r="A171" s="59">
        <v>564</v>
      </c>
      <c r="B171" s="39" t="s">
        <v>231</v>
      </c>
      <c r="C171" s="58">
        <v>3980664.088</v>
      </c>
      <c r="D171" s="58">
        <v>1056029.882</v>
      </c>
      <c r="E171" s="58">
        <v>159294.50700000001</v>
      </c>
      <c r="F171" s="58">
        <v>148386.24799999999</v>
      </c>
      <c r="G171" s="58">
        <v>3139.971</v>
      </c>
      <c r="H171" s="58">
        <v>187271.15800000035</v>
      </c>
      <c r="I171" s="58">
        <v>384793.42200000002</v>
      </c>
      <c r="J171" s="58">
        <v>49419.644999999997</v>
      </c>
      <c r="K171" s="58">
        <v>130525.276</v>
      </c>
      <c r="L171" s="58">
        <v>183335.47700000001</v>
      </c>
      <c r="M171" s="58">
        <v>244804.10399999999</v>
      </c>
      <c r="N171" s="58">
        <v>165203.54399999999</v>
      </c>
      <c r="O171" s="58">
        <v>14026.65399999998</v>
      </c>
      <c r="P171" s="58">
        <v>66175.763000000006</v>
      </c>
      <c r="Q171" s="58">
        <v>820096.755</v>
      </c>
      <c r="R171" s="62">
        <v>20.5</v>
      </c>
      <c r="S171" s="22"/>
      <c r="U171" s="58"/>
      <c r="V171" s="58"/>
      <c r="W171" s="61"/>
    </row>
    <row r="172" spans="1:23">
      <c r="A172" s="59">
        <v>309</v>
      </c>
      <c r="B172" s="65" t="s">
        <v>232</v>
      </c>
      <c r="C172" s="58">
        <v>76123.133000000002</v>
      </c>
      <c r="D172" s="58">
        <v>50524.392</v>
      </c>
      <c r="E172" s="58">
        <v>5719.57</v>
      </c>
      <c r="F172" s="58">
        <v>3153.5740000000001</v>
      </c>
      <c r="G172" s="58">
        <v>927.01300000000003</v>
      </c>
      <c r="H172" s="58">
        <v>4398.3140000000121</v>
      </c>
      <c r="I172" s="58">
        <v>7440.1959999999999</v>
      </c>
      <c r="J172" s="58">
        <v>2640.9349999999999</v>
      </c>
      <c r="K172" s="58">
        <v>3208.8809999999999</v>
      </c>
      <c r="L172" s="58">
        <v>13228.236999999999</v>
      </c>
      <c r="M172" s="58">
        <v>6184.87</v>
      </c>
      <c r="N172" s="58">
        <v>7019.6689999999999</v>
      </c>
      <c r="O172" s="58">
        <v>338.22500000000127</v>
      </c>
      <c r="P172" s="58">
        <v>1884.8420000000001</v>
      </c>
      <c r="Q172" s="58">
        <v>19462.12</v>
      </c>
      <c r="R172" s="62">
        <v>21.5</v>
      </c>
      <c r="S172" s="22"/>
      <c r="U172" s="58"/>
      <c r="V172" s="58"/>
      <c r="W172" s="61"/>
    </row>
    <row r="173" spans="1:23">
      <c r="A173" s="59">
        <v>576</v>
      </c>
      <c r="B173" s="39" t="s">
        <v>233</v>
      </c>
      <c r="C173" s="58">
        <v>31299.106</v>
      </c>
      <c r="D173" s="58">
        <v>25755.9</v>
      </c>
      <c r="E173" s="58">
        <v>1621.655</v>
      </c>
      <c r="F173" s="58">
        <v>1007.662</v>
      </c>
      <c r="G173" s="58">
        <v>782.99599999999998</v>
      </c>
      <c r="H173" s="58">
        <v>2519.7869999999984</v>
      </c>
      <c r="I173" s="58">
        <v>3006.2429999999999</v>
      </c>
      <c r="J173" s="58">
        <v>1826.961</v>
      </c>
      <c r="K173" s="58">
        <v>1358.364</v>
      </c>
      <c r="L173" s="58">
        <v>6963.7860000000001</v>
      </c>
      <c r="M173" s="58">
        <v>2690.2069999999999</v>
      </c>
      <c r="N173" s="58">
        <v>3441.2730000000001</v>
      </c>
      <c r="O173" s="58">
        <v>118.01100000000179</v>
      </c>
      <c r="P173" s="58">
        <v>848.46199999999999</v>
      </c>
      <c r="Q173" s="58">
        <v>8135.884</v>
      </c>
      <c r="R173" s="62">
        <v>21</v>
      </c>
      <c r="S173" s="22"/>
      <c r="U173" s="58"/>
      <c r="V173" s="58"/>
      <c r="W173" s="61"/>
    </row>
    <row r="174" spans="1:23">
      <c r="A174" s="59">
        <v>577</v>
      </c>
      <c r="B174" s="39" t="s">
        <v>234</v>
      </c>
      <c r="C174" s="58">
        <v>205058.965</v>
      </c>
      <c r="D174" s="58">
        <v>68260.623999999996</v>
      </c>
      <c r="E174" s="58">
        <v>4488.7259999999997</v>
      </c>
      <c r="F174" s="58">
        <v>6248.1620000000003</v>
      </c>
      <c r="G174" s="58">
        <v>2236.9459999999999</v>
      </c>
      <c r="H174" s="58">
        <v>11470.956000000024</v>
      </c>
      <c r="I174" s="58">
        <v>19819.554</v>
      </c>
      <c r="J174" s="58">
        <v>7269.0020000000004</v>
      </c>
      <c r="K174" s="58">
        <v>6726.1030000000001</v>
      </c>
      <c r="L174" s="58">
        <v>11473.009</v>
      </c>
      <c r="M174" s="58">
        <v>12963.866</v>
      </c>
      <c r="N174" s="58">
        <v>7529.7</v>
      </c>
      <c r="O174" s="58">
        <v>395.13599999999042</v>
      </c>
      <c r="P174" s="58">
        <v>3407.306</v>
      </c>
      <c r="Q174" s="58">
        <v>44011.7</v>
      </c>
      <c r="R174" s="62">
        <v>20.75</v>
      </c>
      <c r="S174" s="22"/>
      <c r="U174" s="58"/>
      <c r="V174" s="58"/>
      <c r="W174" s="61"/>
    </row>
    <row r="175" spans="1:23">
      <c r="A175" s="59">
        <v>578</v>
      </c>
      <c r="B175" s="66" t="s">
        <v>235</v>
      </c>
      <c r="C175" s="58">
        <v>38053.506999999998</v>
      </c>
      <c r="D175" s="58">
        <v>25708.519</v>
      </c>
      <c r="E175" s="58">
        <v>2150.5100000000002</v>
      </c>
      <c r="F175" s="58">
        <v>1454.424</v>
      </c>
      <c r="G175" s="58">
        <v>650.81399999999996</v>
      </c>
      <c r="H175" s="58">
        <v>3323.6050000000027</v>
      </c>
      <c r="I175" s="58">
        <v>3801.7779999999998</v>
      </c>
      <c r="J175" s="58">
        <v>2139.86</v>
      </c>
      <c r="K175" s="58">
        <v>1650.7159999999999</v>
      </c>
      <c r="L175" s="58">
        <v>7171.4</v>
      </c>
      <c r="M175" s="58">
        <v>3156.2350000000001</v>
      </c>
      <c r="N175" s="58">
        <v>3384.9969999999998</v>
      </c>
      <c r="O175" s="58">
        <v>123.11499999999796</v>
      </c>
      <c r="P175" s="58">
        <v>961.23</v>
      </c>
      <c r="Q175" s="58">
        <v>9831.6350000000002</v>
      </c>
      <c r="R175" s="62">
        <v>22</v>
      </c>
      <c r="S175" s="22"/>
      <c r="U175" s="58"/>
      <c r="V175" s="58"/>
      <c r="W175" s="61"/>
    </row>
    <row r="176" spans="1:23">
      <c r="A176" s="59">
        <v>445</v>
      </c>
      <c r="B176" s="39" t="s">
        <v>236</v>
      </c>
      <c r="C176" s="58">
        <v>264289.02799999999</v>
      </c>
      <c r="D176" s="58">
        <v>122090.659</v>
      </c>
      <c r="E176" s="58">
        <v>5592.1559999999999</v>
      </c>
      <c r="F176" s="58">
        <v>6348.835</v>
      </c>
      <c r="G176" s="58">
        <v>2559.2530000000002</v>
      </c>
      <c r="H176" s="58">
        <v>22285.576999999983</v>
      </c>
      <c r="I176" s="58">
        <v>25492.016</v>
      </c>
      <c r="J176" s="58">
        <v>5371.18</v>
      </c>
      <c r="K176" s="58">
        <v>8423.2080000000005</v>
      </c>
      <c r="L176" s="58">
        <v>18889.960999999999</v>
      </c>
      <c r="M176" s="58">
        <v>16448.170999999998</v>
      </c>
      <c r="N176" s="58">
        <v>11478.716</v>
      </c>
      <c r="O176" s="58">
        <v>1829.2329999999929</v>
      </c>
      <c r="P176" s="58">
        <v>4241.1049999999996</v>
      </c>
      <c r="Q176" s="58">
        <v>63174.131999999998</v>
      </c>
      <c r="R176" s="62">
        <v>20.5</v>
      </c>
      <c r="S176" s="22"/>
      <c r="U176" s="58"/>
      <c r="V176" s="58"/>
      <c r="W176" s="61"/>
    </row>
    <row r="177" spans="1:23">
      <c r="A177" s="59">
        <v>580</v>
      </c>
      <c r="B177" s="39" t="s">
        <v>237</v>
      </c>
      <c r="C177" s="58">
        <v>48971.313999999998</v>
      </c>
      <c r="D177" s="58">
        <v>43008.016000000003</v>
      </c>
      <c r="E177" s="58">
        <v>2430.7089999999998</v>
      </c>
      <c r="F177" s="58">
        <v>1370.1179999999999</v>
      </c>
      <c r="G177" s="58">
        <v>3054.2759999999998</v>
      </c>
      <c r="H177" s="58">
        <v>4992.4590000000062</v>
      </c>
      <c r="I177" s="58">
        <v>4949.1080000000002</v>
      </c>
      <c r="J177" s="58">
        <v>2216.0940000000001</v>
      </c>
      <c r="K177" s="58">
        <v>2003.0050000000001</v>
      </c>
      <c r="L177" s="58">
        <v>11455.473</v>
      </c>
      <c r="M177" s="58">
        <v>4295.7370000000001</v>
      </c>
      <c r="N177" s="58">
        <v>5251.92</v>
      </c>
      <c r="O177" s="58">
        <v>172.37199999999666</v>
      </c>
      <c r="P177" s="58">
        <v>1273.0930000000001</v>
      </c>
      <c r="Q177" s="58">
        <v>14277.585999999999</v>
      </c>
      <c r="R177" s="62">
        <v>21.5</v>
      </c>
      <c r="S177" s="22"/>
      <c r="U177" s="58"/>
      <c r="V177" s="58"/>
      <c r="W177" s="61"/>
    </row>
    <row r="178" spans="1:23">
      <c r="A178" s="59">
        <v>581</v>
      </c>
      <c r="B178" s="39" t="s">
        <v>238</v>
      </c>
      <c r="C178" s="58">
        <v>78362.179999999993</v>
      </c>
      <c r="D178" s="58">
        <v>49257.529000000002</v>
      </c>
      <c r="E178" s="58">
        <v>3628.8359999999998</v>
      </c>
      <c r="F178" s="58">
        <v>2472.92</v>
      </c>
      <c r="G178" s="58">
        <v>1119.634</v>
      </c>
      <c r="H178" s="58">
        <v>6492.7220000000016</v>
      </c>
      <c r="I178" s="58">
        <v>7465.4120000000003</v>
      </c>
      <c r="J178" s="58">
        <v>2802.0430000000001</v>
      </c>
      <c r="K178" s="58">
        <v>2944.078</v>
      </c>
      <c r="L178" s="58">
        <v>12658.197</v>
      </c>
      <c r="M178" s="58">
        <v>6498.4269999999997</v>
      </c>
      <c r="N178" s="58">
        <v>6383.4179999999997</v>
      </c>
      <c r="O178" s="58">
        <v>212.43100000000231</v>
      </c>
      <c r="P178" s="58">
        <v>1927.67</v>
      </c>
      <c r="Q178" s="58">
        <v>20238.433000000001</v>
      </c>
      <c r="R178" s="62">
        <v>22</v>
      </c>
      <c r="S178" s="22"/>
      <c r="U178" s="58"/>
      <c r="V178" s="58"/>
      <c r="W178" s="61"/>
    </row>
    <row r="179" spans="1:23">
      <c r="A179" s="59">
        <v>599</v>
      </c>
      <c r="B179" s="39" t="s">
        <v>239</v>
      </c>
      <c r="C179" s="58">
        <v>179138.96900000001</v>
      </c>
      <c r="D179" s="58">
        <v>49503.343000000001</v>
      </c>
      <c r="E179" s="58">
        <v>2450.4630000000002</v>
      </c>
      <c r="F179" s="58">
        <v>6363.5770000000002</v>
      </c>
      <c r="G179" s="58">
        <v>5297.5219999999999</v>
      </c>
      <c r="H179" s="58">
        <v>11170.208999999999</v>
      </c>
      <c r="I179" s="58">
        <v>17141.858</v>
      </c>
      <c r="J179" s="58">
        <v>4320.7879999999996</v>
      </c>
      <c r="K179" s="58">
        <v>5624.03</v>
      </c>
      <c r="L179" s="58">
        <v>11321.41</v>
      </c>
      <c r="M179" s="58">
        <v>14427.459000000001</v>
      </c>
      <c r="N179" s="58">
        <v>8906.4860000000008</v>
      </c>
      <c r="O179" s="58">
        <v>266.5049999999992</v>
      </c>
      <c r="P179" s="58">
        <v>4083.3339999999998</v>
      </c>
      <c r="Q179" s="58">
        <v>35630.019</v>
      </c>
      <c r="R179" s="62">
        <v>21</v>
      </c>
      <c r="S179" s="22"/>
      <c r="U179" s="58"/>
      <c r="V179" s="58"/>
      <c r="W179" s="61"/>
    </row>
    <row r="180" spans="1:23">
      <c r="A180" s="59">
        <v>583</v>
      </c>
      <c r="B180" s="39" t="s">
        <v>240</v>
      </c>
      <c r="C180" s="58">
        <v>10987.324000000001</v>
      </c>
      <c r="D180" s="58">
        <v>8559.4419999999991</v>
      </c>
      <c r="E180" s="58">
        <v>866.73599999999999</v>
      </c>
      <c r="F180" s="58">
        <v>271.37200000000001</v>
      </c>
      <c r="G180" s="58">
        <v>79.608999999999995</v>
      </c>
      <c r="H180" s="58">
        <v>1321.8139999999992</v>
      </c>
      <c r="I180" s="58">
        <v>1045.9649999999999</v>
      </c>
      <c r="J180" s="58">
        <v>483.39600000000002</v>
      </c>
      <c r="K180" s="58">
        <v>485.73899999999998</v>
      </c>
      <c r="L180" s="58">
        <v>2110.7649999999999</v>
      </c>
      <c r="M180" s="58">
        <v>950.77099999999996</v>
      </c>
      <c r="N180" s="58">
        <v>932.76400000000001</v>
      </c>
      <c r="O180" s="58">
        <v>50.44000000000085</v>
      </c>
      <c r="P180" s="58">
        <v>274.34300000000002</v>
      </c>
      <c r="Q180" s="58">
        <v>3168.5990000000002</v>
      </c>
      <c r="R180" s="62">
        <v>22</v>
      </c>
      <c r="S180" s="22"/>
      <c r="U180" s="58"/>
      <c r="V180" s="58"/>
      <c r="W180" s="61"/>
    </row>
    <row r="181" spans="1:23">
      <c r="A181" s="59">
        <v>854</v>
      </c>
      <c r="B181" s="39" t="s">
        <v>241</v>
      </c>
      <c r="C181" s="58">
        <v>37058.949000000001</v>
      </c>
      <c r="D181" s="58">
        <v>29884.580999999998</v>
      </c>
      <c r="E181" s="58">
        <v>2229.183</v>
      </c>
      <c r="F181" s="58">
        <v>1160.3389999999999</v>
      </c>
      <c r="G181" s="58">
        <v>564.41300000000001</v>
      </c>
      <c r="H181" s="58">
        <v>7371.6720000000023</v>
      </c>
      <c r="I181" s="58">
        <v>3608.09</v>
      </c>
      <c r="J181" s="58">
        <v>1434.74</v>
      </c>
      <c r="K181" s="58">
        <v>1601.846</v>
      </c>
      <c r="L181" s="58">
        <v>7942.616</v>
      </c>
      <c r="M181" s="58">
        <v>3147.3890000000001</v>
      </c>
      <c r="N181" s="58">
        <v>3559.4059999999999</v>
      </c>
      <c r="O181" s="58">
        <v>80.666999999997643</v>
      </c>
      <c r="P181" s="58">
        <v>869.12</v>
      </c>
      <c r="Q181" s="58">
        <v>10655.708000000001</v>
      </c>
      <c r="R181" s="62">
        <v>21.25</v>
      </c>
      <c r="S181" s="22"/>
      <c r="U181" s="58"/>
      <c r="V181" s="58"/>
      <c r="W181" s="61"/>
    </row>
    <row r="182" spans="1:23">
      <c r="A182" s="59">
        <v>584</v>
      </c>
      <c r="B182" s="39" t="s">
        <v>242</v>
      </c>
      <c r="C182" s="58">
        <v>28043.053</v>
      </c>
      <c r="D182" s="58">
        <v>14211.644</v>
      </c>
      <c r="E182" s="58">
        <v>1212.249</v>
      </c>
      <c r="F182" s="58">
        <v>1473.25</v>
      </c>
      <c r="G182" s="58">
        <v>2019.943</v>
      </c>
      <c r="H182" s="58">
        <v>3122.0240000000003</v>
      </c>
      <c r="I182" s="58">
        <v>2671.24</v>
      </c>
      <c r="J182" s="58">
        <v>851.42200000000003</v>
      </c>
      <c r="K182" s="58">
        <v>1137.4359999999999</v>
      </c>
      <c r="L182" s="58">
        <v>4638.88</v>
      </c>
      <c r="M182" s="58">
        <v>2686.404</v>
      </c>
      <c r="N182" s="58">
        <v>2500.585</v>
      </c>
      <c r="O182" s="58">
        <v>119.11600000000044</v>
      </c>
      <c r="P182" s="58">
        <v>787.92499999999995</v>
      </c>
      <c r="Q182" s="58">
        <v>6744.2479999999996</v>
      </c>
      <c r="R182" s="62">
        <v>21.5</v>
      </c>
      <c r="S182" s="22"/>
      <c r="U182" s="58"/>
      <c r="V182" s="58"/>
      <c r="W182" s="61"/>
    </row>
    <row r="183" spans="1:23">
      <c r="A183" s="59">
        <v>592</v>
      </c>
      <c r="B183" s="39" t="s">
        <v>243</v>
      </c>
      <c r="C183" s="58">
        <v>55213.529000000002</v>
      </c>
      <c r="D183" s="58">
        <v>21607.962</v>
      </c>
      <c r="E183" s="58">
        <v>2689.7240000000002</v>
      </c>
      <c r="F183" s="58">
        <v>1655.0640000000001</v>
      </c>
      <c r="G183" s="58">
        <v>690.10799999999995</v>
      </c>
      <c r="H183" s="58">
        <v>4176.4149999999936</v>
      </c>
      <c r="I183" s="58">
        <v>5386.5410000000002</v>
      </c>
      <c r="J183" s="58">
        <v>2858.6030000000001</v>
      </c>
      <c r="K183" s="58">
        <v>2180.384</v>
      </c>
      <c r="L183" s="58">
        <v>5800.6059999999998</v>
      </c>
      <c r="M183" s="58">
        <v>4026.6970000000001</v>
      </c>
      <c r="N183" s="58">
        <v>3353.5079999999998</v>
      </c>
      <c r="O183" s="58">
        <v>101.03300000000127</v>
      </c>
      <c r="P183" s="58">
        <v>1221.3109999999999</v>
      </c>
      <c r="Q183" s="58">
        <v>12134.967000000001</v>
      </c>
      <c r="R183" s="62">
        <v>21.75</v>
      </c>
      <c r="S183" s="22"/>
      <c r="U183" s="58"/>
      <c r="V183" s="58"/>
      <c r="W183" s="61"/>
    </row>
    <row r="184" spans="1:23">
      <c r="A184" s="59">
        <v>593</v>
      </c>
      <c r="B184" s="39" t="s">
        <v>244</v>
      </c>
      <c r="C184" s="58">
        <v>226840.92800000001</v>
      </c>
      <c r="D184" s="58">
        <v>147431.81400000001</v>
      </c>
      <c r="E184" s="58">
        <v>9407.5499999999993</v>
      </c>
      <c r="F184" s="58">
        <v>7550.527</v>
      </c>
      <c r="G184" s="58">
        <v>1965.9259999999999</v>
      </c>
      <c r="H184" s="58">
        <v>16490.981</v>
      </c>
      <c r="I184" s="58">
        <v>22330.992999999999</v>
      </c>
      <c r="J184" s="58">
        <v>5348.2960000000003</v>
      </c>
      <c r="K184" s="58">
        <v>8685.4750000000004</v>
      </c>
      <c r="L184" s="58">
        <v>33224.94</v>
      </c>
      <c r="M184" s="58">
        <v>18237.97</v>
      </c>
      <c r="N184" s="58">
        <v>17122.805</v>
      </c>
      <c r="O184" s="58">
        <v>624.14099999998143</v>
      </c>
      <c r="P184" s="58">
        <v>5426.509</v>
      </c>
      <c r="Q184" s="58">
        <v>60674.623</v>
      </c>
      <c r="R184" s="62">
        <v>22</v>
      </c>
      <c r="S184" s="22"/>
      <c r="U184" s="58"/>
      <c r="V184" s="58"/>
      <c r="W184" s="61"/>
    </row>
    <row r="185" spans="1:23">
      <c r="A185" s="59">
        <v>595</v>
      </c>
      <c r="B185" s="39" t="s">
        <v>245</v>
      </c>
      <c r="C185" s="58">
        <v>40927.523999999998</v>
      </c>
      <c r="D185" s="58">
        <v>34875.798999999999</v>
      </c>
      <c r="E185" s="58">
        <v>2138.7649999999999</v>
      </c>
      <c r="F185" s="58">
        <v>1862.6120000000001</v>
      </c>
      <c r="G185" s="58">
        <v>2212.0059999999999</v>
      </c>
      <c r="H185" s="58">
        <v>4473.4249999999975</v>
      </c>
      <c r="I185" s="58">
        <v>4110.6959999999999</v>
      </c>
      <c r="J185" s="58">
        <v>2264.4670000000001</v>
      </c>
      <c r="K185" s="58">
        <v>1856.212</v>
      </c>
      <c r="L185" s="58">
        <v>10944.799000000001</v>
      </c>
      <c r="M185" s="58">
        <v>3975.3009999999999</v>
      </c>
      <c r="N185" s="58">
        <v>5155.2939999999999</v>
      </c>
      <c r="O185" s="58">
        <v>160.21099999999933</v>
      </c>
      <c r="P185" s="58">
        <v>1268.9110000000001</v>
      </c>
      <c r="Q185" s="58">
        <v>11098.02</v>
      </c>
      <c r="R185" s="62">
        <v>21.750000000000004</v>
      </c>
      <c r="S185" s="22"/>
      <c r="U185" s="58"/>
      <c r="V185" s="58"/>
      <c r="W185" s="61"/>
    </row>
    <row r="186" spans="1:23">
      <c r="A186" s="59">
        <v>598</v>
      </c>
      <c r="B186" s="39" t="s">
        <v>246</v>
      </c>
      <c r="C186" s="58">
        <v>320308.36300000001</v>
      </c>
      <c r="D186" s="58">
        <v>133565.82</v>
      </c>
      <c r="E186" s="58">
        <v>10186.486999999999</v>
      </c>
      <c r="F186" s="58">
        <v>9772.02</v>
      </c>
      <c r="G186" s="58">
        <v>191.24799999999999</v>
      </c>
      <c r="H186" s="58">
        <v>16347.084999999966</v>
      </c>
      <c r="I186" s="58">
        <v>31025.816999999999</v>
      </c>
      <c r="J186" s="58">
        <v>3351.453</v>
      </c>
      <c r="K186" s="58">
        <v>10256.537</v>
      </c>
      <c r="L186" s="58">
        <v>22847.866000000002</v>
      </c>
      <c r="M186" s="58">
        <v>22467.505000000001</v>
      </c>
      <c r="N186" s="58">
        <v>16146.233</v>
      </c>
      <c r="O186" s="58">
        <v>828.55200000001423</v>
      </c>
      <c r="P186" s="58">
        <v>6130.3990000000003</v>
      </c>
      <c r="Q186" s="58">
        <v>74097.797999999995</v>
      </c>
      <c r="R186" s="62">
        <v>21.25</v>
      </c>
      <c r="S186" s="22"/>
      <c r="U186" s="58"/>
      <c r="V186" s="58"/>
      <c r="W186" s="61"/>
    </row>
    <row r="187" spans="1:23">
      <c r="A187" s="59">
        <v>601</v>
      </c>
      <c r="B187" s="39" t="s">
        <v>247</v>
      </c>
      <c r="C187" s="58">
        <v>42562.546999999999</v>
      </c>
      <c r="D187" s="58">
        <v>27553.03</v>
      </c>
      <c r="E187" s="58">
        <v>2192.3359999999998</v>
      </c>
      <c r="F187" s="58">
        <v>1609.663</v>
      </c>
      <c r="G187" s="58">
        <v>2851.326</v>
      </c>
      <c r="H187" s="58">
        <v>5736.0779999999986</v>
      </c>
      <c r="I187" s="58">
        <v>4240.8220000000001</v>
      </c>
      <c r="J187" s="58">
        <v>1618.384</v>
      </c>
      <c r="K187" s="58">
        <v>1778.2059999999999</v>
      </c>
      <c r="L187" s="58">
        <v>8810.93</v>
      </c>
      <c r="M187" s="58">
        <v>4107.973</v>
      </c>
      <c r="N187" s="58">
        <v>4416.5540000000001</v>
      </c>
      <c r="O187" s="58">
        <v>157.33999999999833</v>
      </c>
      <c r="P187" s="58">
        <v>1267.9749999999999</v>
      </c>
      <c r="Q187" s="58">
        <v>10555.505999999999</v>
      </c>
      <c r="R187" s="62">
        <v>21.000000000000004</v>
      </c>
      <c r="S187" s="22"/>
      <c r="U187" s="58"/>
      <c r="V187" s="58"/>
      <c r="W187" s="61"/>
    </row>
    <row r="188" spans="1:23">
      <c r="A188" s="59">
        <v>604</v>
      </c>
      <c r="B188" s="39" t="s">
        <v>248</v>
      </c>
      <c r="C188" s="58">
        <v>464067.67800000001</v>
      </c>
      <c r="D188" s="58">
        <v>108276.641</v>
      </c>
      <c r="E188" s="58">
        <v>9552.4760000000006</v>
      </c>
      <c r="F188" s="58">
        <v>11173.686</v>
      </c>
      <c r="G188" s="58">
        <v>209.88399999999999</v>
      </c>
      <c r="H188" s="58">
        <v>22718.347000000038</v>
      </c>
      <c r="I188" s="58">
        <v>44096.944000000003</v>
      </c>
      <c r="J188" s="58">
        <v>4322.3909999999996</v>
      </c>
      <c r="K188" s="58">
        <v>12888.892</v>
      </c>
      <c r="L188" s="58">
        <v>16051.125</v>
      </c>
      <c r="M188" s="58">
        <v>21941.393</v>
      </c>
      <c r="N188" s="58">
        <v>11840.451999999999</v>
      </c>
      <c r="O188" s="58">
        <v>672.7229999999854</v>
      </c>
      <c r="P188" s="58">
        <v>5188.5410000000002</v>
      </c>
      <c r="Q188" s="58">
        <v>97230.304000000004</v>
      </c>
      <c r="R188" s="62">
        <v>20.5</v>
      </c>
      <c r="S188" s="22"/>
      <c r="U188" s="58"/>
      <c r="V188" s="58"/>
      <c r="W188" s="61"/>
    </row>
    <row r="189" spans="1:23">
      <c r="A189" s="59">
        <v>607</v>
      </c>
      <c r="B189" s="39" t="s">
        <v>249</v>
      </c>
      <c r="C189" s="58">
        <v>43418.96</v>
      </c>
      <c r="D189" s="58">
        <v>30153.545999999998</v>
      </c>
      <c r="E189" s="58">
        <v>3394.337</v>
      </c>
      <c r="F189" s="58">
        <v>1945.135</v>
      </c>
      <c r="G189" s="58">
        <v>2721.8440000000001</v>
      </c>
      <c r="H189" s="58">
        <v>4747.9360000000042</v>
      </c>
      <c r="I189" s="58">
        <v>4342.8940000000002</v>
      </c>
      <c r="J189" s="58">
        <v>2581.9810000000002</v>
      </c>
      <c r="K189" s="58">
        <v>2028.0239999999999</v>
      </c>
      <c r="L189" s="58">
        <v>10304.882</v>
      </c>
      <c r="M189" s="58">
        <v>4186.7179999999998</v>
      </c>
      <c r="N189" s="58">
        <v>5073.643</v>
      </c>
      <c r="O189" s="58">
        <v>126.00900000000092</v>
      </c>
      <c r="P189" s="58">
        <v>1364.079</v>
      </c>
      <c r="Q189" s="58">
        <v>10043.545</v>
      </c>
      <c r="R189" s="62">
        <v>20.25</v>
      </c>
      <c r="S189" s="22"/>
      <c r="U189" s="58"/>
      <c r="V189" s="58"/>
      <c r="W189" s="61"/>
    </row>
    <row r="190" spans="1:23">
      <c r="A190" s="59">
        <v>608</v>
      </c>
      <c r="B190" s="39" t="s">
        <v>250</v>
      </c>
      <c r="C190" s="58">
        <v>26024.161</v>
      </c>
      <c r="D190" s="58">
        <v>15126.198</v>
      </c>
      <c r="E190" s="58">
        <v>1141.462</v>
      </c>
      <c r="F190" s="58">
        <v>732.28300000000002</v>
      </c>
      <c r="G190" s="58">
        <v>503.55500000000001</v>
      </c>
      <c r="H190" s="58">
        <v>1697.7189999999966</v>
      </c>
      <c r="I190" s="58">
        <v>2522.0129999999999</v>
      </c>
      <c r="J190" s="58">
        <v>1278.8510000000001</v>
      </c>
      <c r="K190" s="58">
        <v>927.22699999999998</v>
      </c>
      <c r="L190" s="58">
        <v>4416.2020000000002</v>
      </c>
      <c r="M190" s="58">
        <v>2028.941</v>
      </c>
      <c r="N190" s="58">
        <v>2152.8440000000001</v>
      </c>
      <c r="O190" s="58">
        <v>56.230000000000473</v>
      </c>
      <c r="P190" s="58">
        <v>608.45500000000004</v>
      </c>
      <c r="Q190" s="58">
        <v>6130.4769999999999</v>
      </c>
      <c r="R190" s="62">
        <v>21.5</v>
      </c>
      <c r="S190" s="22"/>
      <c r="U190" s="58"/>
      <c r="V190" s="58"/>
      <c r="W190" s="61"/>
    </row>
    <row r="191" spans="1:23">
      <c r="A191" s="59">
        <v>609</v>
      </c>
      <c r="B191" s="39" t="s">
        <v>251</v>
      </c>
      <c r="C191" s="58">
        <v>1345305.3559999999</v>
      </c>
      <c r="D191" s="58">
        <v>576472.505</v>
      </c>
      <c r="E191" s="58">
        <v>62837.957000000002</v>
      </c>
      <c r="F191" s="58">
        <v>42897.891000000003</v>
      </c>
      <c r="G191" s="58">
        <v>4714.2259999999997</v>
      </c>
      <c r="H191" s="58">
        <v>78577.949999999866</v>
      </c>
      <c r="I191" s="58">
        <v>129945.607</v>
      </c>
      <c r="J191" s="58">
        <v>25823.995999999999</v>
      </c>
      <c r="K191" s="58">
        <v>47175.82</v>
      </c>
      <c r="L191" s="58">
        <v>117726.60799999999</v>
      </c>
      <c r="M191" s="58">
        <v>93387.513999999996</v>
      </c>
      <c r="N191" s="58">
        <v>73612.111999999994</v>
      </c>
      <c r="O191" s="58">
        <v>4018.9010000000126</v>
      </c>
      <c r="P191" s="58">
        <v>26088.69</v>
      </c>
      <c r="Q191" s="58">
        <v>309920.522</v>
      </c>
      <c r="R191" s="62">
        <v>21.000000000000004</v>
      </c>
      <c r="S191" s="22"/>
      <c r="U191" s="58"/>
      <c r="V191" s="58"/>
      <c r="W191" s="61"/>
    </row>
    <row r="192" spans="1:23">
      <c r="A192" s="59">
        <v>611</v>
      </c>
      <c r="B192" s="39" t="s">
        <v>252</v>
      </c>
      <c r="C192" s="58">
        <v>105655.53599999999</v>
      </c>
      <c r="D192" s="58">
        <v>24507.439999999999</v>
      </c>
      <c r="E192" s="58">
        <v>2128.8589999999999</v>
      </c>
      <c r="F192" s="58">
        <v>2677.33</v>
      </c>
      <c r="G192" s="58">
        <v>1145.818</v>
      </c>
      <c r="H192" s="58">
        <v>7384.9689999999982</v>
      </c>
      <c r="I192" s="58">
        <v>10033.119000000001</v>
      </c>
      <c r="J192" s="58">
        <v>5406.866</v>
      </c>
      <c r="K192" s="58">
        <v>3568.3330000000001</v>
      </c>
      <c r="L192" s="58">
        <v>4062.326</v>
      </c>
      <c r="M192" s="58">
        <v>6149.34</v>
      </c>
      <c r="N192" s="58">
        <v>3178.2139999999999</v>
      </c>
      <c r="O192" s="58">
        <v>168.40300000000207</v>
      </c>
      <c r="P192" s="58">
        <v>1543.9649999999999</v>
      </c>
      <c r="Q192" s="58">
        <v>20899.929</v>
      </c>
      <c r="R192" s="62">
        <v>20.500000000000004</v>
      </c>
      <c r="S192" s="22"/>
      <c r="U192" s="58"/>
      <c r="V192" s="58"/>
      <c r="W192" s="61"/>
    </row>
    <row r="193" spans="1:23">
      <c r="A193" s="59">
        <v>638</v>
      </c>
      <c r="B193" s="39" t="s">
        <v>253</v>
      </c>
      <c r="C193" s="58">
        <v>1063329.6370000001</v>
      </c>
      <c r="D193" s="58">
        <v>339306.71100000001</v>
      </c>
      <c r="E193" s="58">
        <v>31162.227999999999</v>
      </c>
      <c r="F193" s="58">
        <v>22639.417000000001</v>
      </c>
      <c r="G193" s="58">
        <v>2488.8409999999999</v>
      </c>
      <c r="H193" s="58">
        <v>56810.167999999976</v>
      </c>
      <c r="I193" s="58">
        <v>101558.14200000001</v>
      </c>
      <c r="J193" s="58">
        <v>30602.496999999999</v>
      </c>
      <c r="K193" s="58">
        <v>30283.947</v>
      </c>
      <c r="L193" s="58">
        <v>48857.642</v>
      </c>
      <c r="M193" s="58">
        <v>57324.891000000003</v>
      </c>
      <c r="N193" s="58">
        <v>36316.963000000003</v>
      </c>
      <c r="O193" s="58">
        <v>2128.5220000000409</v>
      </c>
      <c r="P193" s="58">
        <v>14378.146000000001</v>
      </c>
      <c r="Q193" s="58">
        <v>221756.723</v>
      </c>
      <c r="R193" s="62">
        <v>19.75</v>
      </c>
      <c r="S193" s="22"/>
      <c r="U193" s="58"/>
      <c r="V193" s="58"/>
      <c r="W193" s="61"/>
    </row>
    <row r="194" spans="1:23">
      <c r="A194" s="59">
        <v>614</v>
      </c>
      <c r="B194" s="39" t="s">
        <v>254</v>
      </c>
      <c r="C194" s="58">
        <v>30515.49</v>
      </c>
      <c r="D194" s="58">
        <v>27444.839</v>
      </c>
      <c r="E194" s="58">
        <v>2637.509</v>
      </c>
      <c r="F194" s="58">
        <v>1248.9960000000001</v>
      </c>
      <c r="G194" s="58">
        <v>1302.684</v>
      </c>
      <c r="H194" s="58">
        <v>3927.4329999999954</v>
      </c>
      <c r="I194" s="58">
        <v>3094.1689999999999</v>
      </c>
      <c r="J194" s="58">
        <v>1507.846</v>
      </c>
      <c r="K194" s="58">
        <v>1340.202</v>
      </c>
      <c r="L194" s="58">
        <v>8620.7639999999992</v>
      </c>
      <c r="M194" s="58">
        <v>2891.1880000000001</v>
      </c>
      <c r="N194" s="58">
        <v>3981.3409999999999</v>
      </c>
      <c r="O194" s="58">
        <v>117.13499999999885</v>
      </c>
      <c r="P194" s="58">
        <v>898.09500000000003</v>
      </c>
      <c r="Q194" s="58">
        <v>8784.277</v>
      </c>
      <c r="R194" s="62">
        <v>21.75</v>
      </c>
      <c r="S194" s="22"/>
      <c r="U194" s="58"/>
      <c r="V194" s="58"/>
      <c r="W194" s="61"/>
    </row>
    <row r="195" spans="1:23">
      <c r="A195" s="59">
        <v>615</v>
      </c>
      <c r="B195" s="39" t="s">
        <v>255</v>
      </c>
      <c r="C195" s="58">
        <v>83411.760999999999</v>
      </c>
      <c r="D195" s="58">
        <v>56301.23</v>
      </c>
      <c r="E195" s="58">
        <v>5740.2640000000001</v>
      </c>
      <c r="F195" s="58">
        <v>3297.5320000000002</v>
      </c>
      <c r="G195" s="58">
        <v>1144.1479999999999</v>
      </c>
      <c r="H195" s="58">
        <v>9162.472000000007</v>
      </c>
      <c r="I195" s="58">
        <v>8090.3040000000001</v>
      </c>
      <c r="J195" s="58">
        <v>3660.694</v>
      </c>
      <c r="K195" s="58">
        <v>3867.9209999999998</v>
      </c>
      <c r="L195" s="58">
        <v>17758.423999999999</v>
      </c>
      <c r="M195" s="58">
        <v>7455.2259999999997</v>
      </c>
      <c r="N195" s="58">
        <v>8567.4860000000008</v>
      </c>
      <c r="O195" s="58">
        <v>307.3469999999943</v>
      </c>
      <c r="P195" s="58">
        <v>2328.317</v>
      </c>
      <c r="Q195" s="58">
        <v>20101.98</v>
      </c>
      <c r="R195" s="62">
        <v>21</v>
      </c>
      <c r="S195" s="22"/>
      <c r="U195" s="58"/>
      <c r="V195" s="58"/>
      <c r="W195" s="61"/>
    </row>
    <row r="196" spans="1:23">
      <c r="A196" s="59">
        <v>616</v>
      </c>
      <c r="B196" s="39" t="s">
        <v>256</v>
      </c>
      <c r="C196" s="58">
        <v>30366.912</v>
      </c>
      <c r="D196" s="58">
        <v>11142.371999999999</v>
      </c>
      <c r="E196" s="58">
        <v>1031.1579999999999</v>
      </c>
      <c r="F196" s="58">
        <v>836.44600000000003</v>
      </c>
      <c r="G196" s="58">
        <v>1572.9169999999999</v>
      </c>
      <c r="H196" s="58">
        <v>2302.498000000001</v>
      </c>
      <c r="I196" s="58">
        <v>2919.982</v>
      </c>
      <c r="J196" s="58">
        <v>1913.441</v>
      </c>
      <c r="K196" s="58">
        <v>1115.9739999999999</v>
      </c>
      <c r="L196" s="58">
        <v>2551.4189999999999</v>
      </c>
      <c r="M196" s="58">
        <v>2241.8519999999999</v>
      </c>
      <c r="N196" s="58">
        <v>1668.93</v>
      </c>
      <c r="O196" s="58">
        <v>55.202999999998838</v>
      </c>
      <c r="P196" s="58">
        <v>642.44299999999998</v>
      </c>
      <c r="Q196" s="58">
        <v>6739.335</v>
      </c>
      <c r="R196" s="62">
        <v>21.5</v>
      </c>
      <c r="S196" s="22"/>
      <c r="U196" s="58"/>
      <c r="V196" s="58"/>
      <c r="W196" s="61"/>
    </row>
    <row r="197" spans="1:23">
      <c r="A197" s="59">
        <v>619</v>
      </c>
      <c r="B197" s="39" t="s">
        <v>257</v>
      </c>
      <c r="C197" s="58">
        <v>28879.951000000001</v>
      </c>
      <c r="D197" s="58">
        <v>21720.135999999999</v>
      </c>
      <c r="E197" s="58">
        <v>1298.461</v>
      </c>
      <c r="F197" s="58">
        <v>1092.0050000000001</v>
      </c>
      <c r="G197" s="58">
        <v>3546.7249999999999</v>
      </c>
      <c r="H197" s="58">
        <v>2947.0759999999996</v>
      </c>
      <c r="I197" s="58">
        <v>2920.8470000000002</v>
      </c>
      <c r="J197" s="58">
        <v>1595.979</v>
      </c>
      <c r="K197" s="58">
        <v>1160.2449999999999</v>
      </c>
      <c r="L197" s="58">
        <v>6199.6049999999996</v>
      </c>
      <c r="M197" s="58">
        <v>2730.011</v>
      </c>
      <c r="N197" s="58">
        <v>3093.056</v>
      </c>
      <c r="O197" s="58">
        <v>95.824000000001433</v>
      </c>
      <c r="P197" s="58">
        <v>849.69500000000005</v>
      </c>
      <c r="Q197" s="58">
        <v>8189.71</v>
      </c>
      <c r="R197" s="62">
        <v>22</v>
      </c>
      <c r="S197" s="22"/>
      <c r="U197" s="58"/>
      <c r="V197" s="58"/>
      <c r="W197" s="61"/>
    </row>
    <row r="198" spans="1:23">
      <c r="A198" s="59">
        <v>620</v>
      </c>
      <c r="B198" s="39" t="s">
        <v>258</v>
      </c>
      <c r="C198" s="58">
        <v>22475.028999999999</v>
      </c>
      <c r="D198" s="58">
        <v>22692.596000000001</v>
      </c>
      <c r="E198" s="58">
        <v>2181.3870000000002</v>
      </c>
      <c r="F198" s="58">
        <v>1151.422</v>
      </c>
      <c r="G198" s="58">
        <v>598.245</v>
      </c>
      <c r="H198" s="58">
        <v>2699.3209999999995</v>
      </c>
      <c r="I198" s="58">
        <v>2267.5039999999999</v>
      </c>
      <c r="J198" s="58">
        <v>990.09100000000001</v>
      </c>
      <c r="K198" s="58">
        <v>1185.3579999999999</v>
      </c>
      <c r="L198" s="58">
        <v>6748.2920000000004</v>
      </c>
      <c r="M198" s="58">
        <v>2235.8359999999998</v>
      </c>
      <c r="N198" s="58">
        <v>3077.5790000000002</v>
      </c>
      <c r="O198" s="58">
        <v>118.65299999999661</v>
      </c>
      <c r="P198" s="58">
        <v>718.91399999999999</v>
      </c>
      <c r="Q198" s="58">
        <v>6612.2759999999998</v>
      </c>
      <c r="R198" s="62">
        <v>21.5</v>
      </c>
      <c r="S198" s="22"/>
      <c r="U198" s="58"/>
      <c r="V198" s="58"/>
      <c r="W198" s="61"/>
    </row>
    <row r="199" spans="1:23">
      <c r="A199" s="59">
        <v>623</v>
      </c>
      <c r="B199" s="39" t="s">
        <v>259</v>
      </c>
      <c r="C199" s="58">
        <v>25771.315999999999</v>
      </c>
      <c r="D199" s="58">
        <v>22151.892</v>
      </c>
      <c r="E199" s="58">
        <v>1066.547</v>
      </c>
      <c r="F199" s="58">
        <v>751.73900000000003</v>
      </c>
      <c r="G199" s="58">
        <v>756.65099999999995</v>
      </c>
      <c r="H199" s="58">
        <v>2752.2329999999979</v>
      </c>
      <c r="I199" s="58">
        <v>2429.873</v>
      </c>
      <c r="J199" s="58">
        <v>1025.96</v>
      </c>
      <c r="K199" s="58">
        <v>938.02300000000002</v>
      </c>
      <c r="L199" s="58">
        <v>5201.2939999999999</v>
      </c>
      <c r="M199" s="58">
        <v>2067.1779999999999</v>
      </c>
      <c r="N199" s="58">
        <v>2381.3359999999998</v>
      </c>
      <c r="O199" s="58">
        <v>130.66600000000062</v>
      </c>
      <c r="P199" s="58">
        <v>574.21699999999998</v>
      </c>
      <c r="Q199" s="58">
        <v>6913.6</v>
      </c>
      <c r="R199" s="62">
        <v>19.5</v>
      </c>
      <c r="S199" s="22"/>
      <c r="U199" s="58"/>
      <c r="V199" s="58"/>
      <c r="W199" s="61"/>
    </row>
    <row r="200" spans="1:23">
      <c r="A200" s="59">
        <v>624</v>
      </c>
      <c r="B200" s="39" t="s">
        <v>260</v>
      </c>
      <c r="C200" s="58">
        <v>90107.34</v>
      </c>
      <c r="D200" s="58">
        <v>36711.118000000002</v>
      </c>
      <c r="E200" s="58">
        <v>3314.4070000000002</v>
      </c>
      <c r="F200" s="58">
        <v>2091.7249999999999</v>
      </c>
      <c r="G200" s="58">
        <v>975.245</v>
      </c>
      <c r="H200" s="58">
        <v>5189.9740000000102</v>
      </c>
      <c r="I200" s="58">
        <v>8815.4750000000004</v>
      </c>
      <c r="J200" s="58">
        <v>3616.0790000000002</v>
      </c>
      <c r="K200" s="58">
        <v>2995.9479999999999</v>
      </c>
      <c r="L200" s="58">
        <v>7033.1970000000001</v>
      </c>
      <c r="M200" s="58">
        <v>5241.2060000000001</v>
      </c>
      <c r="N200" s="58">
        <v>3958.1759999999999</v>
      </c>
      <c r="O200" s="58">
        <v>214.7529999999947</v>
      </c>
      <c r="P200" s="58">
        <v>1365.3979999999999</v>
      </c>
      <c r="Q200" s="58">
        <v>20450.261999999999</v>
      </c>
      <c r="R200" s="62">
        <v>20.75</v>
      </c>
      <c r="S200" s="22"/>
      <c r="U200" s="58"/>
      <c r="V200" s="58"/>
      <c r="W200" s="61"/>
    </row>
    <row r="201" spans="1:23">
      <c r="A201" s="59">
        <v>625</v>
      </c>
      <c r="B201" s="39" t="s">
        <v>261</v>
      </c>
      <c r="C201" s="58">
        <v>48897.004999999997</v>
      </c>
      <c r="D201" s="58">
        <v>20862.888999999999</v>
      </c>
      <c r="E201" s="58">
        <v>1792.2819999999999</v>
      </c>
      <c r="F201" s="58">
        <v>1276.4079999999999</v>
      </c>
      <c r="G201" s="58">
        <v>1296.694</v>
      </c>
      <c r="H201" s="58">
        <v>3178.3590000000054</v>
      </c>
      <c r="I201" s="58">
        <v>4789.1319999999996</v>
      </c>
      <c r="J201" s="58">
        <v>1955.7190000000001</v>
      </c>
      <c r="K201" s="58">
        <v>1829.231</v>
      </c>
      <c r="L201" s="58">
        <v>4822.5829999999996</v>
      </c>
      <c r="M201" s="58">
        <v>3619.7359999999999</v>
      </c>
      <c r="N201" s="58">
        <v>2922.2359999999999</v>
      </c>
      <c r="O201" s="58">
        <v>81.760000000001128</v>
      </c>
      <c r="P201" s="58">
        <v>980.52</v>
      </c>
      <c r="Q201" s="58">
        <v>10755.297</v>
      </c>
      <c r="R201" s="62">
        <v>20.75</v>
      </c>
      <c r="S201" s="22"/>
      <c r="U201" s="58"/>
      <c r="V201" s="58"/>
      <c r="W201" s="61"/>
    </row>
    <row r="202" spans="1:23">
      <c r="A202" s="59">
        <v>626</v>
      </c>
      <c r="B202" s="39" t="s">
        <v>262</v>
      </c>
      <c r="C202" s="58">
        <v>54885.438999999998</v>
      </c>
      <c r="D202" s="58">
        <v>41878.358</v>
      </c>
      <c r="E202" s="58">
        <v>3169.6210000000001</v>
      </c>
      <c r="F202" s="58">
        <v>2231.739</v>
      </c>
      <c r="G202" s="58">
        <v>2093.895</v>
      </c>
      <c r="H202" s="58">
        <v>5986.4129999999986</v>
      </c>
      <c r="I202" s="58">
        <v>5397.0860000000002</v>
      </c>
      <c r="J202" s="58">
        <v>1831.2539999999999</v>
      </c>
      <c r="K202" s="58">
        <v>2265.3310000000001</v>
      </c>
      <c r="L202" s="58">
        <v>11113.763999999999</v>
      </c>
      <c r="M202" s="58">
        <v>4558.7629999999999</v>
      </c>
      <c r="N202" s="58">
        <v>5272.1530000000002</v>
      </c>
      <c r="O202" s="58">
        <v>218.0739999999978</v>
      </c>
      <c r="P202" s="58">
        <v>1354.17</v>
      </c>
      <c r="Q202" s="58">
        <v>15677.583000000001</v>
      </c>
      <c r="R202" s="62">
        <v>21.75</v>
      </c>
      <c r="S202" s="22"/>
      <c r="U202" s="58"/>
      <c r="V202" s="58"/>
      <c r="W202" s="61"/>
    </row>
    <row r="203" spans="1:23">
      <c r="A203" s="59">
        <v>630</v>
      </c>
      <c r="B203" s="39" t="s">
        <v>263</v>
      </c>
      <c r="C203" s="58">
        <v>23315.54</v>
      </c>
      <c r="D203" s="58">
        <v>9081.7579999999998</v>
      </c>
      <c r="E203" s="58">
        <v>521.09</v>
      </c>
      <c r="F203" s="58">
        <v>1198.8499999999999</v>
      </c>
      <c r="G203" s="58">
        <v>470.96800000000002</v>
      </c>
      <c r="H203" s="58">
        <v>1569.5149999999969</v>
      </c>
      <c r="I203" s="58">
        <v>2211.8249999999998</v>
      </c>
      <c r="J203" s="58">
        <v>547.03499999999997</v>
      </c>
      <c r="K203" s="58">
        <v>839.322</v>
      </c>
      <c r="L203" s="58">
        <v>2490.4859999999999</v>
      </c>
      <c r="M203" s="58">
        <v>1944.355</v>
      </c>
      <c r="N203" s="58">
        <v>1580.047</v>
      </c>
      <c r="O203" s="58">
        <v>42.438000000000102</v>
      </c>
      <c r="P203" s="58">
        <v>618.85699999999997</v>
      </c>
      <c r="Q203" s="58">
        <v>4539.6530000000002</v>
      </c>
      <c r="R203" s="62">
        <v>19.75</v>
      </c>
      <c r="S203" s="22"/>
      <c r="U203" s="58"/>
      <c r="V203" s="58"/>
      <c r="W203" s="61"/>
    </row>
    <row r="204" spans="1:23">
      <c r="A204" s="59">
        <v>631</v>
      </c>
      <c r="B204" s="39" t="s">
        <v>264</v>
      </c>
      <c r="C204" s="58">
        <v>31322.254000000001</v>
      </c>
      <c r="D204" s="58">
        <v>14803.023999999999</v>
      </c>
      <c r="E204" s="58">
        <v>1268.6189999999999</v>
      </c>
      <c r="F204" s="58">
        <v>1015.2329999999999</v>
      </c>
      <c r="G204" s="58">
        <v>419.202</v>
      </c>
      <c r="H204" s="58">
        <v>2062.3209999999981</v>
      </c>
      <c r="I204" s="58">
        <v>3028.87</v>
      </c>
      <c r="J204" s="58">
        <v>1502.5909999999999</v>
      </c>
      <c r="K204" s="58">
        <v>1037.9359999999999</v>
      </c>
      <c r="L204" s="58">
        <v>2895.1089999999999</v>
      </c>
      <c r="M204" s="58">
        <v>2224.6350000000002</v>
      </c>
      <c r="N204" s="58">
        <v>1652.25</v>
      </c>
      <c r="O204" s="58">
        <v>87.550000000000637</v>
      </c>
      <c r="P204" s="58">
        <v>628.25900000000001</v>
      </c>
      <c r="Q204" s="58">
        <v>7622.1790000000001</v>
      </c>
      <c r="R204" s="62">
        <v>21.75</v>
      </c>
      <c r="S204" s="22"/>
      <c r="U204" s="58"/>
      <c r="V204" s="58"/>
      <c r="W204" s="61"/>
    </row>
    <row r="205" spans="1:23">
      <c r="A205" s="59">
        <v>635</v>
      </c>
      <c r="B205" s="39" t="s">
        <v>265</v>
      </c>
      <c r="C205" s="58">
        <v>94073.122000000003</v>
      </c>
      <c r="D205" s="58">
        <v>46341.216</v>
      </c>
      <c r="E205" s="58">
        <v>3093.0650000000001</v>
      </c>
      <c r="F205" s="58">
        <v>3031.538</v>
      </c>
      <c r="G205" s="58">
        <v>2533.6689999999999</v>
      </c>
      <c r="H205" s="58">
        <v>8079.9190000000053</v>
      </c>
      <c r="I205" s="58">
        <v>9214.5120000000006</v>
      </c>
      <c r="J205" s="58">
        <v>5316.1369999999997</v>
      </c>
      <c r="K205" s="58">
        <v>3775.6979999999999</v>
      </c>
      <c r="L205" s="58">
        <v>10982.562</v>
      </c>
      <c r="M205" s="58">
        <v>7270.3040000000001</v>
      </c>
      <c r="N205" s="58">
        <v>6227.0410000000002</v>
      </c>
      <c r="O205" s="58">
        <v>212.27900000000136</v>
      </c>
      <c r="P205" s="58">
        <v>2190.5740000000001</v>
      </c>
      <c r="Q205" s="58">
        <v>22006.953000000001</v>
      </c>
      <c r="R205" s="62">
        <v>21.5</v>
      </c>
      <c r="S205" s="22"/>
      <c r="U205" s="58"/>
      <c r="V205" s="58"/>
      <c r="W205" s="61"/>
    </row>
    <row r="206" spans="1:23">
      <c r="A206" s="59">
        <v>636</v>
      </c>
      <c r="B206" s="39" t="s">
        <v>266</v>
      </c>
      <c r="C206" s="58">
        <v>117348.679</v>
      </c>
      <c r="D206" s="58">
        <v>50806.998</v>
      </c>
      <c r="E206" s="58">
        <v>3916.7040000000002</v>
      </c>
      <c r="F206" s="58">
        <v>3889.0279999999998</v>
      </c>
      <c r="G206" s="58">
        <v>4689.2839999999997</v>
      </c>
      <c r="H206" s="58">
        <v>11113.872999999987</v>
      </c>
      <c r="I206" s="58">
        <v>11424.273999999999</v>
      </c>
      <c r="J206" s="58">
        <v>6811.2759999999998</v>
      </c>
      <c r="K206" s="58">
        <v>4738.2150000000001</v>
      </c>
      <c r="L206" s="58">
        <v>12301.192999999999</v>
      </c>
      <c r="M206" s="58">
        <v>9919.6730000000007</v>
      </c>
      <c r="N206" s="58">
        <v>7681.1180000000004</v>
      </c>
      <c r="O206" s="58">
        <v>297.28000000000247</v>
      </c>
      <c r="P206" s="58">
        <v>3000.2069999999999</v>
      </c>
      <c r="Q206" s="58">
        <v>26004.636999999999</v>
      </c>
      <c r="R206" s="62">
        <v>21.25</v>
      </c>
      <c r="S206" s="22"/>
      <c r="U206" s="58"/>
      <c r="V206" s="58"/>
      <c r="W206" s="61"/>
    </row>
    <row r="207" spans="1:23">
      <c r="A207" s="59">
        <v>678</v>
      </c>
      <c r="B207" s="39" t="s">
        <v>267</v>
      </c>
      <c r="C207" s="58">
        <v>375988.11099999998</v>
      </c>
      <c r="D207" s="58">
        <v>174913.59099999999</v>
      </c>
      <c r="E207" s="58">
        <v>16072.628000000001</v>
      </c>
      <c r="F207" s="58">
        <v>11605.925999999999</v>
      </c>
      <c r="G207" s="58">
        <v>2614.5039999999999</v>
      </c>
      <c r="H207" s="58">
        <v>20694.876000000098</v>
      </c>
      <c r="I207" s="58">
        <v>36966.415000000001</v>
      </c>
      <c r="J207" s="58">
        <v>7143.3909999999996</v>
      </c>
      <c r="K207" s="58">
        <v>12708.655000000001</v>
      </c>
      <c r="L207" s="58">
        <v>32767.941999999999</v>
      </c>
      <c r="M207" s="58">
        <v>24096.394</v>
      </c>
      <c r="N207" s="58">
        <v>18621.743999999999</v>
      </c>
      <c r="O207" s="58">
        <v>868.8660000000018</v>
      </c>
      <c r="P207" s="58">
        <v>6025.0919999999996</v>
      </c>
      <c r="Q207" s="58">
        <v>92489.714000000007</v>
      </c>
      <c r="R207" s="62">
        <v>21.25</v>
      </c>
      <c r="S207" s="22"/>
      <c r="U207" s="58"/>
      <c r="V207" s="58"/>
      <c r="W207" s="61"/>
    </row>
    <row r="208" spans="1:23">
      <c r="A208" s="59">
        <v>710</v>
      </c>
      <c r="B208" s="39" t="s">
        <v>268</v>
      </c>
      <c r="C208" s="58">
        <v>436893.04800000001</v>
      </c>
      <c r="D208" s="58">
        <v>205052.245</v>
      </c>
      <c r="E208" s="58">
        <v>15352.094999999999</v>
      </c>
      <c r="F208" s="58">
        <v>11115.456</v>
      </c>
      <c r="G208" s="58">
        <v>3261.8090000000002</v>
      </c>
      <c r="H208" s="58">
        <v>37968.049000000043</v>
      </c>
      <c r="I208" s="58">
        <v>42325.86</v>
      </c>
      <c r="J208" s="58">
        <v>14290.337</v>
      </c>
      <c r="K208" s="58">
        <v>14665.402</v>
      </c>
      <c r="L208" s="58">
        <v>35726.438000000002</v>
      </c>
      <c r="M208" s="58">
        <v>31306.542000000001</v>
      </c>
      <c r="N208" s="58">
        <v>23133.141</v>
      </c>
      <c r="O208" s="58">
        <v>1731.0940000000082</v>
      </c>
      <c r="P208" s="58">
        <v>8807.0990000000002</v>
      </c>
      <c r="Q208" s="58">
        <v>109248.909</v>
      </c>
      <c r="R208" s="62">
        <v>22</v>
      </c>
      <c r="S208" s="22"/>
      <c r="U208" s="58"/>
      <c r="V208" s="58"/>
      <c r="W208" s="61"/>
    </row>
    <row r="209" spans="1:23">
      <c r="A209" s="59">
        <v>680</v>
      </c>
      <c r="B209" s="39" t="s">
        <v>269</v>
      </c>
      <c r="C209" s="58">
        <v>478212.10200000001</v>
      </c>
      <c r="D209" s="58">
        <v>162357.07500000001</v>
      </c>
      <c r="E209" s="58">
        <v>14196.754000000001</v>
      </c>
      <c r="F209" s="58">
        <v>13046.986000000001</v>
      </c>
      <c r="G209" s="58">
        <v>354.78</v>
      </c>
      <c r="H209" s="58">
        <v>25160.735000000004</v>
      </c>
      <c r="I209" s="58">
        <v>45815.796000000002</v>
      </c>
      <c r="J209" s="58">
        <v>5723.5140000000001</v>
      </c>
      <c r="K209" s="58">
        <v>15945.306</v>
      </c>
      <c r="L209" s="58">
        <v>27471.587</v>
      </c>
      <c r="M209" s="58">
        <v>30462.683000000001</v>
      </c>
      <c r="N209" s="58">
        <v>19523.294000000002</v>
      </c>
      <c r="O209" s="58">
        <v>1227.3820000000087</v>
      </c>
      <c r="P209" s="58">
        <v>8055.1180000000004</v>
      </c>
      <c r="Q209" s="58">
        <v>101438.224</v>
      </c>
      <c r="R209" s="62">
        <v>20.25</v>
      </c>
      <c r="S209" s="22"/>
      <c r="U209" s="58"/>
      <c r="V209" s="58"/>
      <c r="W209" s="61"/>
    </row>
    <row r="210" spans="1:23">
      <c r="A210" s="59">
        <v>681</v>
      </c>
      <c r="B210" s="39" t="s">
        <v>270</v>
      </c>
      <c r="C210" s="58">
        <v>39113.75</v>
      </c>
      <c r="D210" s="58">
        <v>26817.851999999999</v>
      </c>
      <c r="E210" s="58">
        <v>1872.3340000000001</v>
      </c>
      <c r="F210" s="58">
        <v>1472.998</v>
      </c>
      <c r="G210" s="58">
        <v>1954.8579999999999</v>
      </c>
      <c r="H210" s="58">
        <v>3604.8570000000054</v>
      </c>
      <c r="I210" s="58">
        <v>3912.6370000000002</v>
      </c>
      <c r="J210" s="58">
        <v>1894.133</v>
      </c>
      <c r="K210" s="58">
        <v>1710.4449999999999</v>
      </c>
      <c r="L210" s="58">
        <v>7708.4660000000003</v>
      </c>
      <c r="M210" s="58">
        <v>3628.4780000000001</v>
      </c>
      <c r="N210" s="58">
        <v>4095.53</v>
      </c>
      <c r="O210" s="58">
        <v>147.53199999999879</v>
      </c>
      <c r="P210" s="58">
        <v>1174.1590000000001</v>
      </c>
      <c r="Q210" s="58">
        <v>10048.654</v>
      </c>
      <c r="R210" s="62">
        <v>21.999999999999996</v>
      </c>
      <c r="S210" s="22"/>
      <c r="U210" s="58"/>
      <c r="V210" s="58"/>
      <c r="W210" s="61"/>
    </row>
    <row r="211" spans="1:23">
      <c r="A211" s="59">
        <v>683</v>
      </c>
      <c r="B211" s="39" t="s">
        <v>271</v>
      </c>
      <c r="C211" s="58">
        <v>37181.330999999998</v>
      </c>
      <c r="D211" s="58">
        <v>24957.275000000001</v>
      </c>
      <c r="E211" s="58">
        <v>2399.75</v>
      </c>
      <c r="F211" s="58">
        <v>1895.7570000000001</v>
      </c>
      <c r="G211" s="58">
        <v>1629.847</v>
      </c>
      <c r="H211" s="58">
        <v>5036.356000000007</v>
      </c>
      <c r="I211" s="58">
        <v>3731.5889999999999</v>
      </c>
      <c r="J211" s="58">
        <v>1483.6990000000001</v>
      </c>
      <c r="K211" s="58">
        <v>1862.828</v>
      </c>
      <c r="L211" s="58">
        <v>7911.6909999999998</v>
      </c>
      <c r="M211" s="58">
        <v>3532.2069999999999</v>
      </c>
      <c r="N211" s="58">
        <v>4012.364</v>
      </c>
      <c r="O211" s="58">
        <v>179.24499999999853</v>
      </c>
      <c r="P211" s="58">
        <v>1090.116</v>
      </c>
      <c r="Q211" s="58">
        <v>8580.8179999999993</v>
      </c>
      <c r="R211" s="62">
        <v>19.75</v>
      </c>
      <c r="S211" s="22"/>
      <c r="U211" s="58"/>
      <c r="V211" s="58"/>
      <c r="W211" s="61"/>
    </row>
    <row r="212" spans="1:23">
      <c r="A212" s="59">
        <v>684</v>
      </c>
      <c r="B212" s="39" t="s">
        <v>272</v>
      </c>
      <c r="C212" s="58">
        <v>744249.75199999998</v>
      </c>
      <c r="D212" s="58">
        <v>276027.26699999999</v>
      </c>
      <c r="E212" s="58">
        <v>26684.322</v>
      </c>
      <c r="F212" s="58">
        <v>19815.736000000001</v>
      </c>
      <c r="G212" s="58">
        <v>2384.614</v>
      </c>
      <c r="H212" s="58">
        <v>34109.798000000083</v>
      </c>
      <c r="I212" s="58">
        <v>71550.069000000003</v>
      </c>
      <c r="J212" s="58">
        <v>13255.022999999999</v>
      </c>
      <c r="K212" s="58">
        <v>23511.537</v>
      </c>
      <c r="L212" s="58">
        <v>49290.73</v>
      </c>
      <c r="M212" s="58">
        <v>45274.699000000001</v>
      </c>
      <c r="N212" s="58">
        <v>32779.644999999997</v>
      </c>
      <c r="O212" s="58">
        <v>2408.346000000005</v>
      </c>
      <c r="P212" s="58">
        <v>12222.805</v>
      </c>
      <c r="Q212" s="58">
        <v>163123.06899999999</v>
      </c>
      <c r="R212" s="62">
        <v>20.5</v>
      </c>
      <c r="S212" s="22"/>
      <c r="U212" s="58"/>
      <c r="V212" s="58"/>
      <c r="W212" s="61"/>
    </row>
    <row r="213" spans="1:23">
      <c r="A213" s="59">
        <v>686</v>
      </c>
      <c r="B213" s="39" t="s">
        <v>273</v>
      </c>
      <c r="C213" s="58">
        <v>34306.750999999997</v>
      </c>
      <c r="D213" s="58">
        <v>24948.598999999998</v>
      </c>
      <c r="E213" s="58">
        <v>1562.029</v>
      </c>
      <c r="F213" s="58">
        <v>1315.915</v>
      </c>
      <c r="G213" s="58">
        <v>1517.78</v>
      </c>
      <c r="H213" s="58">
        <v>3266.9630000000016</v>
      </c>
      <c r="I213" s="58">
        <v>3336.95</v>
      </c>
      <c r="J213" s="58">
        <v>1588.7860000000001</v>
      </c>
      <c r="K213" s="58">
        <v>1372.6020000000001</v>
      </c>
      <c r="L213" s="58">
        <v>7094.59</v>
      </c>
      <c r="M213" s="58">
        <v>3008.931</v>
      </c>
      <c r="N213" s="58">
        <v>3473.4569999999999</v>
      </c>
      <c r="O213" s="58">
        <v>166.25600000000031</v>
      </c>
      <c r="P213" s="58">
        <v>926.13400000000001</v>
      </c>
      <c r="Q213" s="58">
        <v>9472.94</v>
      </c>
      <c r="R213" s="62">
        <v>22.499999999999996</v>
      </c>
      <c r="S213" s="22"/>
      <c r="U213" s="58"/>
      <c r="V213" s="58"/>
      <c r="W213" s="61"/>
    </row>
    <row r="214" spans="1:23">
      <c r="A214" s="59">
        <v>687</v>
      </c>
      <c r="B214" s="39" t="s">
        <v>274</v>
      </c>
      <c r="C214" s="58">
        <v>13869.162</v>
      </c>
      <c r="D214" s="58">
        <v>13356.805</v>
      </c>
      <c r="E214" s="58">
        <v>996.91499999999996</v>
      </c>
      <c r="F214" s="58">
        <v>522.08399999999995</v>
      </c>
      <c r="G214" s="58">
        <v>644.66099999999994</v>
      </c>
      <c r="H214" s="58">
        <v>1263.4510000000009</v>
      </c>
      <c r="I214" s="58">
        <v>1395.8579999999999</v>
      </c>
      <c r="J214" s="58">
        <v>775.41</v>
      </c>
      <c r="K214" s="58">
        <v>701.79700000000003</v>
      </c>
      <c r="L214" s="58">
        <v>4668.4229999999998</v>
      </c>
      <c r="M214" s="58">
        <v>1332.31</v>
      </c>
      <c r="N214" s="58">
        <v>1976.761</v>
      </c>
      <c r="O214" s="58">
        <v>63.460000000000036</v>
      </c>
      <c r="P214" s="58">
        <v>437.47399999999999</v>
      </c>
      <c r="Q214" s="58">
        <v>3835.1950000000002</v>
      </c>
      <c r="R214" s="62">
        <v>22</v>
      </c>
      <c r="S214" s="22"/>
      <c r="U214" s="58"/>
      <c r="V214" s="58"/>
      <c r="W214" s="61"/>
    </row>
    <row r="215" spans="1:23">
      <c r="A215" s="59">
        <v>689</v>
      </c>
      <c r="B215" s="39" t="s">
        <v>275</v>
      </c>
      <c r="C215" s="58">
        <v>36205.286</v>
      </c>
      <c r="D215" s="58">
        <v>32156.804</v>
      </c>
      <c r="E215" s="58">
        <v>2535.9589999999998</v>
      </c>
      <c r="F215" s="58">
        <v>776.50400000000002</v>
      </c>
      <c r="G215" s="58">
        <v>580.34199999999998</v>
      </c>
      <c r="H215" s="58">
        <v>2754.1039999999962</v>
      </c>
      <c r="I215" s="58">
        <v>3643.4459999999999</v>
      </c>
      <c r="J215" s="58">
        <v>1512.5360000000001</v>
      </c>
      <c r="K215" s="58">
        <v>1431.925</v>
      </c>
      <c r="L215" s="58">
        <v>7077.1149999999998</v>
      </c>
      <c r="M215" s="58">
        <v>2578.3829999999998</v>
      </c>
      <c r="N215" s="58">
        <v>3227.982</v>
      </c>
      <c r="O215" s="58">
        <v>116.70300000000134</v>
      </c>
      <c r="P215" s="58">
        <v>740.67</v>
      </c>
      <c r="Q215" s="58">
        <v>10733.027</v>
      </c>
      <c r="R215" s="62">
        <v>21</v>
      </c>
      <c r="S215" s="22"/>
      <c r="U215" s="58"/>
      <c r="V215" s="58"/>
      <c r="W215" s="61"/>
    </row>
    <row r="216" spans="1:23">
      <c r="A216" s="59">
        <v>691</v>
      </c>
      <c r="B216" s="39" t="s">
        <v>276</v>
      </c>
      <c r="C216" s="58">
        <v>31609.522000000001</v>
      </c>
      <c r="D216" s="58">
        <v>16261.913</v>
      </c>
      <c r="E216" s="58">
        <v>889.87300000000005</v>
      </c>
      <c r="F216" s="58">
        <v>1330.8520000000001</v>
      </c>
      <c r="G216" s="58">
        <v>2087.9499999999998</v>
      </c>
      <c r="H216" s="58">
        <v>4031.8349999999991</v>
      </c>
      <c r="I216" s="58">
        <v>3146.4140000000002</v>
      </c>
      <c r="J216" s="58">
        <v>1239.271</v>
      </c>
      <c r="K216" s="58">
        <v>1174.626</v>
      </c>
      <c r="L216" s="58">
        <v>5163.7929999999997</v>
      </c>
      <c r="M216" s="58">
        <v>2790.5219999999999</v>
      </c>
      <c r="N216" s="58">
        <v>2752.4140000000002</v>
      </c>
      <c r="O216" s="58">
        <v>166.07199999999966</v>
      </c>
      <c r="P216" s="58">
        <v>824.26</v>
      </c>
      <c r="Q216" s="58">
        <v>7973.7150000000001</v>
      </c>
      <c r="R216" s="62">
        <v>22.5</v>
      </c>
      <c r="S216" s="22"/>
      <c r="U216" s="58"/>
      <c r="V216" s="58"/>
      <c r="W216" s="61"/>
    </row>
    <row r="217" spans="1:23">
      <c r="A217" s="59">
        <v>694</v>
      </c>
      <c r="B217" s="39" t="s">
        <v>277</v>
      </c>
      <c r="C217" s="58">
        <v>535650.48600000003</v>
      </c>
      <c r="D217" s="58">
        <v>186524.17199999999</v>
      </c>
      <c r="E217" s="58">
        <v>17429.805</v>
      </c>
      <c r="F217" s="58">
        <v>13771.498</v>
      </c>
      <c r="G217" s="58">
        <v>742.54499999999996</v>
      </c>
      <c r="H217" s="58">
        <v>20194.649000000005</v>
      </c>
      <c r="I217" s="58">
        <v>52144.993000000002</v>
      </c>
      <c r="J217" s="58">
        <v>14539.101000000001</v>
      </c>
      <c r="K217" s="58">
        <v>16669.675999999999</v>
      </c>
      <c r="L217" s="58">
        <v>31808.387999999999</v>
      </c>
      <c r="M217" s="58">
        <v>32161.405999999999</v>
      </c>
      <c r="N217" s="58">
        <v>21529.806</v>
      </c>
      <c r="O217" s="58">
        <v>1255.4219999999841</v>
      </c>
      <c r="P217" s="58">
        <v>8609.7150000000001</v>
      </c>
      <c r="Q217" s="58">
        <v>114000.2</v>
      </c>
      <c r="R217" s="62">
        <v>20.5</v>
      </c>
      <c r="S217" s="22"/>
      <c r="U217" s="58"/>
      <c r="V217" s="58"/>
      <c r="W217" s="61"/>
    </row>
    <row r="218" spans="1:23">
      <c r="A218" s="59">
        <v>697</v>
      </c>
      <c r="B218" s="39" t="s">
        <v>278</v>
      </c>
      <c r="C218" s="58">
        <v>14704.626</v>
      </c>
      <c r="D218" s="58">
        <v>10747.944</v>
      </c>
      <c r="E218" s="58">
        <v>803.95100000000002</v>
      </c>
      <c r="F218" s="58">
        <v>369.85500000000002</v>
      </c>
      <c r="G218" s="58">
        <v>354.17500000000001</v>
      </c>
      <c r="H218" s="58">
        <v>1197.2400000000014</v>
      </c>
      <c r="I218" s="58">
        <v>1470.5909999999999</v>
      </c>
      <c r="J218" s="58">
        <v>966.36</v>
      </c>
      <c r="K218" s="58">
        <v>686.42399999999998</v>
      </c>
      <c r="L218" s="58">
        <v>3087.009</v>
      </c>
      <c r="M218" s="58">
        <v>1186.184</v>
      </c>
      <c r="N218" s="58">
        <v>1422.425</v>
      </c>
      <c r="O218" s="58">
        <v>37.299999999999727</v>
      </c>
      <c r="P218" s="58">
        <v>353.00700000000001</v>
      </c>
      <c r="Q218" s="58">
        <v>3824.6469999999999</v>
      </c>
      <c r="R218" s="62">
        <v>22</v>
      </c>
      <c r="S218" s="22"/>
      <c r="U218" s="58"/>
      <c r="V218" s="58"/>
      <c r="W218" s="61"/>
    </row>
    <row r="219" spans="1:23">
      <c r="A219" s="59">
        <v>698</v>
      </c>
      <c r="B219" s="59" t="s">
        <v>279</v>
      </c>
      <c r="C219" s="58">
        <v>1109956.3929999999</v>
      </c>
      <c r="D219" s="58">
        <v>374031.47499999998</v>
      </c>
      <c r="E219" s="58">
        <v>44870.139000000003</v>
      </c>
      <c r="F219" s="58">
        <v>43517.767</v>
      </c>
      <c r="G219" s="58">
        <v>1660.79</v>
      </c>
      <c r="H219" s="58">
        <v>59795.244999999995</v>
      </c>
      <c r="I219" s="58">
        <v>107365.978</v>
      </c>
      <c r="J219" s="58">
        <v>17163.494999999999</v>
      </c>
      <c r="K219" s="58">
        <v>41509.83</v>
      </c>
      <c r="L219" s="58">
        <v>67178.762000000002</v>
      </c>
      <c r="M219" s="58">
        <v>77664.154999999999</v>
      </c>
      <c r="N219" s="58">
        <v>50843.273000000001</v>
      </c>
      <c r="O219" s="58">
        <v>3777.8960000000225</v>
      </c>
      <c r="P219" s="58">
        <v>21132.521000000001</v>
      </c>
      <c r="Q219" s="58">
        <v>247997.66899999999</v>
      </c>
      <c r="R219" s="62">
        <v>21.5</v>
      </c>
      <c r="S219" s="22"/>
      <c r="U219" s="58"/>
      <c r="V219" s="58"/>
      <c r="W219" s="61"/>
    </row>
    <row r="220" spans="1:23">
      <c r="A220" s="59">
        <v>700</v>
      </c>
      <c r="B220" s="59" t="s">
        <v>280</v>
      </c>
      <c r="C220" s="58">
        <v>69230.559999999998</v>
      </c>
      <c r="D220" s="58">
        <v>46614.735000000001</v>
      </c>
      <c r="E220" s="58">
        <v>3612.5340000000001</v>
      </c>
      <c r="F220" s="58">
        <v>1587.5039999999999</v>
      </c>
      <c r="G220" s="58">
        <v>645.27499999999998</v>
      </c>
      <c r="H220" s="58">
        <v>4759.9150000000036</v>
      </c>
      <c r="I220" s="58">
        <v>6934.3829999999998</v>
      </c>
      <c r="J220" s="58">
        <v>2919.6709999999998</v>
      </c>
      <c r="K220" s="58">
        <v>2524.5419999999999</v>
      </c>
      <c r="L220" s="58">
        <v>8553.1970000000001</v>
      </c>
      <c r="M220" s="58">
        <v>4577.6840000000002</v>
      </c>
      <c r="N220" s="58">
        <v>4416.8779999999997</v>
      </c>
      <c r="O220" s="58">
        <v>149.53100000000086</v>
      </c>
      <c r="P220" s="58">
        <v>1274.106</v>
      </c>
      <c r="Q220" s="58">
        <v>18162.258999999998</v>
      </c>
      <c r="R220" s="62">
        <v>20.5</v>
      </c>
      <c r="S220" s="22"/>
      <c r="U220" s="58"/>
      <c r="V220" s="58"/>
      <c r="W220" s="61"/>
    </row>
    <row r="221" spans="1:23">
      <c r="A221" s="59">
        <v>702</v>
      </c>
      <c r="B221" s="63" t="s">
        <v>281</v>
      </c>
      <c r="C221" s="58">
        <v>48256.533000000003</v>
      </c>
      <c r="D221" s="58">
        <v>36558.637999999999</v>
      </c>
      <c r="E221" s="58">
        <v>2374.6759999999999</v>
      </c>
      <c r="F221" s="58">
        <v>1688.202</v>
      </c>
      <c r="G221" s="58">
        <v>1367.9190000000001</v>
      </c>
      <c r="H221" s="58">
        <v>4553.6629999999923</v>
      </c>
      <c r="I221" s="58">
        <v>4672.1779999999999</v>
      </c>
      <c r="J221" s="58">
        <v>2137.8310000000001</v>
      </c>
      <c r="K221" s="58">
        <v>1915.646</v>
      </c>
      <c r="L221" s="58">
        <v>9364.6730000000007</v>
      </c>
      <c r="M221" s="58">
        <v>4267.5469999999996</v>
      </c>
      <c r="N221" s="58">
        <v>4771.8649999999998</v>
      </c>
      <c r="O221" s="58">
        <v>157.86600000000089</v>
      </c>
      <c r="P221" s="58">
        <v>1326.925</v>
      </c>
      <c r="Q221" s="58">
        <v>13289.284</v>
      </c>
      <c r="R221" s="62">
        <v>22</v>
      </c>
      <c r="S221" s="22"/>
      <c r="U221" s="58"/>
      <c r="V221" s="58"/>
      <c r="W221" s="61"/>
    </row>
    <row r="222" spans="1:23">
      <c r="A222" s="59">
        <v>704</v>
      </c>
      <c r="B222" s="39" t="s">
        <v>282</v>
      </c>
      <c r="C222" s="58">
        <v>126940.541</v>
      </c>
      <c r="D222" s="58">
        <v>34746.336000000003</v>
      </c>
      <c r="E222" s="58">
        <v>2234.2600000000002</v>
      </c>
      <c r="F222" s="58">
        <v>3644.4650000000001</v>
      </c>
      <c r="G222" s="58">
        <v>1467.48</v>
      </c>
      <c r="H222" s="58">
        <v>7484.8049999999876</v>
      </c>
      <c r="I222" s="58">
        <v>12057.3</v>
      </c>
      <c r="J222" s="58">
        <v>2714.2869999999998</v>
      </c>
      <c r="K222" s="58">
        <v>4001.0509999999999</v>
      </c>
      <c r="L222" s="58">
        <v>6279.6170000000002</v>
      </c>
      <c r="M222" s="58">
        <v>7392.625</v>
      </c>
      <c r="N222" s="58">
        <v>4027.2539999999999</v>
      </c>
      <c r="O222" s="58">
        <v>175.89700000000721</v>
      </c>
      <c r="P222" s="58">
        <v>1817.962</v>
      </c>
      <c r="Q222" s="58">
        <v>25404.495999999999</v>
      </c>
      <c r="R222" s="62">
        <v>19.75</v>
      </c>
      <c r="S222" s="22"/>
      <c r="U222" s="58"/>
      <c r="V222" s="58"/>
      <c r="W222" s="61"/>
    </row>
    <row r="223" spans="1:23">
      <c r="A223" s="59">
        <v>707</v>
      </c>
      <c r="B223" s="39" t="s">
        <v>283</v>
      </c>
      <c r="C223" s="58">
        <v>17787.196</v>
      </c>
      <c r="D223" s="58">
        <v>18116.434000000001</v>
      </c>
      <c r="E223" s="58">
        <v>1674.2159999999999</v>
      </c>
      <c r="F223" s="58">
        <v>854.33</v>
      </c>
      <c r="G223" s="58">
        <v>1162.357</v>
      </c>
      <c r="H223" s="58">
        <v>1717.0009999999988</v>
      </c>
      <c r="I223" s="58">
        <v>1806.211</v>
      </c>
      <c r="J223" s="58">
        <v>1119.527</v>
      </c>
      <c r="K223" s="58">
        <v>852.43899999999996</v>
      </c>
      <c r="L223" s="58">
        <v>6095.2420000000002</v>
      </c>
      <c r="M223" s="58">
        <v>1806.251</v>
      </c>
      <c r="N223" s="58">
        <v>2769.2829999999999</v>
      </c>
      <c r="O223" s="58">
        <v>86.119000000000142</v>
      </c>
      <c r="P223" s="58">
        <v>593.995</v>
      </c>
      <c r="Q223" s="58">
        <v>5070.4120000000003</v>
      </c>
      <c r="R223" s="62">
        <v>21.500000000000004</v>
      </c>
      <c r="S223" s="22"/>
      <c r="U223" s="58"/>
      <c r="V223" s="58"/>
      <c r="W223" s="61"/>
    </row>
    <row r="224" spans="1:23">
      <c r="A224" s="59">
        <v>729</v>
      </c>
      <c r="B224" s="39" t="s">
        <v>284</v>
      </c>
      <c r="C224" s="58">
        <v>102996.56</v>
      </c>
      <c r="D224" s="58">
        <v>69869.937999999995</v>
      </c>
      <c r="E224" s="58">
        <v>7670.174</v>
      </c>
      <c r="F224" s="58">
        <v>3958.6840000000002</v>
      </c>
      <c r="G224" s="58">
        <v>2854.9859999999999</v>
      </c>
      <c r="H224" s="58">
        <v>10486.543000000016</v>
      </c>
      <c r="I224" s="58">
        <v>10167.415999999999</v>
      </c>
      <c r="J224" s="58">
        <v>4588.3590000000004</v>
      </c>
      <c r="K224" s="58">
        <v>4282.1390000000001</v>
      </c>
      <c r="L224" s="58">
        <v>19034.866000000002</v>
      </c>
      <c r="M224" s="58">
        <v>9185.0480000000007</v>
      </c>
      <c r="N224" s="58">
        <v>9933.7000000000007</v>
      </c>
      <c r="O224" s="58">
        <v>359.00300000000243</v>
      </c>
      <c r="P224" s="58">
        <v>2867.069</v>
      </c>
      <c r="Q224" s="58">
        <v>27351.466</v>
      </c>
      <c r="R224" s="62">
        <v>22</v>
      </c>
      <c r="S224" s="22"/>
      <c r="U224" s="58"/>
      <c r="V224" s="58"/>
      <c r="W224" s="61"/>
    </row>
    <row r="225" spans="1:23">
      <c r="A225" s="59">
        <v>732</v>
      </c>
      <c r="B225" s="39" t="s">
        <v>285</v>
      </c>
      <c r="C225" s="58">
        <v>38321.847000000002</v>
      </c>
      <c r="D225" s="58">
        <v>30605.882000000001</v>
      </c>
      <c r="E225" s="58">
        <v>3031.9760000000001</v>
      </c>
      <c r="F225" s="58">
        <v>1470.653</v>
      </c>
      <c r="G225" s="58">
        <v>580.678</v>
      </c>
      <c r="H225" s="58">
        <v>3629.0589999999975</v>
      </c>
      <c r="I225" s="58">
        <v>3851</v>
      </c>
      <c r="J225" s="58">
        <v>1650.479</v>
      </c>
      <c r="K225" s="58">
        <v>1797.788</v>
      </c>
      <c r="L225" s="58">
        <v>8202.6949999999997</v>
      </c>
      <c r="M225" s="58">
        <v>3408.2719999999999</v>
      </c>
      <c r="N225" s="58">
        <v>4080.7910000000002</v>
      </c>
      <c r="O225" s="58">
        <v>124.56800000000112</v>
      </c>
      <c r="P225" s="58">
        <v>1045.8219999999999</v>
      </c>
      <c r="Q225" s="58">
        <v>9736.6710000000003</v>
      </c>
      <c r="R225" s="62">
        <v>20.25</v>
      </c>
      <c r="S225" s="22"/>
      <c r="U225" s="58"/>
      <c r="V225" s="58"/>
      <c r="W225" s="61"/>
    </row>
    <row r="226" spans="1:23">
      <c r="A226" s="59">
        <v>734</v>
      </c>
      <c r="B226" s="39" t="s">
        <v>286</v>
      </c>
      <c r="C226" s="58">
        <v>800149.62100000004</v>
      </c>
      <c r="D226" s="58">
        <v>367746.69099999999</v>
      </c>
      <c r="E226" s="58">
        <v>34158.938999999998</v>
      </c>
      <c r="F226" s="58">
        <v>22581.062999999998</v>
      </c>
      <c r="G226" s="58">
        <v>14263.395</v>
      </c>
      <c r="H226" s="58">
        <v>56069.540999999968</v>
      </c>
      <c r="I226" s="58">
        <v>77320.904999999999</v>
      </c>
      <c r="J226" s="58">
        <v>30975.717000000001</v>
      </c>
      <c r="K226" s="58">
        <v>28131.83</v>
      </c>
      <c r="L226" s="58">
        <v>77303.023000000001</v>
      </c>
      <c r="M226" s="58">
        <v>59023.14</v>
      </c>
      <c r="N226" s="58">
        <v>47279.856</v>
      </c>
      <c r="O226" s="58">
        <v>2072.3209999999963</v>
      </c>
      <c r="P226" s="58">
        <v>17227.88</v>
      </c>
      <c r="Q226" s="58">
        <v>181791.86</v>
      </c>
      <c r="R226" s="62">
        <v>20.75</v>
      </c>
      <c r="S226" s="22"/>
      <c r="U226" s="58"/>
      <c r="V226" s="58"/>
      <c r="W226" s="61"/>
    </row>
    <row r="227" spans="1:23">
      <c r="A227" s="59">
        <v>790</v>
      </c>
      <c r="B227" s="39" t="s">
        <v>287</v>
      </c>
      <c r="C227" s="58">
        <v>336724.29800000001</v>
      </c>
      <c r="D227" s="58">
        <v>175844.95</v>
      </c>
      <c r="E227" s="58">
        <v>12457.031999999999</v>
      </c>
      <c r="F227" s="58">
        <v>11212.259</v>
      </c>
      <c r="G227" s="58">
        <v>6461.5219999999999</v>
      </c>
      <c r="H227" s="58">
        <v>27668.540000000005</v>
      </c>
      <c r="I227" s="58">
        <v>32874.284</v>
      </c>
      <c r="J227" s="58">
        <v>14820.326999999999</v>
      </c>
      <c r="K227" s="58">
        <v>12365.691000000001</v>
      </c>
      <c r="L227" s="58">
        <v>42954.093000000001</v>
      </c>
      <c r="M227" s="58">
        <v>25826.302</v>
      </c>
      <c r="N227" s="58">
        <v>23297.491000000002</v>
      </c>
      <c r="O227" s="58">
        <v>912.34100000001126</v>
      </c>
      <c r="P227" s="58">
        <v>7528.9449999999997</v>
      </c>
      <c r="Q227" s="58">
        <v>80775.985000000001</v>
      </c>
      <c r="R227" s="62">
        <v>21.5</v>
      </c>
      <c r="S227" s="22"/>
      <c r="U227" s="58"/>
      <c r="V227" s="58"/>
      <c r="W227" s="61"/>
    </row>
    <row r="228" spans="1:23">
      <c r="A228" s="59">
        <v>738</v>
      </c>
      <c r="B228" s="66" t="s">
        <v>288</v>
      </c>
      <c r="C228" s="58">
        <v>47023.319000000003</v>
      </c>
      <c r="D228" s="58">
        <v>20235.594000000001</v>
      </c>
      <c r="E228" s="58">
        <v>990.63900000000001</v>
      </c>
      <c r="F228" s="58">
        <v>1546.249</v>
      </c>
      <c r="G228" s="58">
        <v>2258.0940000000001</v>
      </c>
      <c r="H228" s="58">
        <v>4921.5739999999942</v>
      </c>
      <c r="I228" s="58">
        <v>4658.6629999999996</v>
      </c>
      <c r="J228" s="58">
        <v>2642.8589999999999</v>
      </c>
      <c r="K228" s="58">
        <v>1837.7139999999999</v>
      </c>
      <c r="L228" s="58">
        <v>4533.7290000000003</v>
      </c>
      <c r="M228" s="58">
        <v>3671.3589999999999</v>
      </c>
      <c r="N228" s="58">
        <v>2895.8960000000002</v>
      </c>
      <c r="O228" s="58">
        <v>148.38899999999921</v>
      </c>
      <c r="P228" s="58">
        <v>1032.779</v>
      </c>
      <c r="Q228" s="58">
        <v>10937.341</v>
      </c>
      <c r="R228" s="62">
        <v>21.5</v>
      </c>
      <c r="S228" s="22"/>
      <c r="U228" s="58"/>
      <c r="V228" s="58"/>
      <c r="W228" s="61"/>
    </row>
    <row r="229" spans="1:23">
      <c r="A229" s="59">
        <v>739</v>
      </c>
      <c r="B229" s="39" t="s">
        <v>289</v>
      </c>
      <c r="C229" s="58">
        <v>38104.262999999999</v>
      </c>
      <c r="D229" s="58">
        <v>28946.132000000001</v>
      </c>
      <c r="E229" s="58">
        <v>1855.261</v>
      </c>
      <c r="F229" s="58">
        <v>1118.046</v>
      </c>
      <c r="G229" s="58">
        <v>1400.0540000000001</v>
      </c>
      <c r="H229" s="58">
        <v>3304.9179999999978</v>
      </c>
      <c r="I229" s="58">
        <v>3807.8820000000001</v>
      </c>
      <c r="J229" s="58">
        <v>1931.088</v>
      </c>
      <c r="K229" s="58">
        <v>1543.222</v>
      </c>
      <c r="L229" s="58">
        <v>7475.3609999999999</v>
      </c>
      <c r="M229" s="58">
        <v>3131.018</v>
      </c>
      <c r="N229" s="58">
        <v>3597.6410000000001</v>
      </c>
      <c r="O229" s="58">
        <v>116.0369999999989</v>
      </c>
      <c r="P229" s="58">
        <v>918.572</v>
      </c>
      <c r="Q229" s="58">
        <v>10321.620000000001</v>
      </c>
      <c r="R229" s="62">
        <v>21.5</v>
      </c>
      <c r="S229" s="22"/>
      <c r="U229" s="58"/>
      <c r="V229" s="58"/>
      <c r="W229" s="61"/>
    </row>
    <row r="230" spans="1:23">
      <c r="A230" s="59">
        <v>740</v>
      </c>
      <c r="B230" s="39" t="s">
        <v>290</v>
      </c>
      <c r="C230" s="58">
        <v>440756.10800000001</v>
      </c>
      <c r="D230" s="58">
        <v>269023.52299999999</v>
      </c>
      <c r="E230" s="58">
        <v>23561.187000000002</v>
      </c>
      <c r="F230" s="58">
        <v>13874.758</v>
      </c>
      <c r="G230" s="58">
        <v>3268.7530000000002</v>
      </c>
      <c r="H230" s="58">
        <v>28581.75500000003</v>
      </c>
      <c r="I230" s="58">
        <v>42895.773000000001</v>
      </c>
      <c r="J230" s="58">
        <v>10770.824000000001</v>
      </c>
      <c r="K230" s="58">
        <v>16713.46</v>
      </c>
      <c r="L230" s="58">
        <v>59067.953000000001</v>
      </c>
      <c r="M230" s="58">
        <v>34090.953999999998</v>
      </c>
      <c r="N230" s="58">
        <v>32457.331999999999</v>
      </c>
      <c r="O230" s="58">
        <v>1336.3710000000101</v>
      </c>
      <c r="P230" s="58">
        <v>9771.9599999999991</v>
      </c>
      <c r="Q230" s="58">
        <v>116633.54300000001</v>
      </c>
      <c r="R230" s="62">
        <v>22</v>
      </c>
      <c r="S230" s="22"/>
      <c r="U230" s="58"/>
      <c r="V230" s="58"/>
      <c r="W230" s="61"/>
    </row>
    <row r="231" spans="1:23">
      <c r="A231" s="59">
        <v>742</v>
      </c>
      <c r="B231" s="39" t="s">
        <v>291</v>
      </c>
      <c r="C231" s="58">
        <v>12757.004999999999</v>
      </c>
      <c r="D231" s="58">
        <v>7903.8149999999996</v>
      </c>
      <c r="E231" s="58">
        <v>975.93499999999995</v>
      </c>
      <c r="F231" s="58">
        <v>371.45699999999999</v>
      </c>
      <c r="G231" s="58">
        <v>145.25899999999999</v>
      </c>
      <c r="H231" s="58">
        <v>1414.3460000000005</v>
      </c>
      <c r="I231" s="58">
        <v>1309.0809999999999</v>
      </c>
      <c r="J231" s="58">
        <v>679.07100000000003</v>
      </c>
      <c r="K231" s="58">
        <v>554.64800000000002</v>
      </c>
      <c r="L231" s="58">
        <v>2068.69</v>
      </c>
      <c r="M231" s="58">
        <v>1039.1030000000001</v>
      </c>
      <c r="N231" s="58">
        <v>1141.4559999999999</v>
      </c>
      <c r="O231" s="58">
        <v>31.63199999999938</v>
      </c>
      <c r="P231" s="58">
        <v>297.863</v>
      </c>
      <c r="Q231" s="58">
        <v>3284.8020000000001</v>
      </c>
      <c r="R231" s="62">
        <v>21.75</v>
      </c>
      <c r="S231" s="22"/>
      <c r="U231" s="58"/>
      <c r="V231" s="58"/>
      <c r="W231" s="61"/>
    </row>
    <row r="232" spans="1:23">
      <c r="A232" s="59">
        <v>743</v>
      </c>
      <c r="B232" s="39" t="s">
        <v>292</v>
      </c>
      <c r="C232" s="58">
        <v>1161969.956</v>
      </c>
      <c r="D232" s="58">
        <v>362928.12900000002</v>
      </c>
      <c r="E232" s="58">
        <v>34023.311000000002</v>
      </c>
      <c r="F232" s="58">
        <v>38759.021999999997</v>
      </c>
      <c r="G232" s="58">
        <v>12776.609</v>
      </c>
      <c r="H232" s="58">
        <v>55264.892999999909</v>
      </c>
      <c r="I232" s="58">
        <v>112351.76</v>
      </c>
      <c r="J232" s="58">
        <v>26010.466</v>
      </c>
      <c r="K232" s="58">
        <v>39186.044000000002</v>
      </c>
      <c r="L232" s="58">
        <v>68109.960999999996</v>
      </c>
      <c r="M232" s="58">
        <v>80093.145000000004</v>
      </c>
      <c r="N232" s="58">
        <v>50234.150999999998</v>
      </c>
      <c r="O232" s="58">
        <v>2942.4859999999462</v>
      </c>
      <c r="P232" s="58">
        <v>21980.477999999999</v>
      </c>
      <c r="Q232" s="58">
        <v>245280.462</v>
      </c>
      <c r="R232" s="62">
        <v>21</v>
      </c>
      <c r="S232" s="22"/>
      <c r="U232" s="58"/>
      <c r="V232" s="58"/>
      <c r="W232" s="61"/>
    </row>
    <row r="233" spans="1:23">
      <c r="A233" s="59">
        <v>746</v>
      </c>
      <c r="B233" s="39" t="s">
        <v>293</v>
      </c>
      <c r="C233" s="58">
        <v>62408.904999999999</v>
      </c>
      <c r="D233" s="58">
        <v>22154.562000000002</v>
      </c>
      <c r="E233" s="58">
        <v>1807.5719999999999</v>
      </c>
      <c r="F233" s="58">
        <v>2655.5050000000001</v>
      </c>
      <c r="G233" s="58">
        <v>2963.848</v>
      </c>
      <c r="H233" s="58">
        <v>5173.6029999999946</v>
      </c>
      <c r="I233" s="58">
        <v>6025.1809999999996</v>
      </c>
      <c r="J233" s="58">
        <v>2126.7359999999999</v>
      </c>
      <c r="K233" s="58">
        <v>2395.547</v>
      </c>
      <c r="L233" s="58">
        <v>6917.4380000000001</v>
      </c>
      <c r="M233" s="58">
        <v>5393.7669999999998</v>
      </c>
      <c r="N233" s="58">
        <v>4302.1589999999997</v>
      </c>
      <c r="O233" s="58">
        <v>180.41100000000188</v>
      </c>
      <c r="P233" s="58">
        <v>1644.992</v>
      </c>
      <c r="Q233" s="58">
        <v>13377.406999999999</v>
      </c>
      <c r="R233" s="62">
        <v>21.75</v>
      </c>
      <c r="S233" s="22"/>
      <c r="U233" s="58"/>
      <c r="V233" s="58"/>
      <c r="W233" s="61"/>
    </row>
    <row r="234" spans="1:23">
      <c r="A234" s="59">
        <v>747</v>
      </c>
      <c r="B234" s="39" t="s">
        <v>294</v>
      </c>
      <c r="C234" s="58">
        <v>13613.304</v>
      </c>
      <c r="D234" s="58">
        <v>10286.61</v>
      </c>
      <c r="E234" s="58">
        <v>936.24099999999999</v>
      </c>
      <c r="F234" s="58">
        <v>408.428</v>
      </c>
      <c r="G234" s="58">
        <v>621.06200000000001</v>
      </c>
      <c r="H234" s="58">
        <v>1739.4710000000014</v>
      </c>
      <c r="I234" s="58">
        <v>1393.5229999999999</v>
      </c>
      <c r="J234" s="58">
        <v>721.81500000000005</v>
      </c>
      <c r="K234" s="58">
        <v>582.17100000000005</v>
      </c>
      <c r="L234" s="58">
        <v>3381.5810000000001</v>
      </c>
      <c r="M234" s="58">
        <v>1294.2080000000001</v>
      </c>
      <c r="N234" s="58">
        <v>1667.712</v>
      </c>
      <c r="O234" s="58">
        <v>41.432999999998174</v>
      </c>
      <c r="P234" s="58">
        <v>405.80099999999999</v>
      </c>
      <c r="Q234" s="58">
        <v>3588.8829999999998</v>
      </c>
      <c r="R234" s="62">
        <v>22</v>
      </c>
      <c r="S234" s="22"/>
      <c r="U234" s="58"/>
      <c r="V234" s="58"/>
      <c r="W234" s="61"/>
    </row>
    <row r="235" spans="1:23">
      <c r="A235" s="59">
        <v>748</v>
      </c>
      <c r="B235" s="39" t="s">
        <v>295</v>
      </c>
      <c r="C235" s="58">
        <v>62884.177000000003</v>
      </c>
      <c r="D235" s="58">
        <v>31404.257000000001</v>
      </c>
      <c r="E235" s="58">
        <v>2599.4070000000002</v>
      </c>
      <c r="F235" s="58">
        <v>2544.4349999999999</v>
      </c>
      <c r="G235" s="58">
        <v>3430.2460000000001</v>
      </c>
      <c r="H235" s="58">
        <v>6246.4219999999996</v>
      </c>
      <c r="I235" s="58">
        <v>6181.3130000000001</v>
      </c>
      <c r="J235" s="58">
        <v>3203.056</v>
      </c>
      <c r="K235" s="58">
        <v>2511.2539999999999</v>
      </c>
      <c r="L235" s="58">
        <v>7841.09</v>
      </c>
      <c r="M235" s="58">
        <v>5315.8320000000003</v>
      </c>
      <c r="N235" s="58">
        <v>4623.5479999999998</v>
      </c>
      <c r="O235" s="58">
        <v>177.23599999999806</v>
      </c>
      <c r="P235" s="58">
        <v>1540.172</v>
      </c>
      <c r="Q235" s="58">
        <v>15662.232</v>
      </c>
      <c r="R235" s="62">
        <v>22</v>
      </c>
      <c r="S235" s="22"/>
      <c r="U235" s="58"/>
      <c r="V235" s="58"/>
      <c r="W235" s="61"/>
    </row>
    <row r="236" spans="1:23">
      <c r="A236" s="59">
        <v>791</v>
      </c>
      <c r="B236" s="39" t="s">
        <v>296</v>
      </c>
      <c r="C236" s="58">
        <v>58757.474999999999</v>
      </c>
      <c r="D236" s="58">
        <v>35500.213000000003</v>
      </c>
      <c r="E236" s="58">
        <v>2566.2510000000002</v>
      </c>
      <c r="F236" s="58">
        <v>2487.1239999999998</v>
      </c>
      <c r="G236" s="58">
        <v>4287.09</v>
      </c>
      <c r="H236" s="58">
        <v>6034.3159999999953</v>
      </c>
      <c r="I236" s="58">
        <v>5870.1279999999997</v>
      </c>
      <c r="J236" s="58">
        <v>3118.83</v>
      </c>
      <c r="K236" s="58">
        <v>2456.828</v>
      </c>
      <c r="L236" s="58">
        <v>10616.289000000001</v>
      </c>
      <c r="M236" s="58">
        <v>5687.723</v>
      </c>
      <c r="N236" s="58">
        <v>5760.3109999999997</v>
      </c>
      <c r="O236" s="58">
        <v>176.04799999999523</v>
      </c>
      <c r="P236" s="58">
        <v>1790.575</v>
      </c>
      <c r="Q236" s="58">
        <v>14434.768</v>
      </c>
      <c r="R236" s="62">
        <v>21.75</v>
      </c>
      <c r="S236" s="22"/>
      <c r="U236" s="58"/>
      <c r="V236" s="58"/>
      <c r="W236" s="61"/>
    </row>
    <row r="237" spans="1:23">
      <c r="A237" s="59">
        <v>749</v>
      </c>
      <c r="B237" s="39" t="s">
        <v>297</v>
      </c>
      <c r="C237" s="58">
        <v>379195.97</v>
      </c>
      <c r="D237" s="58">
        <v>130409.052</v>
      </c>
      <c r="E237" s="58">
        <v>9633.3510000000006</v>
      </c>
      <c r="F237" s="58">
        <v>12543.48</v>
      </c>
      <c r="G237" s="58">
        <v>2959.0529999999999</v>
      </c>
      <c r="H237" s="58">
        <v>17833.089000000025</v>
      </c>
      <c r="I237" s="58">
        <v>37263.624000000003</v>
      </c>
      <c r="J237" s="58">
        <v>10523.378000000001</v>
      </c>
      <c r="K237" s="58">
        <v>12932.124</v>
      </c>
      <c r="L237" s="58">
        <v>23663.032999999999</v>
      </c>
      <c r="M237" s="58">
        <v>23574.433000000001</v>
      </c>
      <c r="N237" s="58">
        <v>14438.704</v>
      </c>
      <c r="O237" s="58">
        <v>676.62200000000485</v>
      </c>
      <c r="P237" s="58">
        <v>6324.5559999999996</v>
      </c>
      <c r="Q237" s="58">
        <v>87208.369000000006</v>
      </c>
      <c r="R237" s="62">
        <v>22.000000000000004</v>
      </c>
      <c r="S237" s="22"/>
      <c r="U237" s="58"/>
      <c r="V237" s="58"/>
      <c r="W237" s="61"/>
    </row>
    <row r="238" spans="1:23">
      <c r="A238" s="59">
        <v>751</v>
      </c>
      <c r="B238" s="39" t="s">
        <v>298</v>
      </c>
      <c r="C238" s="58">
        <v>40935.500999999997</v>
      </c>
      <c r="D238" s="58">
        <v>25412.876</v>
      </c>
      <c r="E238" s="58">
        <v>1899.12</v>
      </c>
      <c r="F238" s="58">
        <v>1177.431</v>
      </c>
      <c r="G238" s="58">
        <v>853.81700000000001</v>
      </c>
      <c r="H238" s="58">
        <v>3643.4140000000034</v>
      </c>
      <c r="I238" s="58">
        <v>4030.3069999999998</v>
      </c>
      <c r="J238" s="58">
        <v>2121.7150000000001</v>
      </c>
      <c r="K238" s="58">
        <v>1691.492</v>
      </c>
      <c r="L238" s="58">
        <v>5285.7160000000003</v>
      </c>
      <c r="M238" s="58">
        <v>2758.25</v>
      </c>
      <c r="N238" s="58">
        <v>2526.9319999999998</v>
      </c>
      <c r="O238" s="58">
        <v>108.25700000000234</v>
      </c>
      <c r="P238" s="58">
        <v>737.00400000000002</v>
      </c>
      <c r="Q238" s="58">
        <v>11161.073</v>
      </c>
      <c r="R238" s="62">
        <v>22.000000000000004</v>
      </c>
      <c r="S238" s="22"/>
      <c r="U238" s="58"/>
      <c r="V238" s="58"/>
      <c r="W238" s="61"/>
    </row>
    <row r="239" spans="1:23">
      <c r="A239" s="59">
        <v>753</v>
      </c>
      <c r="B239" s="39" t="s">
        <v>299</v>
      </c>
      <c r="C239" s="58">
        <v>533961.36</v>
      </c>
      <c r="D239" s="58">
        <v>122052.462</v>
      </c>
      <c r="E239" s="58">
        <v>10922.135</v>
      </c>
      <c r="F239" s="58">
        <v>11789.322</v>
      </c>
      <c r="G239" s="58">
        <v>1750.9639999999999</v>
      </c>
      <c r="H239" s="58">
        <v>26620.25800000006</v>
      </c>
      <c r="I239" s="58">
        <v>50043.88</v>
      </c>
      <c r="J239" s="58">
        <v>11962.112999999999</v>
      </c>
      <c r="K239" s="58">
        <v>14464</v>
      </c>
      <c r="L239" s="58">
        <v>16462.257000000001</v>
      </c>
      <c r="M239" s="58">
        <v>25764.432000000001</v>
      </c>
      <c r="N239" s="58">
        <v>13710.278</v>
      </c>
      <c r="O239" s="58">
        <v>899.03199999999742</v>
      </c>
      <c r="P239" s="58">
        <v>6094.6409999999996</v>
      </c>
      <c r="Q239" s="58">
        <v>103302.088</v>
      </c>
      <c r="R239" s="62">
        <v>19.25</v>
      </c>
      <c r="S239" s="22"/>
      <c r="U239" s="58"/>
      <c r="V239" s="58"/>
      <c r="W239" s="61"/>
    </row>
    <row r="240" spans="1:23">
      <c r="A240" s="59">
        <v>755</v>
      </c>
      <c r="B240" s="63" t="s">
        <v>300</v>
      </c>
      <c r="C240" s="58">
        <v>136659.5</v>
      </c>
      <c r="D240" s="58">
        <v>38249.925000000003</v>
      </c>
      <c r="E240" s="58">
        <v>2878.672</v>
      </c>
      <c r="F240" s="58">
        <v>2578.1550000000002</v>
      </c>
      <c r="G240" s="58">
        <v>1006.218</v>
      </c>
      <c r="H240" s="58">
        <v>8195.4219999999877</v>
      </c>
      <c r="I240" s="58">
        <v>12899.61</v>
      </c>
      <c r="J240" s="58">
        <v>5600.7340000000004</v>
      </c>
      <c r="K240" s="58">
        <v>3793.288</v>
      </c>
      <c r="L240" s="58">
        <v>5147.1629999999996</v>
      </c>
      <c r="M240" s="58">
        <v>6980.6469999999999</v>
      </c>
      <c r="N240" s="58">
        <v>3933.8649999999998</v>
      </c>
      <c r="O240" s="58">
        <v>248.99799999999505</v>
      </c>
      <c r="P240" s="58">
        <v>1742.4860000000001</v>
      </c>
      <c r="Q240" s="58">
        <v>29930.578000000001</v>
      </c>
      <c r="R240" s="62">
        <v>21.25</v>
      </c>
      <c r="S240" s="22"/>
      <c r="U240" s="58"/>
      <c r="V240" s="58"/>
      <c r="W240" s="61"/>
    </row>
    <row r="241" spans="1:23">
      <c r="A241" s="59">
        <v>758</v>
      </c>
      <c r="B241" s="39" t="s">
        <v>301</v>
      </c>
      <c r="C241" s="58">
        <v>137632.766</v>
      </c>
      <c r="D241" s="58">
        <v>59087.836000000003</v>
      </c>
      <c r="E241" s="58">
        <v>4854.79</v>
      </c>
      <c r="F241" s="58">
        <v>3707.0549999999998</v>
      </c>
      <c r="G241" s="58">
        <v>1084.202</v>
      </c>
      <c r="H241" s="58">
        <v>8868.6080000000056</v>
      </c>
      <c r="I241" s="58">
        <v>13727.808000000001</v>
      </c>
      <c r="J241" s="58">
        <v>4815.4920000000002</v>
      </c>
      <c r="K241" s="58">
        <v>5157.8630000000003</v>
      </c>
      <c r="L241" s="58">
        <v>13773.522000000001</v>
      </c>
      <c r="M241" s="58">
        <v>9450.5540000000001</v>
      </c>
      <c r="N241" s="58">
        <v>7217.1109999999999</v>
      </c>
      <c r="O241" s="58">
        <v>235.08900000000085</v>
      </c>
      <c r="P241" s="58">
        <v>2486.8209999999999</v>
      </c>
      <c r="Q241" s="58">
        <v>30742.536</v>
      </c>
      <c r="R241" s="62">
        <v>21</v>
      </c>
      <c r="S241" s="22"/>
      <c r="U241" s="58"/>
      <c r="V241" s="58"/>
      <c r="W241" s="61"/>
    </row>
    <row r="242" spans="1:23">
      <c r="A242" s="59">
        <v>759</v>
      </c>
      <c r="B242" s="39" t="s">
        <v>302</v>
      </c>
      <c r="C242" s="58">
        <v>22355.633000000002</v>
      </c>
      <c r="D242" s="58">
        <v>12907.357</v>
      </c>
      <c r="E242" s="58">
        <v>984.81500000000005</v>
      </c>
      <c r="F242" s="58">
        <v>995.024</v>
      </c>
      <c r="G242" s="58">
        <v>1013.129</v>
      </c>
      <c r="H242" s="58">
        <v>2149.444</v>
      </c>
      <c r="I242" s="58">
        <v>2110.3449999999998</v>
      </c>
      <c r="J242" s="58">
        <v>902.34900000000005</v>
      </c>
      <c r="K242" s="58">
        <v>910.66200000000003</v>
      </c>
      <c r="L242" s="58">
        <v>4495.95</v>
      </c>
      <c r="M242" s="58">
        <v>2156.5770000000002</v>
      </c>
      <c r="N242" s="58">
        <v>2296.011</v>
      </c>
      <c r="O242" s="58">
        <v>72.012999999999465</v>
      </c>
      <c r="P242" s="58">
        <v>699.41499999999996</v>
      </c>
      <c r="Q242" s="58">
        <v>5134.4290000000001</v>
      </c>
      <c r="R242" s="62">
        <v>21.750000000000004</v>
      </c>
      <c r="S242" s="22"/>
      <c r="U242" s="58"/>
      <c r="V242" s="58"/>
      <c r="W242" s="61"/>
    </row>
    <row r="243" spans="1:23">
      <c r="A243" s="59">
        <v>761</v>
      </c>
      <c r="B243" s="39" t="s">
        <v>303</v>
      </c>
      <c r="C243" s="58">
        <v>107845.16</v>
      </c>
      <c r="D243" s="58">
        <v>66719.517000000007</v>
      </c>
      <c r="E243" s="58">
        <v>4240.9480000000003</v>
      </c>
      <c r="F243" s="58">
        <v>3540.3719999999998</v>
      </c>
      <c r="G243" s="58">
        <v>8302.5660000000007</v>
      </c>
      <c r="H243" s="58">
        <v>12106.455</v>
      </c>
      <c r="I243" s="58">
        <v>10560.888999999999</v>
      </c>
      <c r="J243" s="58">
        <v>5371.2939999999999</v>
      </c>
      <c r="K243" s="58">
        <v>4249.3649999999998</v>
      </c>
      <c r="L243" s="58">
        <v>15736.857</v>
      </c>
      <c r="M243" s="58">
        <v>9484.1180000000004</v>
      </c>
      <c r="N243" s="58">
        <v>8771.5840000000007</v>
      </c>
      <c r="O243" s="58">
        <v>311.6050000000032</v>
      </c>
      <c r="P243" s="58">
        <v>2823.3710000000001</v>
      </c>
      <c r="Q243" s="58">
        <v>27158.956999999999</v>
      </c>
      <c r="R243" s="62">
        <v>20.5</v>
      </c>
      <c r="S243" s="22"/>
      <c r="U243" s="58"/>
      <c r="V243" s="58"/>
      <c r="W243" s="61"/>
    </row>
    <row r="244" spans="1:23">
      <c r="A244" s="59">
        <v>762</v>
      </c>
      <c r="B244" s="39" t="s">
        <v>304</v>
      </c>
      <c r="C244" s="58">
        <v>42602.353000000003</v>
      </c>
      <c r="D244" s="58">
        <v>29672.838</v>
      </c>
      <c r="E244" s="58">
        <v>2470.8020000000001</v>
      </c>
      <c r="F244" s="58">
        <v>1502.4459999999999</v>
      </c>
      <c r="G244" s="58">
        <v>2730.9969999999998</v>
      </c>
      <c r="H244" s="58">
        <v>3215.4999999999995</v>
      </c>
      <c r="I244" s="58">
        <v>4285.9350000000004</v>
      </c>
      <c r="J244" s="58">
        <v>2106.489</v>
      </c>
      <c r="K244" s="58">
        <v>1782.1959999999999</v>
      </c>
      <c r="L244" s="58">
        <v>9369.3680000000004</v>
      </c>
      <c r="M244" s="58">
        <v>3771.3649999999998</v>
      </c>
      <c r="N244" s="58">
        <v>4329.5659999999998</v>
      </c>
      <c r="O244" s="58">
        <v>122.53999999999633</v>
      </c>
      <c r="P244" s="58">
        <v>1162.415</v>
      </c>
      <c r="Q244" s="58">
        <v>10606.275</v>
      </c>
      <c r="R244" s="62">
        <v>21.25</v>
      </c>
      <c r="S244" s="22"/>
      <c r="U244" s="58"/>
      <c r="V244" s="58"/>
      <c r="W244" s="61"/>
    </row>
    <row r="245" spans="1:23">
      <c r="A245" s="59">
        <v>765</v>
      </c>
      <c r="B245" s="39" t="s">
        <v>305</v>
      </c>
      <c r="C245" s="58">
        <v>171495.23800000001</v>
      </c>
      <c r="D245" s="58">
        <v>69661.687000000005</v>
      </c>
      <c r="E245" s="58">
        <v>5624.6229999999996</v>
      </c>
      <c r="F245" s="58">
        <v>4867.0550000000003</v>
      </c>
      <c r="G245" s="58">
        <v>2459.5329999999999</v>
      </c>
      <c r="H245" s="58">
        <v>12605.042999999987</v>
      </c>
      <c r="I245" s="58">
        <v>16667.082999999999</v>
      </c>
      <c r="J245" s="58">
        <v>6772.3829999999998</v>
      </c>
      <c r="K245" s="58">
        <v>6166.5889999999999</v>
      </c>
      <c r="L245" s="58">
        <v>16993.769</v>
      </c>
      <c r="M245" s="58">
        <v>12038.541999999999</v>
      </c>
      <c r="N245" s="58">
        <v>9355.3870000000006</v>
      </c>
      <c r="O245" s="58">
        <v>428.33799999999974</v>
      </c>
      <c r="P245" s="58">
        <v>3364.3049999999998</v>
      </c>
      <c r="Q245" s="58">
        <v>35147.826000000001</v>
      </c>
      <c r="R245" s="62">
        <v>19.75</v>
      </c>
      <c r="S245" s="22"/>
      <c r="U245" s="58"/>
      <c r="V245" s="58"/>
      <c r="W245" s="61"/>
    </row>
    <row r="246" spans="1:23">
      <c r="A246" s="59">
        <v>768</v>
      </c>
      <c r="B246" s="39" t="s">
        <v>306</v>
      </c>
      <c r="C246" s="58">
        <v>24574.151000000002</v>
      </c>
      <c r="D246" s="58">
        <v>21570.162</v>
      </c>
      <c r="E246" s="58">
        <v>1258.3340000000001</v>
      </c>
      <c r="F246" s="58">
        <v>1019.516</v>
      </c>
      <c r="G246" s="58">
        <v>907.00699999999995</v>
      </c>
      <c r="H246" s="58">
        <v>2803.6879999999983</v>
      </c>
      <c r="I246" s="58">
        <v>2408.7359999999999</v>
      </c>
      <c r="J246" s="58">
        <v>1162.079</v>
      </c>
      <c r="K246" s="58">
        <v>1080.797</v>
      </c>
      <c r="L246" s="58">
        <v>6300.4660000000003</v>
      </c>
      <c r="M246" s="58">
        <v>2397.797</v>
      </c>
      <c r="N246" s="58">
        <v>3113.2930000000001</v>
      </c>
      <c r="O246" s="58">
        <v>114.27299999999741</v>
      </c>
      <c r="P246" s="58">
        <v>734.14599999999996</v>
      </c>
      <c r="Q246" s="58">
        <v>6597.4430000000002</v>
      </c>
      <c r="R246" s="62">
        <v>21</v>
      </c>
      <c r="S246" s="22"/>
      <c r="U246" s="58"/>
      <c r="V246" s="58"/>
      <c r="W246" s="61"/>
    </row>
    <row r="247" spans="1:23">
      <c r="A247" s="59">
        <v>777</v>
      </c>
      <c r="B247" s="39" t="s">
        <v>307</v>
      </c>
      <c r="C247" s="58">
        <v>85870.998999999996</v>
      </c>
      <c r="D247" s="58">
        <v>65622.053</v>
      </c>
      <c r="E247" s="58">
        <v>5956.3090000000002</v>
      </c>
      <c r="F247" s="58">
        <v>2555.8649999999998</v>
      </c>
      <c r="G247" s="58">
        <v>969.06299999999999</v>
      </c>
      <c r="H247" s="58">
        <v>6478.6739999999918</v>
      </c>
      <c r="I247" s="58">
        <v>8521.0450000000001</v>
      </c>
      <c r="J247" s="58">
        <v>2987.895</v>
      </c>
      <c r="K247" s="58">
        <v>3906.6559999999999</v>
      </c>
      <c r="L247" s="58">
        <v>19123.864000000001</v>
      </c>
      <c r="M247" s="58">
        <v>7223.0860000000002</v>
      </c>
      <c r="N247" s="58">
        <v>8449.2720000000008</v>
      </c>
      <c r="O247" s="58">
        <v>253.38500000000204</v>
      </c>
      <c r="P247" s="58">
        <v>2132.8919999999998</v>
      </c>
      <c r="Q247" s="58">
        <v>22625.094000000001</v>
      </c>
      <c r="R247" s="62">
        <v>21.5</v>
      </c>
      <c r="S247" s="22"/>
      <c r="U247" s="58"/>
      <c r="V247" s="58"/>
      <c r="W247" s="61"/>
    </row>
    <row r="248" spans="1:23">
      <c r="A248" s="59">
        <v>778</v>
      </c>
      <c r="B248" s="39" t="s">
        <v>308</v>
      </c>
      <c r="C248" s="58">
        <v>91504.23</v>
      </c>
      <c r="D248" s="58">
        <v>52651.258000000002</v>
      </c>
      <c r="E248" s="58">
        <v>3555.1390000000001</v>
      </c>
      <c r="F248" s="58">
        <v>3187.616</v>
      </c>
      <c r="G248" s="58">
        <v>1376.479</v>
      </c>
      <c r="H248" s="58">
        <v>6861.6049999999932</v>
      </c>
      <c r="I248" s="58">
        <v>8985.9150000000009</v>
      </c>
      <c r="J248" s="58">
        <v>3377.221</v>
      </c>
      <c r="K248" s="58">
        <v>3818.239</v>
      </c>
      <c r="L248" s="58">
        <v>14544.558000000001</v>
      </c>
      <c r="M248" s="58">
        <v>7506.2280000000001</v>
      </c>
      <c r="N248" s="58">
        <v>7632.4480000000003</v>
      </c>
      <c r="O248" s="58">
        <v>228.03000000000156</v>
      </c>
      <c r="P248" s="58">
        <v>2202.239</v>
      </c>
      <c r="Q248" s="58">
        <v>22063.463</v>
      </c>
      <c r="R248" s="62">
        <v>21.75</v>
      </c>
      <c r="S248" s="22"/>
      <c r="U248" s="58"/>
      <c r="V248" s="58"/>
      <c r="W248" s="61"/>
    </row>
    <row r="249" spans="1:23">
      <c r="A249" s="59">
        <v>781</v>
      </c>
      <c r="B249" s="39" t="s">
        <v>309</v>
      </c>
      <c r="C249" s="58">
        <v>34008.173000000003</v>
      </c>
      <c r="D249" s="58">
        <v>34615.571000000004</v>
      </c>
      <c r="E249" s="58">
        <v>1937.3720000000001</v>
      </c>
      <c r="F249" s="58">
        <v>1321.972</v>
      </c>
      <c r="G249" s="58">
        <v>2607.9989999999998</v>
      </c>
      <c r="H249" s="58">
        <v>5543.5899999999911</v>
      </c>
      <c r="I249" s="58">
        <v>3350.87</v>
      </c>
      <c r="J249" s="58">
        <v>1507.4069999999999</v>
      </c>
      <c r="K249" s="58">
        <v>1496.472</v>
      </c>
      <c r="L249" s="58">
        <v>9254.6039999999994</v>
      </c>
      <c r="M249" s="58">
        <v>3304.9580000000001</v>
      </c>
      <c r="N249" s="58">
        <v>4482.6360000000004</v>
      </c>
      <c r="O249" s="58">
        <v>151.32600000000093</v>
      </c>
      <c r="P249" s="58">
        <v>1004.515</v>
      </c>
      <c r="Q249" s="58">
        <v>9508.8209999999999</v>
      </c>
      <c r="R249" s="62">
        <v>19</v>
      </c>
      <c r="S249" s="22"/>
      <c r="U249" s="58"/>
      <c r="V249" s="58"/>
      <c r="W249" s="61"/>
    </row>
    <row r="250" spans="1:23">
      <c r="A250" s="59">
        <v>783</v>
      </c>
      <c r="B250" s="39" t="s">
        <v>310</v>
      </c>
      <c r="C250" s="58">
        <v>97895.43</v>
      </c>
      <c r="D250" s="58">
        <v>54723.252999999997</v>
      </c>
      <c r="E250" s="58">
        <v>3196.5189999999998</v>
      </c>
      <c r="F250" s="58">
        <v>2838.788</v>
      </c>
      <c r="G250" s="58">
        <v>3569.2640000000001</v>
      </c>
      <c r="H250" s="58">
        <v>7258.1870000000008</v>
      </c>
      <c r="I250" s="58">
        <v>9544.6350000000002</v>
      </c>
      <c r="J250" s="58">
        <v>4000.6060000000002</v>
      </c>
      <c r="K250" s="58">
        <v>3537.9580000000001</v>
      </c>
      <c r="L250" s="58">
        <v>10552.24</v>
      </c>
      <c r="M250" s="58">
        <v>7526.4030000000002</v>
      </c>
      <c r="N250" s="58">
        <v>5987.6750000000002</v>
      </c>
      <c r="O250" s="58">
        <v>189.4820000000027</v>
      </c>
      <c r="P250" s="58">
        <v>2056.2730000000001</v>
      </c>
      <c r="Q250" s="58">
        <v>25130.608</v>
      </c>
      <c r="R250" s="62">
        <v>21.5</v>
      </c>
      <c r="S250" s="22"/>
      <c r="U250" s="58"/>
      <c r="V250" s="58"/>
      <c r="W250" s="61"/>
    </row>
    <row r="251" spans="1:23">
      <c r="A251" s="59">
        <v>831</v>
      </c>
      <c r="B251" s="39" t="s">
        <v>311</v>
      </c>
      <c r="C251" s="58">
        <v>77065.179999999993</v>
      </c>
      <c r="D251" s="58">
        <v>34662.182000000001</v>
      </c>
      <c r="E251" s="58">
        <v>3153.8049999999998</v>
      </c>
      <c r="F251" s="58">
        <v>2255.1390000000001</v>
      </c>
      <c r="G251" s="58">
        <v>628.43600000000004</v>
      </c>
      <c r="H251" s="58">
        <v>5149.7160000000049</v>
      </c>
      <c r="I251" s="58">
        <v>7380.6559999999999</v>
      </c>
      <c r="J251" s="58">
        <v>2343.3780000000002</v>
      </c>
      <c r="K251" s="58">
        <v>2531.4349999999999</v>
      </c>
      <c r="L251" s="58">
        <v>6137.6760000000004</v>
      </c>
      <c r="M251" s="58">
        <v>4734.4780000000001</v>
      </c>
      <c r="N251" s="58">
        <v>3636.2260000000001</v>
      </c>
      <c r="O251" s="58">
        <v>129.32099999999764</v>
      </c>
      <c r="P251" s="58">
        <v>1222.627</v>
      </c>
      <c r="Q251" s="58">
        <v>18692.345000000001</v>
      </c>
      <c r="R251" s="62">
        <v>21</v>
      </c>
      <c r="S251" s="22"/>
      <c r="U251" s="58"/>
      <c r="V251" s="58"/>
      <c r="W251" s="61"/>
    </row>
    <row r="252" spans="1:23">
      <c r="A252" s="59">
        <v>832</v>
      </c>
      <c r="B252" s="39" t="s">
        <v>312</v>
      </c>
      <c r="C252" s="58">
        <v>45776.292999999998</v>
      </c>
      <c r="D252" s="58">
        <v>28496.159</v>
      </c>
      <c r="E252" s="58">
        <v>3061.6219999999998</v>
      </c>
      <c r="F252" s="58">
        <v>1915.99</v>
      </c>
      <c r="G252" s="58">
        <v>577.71500000000003</v>
      </c>
      <c r="H252" s="58">
        <v>4075.6750000000011</v>
      </c>
      <c r="I252" s="58">
        <v>4547.2969999999996</v>
      </c>
      <c r="J252" s="58">
        <v>1587.479</v>
      </c>
      <c r="K252" s="58">
        <v>2017.0170000000001</v>
      </c>
      <c r="L252" s="58">
        <v>8368.6409999999996</v>
      </c>
      <c r="M252" s="58">
        <v>4040.4180000000001</v>
      </c>
      <c r="N252" s="58">
        <v>4022.71</v>
      </c>
      <c r="O252" s="58">
        <v>212.84500000000207</v>
      </c>
      <c r="P252" s="58">
        <v>1280.3510000000001</v>
      </c>
      <c r="Q252" s="58">
        <v>10564.915999999999</v>
      </c>
      <c r="R252" s="62">
        <v>20.5</v>
      </c>
      <c r="S252" s="22"/>
      <c r="U252" s="58"/>
      <c r="V252" s="58"/>
      <c r="W252" s="61"/>
    </row>
    <row r="253" spans="1:23">
      <c r="A253" s="59">
        <v>833</v>
      </c>
      <c r="B253" s="39" t="s">
        <v>313</v>
      </c>
      <c r="C253" s="58">
        <v>23136.094000000001</v>
      </c>
      <c r="D253" s="58">
        <v>13864.88</v>
      </c>
      <c r="E253" s="58">
        <v>848.93700000000001</v>
      </c>
      <c r="F253" s="58">
        <v>735.52800000000002</v>
      </c>
      <c r="G253" s="58">
        <v>1137.1690000000001</v>
      </c>
      <c r="H253" s="58">
        <v>2728.1900000000023</v>
      </c>
      <c r="I253" s="58">
        <v>2140.221</v>
      </c>
      <c r="J253" s="58">
        <v>1323.1220000000001</v>
      </c>
      <c r="K253" s="58">
        <v>853.42200000000003</v>
      </c>
      <c r="L253" s="58">
        <v>3152.2869999999998</v>
      </c>
      <c r="M253" s="58">
        <v>1887.6780000000001</v>
      </c>
      <c r="N253" s="58">
        <v>1767.2449999999999</v>
      </c>
      <c r="O253" s="58">
        <v>64.422000000001617</v>
      </c>
      <c r="P253" s="58">
        <v>505.75</v>
      </c>
      <c r="Q253" s="58">
        <v>5474.9709999999995</v>
      </c>
      <c r="R253" s="62">
        <v>19.5</v>
      </c>
      <c r="S253" s="22"/>
      <c r="U253" s="58"/>
      <c r="V253" s="58"/>
      <c r="W253" s="61"/>
    </row>
    <row r="254" spans="1:23">
      <c r="A254" s="59">
        <v>834</v>
      </c>
      <c r="B254" s="64" t="s">
        <v>314</v>
      </c>
      <c r="C254" s="58">
        <v>94254.354999999996</v>
      </c>
      <c r="D254" s="58">
        <v>42420.771999999997</v>
      </c>
      <c r="E254" s="58">
        <v>2823.7040000000002</v>
      </c>
      <c r="F254" s="58">
        <v>2778.8850000000002</v>
      </c>
      <c r="G254" s="58">
        <v>2727.7579999999998</v>
      </c>
      <c r="H254" s="58">
        <v>7698.3829999999962</v>
      </c>
      <c r="I254" s="58">
        <v>9080.0750000000007</v>
      </c>
      <c r="J254" s="58">
        <v>3823.4450000000002</v>
      </c>
      <c r="K254" s="58">
        <v>3431.252</v>
      </c>
      <c r="L254" s="58">
        <v>9149.7639999999992</v>
      </c>
      <c r="M254" s="58">
        <v>6898.0339999999997</v>
      </c>
      <c r="N254" s="58">
        <v>5378.6409999999996</v>
      </c>
      <c r="O254" s="58">
        <v>238.49099999999817</v>
      </c>
      <c r="P254" s="58">
        <v>1905.769</v>
      </c>
      <c r="Q254" s="58">
        <v>22116.620999999999</v>
      </c>
      <c r="R254" s="62">
        <v>21.250000000000004</v>
      </c>
      <c r="S254" s="22"/>
      <c r="U254" s="58"/>
      <c r="V254" s="58"/>
      <c r="W254" s="61"/>
    </row>
    <row r="255" spans="1:23">
      <c r="A255" s="59">
        <v>837</v>
      </c>
      <c r="B255" s="39" t="s">
        <v>315</v>
      </c>
      <c r="C255" s="58">
        <v>4711162.8720000004</v>
      </c>
      <c r="D255" s="58">
        <v>1350456.0649999999</v>
      </c>
      <c r="E255" s="58">
        <v>189849.573</v>
      </c>
      <c r="F255" s="58">
        <v>170404.17</v>
      </c>
      <c r="G255" s="58">
        <v>1839.855</v>
      </c>
      <c r="H255" s="58">
        <v>221922.41599999997</v>
      </c>
      <c r="I255" s="58">
        <v>453132.38299999997</v>
      </c>
      <c r="J255" s="58">
        <v>40715.173000000003</v>
      </c>
      <c r="K255" s="58">
        <v>153252.63500000001</v>
      </c>
      <c r="L255" s="58">
        <v>233301.44699999999</v>
      </c>
      <c r="M255" s="58">
        <v>301516.97600000002</v>
      </c>
      <c r="N255" s="58">
        <v>213699.75099999999</v>
      </c>
      <c r="O255" s="58">
        <v>17338.879000000132</v>
      </c>
      <c r="P255" s="58">
        <v>83317.426999999996</v>
      </c>
      <c r="Q255" s="58">
        <v>966837.66899999999</v>
      </c>
      <c r="R255" s="62">
        <v>20.25</v>
      </c>
      <c r="S255" s="22"/>
      <c r="U255" s="58"/>
      <c r="V255" s="58"/>
      <c r="W255" s="61"/>
    </row>
    <row r="256" spans="1:23">
      <c r="A256" s="59">
        <v>844</v>
      </c>
      <c r="B256" s="39" t="s">
        <v>316</v>
      </c>
      <c r="C256" s="58">
        <v>15376.521000000001</v>
      </c>
      <c r="D256" s="58">
        <v>13126.404</v>
      </c>
      <c r="E256" s="58">
        <v>848.48599999999999</v>
      </c>
      <c r="F256" s="58">
        <v>573.65499999999997</v>
      </c>
      <c r="G256" s="58">
        <v>415.41399999999999</v>
      </c>
      <c r="H256" s="58">
        <v>1842.7770000000007</v>
      </c>
      <c r="I256" s="58">
        <v>1523.9549999999999</v>
      </c>
      <c r="J256" s="58">
        <v>1131.7840000000001</v>
      </c>
      <c r="K256" s="58">
        <v>733.61300000000006</v>
      </c>
      <c r="L256" s="58">
        <v>4028.0569999999998</v>
      </c>
      <c r="M256" s="58">
        <v>1409.5550000000001</v>
      </c>
      <c r="N256" s="58">
        <v>1849.1759999999999</v>
      </c>
      <c r="O256" s="58">
        <v>62.945000000000391</v>
      </c>
      <c r="P256" s="58">
        <v>449.89100000000002</v>
      </c>
      <c r="Q256" s="58">
        <v>4064.0819999999999</v>
      </c>
      <c r="R256" s="62">
        <v>21.5</v>
      </c>
      <c r="S256" s="22"/>
      <c r="U256" s="58"/>
      <c r="V256" s="58"/>
      <c r="W256" s="61"/>
    </row>
    <row r="257" spans="1:23">
      <c r="A257" s="59">
        <v>845</v>
      </c>
      <c r="B257" s="39" t="s">
        <v>317</v>
      </c>
      <c r="C257" s="58">
        <v>39546.228000000003</v>
      </c>
      <c r="D257" s="58">
        <v>21152.829000000002</v>
      </c>
      <c r="E257" s="58">
        <v>2040.675</v>
      </c>
      <c r="F257" s="58">
        <v>1325.0239999999999</v>
      </c>
      <c r="G257" s="58">
        <v>1120.4359999999999</v>
      </c>
      <c r="H257" s="58">
        <v>2905.6379999999972</v>
      </c>
      <c r="I257" s="58">
        <v>3898.239</v>
      </c>
      <c r="J257" s="58">
        <v>2042.0809999999999</v>
      </c>
      <c r="K257" s="58">
        <v>1593.518</v>
      </c>
      <c r="L257" s="58">
        <v>5048.2439999999997</v>
      </c>
      <c r="M257" s="58">
        <v>3086.7489999999998</v>
      </c>
      <c r="N257" s="58">
        <v>2743.6019999999999</v>
      </c>
      <c r="O257" s="58">
        <v>119.08100000000195</v>
      </c>
      <c r="P257" s="58">
        <v>879.29700000000003</v>
      </c>
      <c r="Q257" s="58">
        <v>8820.0619999999999</v>
      </c>
      <c r="R257" s="62">
        <v>20</v>
      </c>
      <c r="S257" s="22"/>
      <c r="U257" s="58"/>
      <c r="V257" s="58"/>
      <c r="W257" s="61"/>
    </row>
    <row r="258" spans="1:23">
      <c r="A258" s="59">
        <v>846</v>
      </c>
      <c r="B258" s="39" t="s">
        <v>318</v>
      </c>
      <c r="C258" s="58">
        <v>60518.101999999999</v>
      </c>
      <c r="D258" s="58">
        <v>36624.038999999997</v>
      </c>
      <c r="E258" s="58">
        <v>2095.4250000000002</v>
      </c>
      <c r="F258" s="58">
        <v>1813.4970000000001</v>
      </c>
      <c r="G258" s="58">
        <v>3150.2939999999999</v>
      </c>
      <c r="H258" s="58">
        <v>5709.6950000000015</v>
      </c>
      <c r="I258" s="58">
        <v>5827.5910000000003</v>
      </c>
      <c r="J258" s="58">
        <v>2492.7930000000001</v>
      </c>
      <c r="K258" s="58">
        <v>2340.8910000000001</v>
      </c>
      <c r="L258" s="58">
        <v>10663.442999999999</v>
      </c>
      <c r="M258" s="58">
        <v>5396.2749999999996</v>
      </c>
      <c r="N258" s="58">
        <v>5403.665</v>
      </c>
      <c r="O258" s="58">
        <v>137.04700000000139</v>
      </c>
      <c r="P258" s="58">
        <v>1716.2619999999999</v>
      </c>
      <c r="Q258" s="58">
        <v>15541.2</v>
      </c>
      <c r="R258" s="62">
        <v>22.5</v>
      </c>
      <c r="S258" s="22"/>
      <c r="U258" s="58"/>
      <c r="V258" s="58"/>
      <c r="W258" s="61"/>
    </row>
    <row r="259" spans="1:23">
      <c r="A259" s="59">
        <v>848</v>
      </c>
      <c r="B259" s="39" t="s">
        <v>319</v>
      </c>
      <c r="C259" s="58">
        <v>45639.01</v>
      </c>
      <c r="D259" s="58">
        <v>32261.508999999998</v>
      </c>
      <c r="E259" s="58">
        <v>4113.4660000000003</v>
      </c>
      <c r="F259" s="58">
        <v>1627.3610000000001</v>
      </c>
      <c r="G259" s="58">
        <v>2769.4560000000001</v>
      </c>
      <c r="H259" s="58">
        <v>3741.4969999999985</v>
      </c>
      <c r="I259" s="58">
        <v>4435.3410000000003</v>
      </c>
      <c r="J259" s="58">
        <v>2786.5720000000001</v>
      </c>
      <c r="K259" s="58">
        <v>2127.1129999999998</v>
      </c>
      <c r="L259" s="58">
        <v>9310.4689999999991</v>
      </c>
      <c r="M259" s="58">
        <v>4152.5519999999997</v>
      </c>
      <c r="N259" s="58">
        <v>4840.6890000000003</v>
      </c>
      <c r="O259" s="58">
        <v>142.0789999999979</v>
      </c>
      <c r="P259" s="58">
        <v>1301.9770000000001</v>
      </c>
      <c r="Q259" s="58">
        <v>12033.755999999999</v>
      </c>
      <c r="R259" s="62">
        <v>21.75</v>
      </c>
      <c r="S259" s="22"/>
      <c r="U259" s="58"/>
      <c r="V259" s="58"/>
      <c r="W259" s="61"/>
    </row>
    <row r="260" spans="1:23">
      <c r="A260" s="59">
        <v>849</v>
      </c>
      <c r="B260" s="66" t="s">
        <v>320</v>
      </c>
      <c r="C260" s="58">
        <v>32795.875</v>
      </c>
      <c r="D260" s="58">
        <v>18347.859</v>
      </c>
      <c r="E260" s="58">
        <v>1292.5150000000001</v>
      </c>
      <c r="F260" s="58">
        <v>1286.835</v>
      </c>
      <c r="G260" s="58">
        <v>2991.2710000000002</v>
      </c>
      <c r="H260" s="58">
        <v>4778.2670000000035</v>
      </c>
      <c r="I260" s="58">
        <v>3233.4960000000001</v>
      </c>
      <c r="J260" s="58">
        <v>1471.479</v>
      </c>
      <c r="K260" s="58">
        <v>1325.768</v>
      </c>
      <c r="L260" s="58">
        <v>5410.1229999999996</v>
      </c>
      <c r="M260" s="58">
        <v>3191.4290000000001</v>
      </c>
      <c r="N260" s="58">
        <v>3040.8240000000001</v>
      </c>
      <c r="O260" s="58">
        <v>105.4640000000004</v>
      </c>
      <c r="P260" s="58">
        <v>983.16399999999999</v>
      </c>
      <c r="Q260" s="58">
        <v>8366.4719999999998</v>
      </c>
      <c r="R260" s="62">
        <v>21.75</v>
      </c>
      <c r="S260" s="22"/>
      <c r="U260" s="58"/>
      <c r="V260" s="58"/>
      <c r="W260" s="61"/>
    </row>
    <row r="261" spans="1:23">
      <c r="A261" s="59">
        <v>850</v>
      </c>
      <c r="B261" s="39" t="s">
        <v>321</v>
      </c>
      <c r="C261" s="58">
        <v>33408.652999999998</v>
      </c>
      <c r="D261" s="58">
        <v>16143.493</v>
      </c>
      <c r="E261" s="58">
        <v>1416.2560000000001</v>
      </c>
      <c r="F261" s="58">
        <v>1121.6510000000001</v>
      </c>
      <c r="G261" s="58">
        <v>406.42899999999997</v>
      </c>
      <c r="H261" s="58">
        <v>2758.554000000001</v>
      </c>
      <c r="I261" s="58">
        <v>3248.3580000000002</v>
      </c>
      <c r="J261" s="58">
        <v>1804.26</v>
      </c>
      <c r="K261" s="58">
        <v>1282.3689999999999</v>
      </c>
      <c r="L261" s="58">
        <v>4069.502</v>
      </c>
      <c r="M261" s="58">
        <v>2376.83</v>
      </c>
      <c r="N261" s="58">
        <v>2137.9029999999998</v>
      </c>
      <c r="O261" s="58">
        <v>57.864999999998417</v>
      </c>
      <c r="P261" s="58">
        <v>674.71600000000001</v>
      </c>
      <c r="Q261" s="58">
        <v>7640.0280000000002</v>
      </c>
      <c r="R261" s="62">
        <v>21</v>
      </c>
      <c r="S261" s="22"/>
      <c r="U261" s="58"/>
      <c r="V261" s="58"/>
      <c r="W261" s="61"/>
    </row>
    <row r="262" spans="1:23">
      <c r="A262" s="59">
        <v>851</v>
      </c>
      <c r="B262" s="39" t="s">
        <v>322</v>
      </c>
      <c r="C262" s="58">
        <v>355800.386</v>
      </c>
      <c r="D262" s="58">
        <v>136821.802</v>
      </c>
      <c r="E262" s="58">
        <v>13228.856</v>
      </c>
      <c r="F262" s="58">
        <v>10049.735000000001</v>
      </c>
      <c r="G262" s="58">
        <v>1961.1279999999999</v>
      </c>
      <c r="H262" s="58">
        <v>34415.998000000036</v>
      </c>
      <c r="I262" s="58">
        <v>34207.968000000001</v>
      </c>
      <c r="J262" s="58">
        <v>8391.8389999999999</v>
      </c>
      <c r="K262" s="58">
        <v>12318.638999999999</v>
      </c>
      <c r="L262" s="58">
        <v>26965.631000000001</v>
      </c>
      <c r="M262" s="58">
        <v>23657.839</v>
      </c>
      <c r="N262" s="58">
        <v>16892.687000000002</v>
      </c>
      <c r="O262" s="58">
        <v>865.46799999999712</v>
      </c>
      <c r="P262" s="58">
        <v>6072.5870000000004</v>
      </c>
      <c r="Q262" s="58">
        <v>82004.255000000005</v>
      </c>
      <c r="R262" s="62">
        <v>21</v>
      </c>
      <c r="S262" s="22"/>
      <c r="U262" s="58"/>
      <c r="V262" s="58"/>
      <c r="W262" s="61"/>
    </row>
    <row r="263" spans="1:23">
      <c r="A263" s="59">
        <v>853</v>
      </c>
      <c r="B263" s="39" t="s">
        <v>323</v>
      </c>
      <c r="C263" s="58">
        <v>3527218.1979999999</v>
      </c>
      <c r="D263" s="58">
        <v>1167592.1459999999</v>
      </c>
      <c r="E263" s="58">
        <v>149935.59400000001</v>
      </c>
      <c r="F263" s="58">
        <v>126409.617</v>
      </c>
      <c r="G263" s="58">
        <v>1833.7650000000001</v>
      </c>
      <c r="H263" s="58">
        <v>198752.83300000007</v>
      </c>
      <c r="I263" s="58">
        <v>338007.99599999998</v>
      </c>
      <c r="J263" s="58">
        <v>33830.983</v>
      </c>
      <c r="K263" s="58">
        <v>121105.383</v>
      </c>
      <c r="L263" s="58">
        <v>197677.54</v>
      </c>
      <c r="M263" s="58">
        <v>250492.329</v>
      </c>
      <c r="N263" s="58">
        <v>183560.80799999999</v>
      </c>
      <c r="O263" s="58">
        <v>19190.967999999993</v>
      </c>
      <c r="P263" s="58">
        <v>71473.947</v>
      </c>
      <c r="Q263" s="58">
        <v>704930.32299999997</v>
      </c>
      <c r="R263" s="62">
        <v>19.5</v>
      </c>
      <c r="S263" s="22"/>
      <c r="U263" s="58"/>
      <c r="V263" s="58"/>
      <c r="W263" s="61"/>
    </row>
    <row r="264" spans="1:23">
      <c r="A264" s="59">
        <v>857</v>
      </c>
      <c r="B264" s="39" t="s">
        <v>324</v>
      </c>
      <c r="C264" s="58">
        <v>24571.754000000001</v>
      </c>
      <c r="D264" s="58">
        <v>21946.694</v>
      </c>
      <c r="E264" s="58">
        <v>1429.44</v>
      </c>
      <c r="F264" s="58">
        <v>1041.29</v>
      </c>
      <c r="G264" s="58">
        <v>786.274</v>
      </c>
      <c r="H264" s="58">
        <v>2699.3100000000018</v>
      </c>
      <c r="I264" s="58">
        <v>2415.5940000000001</v>
      </c>
      <c r="J264" s="58">
        <v>1667.933</v>
      </c>
      <c r="K264" s="58">
        <v>1246.752</v>
      </c>
      <c r="L264" s="58">
        <v>6632.34</v>
      </c>
      <c r="M264" s="58">
        <v>2234.8510000000001</v>
      </c>
      <c r="N264" s="58">
        <v>3019.06</v>
      </c>
      <c r="O264" s="58">
        <v>120.2119999999959</v>
      </c>
      <c r="P264" s="58">
        <v>707.90599999999995</v>
      </c>
      <c r="Q264" s="58">
        <v>6896.1229999999996</v>
      </c>
      <c r="R264" s="62">
        <v>22</v>
      </c>
      <c r="S264" s="22"/>
      <c r="U264" s="58"/>
      <c r="V264" s="58"/>
      <c r="W264" s="61"/>
    </row>
    <row r="265" spans="1:23">
      <c r="A265" s="59">
        <v>858</v>
      </c>
      <c r="B265" s="39" t="s">
        <v>325</v>
      </c>
      <c r="C265" s="58">
        <v>950675.53799999994</v>
      </c>
      <c r="D265" s="58">
        <v>233930.89199999999</v>
      </c>
      <c r="E265" s="58">
        <v>19309.864000000001</v>
      </c>
      <c r="F265" s="58">
        <v>20475.493999999999</v>
      </c>
      <c r="G265" s="58">
        <v>2075.453</v>
      </c>
      <c r="H265" s="58">
        <v>40423.732999999993</v>
      </c>
      <c r="I265" s="58">
        <v>89705.146999999997</v>
      </c>
      <c r="J265" s="58">
        <v>18944.371999999999</v>
      </c>
      <c r="K265" s="58">
        <v>26602.712</v>
      </c>
      <c r="L265" s="58">
        <v>30342.834999999999</v>
      </c>
      <c r="M265" s="58">
        <v>44592.065000000002</v>
      </c>
      <c r="N265" s="58">
        <v>23288.115000000002</v>
      </c>
      <c r="O265" s="58">
        <v>1297.6830000000082</v>
      </c>
      <c r="P265" s="58">
        <v>10273.4</v>
      </c>
      <c r="Q265" s="58">
        <v>191684.701</v>
      </c>
      <c r="R265" s="62">
        <v>19.75</v>
      </c>
      <c r="S265" s="22"/>
      <c r="U265" s="58"/>
      <c r="V265" s="58"/>
      <c r="W265" s="61"/>
    </row>
    <row r="266" spans="1:23">
      <c r="A266" s="59">
        <v>859</v>
      </c>
      <c r="B266" s="39" t="s">
        <v>326</v>
      </c>
      <c r="C266" s="58">
        <v>98576.603000000003</v>
      </c>
      <c r="D266" s="58">
        <v>23175.184000000001</v>
      </c>
      <c r="E266" s="58">
        <v>3185.3319999999999</v>
      </c>
      <c r="F266" s="58">
        <v>4250.9750000000004</v>
      </c>
      <c r="G266" s="58">
        <v>3317.5709999999999</v>
      </c>
      <c r="H266" s="58">
        <v>6006.744999999999</v>
      </c>
      <c r="I266" s="58">
        <v>9563.4709999999995</v>
      </c>
      <c r="J266" s="58">
        <v>4393.509</v>
      </c>
      <c r="K266" s="58">
        <v>3776.203</v>
      </c>
      <c r="L266" s="58">
        <v>6193.2510000000002</v>
      </c>
      <c r="M266" s="58">
        <v>7162.5450000000001</v>
      </c>
      <c r="N266" s="58">
        <v>4432.8620000000001</v>
      </c>
      <c r="O266" s="58">
        <v>196.90200000000459</v>
      </c>
      <c r="P266" s="58">
        <v>2079.3319999999999</v>
      </c>
      <c r="Q266" s="58">
        <v>20256.502</v>
      </c>
      <c r="R266" s="62">
        <v>22.000000000000004</v>
      </c>
      <c r="S266" s="22"/>
      <c r="U266" s="58"/>
      <c r="V266" s="58"/>
      <c r="W266" s="61"/>
    </row>
    <row r="267" spans="1:23">
      <c r="A267" s="59">
        <v>886</v>
      </c>
      <c r="B267" s="39" t="s">
        <v>327</v>
      </c>
      <c r="C267" s="58">
        <v>209437.12599999999</v>
      </c>
      <c r="D267" s="58">
        <v>88378.308000000005</v>
      </c>
      <c r="E267" s="58">
        <v>6609.2650000000003</v>
      </c>
      <c r="F267" s="58">
        <v>6162.4040000000005</v>
      </c>
      <c r="G267" s="58">
        <v>1477.607</v>
      </c>
      <c r="H267" s="58">
        <v>14504.18000000002</v>
      </c>
      <c r="I267" s="58">
        <v>20240.957999999999</v>
      </c>
      <c r="J267" s="58">
        <v>4802.3890000000001</v>
      </c>
      <c r="K267" s="58">
        <v>7112.9920000000002</v>
      </c>
      <c r="L267" s="58">
        <v>17747.914000000001</v>
      </c>
      <c r="M267" s="58">
        <v>13819.290999999999</v>
      </c>
      <c r="N267" s="58">
        <v>10186.914000000001</v>
      </c>
      <c r="O267" s="58">
        <v>380.50500000001011</v>
      </c>
      <c r="P267" s="58">
        <v>3642.9479999999999</v>
      </c>
      <c r="Q267" s="58">
        <v>49909.964</v>
      </c>
      <c r="R267" s="62">
        <v>21.5</v>
      </c>
      <c r="S267" s="22"/>
      <c r="U267" s="58"/>
      <c r="V267" s="58"/>
      <c r="W267" s="61"/>
    </row>
    <row r="268" spans="1:23">
      <c r="A268" s="59">
        <v>887</v>
      </c>
      <c r="B268" s="39" t="s">
        <v>328</v>
      </c>
      <c r="C268" s="58">
        <v>55743.373</v>
      </c>
      <c r="D268" s="58">
        <v>34545.665000000001</v>
      </c>
      <c r="E268" s="58">
        <v>3461.4050000000002</v>
      </c>
      <c r="F268" s="58">
        <v>2081.4140000000002</v>
      </c>
      <c r="G268" s="58">
        <v>2112.5129999999999</v>
      </c>
      <c r="H268" s="58">
        <v>5540.3139999999921</v>
      </c>
      <c r="I268" s="58">
        <v>5554.8289999999997</v>
      </c>
      <c r="J268" s="58">
        <v>3372.1759999999999</v>
      </c>
      <c r="K268" s="58">
        <v>2338.473</v>
      </c>
      <c r="L268" s="58">
        <v>9251.7510000000002</v>
      </c>
      <c r="M268" s="58">
        <v>4999.2439999999997</v>
      </c>
      <c r="N268" s="58">
        <v>5274.0770000000002</v>
      </c>
      <c r="O268" s="58">
        <v>160.2760000000053</v>
      </c>
      <c r="P268" s="58">
        <v>1507.242</v>
      </c>
      <c r="Q268" s="58">
        <v>14178.591</v>
      </c>
      <c r="R268" s="62">
        <v>22</v>
      </c>
      <c r="S268" s="22"/>
      <c r="U268" s="58"/>
      <c r="V268" s="58"/>
      <c r="W268" s="61"/>
    </row>
    <row r="269" spans="1:23">
      <c r="A269" s="59">
        <v>889</v>
      </c>
      <c r="B269" s="39" t="s">
        <v>329</v>
      </c>
      <c r="C269" s="58">
        <v>29592.145</v>
      </c>
      <c r="D269" s="58">
        <v>18853.314999999999</v>
      </c>
      <c r="E269" s="58">
        <v>1650.538</v>
      </c>
      <c r="F269" s="58">
        <v>1083.8420000000001</v>
      </c>
      <c r="G269" s="58">
        <v>1124.703</v>
      </c>
      <c r="H269" s="58">
        <v>3143.6680000000028</v>
      </c>
      <c r="I269" s="58">
        <v>2941.904</v>
      </c>
      <c r="J269" s="58">
        <v>1623.7919999999999</v>
      </c>
      <c r="K269" s="58">
        <v>1428.029</v>
      </c>
      <c r="L269" s="58">
        <v>5620.0829999999996</v>
      </c>
      <c r="M269" s="58">
        <v>2554.067</v>
      </c>
      <c r="N269" s="58">
        <v>2734.0819999999999</v>
      </c>
      <c r="O269" s="58">
        <v>105.20800000000099</v>
      </c>
      <c r="P269" s="58">
        <v>777.76700000000005</v>
      </c>
      <c r="Q269" s="58">
        <v>6988.424</v>
      </c>
      <c r="R269" s="62">
        <v>20.5</v>
      </c>
      <c r="S269" s="22"/>
      <c r="U269" s="58"/>
      <c r="V269" s="58"/>
      <c r="W269" s="61"/>
    </row>
    <row r="270" spans="1:23">
      <c r="A270" s="59">
        <v>890</v>
      </c>
      <c r="B270" s="39" t="s">
        <v>330</v>
      </c>
      <c r="C270" s="58">
        <v>13908.18</v>
      </c>
      <c r="D270" s="58">
        <v>8983.3919999999998</v>
      </c>
      <c r="E270" s="58">
        <v>624.60699999999997</v>
      </c>
      <c r="F270" s="58">
        <v>607.49699999999996</v>
      </c>
      <c r="G270" s="58">
        <v>207.68600000000001</v>
      </c>
      <c r="H270" s="58">
        <v>4532.8750000000009</v>
      </c>
      <c r="I270" s="58">
        <v>1516.6310000000001</v>
      </c>
      <c r="J270" s="58">
        <v>412.91500000000002</v>
      </c>
      <c r="K270" s="58">
        <v>638.54100000000005</v>
      </c>
      <c r="L270" s="58">
        <v>1694.797</v>
      </c>
      <c r="M270" s="58">
        <v>1318.47</v>
      </c>
      <c r="N270" s="58">
        <v>1069.4110000000001</v>
      </c>
      <c r="O270" s="58">
        <v>34.708999999999605</v>
      </c>
      <c r="P270" s="58">
        <v>373.012</v>
      </c>
      <c r="Q270" s="58">
        <v>4130.7</v>
      </c>
      <c r="R270" s="62">
        <v>21</v>
      </c>
      <c r="S270" s="22"/>
      <c r="U270" s="58"/>
      <c r="V270" s="58"/>
      <c r="W270" s="61"/>
    </row>
    <row r="271" spans="1:23">
      <c r="A271" s="59">
        <v>892</v>
      </c>
      <c r="B271" s="39" t="s">
        <v>331</v>
      </c>
      <c r="C271" s="58">
        <v>53262.417000000001</v>
      </c>
      <c r="D271" s="58">
        <v>17013.839</v>
      </c>
      <c r="E271" s="58">
        <v>2236.0149999999999</v>
      </c>
      <c r="F271" s="58">
        <v>1941.278</v>
      </c>
      <c r="G271" s="58">
        <v>964.92499999999995</v>
      </c>
      <c r="H271" s="58">
        <v>3913.5249999999951</v>
      </c>
      <c r="I271" s="58">
        <v>5170.1620000000003</v>
      </c>
      <c r="J271" s="58">
        <v>2723.8609999999999</v>
      </c>
      <c r="K271" s="58">
        <v>1993.655</v>
      </c>
      <c r="L271" s="58">
        <v>4768.2309999999998</v>
      </c>
      <c r="M271" s="58">
        <v>3804.837</v>
      </c>
      <c r="N271" s="58">
        <v>2901.2739999999999</v>
      </c>
      <c r="O271" s="58">
        <v>114.62600000000111</v>
      </c>
      <c r="P271" s="58">
        <v>1107.2159999999999</v>
      </c>
      <c r="Q271" s="58">
        <v>11131.013999999999</v>
      </c>
      <c r="R271" s="62">
        <v>21.499999999999996</v>
      </c>
      <c r="S271" s="22"/>
      <c r="U271" s="58"/>
      <c r="V271" s="58"/>
      <c r="W271" s="61"/>
    </row>
    <row r="272" spans="1:23">
      <c r="A272" s="59">
        <v>893</v>
      </c>
      <c r="B272" s="39" t="s">
        <v>332</v>
      </c>
      <c r="C272" s="58">
        <v>111379.50599999999</v>
      </c>
      <c r="D272" s="58">
        <v>43264.328000000001</v>
      </c>
      <c r="E272" s="58">
        <v>2475.4090000000001</v>
      </c>
      <c r="F272" s="58">
        <v>3175.7710000000002</v>
      </c>
      <c r="G272" s="58">
        <v>4875.2479999999996</v>
      </c>
      <c r="H272" s="58">
        <v>8037.327000000012</v>
      </c>
      <c r="I272" s="58">
        <v>10716.875</v>
      </c>
      <c r="J272" s="58">
        <v>3429.0129999999999</v>
      </c>
      <c r="K272" s="58">
        <v>3691.7950000000001</v>
      </c>
      <c r="L272" s="58">
        <v>10507.933000000001</v>
      </c>
      <c r="M272" s="58">
        <v>9344.0969999999998</v>
      </c>
      <c r="N272" s="58">
        <v>6872.9089999999997</v>
      </c>
      <c r="O272" s="58">
        <v>263.40500000000429</v>
      </c>
      <c r="P272" s="58">
        <v>2746.3879999999999</v>
      </c>
      <c r="Q272" s="58">
        <v>23977.685000000001</v>
      </c>
      <c r="R272" s="62">
        <v>21.25</v>
      </c>
      <c r="S272" s="22"/>
      <c r="U272" s="58"/>
      <c r="V272" s="58"/>
      <c r="W272" s="61"/>
    </row>
    <row r="273" spans="1:23">
      <c r="A273" s="59">
        <v>895</v>
      </c>
      <c r="B273" s="39" t="s">
        <v>333</v>
      </c>
      <c r="C273" s="58">
        <v>253835.3</v>
      </c>
      <c r="D273" s="58">
        <v>118611.925</v>
      </c>
      <c r="E273" s="58">
        <v>10206.725</v>
      </c>
      <c r="F273" s="58">
        <v>6467.8339999999998</v>
      </c>
      <c r="G273" s="58">
        <v>3251.3409999999999</v>
      </c>
      <c r="H273" s="58">
        <v>14718.074000000033</v>
      </c>
      <c r="I273" s="58">
        <v>24729.73</v>
      </c>
      <c r="J273" s="58">
        <v>5246.3890000000001</v>
      </c>
      <c r="K273" s="58">
        <v>8482.9290000000001</v>
      </c>
      <c r="L273" s="58">
        <v>22463.831999999999</v>
      </c>
      <c r="M273" s="58">
        <v>18633.903999999999</v>
      </c>
      <c r="N273" s="58">
        <v>13078.126</v>
      </c>
      <c r="O273" s="58">
        <v>703.34300000000439</v>
      </c>
      <c r="P273" s="58">
        <v>5178.2579999999998</v>
      </c>
      <c r="Q273" s="58">
        <v>59164.798999999999</v>
      </c>
      <c r="R273" s="62">
        <v>20.75</v>
      </c>
      <c r="S273" s="22"/>
      <c r="U273" s="58"/>
      <c r="V273" s="58"/>
      <c r="W273" s="61"/>
    </row>
    <row r="274" spans="1:23">
      <c r="A274" s="59">
        <v>785</v>
      </c>
      <c r="B274" s="39" t="s">
        <v>334</v>
      </c>
      <c r="C274" s="58">
        <v>27864.294000000002</v>
      </c>
      <c r="D274" s="58">
        <v>23876.669000000002</v>
      </c>
      <c r="E274" s="58">
        <v>2105.7449999999999</v>
      </c>
      <c r="F274" s="58">
        <v>1174.4760000000001</v>
      </c>
      <c r="G274" s="58">
        <v>1052.33</v>
      </c>
      <c r="H274" s="58">
        <v>2640.1319999999973</v>
      </c>
      <c r="I274" s="58">
        <v>2723.596</v>
      </c>
      <c r="J274" s="58">
        <v>1347.6189999999999</v>
      </c>
      <c r="K274" s="58">
        <v>1243.2840000000001</v>
      </c>
      <c r="L274" s="58">
        <v>6353.7430000000004</v>
      </c>
      <c r="M274" s="58">
        <v>2579.4540000000002</v>
      </c>
      <c r="N274" s="58">
        <v>3085.4879999999998</v>
      </c>
      <c r="O274" s="58">
        <v>126.68200000000161</v>
      </c>
      <c r="P274" s="58">
        <v>798.26400000000001</v>
      </c>
      <c r="Q274" s="58">
        <v>7713.8860000000004</v>
      </c>
      <c r="R274" s="62">
        <v>21</v>
      </c>
      <c r="S274" s="22"/>
      <c r="U274" s="58"/>
      <c r="V274" s="58"/>
      <c r="W274" s="61"/>
    </row>
    <row r="275" spans="1:23">
      <c r="A275" s="59">
        <v>905</v>
      </c>
      <c r="B275" s="39" t="s">
        <v>335</v>
      </c>
      <c r="C275" s="58">
        <v>1274009.219</v>
      </c>
      <c r="D275" s="58">
        <v>393044.20500000002</v>
      </c>
      <c r="E275" s="58">
        <v>39013.125999999997</v>
      </c>
      <c r="F275" s="58">
        <v>38799.989000000001</v>
      </c>
      <c r="G275" s="58">
        <v>3435.2750000000001</v>
      </c>
      <c r="H275" s="58">
        <v>51195.067000000003</v>
      </c>
      <c r="I275" s="58">
        <v>124269.205</v>
      </c>
      <c r="J275" s="58">
        <v>11927.554</v>
      </c>
      <c r="K275" s="58">
        <v>40860.307000000001</v>
      </c>
      <c r="L275" s="58">
        <v>63025.565000000002</v>
      </c>
      <c r="M275" s="58">
        <v>83783.858999999997</v>
      </c>
      <c r="N275" s="58">
        <v>56532.040999999997</v>
      </c>
      <c r="O275" s="58">
        <v>4231.1259999999602</v>
      </c>
      <c r="P275" s="58">
        <v>22850.201000000001</v>
      </c>
      <c r="Q275" s="58">
        <v>270928.76699999999</v>
      </c>
      <c r="R275" s="62">
        <v>21</v>
      </c>
      <c r="S275" s="22"/>
      <c r="U275" s="58"/>
      <c r="V275" s="58"/>
      <c r="W275" s="61"/>
    </row>
    <row r="276" spans="1:23">
      <c r="A276" s="59">
        <v>908</v>
      </c>
      <c r="B276" s="39" t="s">
        <v>336</v>
      </c>
      <c r="C276" s="58">
        <v>341986.739</v>
      </c>
      <c r="D276" s="58">
        <v>159223.649</v>
      </c>
      <c r="E276" s="58">
        <v>13110.271000000001</v>
      </c>
      <c r="F276" s="58">
        <v>12064.511</v>
      </c>
      <c r="G276" s="58">
        <v>976.55899999999997</v>
      </c>
      <c r="H276" s="58">
        <v>15145.025999999998</v>
      </c>
      <c r="I276" s="58">
        <v>33163.660000000003</v>
      </c>
      <c r="J276" s="58">
        <v>9315.5650000000005</v>
      </c>
      <c r="K276" s="58">
        <v>11662.321</v>
      </c>
      <c r="L276" s="58">
        <v>25716.63</v>
      </c>
      <c r="M276" s="58">
        <v>21778.484</v>
      </c>
      <c r="N276" s="58">
        <v>15849.84</v>
      </c>
      <c r="O276" s="58">
        <v>794.32199999999284</v>
      </c>
      <c r="P276" s="58">
        <v>5802.9589999999998</v>
      </c>
      <c r="Q276" s="58">
        <v>79009.195000000007</v>
      </c>
      <c r="R276" s="62">
        <v>20.25</v>
      </c>
      <c r="S276" s="22"/>
      <c r="U276" s="58"/>
      <c r="V276" s="58"/>
      <c r="W276" s="61"/>
    </row>
    <row r="277" spans="1:23">
      <c r="A277" s="59">
        <v>92</v>
      </c>
      <c r="B277" s="39" t="s">
        <v>337</v>
      </c>
      <c r="C277" s="58">
        <v>5246608.8789999997</v>
      </c>
      <c r="D277" s="58">
        <v>1158920.6610000001</v>
      </c>
      <c r="E277" s="58">
        <v>183088.74900000001</v>
      </c>
      <c r="F277" s="58">
        <v>133752.75899999999</v>
      </c>
      <c r="G277" s="58">
        <v>1131.079</v>
      </c>
      <c r="H277" s="58">
        <v>200121.97899999988</v>
      </c>
      <c r="I277" s="58">
        <v>498309.701</v>
      </c>
      <c r="J277" s="58">
        <v>48939.510999999999</v>
      </c>
      <c r="K277" s="58">
        <v>165972.62100000001</v>
      </c>
      <c r="L277" s="58">
        <v>155669.76800000001</v>
      </c>
      <c r="M277" s="58">
        <v>300066.30599999998</v>
      </c>
      <c r="N277" s="58">
        <v>168185.08300000001</v>
      </c>
      <c r="O277" s="58">
        <v>11151.838999999891</v>
      </c>
      <c r="P277" s="58">
        <v>77853.163</v>
      </c>
      <c r="Q277" s="58">
        <v>973636.34699999995</v>
      </c>
      <c r="R277" s="62">
        <v>19</v>
      </c>
      <c r="S277" s="22"/>
      <c r="U277" s="58"/>
      <c r="V277" s="58"/>
      <c r="W277" s="61"/>
    </row>
    <row r="278" spans="1:23">
      <c r="A278" s="59">
        <v>915</v>
      </c>
      <c r="B278" s="39" t="s">
        <v>338</v>
      </c>
      <c r="C278" s="58">
        <v>289802.26899999997</v>
      </c>
      <c r="D278" s="58">
        <v>169347.54800000001</v>
      </c>
      <c r="E278" s="58">
        <v>16950.080000000002</v>
      </c>
      <c r="F278" s="58">
        <v>9328.4470000000001</v>
      </c>
      <c r="G278" s="58">
        <v>292.005</v>
      </c>
      <c r="H278" s="58">
        <v>12840.397999999992</v>
      </c>
      <c r="I278" s="58">
        <v>28727.078000000001</v>
      </c>
      <c r="J278" s="58">
        <v>5343.75</v>
      </c>
      <c r="K278" s="58">
        <v>9987.9</v>
      </c>
      <c r="L278" s="58">
        <v>35714.65</v>
      </c>
      <c r="M278" s="58">
        <v>19549.423999999999</v>
      </c>
      <c r="N278" s="58">
        <v>18593.649000000001</v>
      </c>
      <c r="O278" s="58">
        <v>672.14800000001196</v>
      </c>
      <c r="P278" s="58">
        <v>5568.7089999999998</v>
      </c>
      <c r="Q278" s="58">
        <v>73170.792000000001</v>
      </c>
      <c r="R278" s="62">
        <v>21</v>
      </c>
      <c r="S278" s="22"/>
      <c r="U278" s="58"/>
      <c r="V278" s="58"/>
      <c r="W278" s="61"/>
    </row>
    <row r="279" spans="1:23">
      <c r="A279" s="59">
        <v>918</v>
      </c>
      <c r="B279" s="39" t="s">
        <v>339</v>
      </c>
      <c r="C279" s="58">
        <v>32194.15</v>
      </c>
      <c r="D279" s="58">
        <v>15675.171</v>
      </c>
      <c r="E279" s="58">
        <v>913.24199999999996</v>
      </c>
      <c r="F279" s="58">
        <v>1158.7550000000001</v>
      </c>
      <c r="G279" s="58">
        <v>1520.752</v>
      </c>
      <c r="H279" s="58">
        <v>2699.3849999999998</v>
      </c>
      <c r="I279" s="58">
        <v>3112.24</v>
      </c>
      <c r="J279" s="58">
        <v>1953.557</v>
      </c>
      <c r="K279" s="58">
        <v>1300.2070000000001</v>
      </c>
      <c r="L279" s="58">
        <v>3899.9879999999998</v>
      </c>
      <c r="M279" s="58">
        <v>2792.5390000000002</v>
      </c>
      <c r="N279" s="58">
        <v>2247.3359999999998</v>
      </c>
      <c r="O279" s="58">
        <v>110.13799999999901</v>
      </c>
      <c r="P279" s="58">
        <v>866.303</v>
      </c>
      <c r="Q279" s="58">
        <v>7618.0460000000003</v>
      </c>
      <c r="R279" s="62">
        <v>22.25</v>
      </c>
      <c r="S279" s="22"/>
      <c r="U279" s="58"/>
      <c r="V279" s="58"/>
      <c r="W279" s="61"/>
    </row>
    <row r="280" spans="1:23">
      <c r="A280" s="59">
        <v>921</v>
      </c>
      <c r="B280" s="39" t="s">
        <v>340</v>
      </c>
      <c r="C280" s="58">
        <v>19168.006000000001</v>
      </c>
      <c r="D280" s="58">
        <v>17317.173999999999</v>
      </c>
      <c r="E280" s="58">
        <v>1022.302</v>
      </c>
      <c r="F280" s="58">
        <v>791.10299999999995</v>
      </c>
      <c r="G280" s="58">
        <v>1020.951</v>
      </c>
      <c r="H280" s="58">
        <v>2047.0310000000022</v>
      </c>
      <c r="I280" s="58">
        <v>1946.3789999999999</v>
      </c>
      <c r="J280" s="58">
        <v>1001.1</v>
      </c>
      <c r="K280" s="58">
        <v>1024.807</v>
      </c>
      <c r="L280" s="58">
        <v>5611.9059999999999</v>
      </c>
      <c r="M280" s="58">
        <v>1811.8219999999999</v>
      </c>
      <c r="N280" s="58">
        <v>2569.4960000000001</v>
      </c>
      <c r="O280" s="58">
        <v>87.147999999999229</v>
      </c>
      <c r="P280" s="58">
        <v>576.40700000000004</v>
      </c>
      <c r="Q280" s="58">
        <v>5293.3819999999996</v>
      </c>
      <c r="R280" s="62">
        <v>21.75</v>
      </c>
      <c r="S280" s="22"/>
      <c r="U280" s="58"/>
      <c r="V280" s="58"/>
      <c r="W280" s="61"/>
    </row>
    <row r="281" spans="1:23">
      <c r="A281" s="59">
        <v>922</v>
      </c>
      <c r="B281" s="39" t="s">
        <v>341</v>
      </c>
      <c r="C281" s="58">
        <v>87198.574999999997</v>
      </c>
      <c r="D281" s="58">
        <v>20829.403999999999</v>
      </c>
      <c r="E281" s="58">
        <v>2229.9369999999999</v>
      </c>
      <c r="F281" s="58">
        <v>2700.7689999999998</v>
      </c>
      <c r="G281" s="58">
        <v>1045.3150000000001</v>
      </c>
      <c r="H281" s="58">
        <v>5751.3250000000007</v>
      </c>
      <c r="I281" s="58">
        <v>8527.2540000000008</v>
      </c>
      <c r="J281" s="58">
        <v>3986.7809999999999</v>
      </c>
      <c r="K281" s="58">
        <v>2844.2440000000001</v>
      </c>
      <c r="L281" s="58">
        <v>4838.6090000000004</v>
      </c>
      <c r="M281" s="58">
        <v>5094.8760000000002</v>
      </c>
      <c r="N281" s="58">
        <v>3288.4969999999998</v>
      </c>
      <c r="O281" s="58">
        <v>151.87100000000237</v>
      </c>
      <c r="P281" s="58">
        <v>1397.769</v>
      </c>
      <c r="Q281" s="58">
        <v>18395.877</v>
      </c>
      <c r="R281" s="62">
        <v>22</v>
      </c>
      <c r="S281" s="22"/>
      <c r="U281" s="58"/>
      <c r="V281" s="58"/>
      <c r="W281" s="61"/>
    </row>
    <row r="282" spans="1:23">
      <c r="A282" s="59">
        <v>924</v>
      </c>
      <c r="B282" s="39" t="s">
        <v>342</v>
      </c>
      <c r="C282" s="58">
        <v>37155.46</v>
      </c>
      <c r="D282" s="58">
        <v>20307.825000000001</v>
      </c>
      <c r="E282" s="58">
        <v>1244.723</v>
      </c>
      <c r="F282" s="58">
        <v>1269.1089999999999</v>
      </c>
      <c r="G282" s="58">
        <v>2232.6480000000001</v>
      </c>
      <c r="H282" s="58">
        <v>4566.3190000000022</v>
      </c>
      <c r="I282" s="58">
        <v>3649.36</v>
      </c>
      <c r="J282" s="58">
        <v>1703.0509999999999</v>
      </c>
      <c r="K282" s="58">
        <v>1402.1010000000001</v>
      </c>
      <c r="L282" s="58">
        <v>6091.0460000000003</v>
      </c>
      <c r="M282" s="58">
        <v>3479.9960000000001</v>
      </c>
      <c r="N282" s="58">
        <v>3225.741</v>
      </c>
      <c r="O282" s="58">
        <v>87.012000000001535</v>
      </c>
      <c r="P282" s="58">
        <v>1083.748</v>
      </c>
      <c r="Q282" s="58">
        <v>9335.2720000000008</v>
      </c>
      <c r="R282" s="62">
        <v>22.5</v>
      </c>
      <c r="S282" s="22"/>
      <c r="U282" s="58"/>
      <c r="V282" s="58"/>
      <c r="W282" s="61"/>
    </row>
    <row r="283" spans="1:23">
      <c r="A283" s="59">
        <v>925</v>
      </c>
      <c r="B283" s="39" t="s">
        <v>343</v>
      </c>
      <c r="C283" s="58">
        <v>47387.957999999999</v>
      </c>
      <c r="D283" s="58">
        <v>21365.858</v>
      </c>
      <c r="E283" s="58">
        <v>1646.857</v>
      </c>
      <c r="F283" s="58">
        <v>1820.0219999999999</v>
      </c>
      <c r="G283" s="58">
        <v>3809.3</v>
      </c>
      <c r="H283" s="58">
        <v>3538.7129999999997</v>
      </c>
      <c r="I283" s="58">
        <v>4738.7889999999998</v>
      </c>
      <c r="J283" s="58">
        <v>1647.596</v>
      </c>
      <c r="K283" s="58">
        <v>1821.9</v>
      </c>
      <c r="L283" s="58">
        <v>6592.6710000000003</v>
      </c>
      <c r="M283" s="58">
        <v>4132.4070000000002</v>
      </c>
      <c r="N283" s="58">
        <v>3586.739</v>
      </c>
      <c r="O283" s="58">
        <v>110.58899999999494</v>
      </c>
      <c r="P283" s="58">
        <v>1223.0160000000001</v>
      </c>
      <c r="Q283" s="58">
        <v>10568.42</v>
      </c>
      <c r="R283" s="62">
        <v>21</v>
      </c>
      <c r="S283" s="22"/>
      <c r="U283" s="58"/>
      <c r="V283" s="58"/>
      <c r="W283" s="61"/>
    </row>
    <row r="284" spans="1:23">
      <c r="A284" s="59">
        <v>927</v>
      </c>
      <c r="B284" s="39" t="s">
        <v>344</v>
      </c>
      <c r="C284" s="58">
        <v>621993.09100000001</v>
      </c>
      <c r="D284" s="58">
        <v>173679.87899999999</v>
      </c>
      <c r="E284" s="58">
        <v>15174.388999999999</v>
      </c>
      <c r="F284" s="58">
        <v>14726.382</v>
      </c>
      <c r="G284" s="58">
        <v>2051.116</v>
      </c>
      <c r="H284" s="58">
        <v>34788.252000000059</v>
      </c>
      <c r="I284" s="58">
        <v>58898.932999999997</v>
      </c>
      <c r="J284" s="58">
        <v>26183.427</v>
      </c>
      <c r="K284" s="58">
        <v>18628.456999999999</v>
      </c>
      <c r="L284" s="58">
        <v>26672.47</v>
      </c>
      <c r="M284" s="58">
        <v>33183.502</v>
      </c>
      <c r="N284" s="58">
        <v>19378.684000000001</v>
      </c>
      <c r="O284" s="58">
        <v>1070.8840000000055</v>
      </c>
      <c r="P284" s="58">
        <v>8683.3449999999993</v>
      </c>
      <c r="Q284" s="58">
        <v>129059.36500000001</v>
      </c>
      <c r="R284" s="62">
        <v>20.5</v>
      </c>
      <c r="S284" s="22"/>
      <c r="U284" s="58"/>
      <c r="V284" s="58"/>
      <c r="W284" s="61"/>
    </row>
    <row r="285" spans="1:23">
      <c r="A285" s="59">
        <v>931</v>
      </c>
      <c r="B285" s="39" t="s">
        <v>345</v>
      </c>
      <c r="C285" s="58">
        <v>71915.432000000001</v>
      </c>
      <c r="D285" s="58">
        <v>50000.258999999998</v>
      </c>
      <c r="E285" s="58">
        <v>3289.3739999999998</v>
      </c>
      <c r="F285" s="58">
        <v>2363.9760000000001</v>
      </c>
      <c r="G285" s="58">
        <v>1425.9739999999999</v>
      </c>
      <c r="H285" s="58">
        <v>6065.955999999991</v>
      </c>
      <c r="I285" s="58">
        <v>7018.1670000000004</v>
      </c>
      <c r="J285" s="58">
        <v>2547.018</v>
      </c>
      <c r="K285" s="58">
        <v>2868.4059999999999</v>
      </c>
      <c r="L285" s="58">
        <v>13929.828</v>
      </c>
      <c r="M285" s="58">
        <v>6247.6149999999998</v>
      </c>
      <c r="N285" s="58">
        <v>6884.0159999999996</v>
      </c>
      <c r="O285" s="58">
        <v>252.95000000000073</v>
      </c>
      <c r="P285" s="58">
        <v>1973.7670000000001</v>
      </c>
      <c r="Q285" s="58">
        <v>17582.994999999999</v>
      </c>
      <c r="R285" s="62">
        <v>21</v>
      </c>
      <c r="S285" s="22"/>
      <c r="U285" s="58"/>
      <c r="V285" s="58"/>
      <c r="W285" s="61"/>
    </row>
    <row r="286" spans="1:23">
      <c r="A286" s="59">
        <v>934</v>
      </c>
      <c r="B286" s="39" t="s">
        <v>346</v>
      </c>
      <c r="C286" s="58">
        <v>38148.082999999999</v>
      </c>
      <c r="D286" s="58">
        <v>19624.600999999999</v>
      </c>
      <c r="E286" s="58">
        <v>1022.837</v>
      </c>
      <c r="F286" s="58">
        <v>1090.7339999999999</v>
      </c>
      <c r="G286" s="58">
        <v>1083.748</v>
      </c>
      <c r="H286" s="58">
        <v>2857.9490000000005</v>
      </c>
      <c r="I286" s="58">
        <v>3700.1930000000002</v>
      </c>
      <c r="J286" s="58">
        <v>1101.6079999999999</v>
      </c>
      <c r="K286" s="58">
        <v>1407.9780000000001</v>
      </c>
      <c r="L286" s="58">
        <v>5380.0370000000003</v>
      </c>
      <c r="M286" s="58">
        <v>3058.36</v>
      </c>
      <c r="N286" s="58">
        <v>2726.4140000000002</v>
      </c>
      <c r="O286" s="58">
        <v>109.42399999999998</v>
      </c>
      <c r="P286" s="58">
        <v>839.56100000000004</v>
      </c>
      <c r="Q286" s="58">
        <v>9305.1589999999997</v>
      </c>
      <c r="R286" s="62">
        <v>22.249999999999996</v>
      </c>
      <c r="S286" s="22"/>
      <c r="U286" s="58"/>
      <c r="V286" s="58"/>
      <c r="W286" s="61"/>
    </row>
    <row r="287" spans="1:23">
      <c r="A287" s="59">
        <v>935</v>
      </c>
      <c r="B287" s="39" t="s">
        <v>347</v>
      </c>
      <c r="C287" s="58">
        <v>38003.737999999998</v>
      </c>
      <c r="D287" s="58">
        <v>23758.319</v>
      </c>
      <c r="E287" s="58">
        <v>2253.6239999999998</v>
      </c>
      <c r="F287" s="58">
        <v>1197.3900000000001</v>
      </c>
      <c r="G287" s="58">
        <v>1543.9349999999999</v>
      </c>
      <c r="H287" s="58">
        <v>2490.2490000000075</v>
      </c>
      <c r="I287" s="58">
        <v>3773.1419999999998</v>
      </c>
      <c r="J287" s="58">
        <v>2238.4560000000001</v>
      </c>
      <c r="K287" s="58">
        <v>1511.521</v>
      </c>
      <c r="L287" s="58">
        <v>6125.1109999999999</v>
      </c>
      <c r="M287" s="58">
        <v>3104.7849999999999</v>
      </c>
      <c r="N287" s="58">
        <v>3234.931</v>
      </c>
      <c r="O287" s="58">
        <v>99.122999999997319</v>
      </c>
      <c r="P287" s="58">
        <v>892.70399999999995</v>
      </c>
      <c r="Q287" s="58">
        <v>9540.17</v>
      </c>
      <c r="R287" s="62">
        <v>21.5</v>
      </c>
      <c r="S287" s="22"/>
      <c r="U287" s="58"/>
      <c r="V287" s="58"/>
      <c r="W287" s="61"/>
    </row>
    <row r="288" spans="1:23">
      <c r="A288" s="59">
        <v>936</v>
      </c>
      <c r="B288" s="39" t="s">
        <v>348</v>
      </c>
      <c r="C288" s="58">
        <v>78509.251999999993</v>
      </c>
      <c r="D288" s="58">
        <v>53698.748</v>
      </c>
      <c r="E288" s="58">
        <v>2884.2330000000002</v>
      </c>
      <c r="F288" s="58">
        <v>2370.4079999999999</v>
      </c>
      <c r="G288" s="58">
        <v>3084.712</v>
      </c>
      <c r="H288" s="58">
        <v>7427.9810000000107</v>
      </c>
      <c r="I288" s="58">
        <v>7740.43</v>
      </c>
      <c r="J288" s="58">
        <v>2740.6419999999998</v>
      </c>
      <c r="K288" s="58">
        <v>3351.0509999999999</v>
      </c>
      <c r="L288" s="58">
        <v>14681.272000000001</v>
      </c>
      <c r="M288" s="58">
        <v>6799.174</v>
      </c>
      <c r="N288" s="58">
        <v>7369.42</v>
      </c>
      <c r="O288" s="58">
        <v>200.47499999999945</v>
      </c>
      <c r="P288" s="58">
        <v>2149.2809999999999</v>
      </c>
      <c r="Q288" s="58">
        <v>19821.971000000001</v>
      </c>
      <c r="R288" s="62">
        <v>21.25</v>
      </c>
      <c r="S288" s="22"/>
      <c r="U288" s="58"/>
      <c r="V288" s="58"/>
      <c r="W288" s="61"/>
    </row>
    <row r="289" spans="1:23">
      <c r="A289" s="59">
        <v>946</v>
      </c>
      <c r="B289" s="39" t="s">
        <v>349</v>
      </c>
      <c r="C289" s="58">
        <v>93614.851999999999</v>
      </c>
      <c r="D289" s="58">
        <v>39886.974000000002</v>
      </c>
      <c r="E289" s="58">
        <v>1957.3130000000001</v>
      </c>
      <c r="F289" s="58">
        <v>2763.1509999999998</v>
      </c>
      <c r="G289" s="58">
        <v>6099.1790000000001</v>
      </c>
      <c r="H289" s="58">
        <v>7477.232</v>
      </c>
      <c r="I289" s="58">
        <v>8974.5499999999993</v>
      </c>
      <c r="J289" s="58">
        <v>4204.7700000000004</v>
      </c>
      <c r="K289" s="58">
        <v>3168.7440000000001</v>
      </c>
      <c r="L289" s="58">
        <v>9281.0650000000005</v>
      </c>
      <c r="M289" s="58">
        <v>7689.2359999999999</v>
      </c>
      <c r="N289" s="58">
        <v>5792.4769999999999</v>
      </c>
      <c r="O289" s="58">
        <v>298.78400000000147</v>
      </c>
      <c r="P289" s="58">
        <v>2163.1669999999999</v>
      </c>
      <c r="Q289" s="58">
        <v>21521.833999999999</v>
      </c>
      <c r="R289" s="62">
        <v>21.500000000000004</v>
      </c>
      <c r="S289" s="22"/>
      <c r="U289" s="58"/>
      <c r="V289" s="58"/>
      <c r="W289" s="61"/>
    </row>
    <row r="290" spans="1:23">
      <c r="A290" s="59">
        <v>976</v>
      </c>
      <c r="B290" s="39" t="s">
        <v>350</v>
      </c>
      <c r="C290" s="58">
        <v>42524.57</v>
      </c>
      <c r="D290" s="58">
        <v>32213.339</v>
      </c>
      <c r="E290" s="58">
        <v>2984.5889999999999</v>
      </c>
      <c r="F290" s="58">
        <v>1605.36</v>
      </c>
      <c r="G290" s="58">
        <v>1614.184</v>
      </c>
      <c r="H290" s="58">
        <v>9789.842000000006</v>
      </c>
      <c r="I290" s="58">
        <v>4179.2020000000002</v>
      </c>
      <c r="J290" s="58">
        <v>2117.1750000000002</v>
      </c>
      <c r="K290" s="58">
        <v>1931.0309999999999</v>
      </c>
      <c r="L290" s="58">
        <v>8894.8070000000007</v>
      </c>
      <c r="M290" s="58">
        <v>3746.6460000000002</v>
      </c>
      <c r="N290" s="58">
        <v>4249.4970000000003</v>
      </c>
      <c r="O290" s="58">
        <v>115.5019999999995</v>
      </c>
      <c r="P290" s="58">
        <v>1062.6179999999999</v>
      </c>
      <c r="Q290" s="58">
        <v>11375.914000000001</v>
      </c>
      <c r="R290" s="62">
        <v>20</v>
      </c>
      <c r="S290" s="22"/>
      <c r="U290" s="58"/>
      <c r="V290" s="58"/>
      <c r="W290" s="61"/>
    </row>
    <row r="291" spans="1:23">
      <c r="A291" s="59">
        <v>977</v>
      </c>
      <c r="B291" s="39" t="s">
        <v>351</v>
      </c>
      <c r="C291" s="58">
        <v>237443.47700000001</v>
      </c>
      <c r="D291" s="58">
        <v>84743.736000000004</v>
      </c>
      <c r="E291" s="58">
        <v>7647.99</v>
      </c>
      <c r="F291" s="58">
        <v>9027.1260000000002</v>
      </c>
      <c r="G291" s="58">
        <v>2435.982</v>
      </c>
      <c r="H291" s="58">
        <v>14003.877999999997</v>
      </c>
      <c r="I291" s="58">
        <v>23119.947</v>
      </c>
      <c r="J291" s="58">
        <v>5918.1670000000004</v>
      </c>
      <c r="K291" s="58">
        <v>8353.9660000000003</v>
      </c>
      <c r="L291" s="58">
        <v>18678.329000000002</v>
      </c>
      <c r="M291" s="58">
        <v>17648.45</v>
      </c>
      <c r="N291" s="58">
        <v>12077.813</v>
      </c>
      <c r="O291" s="58">
        <v>589.94199999999728</v>
      </c>
      <c r="P291" s="58">
        <v>5170.6409999999996</v>
      </c>
      <c r="Q291" s="58">
        <v>55955.313000000002</v>
      </c>
      <c r="R291" s="62">
        <v>23</v>
      </c>
      <c r="S291" s="22"/>
      <c r="U291" s="58"/>
      <c r="V291" s="58"/>
      <c r="W291" s="61"/>
    </row>
    <row r="292" spans="1:23">
      <c r="A292" s="59">
        <v>980</v>
      </c>
      <c r="B292" s="39" t="s">
        <v>352</v>
      </c>
      <c r="C292" s="58">
        <v>653394.10600000003</v>
      </c>
      <c r="D292" s="58">
        <v>172718.55600000001</v>
      </c>
      <c r="E292" s="58">
        <v>16220.485000000001</v>
      </c>
      <c r="F292" s="58">
        <v>19002.008000000002</v>
      </c>
      <c r="G292" s="58">
        <v>1919.8209999999999</v>
      </c>
      <c r="H292" s="58">
        <v>33526.035999999949</v>
      </c>
      <c r="I292" s="58">
        <v>62424.28</v>
      </c>
      <c r="J292" s="58">
        <v>14878.78</v>
      </c>
      <c r="K292" s="58">
        <v>20631.446</v>
      </c>
      <c r="L292" s="58">
        <v>32729.004000000001</v>
      </c>
      <c r="M292" s="58">
        <v>37467.296000000002</v>
      </c>
      <c r="N292" s="58">
        <v>21857.701000000001</v>
      </c>
      <c r="O292" s="58">
        <v>1014.9689999999973</v>
      </c>
      <c r="P292" s="58">
        <v>9657.77</v>
      </c>
      <c r="Q292" s="58">
        <v>133285.43700000001</v>
      </c>
      <c r="R292" s="62">
        <v>20.5</v>
      </c>
      <c r="S292" s="22"/>
      <c r="U292" s="58"/>
      <c r="V292" s="58"/>
      <c r="W292" s="61"/>
    </row>
    <row r="293" spans="1:23">
      <c r="A293" s="59">
        <v>981</v>
      </c>
      <c r="B293" s="66" t="s">
        <v>353</v>
      </c>
      <c r="C293" s="58">
        <v>32779.970999999998</v>
      </c>
      <c r="D293" s="58">
        <v>15584.25</v>
      </c>
      <c r="E293" s="58">
        <v>1380.8240000000001</v>
      </c>
      <c r="F293" s="58">
        <v>1150.2370000000001</v>
      </c>
      <c r="G293" s="58">
        <v>2065.8809999999999</v>
      </c>
      <c r="H293" s="58">
        <v>2930.807000000003</v>
      </c>
      <c r="I293" s="58">
        <v>3235.3670000000002</v>
      </c>
      <c r="J293" s="58">
        <v>1522.876</v>
      </c>
      <c r="K293" s="58">
        <v>1212.6279999999999</v>
      </c>
      <c r="L293" s="58">
        <v>3889.5810000000001</v>
      </c>
      <c r="M293" s="58">
        <v>2692.5129999999999</v>
      </c>
      <c r="N293" s="58">
        <v>2266.8090000000002</v>
      </c>
      <c r="O293" s="58">
        <v>112.38699999999881</v>
      </c>
      <c r="P293" s="58">
        <v>754.49199999999996</v>
      </c>
      <c r="Q293" s="58">
        <v>8152.0249999999996</v>
      </c>
      <c r="R293" s="62">
        <v>22</v>
      </c>
      <c r="S293" s="22"/>
      <c r="U293" s="58"/>
      <c r="V293" s="58"/>
      <c r="W293" s="61"/>
    </row>
    <row r="294" spans="1:23">
      <c r="A294" s="59">
        <v>989</v>
      </c>
      <c r="B294" s="39" t="s">
        <v>354</v>
      </c>
      <c r="C294" s="58">
        <v>68691.085999999996</v>
      </c>
      <c r="D294" s="58">
        <v>44898.35</v>
      </c>
      <c r="E294" s="58">
        <v>2472.6819999999998</v>
      </c>
      <c r="F294" s="58">
        <v>2354.232</v>
      </c>
      <c r="G294" s="58">
        <v>1059.76</v>
      </c>
      <c r="H294" s="58">
        <v>5416.6000000000113</v>
      </c>
      <c r="I294" s="58">
        <v>6590.759</v>
      </c>
      <c r="J294" s="58">
        <v>2233.971</v>
      </c>
      <c r="K294" s="58">
        <v>2837.8519999999999</v>
      </c>
      <c r="L294" s="58">
        <v>10785.887000000001</v>
      </c>
      <c r="M294" s="58">
        <v>5665.8990000000003</v>
      </c>
      <c r="N294" s="58">
        <v>5491.8590000000004</v>
      </c>
      <c r="O294" s="58">
        <v>198.06799999999475</v>
      </c>
      <c r="P294" s="58">
        <v>1728.2829999999999</v>
      </c>
      <c r="Q294" s="58">
        <v>18456.963</v>
      </c>
      <c r="R294" s="62">
        <v>22.5</v>
      </c>
      <c r="S294" s="22"/>
      <c r="U294" s="58"/>
      <c r="V294" s="58"/>
      <c r="W294" s="61"/>
    </row>
    <row r="295" spans="1:23">
      <c r="A295" s="59">
        <v>992</v>
      </c>
      <c r="B295" s="66" t="s">
        <v>355</v>
      </c>
      <c r="C295" s="58">
        <v>267982.92499999999</v>
      </c>
      <c r="D295" s="58">
        <v>133260.21900000001</v>
      </c>
      <c r="E295" s="58">
        <v>15612.68</v>
      </c>
      <c r="F295" s="58">
        <v>8781.2099999999991</v>
      </c>
      <c r="G295" s="58">
        <v>1131.951</v>
      </c>
      <c r="H295" s="58">
        <v>13683.455999999991</v>
      </c>
      <c r="I295" s="58">
        <v>26443.169000000002</v>
      </c>
      <c r="J295" s="58">
        <v>8625.9040000000005</v>
      </c>
      <c r="K295" s="58">
        <v>9832.482</v>
      </c>
      <c r="L295" s="58">
        <v>29094.487000000001</v>
      </c>
      <c r="M295" s="58">
        <v>18574.074000000001</v>
      </c>
      <c r="N295" s="58">
        <v>16271.485000000001</v>
      </c>
      <c r="O295" s="58">
        <v>703.49500000000262</v>
      </c>
      <c r="P295" s="58">
        <v>5164.6899999999996</v>
      </c>
      <c r="Q295" s="58">
        <v>64909.264999999999</v>
      </c>
      <c r="R295" s="70">
        <v>21.5</v>
      </c>
      <c r="S295" s="22"/>
      <c r="U295" s="58"/>
      <c r="V295" s="58"/>
      <c r="W295" s="61"/>
    </row>
    <row r="296" spans="1:23">
      <c r="S296" s="22"/>
      <c r="U296" s="58"/>
    </row>
    <row r="297" spans="1:23">
      <c r="S297" s="22"/>
      <c r="U297" s="58"/>
    </row>
    <row r="298" spans="1:23">
      <c r="S298" s="22"/>
      <c r="U298" s="58"/>
    </row>
    <row r="299" spans="1:23">
      <c r="S299" s="22"/>
      <c r="U299" s="58"/>
    </row>
    <row r="300" spans="1:23">
      <c r="S300" s="22"/>
      <c r="U300" s="58"/>
    </row>
    <row r="301" spans="1:23">
      <c r="U301" s="58"/>
    </row>
    <row r="302" spans="1:23">
      <c r="U302" s="58"/>
    </row>
    <row r="303" spans="1:23">
      <c r="U303" s="58"/>
    </row>
    <row r="304" spans="1:23">
      <c r="U304" s="58"/>
    </row>
    <row r="305" spans="21:21">
      <c r="U305" s="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D72F-5CB8-467E-97C0-4726A5D027EB}">
  <sheetPr>
    <tabColor theme="3" tint="0.79998168889431442"/>
  </sheetPr>
  <dimension ref="A1:R295"/>
  <sheetViews>
    <sheetView zoomScale="115" zoomScaleNormal="115" workbookViewId="0">
      <pane xSplit="2" ySplit="1" topLeftCell="C143" activePane="bottomRight" state="frozen"/>
      <selection pane="topRight" activeCell="Q50" sqref="Q50"/>
      <selection pane="bottomLeft" activeCell="Q50" sqref="Q50"/>
      <selection pane="bottomRight" activeCell="N188" sqref="N188"/>
    </sheetView>
  </sheetViews>
  <sheetFormatPr defaultColWidth="8.85546875" defaultRowHeight="11.25"/>
  <cols>
    <col min="1" max="1" width="8.85546875" style="85"/>
    <col min="2" max="2" width="15.85546875" style="85" bestFit="1" customWidth="1"/>
    <col min="3" max="257" width="8.85546875" style="85"/>
    <col min="258" max="258" width="15.85546875" style="85" bestFit="1" customWidth="1"/>
    <col min="259" max="513" width="8.85546875" style="85"/>
    <col min="514" max="514" width="15.85546875" style="85" bestFit="1" customWidth="1"/>
    <col min="515" max="769" width="8.85546875" style="85"/>
    <col min="770" max="770" width="15.85546875" style="85" bestFit="1" customWidth="1"/>
    <col min="771" max="1025" width="8.85546875" style="85"/>
    <col min="1026" max="1026" width="15.85546875" style="85" bestFit="1" customWidth="1"/>
    <col min="1027" max="1281" width="8.85546875" style="85"/>
    <col min="1282" max="1282" width="15.85546875" style="85" bestFit="1" customWidth="1"/>
    <col min="1283" max="1537" width="8.85546875" style="85"/>
    <col min="1538" max="1538" width="15.85546875" style="85" bestFit="1" customWidth="1"/>
    <col min="1539" max="1793" width="8.85546875" style="85"/>
    <col min="1794" max="1794" width="15.85546875" style="85" bestFit="1" customWidth="1"/>
    <col min="1795" max="2049" width="8.85546875" style="85"/>
    <col min="2050" max="2050" width="15.85546875" style="85" bestFit="1" customWidth="1"/>
    <col min="2051" max="2305" width="8.85546875" style="85"/>
    <col min="2306" max="2306" width="15.85546875" style="85" bestFit="1" customWidth="1"/>
    <col min="2307" max="2561" width="8.85546875" style="85"/>
    <col min="2562" max="2562" width="15.85546875" style="85" bestFit="1" customWidth="1"/>
    <col min="2563" max="2817" width="8.85546875" style="85"/>
    <col min="2818" max="2818" width="15.85546875" style="85" bestFit="1" customWidth="1"/>
    <col min="2819" max="3073" width="8.85546875" style="85"/>
    <col min="3074" max="3074" width="15.85546875" style="85" bestFit="1" customWidth="1"/>
    <col min="3075" max="3329" width="8.85546875" style="85"/>
    <col min="3330" max="3330" width="15.85546875" style="85" bestFit="1" customWidth="1"/>
    <col min="3331" max="3585" width="8.85546875" style="85"/>
    <col min="3586" max="3586" width="15.85546875" style="85" bestFit="1" customWidth="1"/>
    <col min="3587" max="3841" width="8.85546875" style="85"/>
    <col min="3842" max="3842" width="15.85546875" style="85" bestFit="1" customWidth="1"/>
    <col min="3843" max="4097" width="8.85546875" style="85"/>
    <col min="4098" max="4098" width="15.85546875" style="85" bestFit="1" customWidth="1"/>
    <col min="4099" max="4353" width="8.85546875" style="85"/>
    <col min="4354" max="4354" width="15.85546875" style="85" bestFit="1" customWidth="1"/>
    <col min="4355" max="4609" width="8.85546875" style="85"/>
    <col min="4610" max="4610" width="15.85546875" style="85" bestFit="1" customWidth="1"/>
    <col min="4611" max="4865" width="8.85546875" style="85"/>
    <col min="4866" max="4866" width="15.85546875" style="85" bestFit="1" customWidth="1"/>
    <col min="4867" max="5121" width="8.85546875" style="85"/>
    <col min="5122" max="5122" width="15.85546875" style="85" bestFit="1" customWidth="1"/>
    <col min="5123" max="5377" width="8.85546875" style="85"/>
    <col min="5378" max="5378" width="15.85546875" style="85" bestFit="1" customWidth="1"/>
    <col min="5379" max="5633" width="8.85546875" style="85"/>
    <col min="5634" max="5634" width="15.85546875" style="85" bestFit="1" customWidth="1"/>
    <col min="5635" max="5889" width="8.85546875" style="85"/>
    <col min="5890" max="5890" width="15.85546875" style="85" bestFit="1" customWidth="1"/>
    <col min="5891" max="6145" width="8.85546875" style="85"/>
    <col min="6146" max="6146" width="15.85546875" style="85" bestFit="1" customWidth="1"/>
    <col min="6147" max="6401" width="8.85546875" style="85"/>
    <col min="6402" max="6402" width="15.85546875" style="85" bestFit="1" customWidth="1"/>
    <col min="6403" max="6657" width="8.85546875" style="85"/>
    <col min="6658" max="6658" width="15.85546875" style="85" bestFit="1" customWidth="1"/>
    <col min="6659" max="6913" width="8.85546875" style="85"/>
    <col min="6914" max="6914" width="15.85546875" style="85" bestFit="1" customWidth="1"/>
    <col min="6915" max="7169" width="8.85546875" style="85"/>
    <col min="7170" max="7170" width="15.85546875" style="85" bestFit="1" customWidth="1"/>
    <col min="7171" max="7425" width="8.85546875" style="85"/>
    <col min="7426" max="7426" width="15.85546875" style="85" bestFit="1" customWidth="1"/>
    <col min="7427" max="7681" width="8.85546875" style="85"/>
    <col min="7682" max="7682" width="15.85546875" style="85" bestFit="1" customWidth="1"/>
    <col min="7683" max="7937" width="8.85546875" style="85"/>
    <col min="7938" max="7938" width="15.85546875" style="85" bestFit="1" customWidth="1"/>
    <col min="7939" max="8193" width="8.85546875" style="85"/>
    <col min="8194" max="8194" width="15.85546875" style="85" bestFit="1" customWidth="1"/>
    <col min="8195" max="8449" width="8.85546875" style="85"/>
    <col min="8450" max="8450" width="15.85546875" style="85" bestFit="1" customWidth="1"/>
    <col min="8451" max="8705" width="8.85546875" style="85"/>
    <col min="8706" max="8706" width="15.85546875" style="85" bestFit="1" customWidth="1"/>
    <col min="8707" max="8961" width="8.85546875" style="85"/>
    <col min="8962" max="8962" width="15.85546875" style="85" bestFit="1" customWidth="1"/>
    <col min="8963" max="9217" width="8.85546875" style="85"/>
    <col min="9218" max="9218" width="15.85546875" style="85" bestFit="1" customWidth="1"/>
    <col min="9219" max="9473" width="8.85546875" style="85"/>
    <col min="9474" max="9474" width="15.85546875" style="85" bestFit="1" customWidth="1"/>
    <col min="9475" max="9729" width="8.85546875" style="85"/>
    <col min="9730" max="9730" width="15.85546875" style="85" bestFit="1" customWidth="1"/>
    <col min="9731" max="9985" width="8.85546875" style="85"/>
    <col min="9986" max="9986" width="15.85546875" style="85" bestFit="1" customWidth="1"/>
    <col min="9987" max="10241" width="8.85546875" style="85"/>
    <col min="10242" max="10242" width="15.85546875" style="85" bestFit="1" customWidth="1"/>
    <col min="10243" max="10497" width="8.85546875" style="85"/>
    <col min="10498" max="10498" width="15.85546875" style="85" bestFit="1" customWidth="1"/>
    <col min="10499" max="10753" width="8.85546875" style="85"/>
    <col min="10754" max="10754" width="15.85546875" style="85" bestFit="1" customWidth="1"/>
    <col min="10755" max="11009" width="8.85546875" style="85"/>
    <col min="11010" max="11010" width="15.85546875" style="85" bestFit="1" customWidth="1"/>
    <col min="11011" max="11265" width="8.85546875" style="85"/>
    <col min="11266" max="11266" width="15.85546875" style="85" bestFit="1" customWidth="1"/>
    <col min="11267" max="11521" width="8.85546875" style="85"/>
    <col min="11522" max="11522" width="15.85546875" style="85" bestFit="1" customWidth="1"/>
    <col min="11523" max="11777" width="8.85546875" style="85"/>
    <col min="11778" max="11778" width="15.85546875" style="85" bestFit="1" customWidth="1"/>
    <col min="11779" max="12033" width="8.85546875" style="85"/>
    <col min="12034" max="12034" width="15.85546875" style="85" bestFit="1" customWidth="1"/>
    <col min="12035" max="12289" width="8.85546875" style="85"/>
    <col min="12290" max="12290" width="15.85546875" style="85" bestFit="1" customWidth="1"/>
    <col min="12291" max="12545" width="8.85546875" style="85"/>
    <col min="12546" max="12546" width="15.85546875" style="85" bestFit="1" customWidth="1"/>
    <col min="12547" max="12801" width="8.85546875" style="85"/>
    <col min="12802" max="12802" width="15.85546875" style="85" bestFit="1" customWidth="1"/>
    <col min="12803" max="13057" width="8.85546875" style="85"/>
    <col min="13058" max="13058" width="15.85546875" style="85" bestFit="1" customWidth="1"/>
    <col min="13059" max="13313" width="8.85546875" style="85"/>
    <col min="13314" max="13314" width="15.85546875" style="85" bestFit="1" customWidth="1"/>
    <col min="13315" max="13569" width="8.85546875" style="85"/>
    <col min="13570" max="13570" width="15.85546875" style="85" bestFit="1" customWidth="1"/>
    <col min="13571" max="13825" width="8.85546875" style="85"/>
    <col min="13826" max="13826" width="15.85546875" style="85" bestFit="1" customWidth="1"/>
    <col min="13827" max="14081" width="8.85546875" style="85"/>
    <col min="14082" max="14082" width="15.85546875" style="85" bestFit="1" customWidth="1"/>
    <col min="14083" max="14337" width="8.85546875" style="85"/>
    <col min="14338" max="14338" width="15.85546875" style="85" bestFit="1" customWidth="1"/>
    <col min="14339" max="14593" width="8.85546875" style="85"/>
    <col min="14594" max="14594" width="15.85546875" style="85" bestFit="1" customWidth="1"/>
    <col min="14595" max="14849" width="8.85546875" style="85"/>
    <col min="14850" max="14850" width="15.85546875" style="85" bestFit="1" customWidth="1"/>
    <col min="14851" max="15105" width="8.85546875" style="85"/>
    <col min="15106" max="15106" width="15.85546875" style="85" bestFit="1" customWidth="1"/>
    <col min="15107" max="15361" width="8.85546875" style="85"/>
    <col min="15362" max="15362" width="15.85546875" style="85" bestFit="1" customWidth="1"/>
    <col min="15363" max="15617" width="8.85546875" style="85"/>
    <col min="15618" max="15618" width="15.85546875" style="85" bestFit="1" customWidth="1"/>
    <col min="15619" max="15873" width="8.85546875" style="85"/>
    <col min="15874" max="15874" width="15.85546875" style="85" bestFit="1" customWidth="1"/>
    <col min="15875" max="16129" width="8.85546875" style="85"/>
    <col min="16130" max="16130" width="15.85546875" style="85" bestFit="1" customWidth="1"/>
    <col min="16131" max="16384" width="8.85546875" style="85"/>
  </cols>
  <sheetData>
    <row r="1" spans="1:18">
      <c r="A1" s="79" t="s">
        <v>359</v>
      </c>
      <c r="B1" s="80" t="s">
        <v>58</v>
      </c>
      <c r="C1" s="81">
        <v>2014</v>
      </c>
      <c r="D1" s="82">
        <v>2015</v>
      </c>
      <c r="E1" s="82">
        <v>2016</v>
      </c>
      <c r="F1" s="82">
        <v>2017</v>
      </c>
      <c r="G1" s="82">
        <v>2018</v>
      </c>
      <c r="H1" s="82">
        <v>2019</v>
      </c>
      <c r="I1" s="82">
        <v>2020</v>
      </c>
      <c r="J1" s="82">
        <v>2021</v>
      </c>
      <c r="K1" s="82">
        <v>2022</v>
      </c>
      <c r="L1" s="82">
        <v>2023</v>
      </c>
      <c r="M1" s="83">
        <v>2024</v>
      </c>
      <c r="N1" s="84">
        <v>2025</v>
      </c>
    </row>
    <row r="2" spans="1:18">
      <c r="A2" s="86">
        <v>20</v>
      </c>
      <c r="B2" s="87" t="s">
        <v>3</v>
      </c>
      <c r="C2" s="88">
        <v>21</v>
      </c>
      <c r="D2" s="89">
        <v>21.25</v>
      </c>
      <c r="E2" s="89">
        <v>21.25</v>
      </c>
      <c r="F2" s="89">
        <v>21.25</v>
      </c>
      <c r="G2" s="89">
        <v>21.75</v>
      </c>
      <c r="H2" s="89">
        <v>22.25</v>
      </c>
      <c r="I2" s="90">
        <v>22.25</v>
      </c>
      <c r="J2" s="90">
        <v>22.25</v>
      </c>
      <c r="K2" s="90">
        <v>22</v>
      </c>
      <c r="L2" s="89">
        <v>9.36</v>
      </c>
      <c r="M2" s="89">
        <v>9.9</v>
      </c>
      <c r="N2" s="91">
        <v>9.9</v>
      </c>
      <c r="O2" s="92"/>
      <c r="P2" s="93"/>
      <c r="Q2" s="92"/>
      <c r="R2" s="92"/>
    </row>
    <row r="3" spans="1:18">
      <c r="A3" s="94">
        <v>5</v>
      </c>
      <c r="B3" s="95" t="s">
        <v>65</v>
      </c>
      <c r="C3" s="96">
        <v>21</v>
      </c>
      <c r="D3" s="92">
        <v>21.5</v>
      </c>
      <c r="E3" s="92">
        <v>22</v>
      </c>
      <c r="F3" s="92">
        <v>21.75</v>
      </c>
      <c r="G3" s="92">
        <v>21.75</v>
      </c>
      <c r="H3" s="92">
        <v>21.75</v>
      </c>
      <c r="I3" s="97">
        <v>21.75</v>
      </c>
      <c r="J3" s="97">
        <v>21.75</v>
      </c>
      <c r="K3" s="97">
        <v>21.75</v>
      </c>
      <c r="L3" s="92">
        <v>9.11</v>
      </c>
      <c r="M3" s="92">
        <v>9.1</v>
      </c>
      <c r="N3" s="98">
        <v>9.1</v>
      </c>
      <c r="P3" s="93"/>
      <c r="Q3" s="92"/>
    </row>
    <row r="4" spans="1:18">
      <c r="A4" s="94">
        <v>9</v>
      </c>
      <c r="B4" s="95" t="s">
        <v>66</v>
      </c>
      <c r="C4" s="96">
        <v>21.5</v>
      </c>
      <c r="D4" s="92">
        <v>21.5</v>
      </c>
      <c r="E4" s="92">
        <v>21.5</v>
      </c>
      <c r="F4" s="92">
        <v>21.5</v>
      </c>
      <c r="G4" s="92">
        <v>21.5</v>
      </c>
      <c r="H4" s="92">
        <v>22</v>
      </c>
      <c r="I4" s="97">
        <v>22</v>
      </c>
      <c r="J4" s="97">
        <v>22</v>
      </c>
      <c r="K4" s="97">
        <v>22</v>
      </c>
      <c r="L4" s="92">
        <v>9.36</v>
      </c>
      <c r="M4" s="92">
        <v>9.3000000000000007</v>
      </c>
      <c r="N4" s="98">
        <v>9.3000000000000007</v>
      </c>
      <c r="P4" s="93"/>
      <c r="Q4" s="92"/>
    </row>
    <row r="5" spans="1:18">
      <c r="A5" s="94">
        <v>10</v>
      </c>
      <c r="B5" s="95" t="s">
        <v>67</v>
      </c>
      <c r="C5" s="96">
        <v>20.75</v>
      </c>
      <c r="D5" s="92">
        <v>20.75</v>
      </c>
      <c r="E5" s="92">
        <v>21.25</v>
      </c>
      <c r="F5" s="92">
        <v>21.25</v>
      </c>
      <c r="G5" s="92">
        <v>21.25</v>
      </c>
      <c r="H5" s="92">
        <v>21.25</v>
      </c>
      <c r="I5" s="97">
        <v>21.25</v>
      </c>
      <c r="J5" s="97">
        <v>21.25</v>
      </c>
      <c r="K5" s="97">
        <v>21.25</v>
      </c>
      <c r="L5" s="92">
        <v>8.61</v>
      </c>
      <c r="M5" s="92">
        <v>9.6</v>
      </c>
      <c r="N5" s="98">
        <v>9.6</v>
      </c>
      <c r="P5" s="93"/>
      <c r="Q5" s="92"/>
    </row>
    <row r="6" spans="1:18">
      <c r="A6" s="94">
        <v>16</v>
      </c>
      <c r="B6" s="95" t="s">
        <v>68</v>
      </c>
      <c r="C6" s="96">
        <v>20.75</v>
      </c>
      <c r="D6" s="92">
        <v>20.75</v>
      </c>
      <c r="E6" s="92">
        <v>20.75</v>
      </c>
      <c r="F6" s="92">
        <v>20.75</v>
      </c>
      <c r="G6" s="92">
        <v>20.75</v>
      </c>
      <c r="H6" s="92">
        <v>20.75</v>
      </c>
      <c r="I6" s="97">
        <v>20.75</v>
      </c>
      <c r="J6" s="97">
        <v>20.75</v>
      </c>
      <c r="K6" s="97">
        <v>20.75</v>
      </c>
      <c r="L6" s="92">
        <v>8.11</v>
      </c>
      <c r="M6" s="92">
        <v>8.1</v>
      </c>
      <c r="N6" s="98">
        <v>8.1</v>
      </c>
      <c r="P6" s="93"/>
      <c r="Q6" s="92"/>
    </row>
    <row r="7" spans="1:18">
      <c r="A7" s="94">
        <v>18</v>
      </c>
      <c r="B7" s="95" t="s">
        <v>69</v>
      </c>
      <c r="C7" s="96">
        <v>20.25</v>
      </c>
      <c r="D7" s="92">
        <v>20.25</v>
      </c>
      <c r="E7" s="92">
        <v>20.25</v>
      </c>
      <c r="F7" s="92">
        <v>20.75</v>
      </c>
      <c r="G7" s="92">
        <v>20.75</v>
      </c>
      <c r="H7" s="92">
        <v>21.5</v>
      </c>
      <c r="I7" s="97">
        <v>21.5</v>
      </c>
      <c r="J7" s="97">
        <v>21.5</v>
      </c>
      <c r="K7" s="97">
        <v>21.499999999999996</v>
      </c>
      <c r="L7" s="92">
        <v>8.8599999999999959</v>
      </c>
      <c r="M7" s="92">
        <v>8.9</v>
      </c>
      <c r="N7" s="98">
        <v>9.1999999999999993</v>
      </c>
      <c r="P7" s="93"/>
      <c r="Q7" s="92"/>
    </row>
    <row r="8" spans="1:18">
      <c r="A8" s="94">
        <v>19</v>
      </c>
      <c r="B8" s="95" t="s">
        <v>70</v>
      </c>
      <c r="C8" s="96">
        <v>21</v>
      </c>
      <c r="D8" s="92">
        <v>21</v>
      </c>
      <c r="E8" s="92">
        <v>21.75</v>
      </c>
      <c r="F8" s="92">
        <v>21.75</v>
      </c>
      <c r="G8" s="92">
        <v>21.75</v>
      </c>
      <c r="H8" s="92">
        <v>21.75</v>
      </c>
      <c r="I8" s="97">
        <v>21.5</v>
      </c>
      <c r="J8" s="97">
        <v>21.5</v>
      </c>
      <c r="K8" s="97">
        <v>21.5</v>
      </c>
      <c r="L8" s="92">
        <v>8.86</v>
      </c>
      <c r="M8" s="92">
        <v>8.9</v>
      </c>
      <c r="N8" s="98">
        <v>8.9</v>
      </c>
      <c r="P8" s="93"/>
      <c r="Q8" s="92"/>
    </row>
    <row r="9" spans="1:18">
      <c r="A9" s="94">
        <v>46</v>
      </c>
      <c r="B9" s="95" t="s">
        <v>71</v>
      </c>
      <c r="C9" s="96">
        <v>21</v>
      </c>
      <c r="D9" s="92">
        <v>21</v>
      </c>
      <c r="E9" s="92">
        <v>21</v>
      </c>
      <c r="F9" s="92">
        <v>21</v>
      </c>
      <c r="G9" s="92">
        <v>21</v>
      </c>
      <c r="H9" s="92">
        <v>21</v>
      </c>
      <c r="I9" s="97">
        <v>21</v>
      </c>
      <c r="J9" s="97">
        <v>21</v>
      </c>
      <c r="K9" s="97">
        <v>21</v>
      </c>
      <c r="L9" s="92">
        <v>8.36</v>
      </c>
      <c r="M9" s="92">
        <v>8.4</v>
      </c>
      <c r="N9" s="98">
        <v>8.4</v>
      </c>
      <c r="P9" s="93"/>
      <c r="Q9" s="92"/>
    </row>
    <row r="10" spans="1:18">
      <c r="A10" s="94">
        <v>47</v>
      </c>
      <c r="B10" s="95" t="s">
        <v>72</v>
      </c>
      <c r="C10" s="96">
        <v>20.75</v>
      </c>
      <c r="D10" s="92">
        <v>20.75</v>
      </c>
      <c r="E10" s="92">
        <v>21.25</v>
      </c>
      <c r="F10" s="92">
        <v>21.25</v>
      </c>
      <c r="G10" s="92">
        <v>21.25</v>
      </c>
      <c r="H10" s="92">
        <v>21.25</v>
      </c>
      <c r="I10" s="97">
        <v>21.25</v>
      </c>
      <c r="J10" s="97">
        <v>21.25</v>
      </c>
      <c r="K10" s="97">
        <v>21.25</v>
      </c>
      <c r="L10" s="92">
        <v>8.61</v>
      </c>
      <c r="M10" s="92">
        <v>8.6</v>
      </c>
      <c r="N10" s="98">
        <v>8.6</v>
      </c>
      <c r="P10" s="93"/>
      <c r="Q10" s="92"/>
    </row>
    <row r="11" spans="1:18">
      <c r="A11" s="94">
        <v>49</v>
      </c>
      <c r="B11" s="95" t="s">
        <v>73</v>
      </c>
      <c r="C11" s="96">
        <v>18</v>
      </c>
      <c r="D11" s="92">
        <v>18</v>
      </c>
      <c r="E11" s="92">
        <v>18</v>
      </c>
      <c r="F11" s="92">
        <v>18</v>
      </c>
      <c r="G11" s="92">
        <v>18</v>
      </c>
      <c r="H11" s="92">
        <v>18</v>
      </c>
      <c r="I11" s="97">
        <v>18</v>
      </c>
      <c r="J11" s="97">
        <v>18</v>
      </c>
      <c r="K11" s="97">
        <v>18</v>
      </c>
      <c r="L11" s="92">
        <v>5.3599999999999994</v>
      </c>
      <c r="M11" s="92">
        <v>5.3</v>
      </c>
      <c r="N11" s="98">
        <v>5.3</v>
      </c>
      <c r="P11" s="93"/>
      <c r="Q11" s="92"/>
    </row>
    <row r="12" spans="1:18">
      <c r="A12" s="94">
        <v>50</v>
      </c>
      <c r="B12" s="95" t="s">
        <v>74</v>
      </c>
      <c r="C12" s="96">
        <v>20.5</v>
      </c>
      <c r="D12" s="92">
        <v>20.5</v>
      </c>
      <c r="E12" s="92">
        <v>20.5</v>
      </c>
      <c r="F12" s="92">
        <v>20.5</v>
      </c>
      <c r="G12" s="92">
        <v>20.5</v>
      </c>
      <c r="H12" s="92">
        <v>20.5</v>
      </c>
      <c r="I12" s="97">
        <v>21</v>
      </c>
      <c r="J12" s="97">
        <v>21</v>
      </c>
      <c r="K12" s="97">
        <v>21</v>
      </c>
      <c r="L12" s="92">
        <v>8.36</v>
      </c>
      <c r="M12" s="92">
        <v>8.9999999999999982</v>
      </c>
      <c r="N12" s="98">
        <v>9.4000000000000021</v>
      </c>
      <c r="P12" s="93"/>
      <c r="Q12" s="92"/>
    </row>
    <row r="13" spans="1:18">
      <c r="A13" s="94">
        <v>51</v>
      </c>
      <c r="B13" s="95" t="s">
        <v>75</v>
      </c>
      <c r="C13" s="96">
        <v>18.878407339239363</v>
      </c>
      <c r="D13" s="92">
        <v>18.878407339239363</v>
      </c>
      <c r="E13" s="92">
        <v>18.88</v>
      </c>
      <c r="F13" s="92">
        <v>18</v>
      </c>
      <c r="G13" s="92">
        <v>18</v>
      </c>
      <c r="H13" s="92">
        <v>18</v>
      </c>
      <c r="I13" s="97">
        <v>18</v>
      </c>
      <c r="J13" s="97">
        <v>18</v>
      </c>
      <c r="K13" s="97">
        <v>18</v>
      </c>
      <c r="L13" s="92">
        <v>5.3599999999999994</v>
      </c>
      <c r="M13" s="92">
        <v>5.4</v>
      </c>
      <c r="N13" s="98">
        <v>6.4</v>
      </c>
      <c r="P13" s="93"/>
      <c r="Q13" s="92"/>
    </row>
    <row r="14" spans="1:18">
      <c r="A14" s="94">
        <v>52</v>
      </c>
      <c r="B14" s="95" t="s">
        <v>76</v>
      </c>
      <c r="C14" s="96">
        <v>21.5</v>
      </c>
      <c r="D14" s="92">
        <v>21.5</v>
      </c>
      <c r="E14" s="92">
        <v>21.5</v>
      </c>
      <c r="F14" s="92">
        <v>21.5</v>
      </c>
      <c r="G14" s="92">
        <v>21.5</v>
      </c>
      <c r="H14" s="92">
        <v>21.5</v>
      </c>
      <c r="I14" s="97">
        <v>21.5</v>
      </c>
      <c r="J14" s="97">
        <v>22.5</v>
      </c>
      <c r="K14" s="97">
        <v>22.499999999999996</v>
      </c>
      <c r="L14" s="92">
        <v>9.8599999999999959</v>
      </c>
      <c r="M14" s="92">
        <v>9.8000000000000007</v>
      </c>
      <c r="N14" s="98">
        <v>9.8000000000000007</v>
      </c>
      <c r="P14" s="93"/>
      <c r="Q14" s="92"/>
    </row>
    <row r="15" spans="1:18">
      <c r="A15" s="94">
        <v>61</v>
      </c>
      <c r="B15" s="95" t="s">
        <v>77</v>
      </c>
      <c r="C15" s="96">
        <v>20</v>
      </c>
      <c r="D15" s="92">
        <v>20</v>
      </c>
      <c r="E15" s="92">
        <v>20</v>
      </c>
      <c r="F15" s="92">
        <v>20.5</v>
      </c>
      <c r="G15" s="92">
        <v>20.5</v>
      </c>
      <c r="H15" s="92">
        <v>20.5</v>
      </c>
      <c r="I15" s="97">
        <v>20.5</v>
      </c>
      <c r="J15" s="97">
        <v>20.5</v>
      </c>
      <c r="K15" s="97">
        <v>20.5</v>
      </c>
      <c r="L15" s="92">
        <v>7.8599999999999994</v>
      </c>
      <c r="M15" s="92">
        <v>8.1999999999999993</v>
      </c>
      <c r="N15" s="98">
        <v>8.5</v>
      </c>
      <c r="P15" s="93"/>
      <c r="Q15" s="92"/>
    </row>
    <row r="16" spans="1:18">
      <c r="A16" s="94">
        <v>69</v>
      </c>
      <c r="B16" s="95" t="s">
        <v>78</v>
      </c>
      <c r="C16" s="96">
        <v>21</v>
      </c>
      <c r="D16" s="92">
        <v>22</v>
      </c>
      <c r="E16" s="92">
        <v>22</v>
      </c>
      <c r="F16" s="92">
        <v>22</v>
      </c>
      <c r="G16" s="92">
        <v>22</v>
      </c>
      <c r="H16" s="92">
        <v>22.5</v>
      </c>
      <c r="I16" s="97">
        <v>22.5</v>
      </c>
      <c r="J16" s="97">
        <v>22.5</v>
      </c>
      <c r="K16" s="97">
        <v>22.5</v>
      </c>
      <c r="L16" s="92">
        <v>9.86</v>
      </c>
      <c r="M16" s="92">
        <v>10.199999999999999</v>
      </c>
      <c r="N16" s="98">
        <v>10.199999999999999</v>
      </c>
      <c r="P16" s="93"/>
      <c r="Q16" s="92"/>
    </row>
    <row r="17" spans="1:17">
      <c r="A17" s="94">
        <v>71</v>
      </c>
      <c r="B17" s="95" t="s">
        <v>79</v>
      </c>
      <c r="C17" s="96">
        <v>21.25</v>
      </c>
      <c r="D17" s="92">
        <v>21.25</v>
      </c>
      <c r="E17" s="92">
        <v>22</v>
      </c>
      <c r="F17" s="92">
        <v>22</v>
      </c>
      <c r="G17" s="92">
        <v>22</v>
      </c>
      <c r="H17" s="92">
        <v>22</v>
      </c>
      <c r="I17" s="97">
        <v>22</v>
      </c>
      <c r="J17" s="97">
        <v>22</v>
      </c>
      <c r="K17" s="97">
        <v>22</v>
      </c>
      <c r="L17" s="92">
        <v>9.36</v>
      </c>
      <c r="M17" s="92">
        <v>9.4</v>
      </c>
      <c r="N17" s="98">
        <v>9.4</v>
      </c>
      <c r="P17" s="93"/>
      <c r="Q17" s="92"/>
    </row>
    <row r="18" spans="1:17">
      <c r="A18" s="94">
        <v>72</v>
      </c>
      <c r="B18" s="95" t="s">
        <v>80</v>
      </c>
      <c r="C18" s="96">
        <v>19.25</v>
      </c>
      <c r="D18" s="92">
        <v>20</v>
      </c>
      <c r="E18" s="92">
        <v>20</v>
      </c>
      <c r="F18" s="92">
        <v>20</v>
      </c>
      <c r="G18" s="92">
        <v>20.5</v>
      </c>
      <c r="H18" s="92">
        <v>20.5</v>
      </c>
      <c r="I18" s="97">
        <v>20.5</v>
      </c>
      <c r="J18" s="97">
        <v>20.5</v>
      </c>
      <c r="K18" s="97">
        <v>20.5</v>
      </c>
      <c r="L18" s="92">
        <v>7.8599999999999994</v>
      </c>
      <c r="M18" s="92">
        <v>7.9</v>
      </c>
      <c r="N18" s="98">
        <v>8.9</v>
      </c>
      <c r="P18" s="93"/>
      <c r="Q18" s="92"/>
    </row>
    <row r="19" spans="1:17">
      <c r="A19" s="94">
        <v>74</v>
      </c>
      <c r="B19" s="95" t="s">
        <v>81</v>
      </c>
      <c r="C19" s="96">
        <v>21.5</v>
      </c>
      <c r="D19" s="92">
        <v>21.5</v>
      </c>
      <c r="E19" s="92">
        <v>21.5</v>
      </c>
      <c r="F19" s="92">
        <v>22</v>
      </c>
      <c r="G19" s="92">
        <v>22</v>
      </c>
      <c r="H19" s="92">
        <v>22</v>
      </c>
      <c r="I19" s="97">
        <v>23.5</v>
      </c>
      <c r="J19" s="97">
        <v>23.500000000000004</v>
      </c>
      <c r="K19" s="97">
        <v>23.5</v>
      </c>
      <c r="L19" s="92">
        <v>10.86</v>
      </c>
      <c r="M19" s="92">
        <v>10.800000000000002</v>
      </c>
      <c r="N19" s="98">
        <v>10.8</v>
      </c>
      <c r="P19" s="93"/>
      <c r="Q19" s="92"/>
    </row>
    <row r="20" spans="1:17">
      <c r="A20" s="94">
        <v>75</v>
      </c>
      <c r="B20" s="95" t="s">
        <v>82</v>
      </c>
      <c r="C20" s="96">
        <v>21</v>
      </c>
      <c r="D20" s="92">
        <v>21</v>
      </c>
      <c r="E20" s="92">
        <v>21</v>
      </c>
      <c r="F20" s="92">
        <v>21</v>
      </c>
      <c r="G20" s="92">
        <v>21</v>
      </c>
      <c r="H20" s="92">
        <v>21</v>
      </c>
      <c r="I20" s="97">
        <v>21</v>
      </c>
      <c r="J20" s="97">
        <v>21</v>
      </c>
      <c r="K20" s="97">
        <v>21</v>
      </c>
      <c r="L20" s="92">
        <v>8.36</v>
      </c>
      <c r="M20" s="92">
        <v>9.4000000000000021</v>
      </c>
      <c r="N20" s="98">
        <v>9.4</v>
      </c>
      <c r="P20" s="93"/>
      <c r="Q20" s="92"/>
    </row>
    <row r="21" spans="1:17">
      <c r="A21" s="94">
        <v>77</v>
      </c>
      <c r="B21" s="95" t="s">
        <v>83</v>
      </c>
      <c r="C21" s="96">
        <v>21.5</v>
      </c>
      <c r="D21" s="92">
        <v>22</v>
      </c>
      <c r="E21" s="92">
        <v>22</v>
      </c>
      <c r="F21" s="92">
        <v>22</v>
      </c>
      <c r="G21" s="92">
        <v>22</v>
      </c>
      <c r="H21" s="92">
        <v>22</v>
      </c>
      <c r="I21" s="97">
        <v>22</v>
      </c>
      <c r="J21" s="97">
        <v>22</v>
      </c>
      <c r="K21" s="97">
        <v>22</v>
      </c>
      <c r="L21" s="92">
        <v>9.36</v>
      </c>
      <c r="M21" s="92">
        <v>9.4</v>
      </c>
      <c r="N21" s="98">
        <v>9.4</v>
      </c>
      <c r="P21" s="93"/>
      <c r="Q21" s="92"/>
    </row>
    <row r="22" spans="1:17">
      <c r="A22" s="94">
        <v>78</v>
      </c>
      <c r="B22" s="95" t="s">
        <v>84</v>
      </c>
      <c r="C22" s="96">
        <v>21.75</v>
      </c>
      <c r="D22" s="92">
        <v>21.75</v>
      </c>
      <c r="E22" s="92">
        <v>21.75</v>
      </c>
      <c r="F22" s="92">
        <v>21.75</v>
      </c>
      <c r="G22" s="92">
        <v>21.75</v>
      </c>
      <c r="H22" s="92">
        <v>21.75</v>
      </c>
      <c r="I22" s="97">
        <v>21.75</v>
      </c>
      <c r="J22" s="97">
        <v>21.75</v>
      </c>
      <c r="K22" s="97">
        <v>21.75</v>
      </c>
      <c r="L22" s="92">
        <v>9.11</v>
      </c>
      <c r="M22" s="92">
        <v>9.1</v>
      </c>
      <c r="N22" s="98">
        <v>9.1</v>
      </c>
      <c r="P22" s="93"/>
      <c r="Q22" s="92"/>
    </row>
    <row r="23" spans="1:17">
      <c r="A23" s="94">
        <v>79</v>
      </c>
      <c r="B23" s="95" t="s">
        <v>85</v>
      </c>
      <c r="C23" s="96">
        <v>19.75</v>
      </c>
      <c r="D23" s="92">
        <v>19.75</v>
      </c>
      <c r="E23" s="92">
        <v>19.75</v>
      </c>
      <c r="F23" s="92">
        <v>20.75</v>
      </c>
      <c r="G23" s="92">
        <v>20.75</v>
      </c>
      <c r="H23" s="92">
        <v>21.5</v>
      </c>
      <c r="I23" s="97">
        <v>21.5</v>
      </c>
      <c r="J23" s="97">
        <v>21.5</v>
      </c>
      <c r="K23" s="97">
        <v>21.5</v>
      </c>
      <c r="L23" s="92">
        <v>8.86</v>
      </c>
      <c r="M23" s="92">
        <v>8.9</v>
      </c>
      <c r="N23" s="98">
        <v>8.9</v>
      </c>
      <c r="P23" s="93"/>
      <c r="Q23" s="92"/>
    </row>
    <row r="24" spans="1:17">
      <c r="A24" s="94">
        <v>81</v>
      </c>
      <c r="B24" s="95" t="s">
        <v>86</v>
      </c>
      <c r="C24" s="96">
        <v>21.5</v>
      </c>
      <c r="D24" s="92">
        <v>21.5</v>
      </c>
      <c r="E24" s="92">
        <v>21.5</v>
      </c>
      <c r="F24" s="92">
        <v>21.5</v>
      </c>
      <c r="G24" s="92">
        <v>21.5</v>
      </c>
      <c r="H24" s="92">
        <v>21.5</v>
      </c>
      <c r="I24" s="97">
        <v>21.5</v>
      </c>
      <c r="J24" s="97">
        <v>21.5</v>
      </c>
      <c r="K24" s="97">
        <v>21.5</v>
      </c>
      <c r="L24" s="92">
        <v>8.86</v>
      </c>
      <c r="M24" s="92">
        <v>8.9</v>
      </c>
      <c r="N24" s="98">
        <v>9.1999999999999993</v>
      </c>
      <c r="P24" s="93"/>
      <c r="Q24" s="92"/>
    </row>
    <row r="25" spans="1:17">
      <c r="A25" s="94">
        <v>82</v>
      </c>
      <c r="B25" s="95" t="s">
        <v>87</v>
      </c>
      <c r="C25" s="96">
        <v>20</v>
      </c>
      <c r="D25" s="92">
        <v>20</v>
      </c>
      <c r="E25" s="92">
        <v>20</v>
      </c>
      <c r="F25" s="92">
        <v>20.5</v>
      </c>
      <c r="G25" s="92">
        <v>20.5</v>
      </c>
      <c r="H25" s="92">
        <v>20.5</v>
      </c>
      <c r="I25" s="97">
        <v>20.75</v>
      </c>
      <c r="J25" s="97">
        <v>20.75</v>
      </c>
      <c r="K25" s="97">
        <v>20.75</v>
      </c>
      <c r="L25" s="92">
        <v>8.11</v>
      </c>
      <c r="M25" s="92">
        <v>8.1</v>
      </c>
      <c r="N25" s="98">
        <v>8.4</v>
      </c>
      <c r="P25" s="93"/>
      <c r="Q25" s="92"/>
    </row>
    <row r="26" spans="1:17">
      <c r="A26" s="94">
        <v>86</v>
      </c>
      <c r="B26" s="95" t="s">
        <v>88</v>
      </c>
      <c r="C26" s="96">
        <v>21</v>
      </c>
      <c r="D26" s="92">
        <v>21</v>
      </c>
      <c r="E26" s="92">
        <v>21.5</v>
      </c>
      <c r="F26" s="92">
        <v>21.5</v>
      </c>
      <c r="G26" s="92">
        <v>21.5</v>
      </c>
      <c r="H26" s="92">
        <v>21.5</v>
      </c>
      <c r="I26" s="97">
        <v>21.5</v>
      </c>
      <c r="J26" s="97">
        <v>21.5</v>
      </c>
      <c r="K26" s="97">
        <v>21.5</v>
      </c>
      <c r="L26" s="92">
        <v>8.86</v>
      </c>
      <c r="M26" s="92">
        <v>8.9</v>
      </c>
      <c r="N26" s="98">
        <v>9.3000000000000007</v>
      </c>
      <c r="P26" s="93"/>
      <c r="Q26" s="92"/>
    </row>
    <row r="27" spans="1:17">
      <c r="A27" s="94">
        <v>111</v>
      </c>
      <c r="B27" s="95" t="s">
        <v>89</v>
      </c>
      <c r="C27" s="96">
        <v>20.5</v>
      </c>
      <c r="D27" s="92">
        <v>20.5</v>
      </c>
      <c r="E27" s="92">
        <v>20.5</v>
      </c>
      <c r="F27" s="92">
        <v>20.5</v>
      </c>
      <c r="G27" s="92">
        <v>20.5</v>
      </c>
      <c r="H27" s="92">
        <v>20.5</v>
      </c>
      <c r="I27" s="97">
        <v>20.5</v>
      </c>
      <c r="J27" s="97">
        <v>20.5</v>
      </c>
      <c r="K27" s="97">
        <v>20.5</v>
      </c>
      <c r="L27" s="92">
        <v>7.8599999999999994</v>
      </c>
      <c r="M27" s="92">
        <v>8.1999999999999993</v>
      </c>
      <c r="N27" s="98">
        <v>8.1999999999999993</v>
      </c>
      <c r="P27" s="93"/>
      <c r="Q27" s="92"/>
    </row>
    <row r="28" spans="1:17">
      <c r="A28" s="94">
        <v>90</v>
      </c>
      <c r="B28" s="95" t="s">
        <v>90</v>
      </c>
      <c r="C28" s="96">
        <v>20.75</v>
      </c>
      <c r="D28" s="92">
        <v>20.75</v>
      </c>
      <c r="E28" s="92">
        <v>20.75</v>
      </c>
      <c r="F28" s="92">
        <v>20.75</v>
      </c>
      <c r="G28" s="92">
        <v>21</v>
      </c>
      <c r="H28" s="92">
        <v>21</v>
      </c>
      <c r="I28" s="97">
        <v>21</v>
      </c>
      <c r="J28" s="97">
        <v>20.999999999999996</v>
      </c>
      <c r="K28" s="97">
        <v>21.5</v>
      </c>
      <c r="L28" s="92">
        <v>8.86</v>
      </c>
      <c r="M28" s="92">
        <v>8.8000000000000007</v>
      </c>
      <c r="N28" s="98">
        <v>8.8000000000000007</v>
      </c>
      <c r="P28" s="93"/>
      <c r="Q28" s="92"/>
    </row>
    <row r="29" spans="1:17">
      <c r="A29" s="94">
        <v>91</v>
      </c>
      <c r="B29" s="95" t="s">
        <v>91</v>
      </c>
      <c r="C29" s="96">
        <v>18.5</v>
      </c>
      <c r="D29" s="92">
        <v>18.5</v>
      </c>
      <c r="E29" s="92">
        <v>18.5</v>
      </c>
      <c r="F29" s="92">
        <v>18.5</v>
      </c>
      <c r="G29" s="92">
        <v>18</v>
      </c>
      <c r="H29" s="92">
        <v>18</v>
      </c>
      <c r="I29" s="97">
        <v>18</v>
      </c>
      <c r="J29" s="97">
        <v>18</v>
      </c>
      <c r="K29" s="97">
        <v>18</v>
      </c>
      <c r="L29" s="92">
        <v>5.3599999999999994</v>
      </c>
      <c r="M29" s="92">
        <v>5.3</v>
      </c>
      <c r="N29" s="98">
        <v>5.3</v>
      </c>
      <c r="P29" s="93"/>
      <c r="Q29" s="92"/>
    </row>
    <row r="30" spans="1:17">
      <c r="A30" s="94">
        <v>97</v>
      </c>
      <c r="B30" s="99" t="s">
        <v>92</v>
      </c>
      <c r="C30" s="96">
        <v>19.5</v>
      </c>
      <c r="D30" s="92">
        <v>19.5</v>
      </c>
      <c r="E30" s="92">
        <v>19.5</v>
      </c>
      <c r="F30" s="92">
        <v>20</v>
      </c>
      <c r="G30" s="92">
        <v>20</v>
      </c>
      <c r="H30" s="92">
        <v>20</v>
      </c>
      <c r="I30" s="97">
        <v>20</v>
      </c>
      <c r="J30" s="97">
        <v>20</v>
      </c>
      <c r="K30" s="97">
        <v>20</v>
      </c>
      <c r="L30" s="92">
        <v>7.3599999999999994</v>
      </c>
      <c r="M30" s="92">
        <v>7.4000000000000012</v>
      </c>
      <c r="N30" s="98">
        <v>7.4000000000000012</v>
      </c>
      <c r="P30" s="93"/>
      <c r="Q30" s="92"/>
    </row>
    <row r="31" spans="1:17">
      <c r="A31" s="94">
        <v>98</v>
      </c>
      <c r="B31" s="95" t="s">
        <v>93</v>
      </c>
      <c r="C31" s="96">
        <v>20.802963707901828</v>
      </c>
      <c r="D31" s="92">
        <v>21.035309138601221</v>
      </c>
      <c r="E31" s="92">
        <v>21</v>
      </c>
      <c r="F31" s="92">
        <v>21</v>
      </c>
      <c r="G31" s="92">
        <v>21</v>
      </c>
      <c r="H31" s="92">
        <v>21</v>
      </c>
      <c r="I31" s="97">
        <v>21</v>
      </c>
      <c r="J31" s="97">
        <v>21</v>
      </c>
      <c r="K31" s="97">
        <v>21</v>
      </c>
      <c r="L31" s="92">
        <v>8.36</v>
      </c>
      <c r="M31" s="92">
        <v>8.3000000000000007</v>
      </c>
      <c r="N31" s="98">
        <v>8.2999999999999989</v>
      </c>
      <c r="P31" s="93"/>
      <c r="Q31" s="92"/>
    </row>
    <row r="32" spans="1:17">
      <c r="A32" s="94">
        <v>102</v>
      </c>
      <c r="B32" s="95" t="s">
        <v>94</v>
      </c>
      <c r="C32" s="96">
        <v>20.25</v>
      </c>
      <c r="D32" s="92">
        <v>20.25</v>
      </c>
      <c r="E32" s="92">
        <v>20.5</v>
      </c>
      <c r="F32" s="92">
        <v>20.75</v>
      </c>
      <c r="G32" s="92">
        <v>20.75</v>
      </c>
      <c r="H32" s="92">
        <v>21</v>
      </c>
      <c r="I32" s="97">
        <v>21</v>
      </c>
      <c r="J32" s="97">
        <v>21</v>
      </c>
      <c r="K32" s="97">
        <v>21</v>
      </c>
      <c r="L32" s="92">
        <v>8.36</v>
      </c>
      <c r="M32" s="92">
        <v>9</v>
      </c>
      <c r="N32" s="98">
        <v>9</v>
      </c>
      <c r="P32" s="93"/>
      <c r="Q32" s="92"/>
    </row>
    <row r="33" spans="1:17">
      <c r="A33" s="94">
        <v>103</v>
      </c>
      <c r="B33" s="95" t="s">
        <v>95</v>
      </c>
      <c r="C33" s="96">
        <v>21</v>
      </c>
      <c r="D33" s="92">
        <v>21.5</v>
      </c>
      <c r="E33" s="92">
        <v>21.5</v>
      </c>
      <c r="F33" s="92">
        <v>22</v>
      </c>
      <c r="G33" s="92">
        <v>22</v>
      </c>
      <c r="H33" s="92">
        <v>22</v>
      </c>
      <c r="I33" s="97">
        <v>22</v>
      </c>
      <c r="J33" s="97">
        <v>22</v>
      </c>
      <c r="K33" s="97">
        <v>22</v>
      </c>
      <c r="L33" s="92">
        <v>9.36</v>
      </c>
      <c r="M33" s="92">
        <v>9.3000000000000007</v>
      </c>
      <c r="N33" s="98">
        <v>9.3000000000000007</v>
      </c>
      <c r="P33" s="93"/>
      <c r="Q33" s="92"/>
    </row>
    <row r="34" spans="1:17">
      <c r="A34" s="94">
        <v>105</v>
      </c>
      <c r="B34" s="95" t="s">
        <v>96</v>
      </c>
      <c r="C34" s="96">
        <v>21.75</v>
      </c>
      <c r="D34" s="92">
        <v>21.75</v>
      </c>
      <c r="E34" s="92">
        <v>21.75</v>
      </c>
      <c r="F34" s="92">
        <v>21.75</v>
      </c>
      <c r="G34" s="92">
        <v>21.75</v>
      </c>
      <c r="H34" s="92">
        <v>21.75</v>
      </c>
      <c r="I34" s="97">
        <v>21.75</v>
      </c>
      <c r="J34" s="97">
        <v>21.75</v>
      </c>
      <c r="K34" s="97">
        <v>21.75</v>
      </c>
      <c r="L34" s="92">
        <v>9.11</v>
      </c>
      <c r="M34" s="92">
        <v>9</v>
      </c>
      <c r="N34" s="98">
        <v>9</v>
      </c>
      <c r="P34" s="93"/>
      <c r="Q34" s="92"/>
    </row>
    <row r="35" spans="1:17">
      <c r="A35" s="94">
        <v>106</v>
      </c>
      <c r="B35" s="95" t="s">
        <v>97</v>
      </c>
      <c r="C35" s="96">
        <v>19.75</v>
      </c>
      <c r="D35" s="92">
        <v>19.75</v>
      </c>
      <c r="E35" s="92">
        <v>19.75</v>
      </c>
      <c r="F35" s="92">
        <v>19.75</v>
      </c>
      <c r="G35" s="92">
        <v>19.75</v>
      </c>
      <c r="H35" s="92">
        <v>19.75</v>
      </c>
      <c r="I35" s="97">
        <v>19.75</v>
      </c>
      <c r="J35" s="97">
        <v>20.250000000000004</v>
      </c>
      <c r="K35" s="97">
        <v>20.25</v>
      </c>
      <c r="L35" s="92">
        <v>7.6099999999999994</v>
      </c>
      <c r="M35" s="92">
        <v>7.6</v>
      </c>
      <c r="N35" s="98">
        <v>7.7</v>
      </c>
      <c r="P35" s="93"/>
      <c r="Q35" s="92"/>
    </row>
    <row r="36" spans="1:17">
      <c r="A36" s="94">
        <v>108</v>
      </c>
      <c r="B36" s="100" t="s">
        <v>98</v>
      </c>
      <c r="C36" s="96">
        <v>21</v>
      </c>
      <c r="D36" s="92">
        <v>21</v>
      </c>
      <c r="E36" s="92">
        <v>21</v>
      </c>
      <c r="F36" s="92">
        <v>22</v>
      </c>
      <c r="G36" s="92">
        <v>22</v>
      </c>
      <c r="H36" s="92">
        <v>22</v>
      </c>
      <c r="I36" s="97">
        <v>22</v>
      </c>
      <c r="J36" s="97">
        <v>22.000000000000004</v>
      </c>
      <c r="K36" s="97">
        <v>22.000000000000004</v>
      </c>
      <c r="L36" s="92">
        <v>9.360000000000003</v>
      </c>
      <c r="M36" s="92">
        <v>9.4</v>
      </c>
      <c r="N36" s="98">
        <v>9.3999999999999986</v>
      </c>
      <c r="P36" s="93"/>
      <c r="Q36" s="92"/>
    </row>
    <row r="37" spans="1:17">
      <c r="A37" s="94">
        <v>109</v>
      </c>
      <c r="B37" s="95" t="s">
        <v>99</v>
      </c>
      <c r="C37" s="96">
        <v>20.25</v>
      </c>
      <c r="D37" s="92">
        <v>20.5</v>
      </c>
      <c r="E37" s="92">
        <v>20.5</v>
      </c>
      <c r="F37" s="92">
        <v>20.75</v>
      </c>
      <c r="G37" s="92">
        <v>20.75</v>
      </c>
      <c r="H37" s="92">
        <v>20.75</v>
      </c>
      <c r="I37" s="97">
        <v>21</v>
      </c>
      <c r="J37" s="97">
        <v>21</v>
      </c>
      <c r="K37" s="97">
        <v>21</v>
      </c>
      <c r="L37" s="92">
        <v>8.36</v>
      </c>
      <c r="M37" s="92">
        <v>8.4</v>
      </c>
      <c r="N37" s="98">
        <v>8.4</v>
      </c>
      <c r="P37" s="93"/>
      <c r="Q37" s="92"/>
    </row>
    <row r="38" spans="1:17">
      <c r="A38" s="94">
        <v>139</v>
      </c>
      <c r="B38" s="95" t="s">
        <v>100</v>
      </c>
      <c r="C38" s="96">
        <v>21.25</v>
      </c>
      <c r="D38" s="92">
        <v>21.25</v>
      </c>
      <c r="E38" s="92">
        <v>21.25</v>
      </c>
      <c r="F38" s="92">
        <v>21.25</v>
      </c>
      <c r="G38" s="92">
        <v>21.25</v>
      </c>
      <c r="H38" s="92">
        <v>21.25</v>
      </c>
      <c r="I38" s="97">
        <v>21.25</v>
      </c>
      <c r="J38" s="97">
        <v>21.5</v>
      </c>
      <c r="K38" s="97">
        <v>21.5</v>
      </c>
      <c r="L38" s="92">
        <v>8.86</v>
      </c>
      <c r="M38" s="92">
        <v>8.9</v>
      </c>
      <c r="N38" s="98">
        <v>8.9</v>
      </c>
      <c r="P38" s="93"/>
      <c r="Q38" s="92"/>
    </row>
    <row r="39" spans="1:17">
      <c r="A39" s="94">
        <v>140</v>
      </c>
      <c r="B39" s="95" t="s">
        <v>101</v>
      </c>
      <c r="C39" s="96">
        <v>20.5</v>
      </c>
      <c r="D39" s="92">
        <v>20.5</v>
      </c>
      <c r="E39" s="92">
        <v>20.5</v>
      </c>
      <c r="F39" s="92">
        <v>20.5</v>
      </c>
      <c r="G39" s="92">
        <v>20.5</v>
      </c>
      <c r="H39" s="92">
        <v>20.5</v>
      </c>
      <c r="I39" s="97">
        <v>20.5</v>
      </c>
      <c r="J39" s="97">
        <v>20.5</v>
      </c>
      <c r="K39" s="97">
        <v>20.5</v>
      </c>
      <c r="L39" s="92">
        <v>7.8599999999999994</v>
      </c>
      <c r="M39" s="92">
        <v>7.9</v>
      </c>
      <c r="N39" s="98">
        <v>7.9</v>
      </c>
      <c r="P39" s="93"/>
      <c r="Q39" s="92"/>
    </row>
    <row r="40" spans="1:17">
      <c r="A40" s="94">
        <v>142</v>
      </c>
      <c r="B40" s="95" t="s">
        <v>102</v>
      </c>
      <c r="C40" s="96">
        <v>19.75</v>
      </c>
      <c r="D40" s="92">
        <v>20.25</v>
      </c>
      <c r="E40" s="92">
        <v>20.25</v>
      </c>
      <c r="F40" s="92">
        <v>20.25</v>
      </c>
      <c r="G40" s="92">
        <v>20.75</v>
      </c>
      <c r="H40" s="92">
        <v>20.75</v>
      </c>
      <c r="I40" s="97">
        <v>21.25</v>
      </c>
      <c r="J40" s="97">
        <v>21.25</v>
      </c>
      <c r="K40" s="97">
        <v>21.249999999999996</v>
      </c>
      <c r="L40" s="92">
        <v>8.6099999999999959</v>
      </c>
      <c r="M40" s="92">
        <v>8.6</v>
      </c>
      <c r="N40" s="98">
        <v>8.6</v>
      </c>
      <c r="P40" s="93"/>
      <c r="Q40" s="92"/>
    </row>
    <row r="41" spans="1:17">
      <c r="A41" s="94">
        <v>143</v>
      </c>
      <c r="B41" s="95" t="s">
        <v>103</v>
      </c>
      <c r="C41" s="96">
        <v>20.75</v>
      </c>
      <c r="D41" s="92">
        <v>21.25</v>
      </c>
      <c r="E41" s="92">
        <v>21.25</v>
      </c>
      <c r="F41" s="92">
        <v>21.25</v>
      </c>
      <c r="G41" s="92">
        <v>21.25</v>
      </c>
      <c r="H41" s="92">
        <v>21.75</v>
      </c>
      <c r="I41" s="97">
        <v>22</v>
      </c>
      <c r="J41" s="97">
        <v>22</v>
      </c>
      <c r="K41" s="97">
        <v>22</v>
      </c>
      <c r="L41" s="92">
        <v>9.36</v>
      </c>
      <c r="M41" s="92">
        <v>9.4</v>
      </c>
      <c r="N41" s="98">
        <v>9.9</v>
      </c>
      <c r="P41" s="93"/>
      <c r="Q41" s="92"/>
    </row>
    <row r="42" spans="1:17">
      <c r="A42" s="94">
        <v>145</v>
      </c>
      <c r="B42" s="95" t="s">
        <v>104</v>
      </c>
      <c r="C42" s="96">
        <v>19.75</v>
      </c>
      <c r="D42" s="92">
        <v>20.25</v>
      </c>
      <c r="E42" s="92">
        <v>20.25</v>
      </c>
      <c r="F42" s="92">
        <v>20.25</v>
      </c>
      <c r="G42" s="92">
        <v>20.75</v>
      </c>
      <c r="H42" s="92">
        <v>20.75</v>
      </c>
      <c r="I42" s="97">
        <v>21</v>
      </c>
      <c r="J42" s="97">
        <v>21</v>
      </c>
      <c r="K42" s="97">
        <v>21</v>
      </c>
      <c r="L42" s="92">
        <v>8.36</v>
      </c>
      <c r="M42" s="92">
        <v>8.4</v>
      </c>
      <c r="N42" s="98">
        <v>9.1999999999999993</v>
      </c>
      <c r="P42" s="93"/>
      <c r="Q42" s="92"/>
    </row>
    <row r="43" spans="1:17">
      <c r="A43" s="94">
        <v>146</v>
      </c>
      <c r="B43" s="95" t="s">
        <v>105</v>
      </c>
      <c r="C43" s="96">
        <v>20.25</v>
      </c>
      <c r="D43" s="92">
        <v>20.75</v>
      </c>
      <c r="E43" s="92">
        <v>20.75</v>
      </c>
      <c r="F43" s="92">
        <v>20.75</v>
      </c>
      <c r="G43" s="92">
        <v>20.75</v>
      </c>
      <c r="H43" s="92">
        <v>21</v>
      </c>
      <c r="I43" s="97">
        <v>21</v>
      </c>
      <c r="J43" s="97">
        <v>21</v>
      </c>
      <c r="K43" s="97">
        <v>21</v>
      </c>
      <c r="L43" s="92">
        <v>8.36</v>
      </c>
      <c r="M43" s="92">
        <v>8.3999999999999986</v>
      </c>
      <c r="N43" s="98">
        <v>8.6</v>
      </c>
      <c r="P43" s="93"/>
      <c r="Q43" s="92"/>
    </row>
    <row r="44" spans="1:17">
      <c r="A44" s="94">
        <v>153</v>
      </c>
      <c r="B44" s="95" t="s">
        <v>106</v>
      </c>
      <c r="C44" s="96">
        <v>19.5</v>
      </c>
      <c r="D44" s="92">
        <v>20</v>
      </c>
      <c r="E44" s="92">
        <v>20</v>
      </c>
      <c r="F44" s="92">
        <v>20</v>
      </c>
      <c r="G44" s="92">
        <v>20</v>
      </c>
      <c r="H44" s="92">
        <v>20</v>
      </c>
      <c r="I44" s="97">
        <v>20</v>
      </c>
      <c r="J44" s="97">
        <v>20</v>
      </c>
      <c r="K44" s="97">
        <v>20</v>
      </c>
      <c r="L44" s="92">
        <v>7.3599999999999994</v>
      </c>
      <c r="M44" s="92">
        <v>8.6</v>
      </c>
      <c r="N44" s="98">
        <v>8.6</v>
      </c>
      <c r="P44" s="93"/>
      <c r="Q44" s="92"/>
    </row>
    <row r="45" spans="1:17">
      <c r="A45" s="94">
        <v>148</v>
      </c>
      <c r="B45" s="95" t="s">
        <v>107</v>
      </c>
      <c r="C45" s="96">
        <v>19</v>
      </c>
      <c r="D45" s="92">
        <v>19</v>
      </c>
      <c r="E45" s="92">
        <v>19</v>
      </c>
      <c r="F45" s="92">
        <v>19</v>
      </c>
      <c r="G45" s="92">
        <v>19</v>
      </c>
      <c r="H45" s="92">
        <v>19</v>
      </c>
      <c r="I45" s="97">
        <v>19</v>
      </c>
      <c r="J45" s="97">
        <v>19</v>
      </c>
      <c r="K45" s="97">
        <v>19</v>
      </c>
      <c r="L45" s="92">
        <v>6.3599999999999994</v>
      </c>
      <c r="M45" s="92">
        <v>6.4</v>
      </c>
      <c r="N45" s="98">
        <v>6.4</v>
      </c>
      <c r="P45" s="93"/>
      <c r="Q45" s="92"/>
    </row>
    <row r="46" spans="1:17">
      <c r="A46" s="94">
        <v>149</v>
      </c>
      <c r="B46" s="95" t="s">
        <v>108</v>
      </c>
      <c r="C46" s="96">
        <v>20.75</v>
      </c>
      <c r="D46" s="92">
        <v>20.75</v>
      </c>
      <c r="E46" s="92">
        <v>20.75</v>
      </c>
      <c r="F46" s="92">
        <v>20.75</v>
      </c>
      <c r="G46" s="92">
        <v>20.75</v>
      </c>
      <c r="H46" s="92">
        <v>20.75</v>
      </c>
      <c r="I46" s="97">
        <v>20.75</v>
      </c>
      <c r="J46" s="97">
        <v>20.75</v>
      </c>
      <c r="K46" s="97">
        <v>20.75</v>
      </c>
      <c r="L46" s="92">
        <v>8.11</v>
      </c>
      <c r="M46" s="92">
        <v>8.1000000000000014</v>
      </c>
      <c r="N46" s="98">
        <v>8.1</v>
      </c>
      <c r="P46" s="93"/>
      <c r="Q46" s="92"/>
    </row>
    <row r="47" spans="1:17">
      <c r="A47" s="94">
        <v>151</v>
      </c>
      <c r="B47" s="95" t="s">
        <v>109</v>
      </c>
      <c r="C47" s="96">
        <v>22</v>
      </c>
      <c r="D47" s="92">
        <v>22</v>
      </c>
      <c r="E47" s="92">
        <v>22</v>
      </c>
      <c r="F47" s="92">
        <v>22</v>
      </c>
      <c r="G47" s="92">
        <v>22</v>
      </c>
      <c r="H47" s="92">
        <v>22</v>
      </c>
      <c r="I47" s="97">
        <v>22</v>
      </c>
      <c r="J47" s="97">
        <v>22.5</v>
      </c>
      <c r="K47" s="97">
        <v>22.5</v>
      </c>
      <c r="L47" s="92">
        <v>9.86</v>
      </c>
      <c r="M47" s="92">
        <v>9.8000000000000007</v>
      </c>
      <c r="N47" s="98">
        <v>9.8000000000000007</v>
      </c>
      <c r="P47" s="93"/>
      <c r="Q47" s="92"/>
    </row>
    <row r="48" spans="1:17">
      <c r="A48" s="94">
        <v>152</v>
      </c>
      <c r="B48" s="95" t="s">
        <v>110</v>
      </c>
      <c r="C48" s="96">
        <v>21</v>
      </c>
      <c r="D48" s="92">
        <v>21.5</v>
      </c>
      <c r="E48" s="92">
        <v>21.5</v>
      </c>
      <c r="F48" s="92">
        <v>21.5</v>
      </c>
      <c r="G48" s="92">
        <v>21.5</v>
      </c>
      <c r="H48" s="92">
        <v>21.5</v>
      </c>
      <c r="I48" s="97">
        <v>21.5</v>
      </c>
      <c r="J48" s="97">
        <v>21.5</v>
      </c>
      <c r="K48" s="97">
        <v>21.5</v>
      </c>
      <c r="L48" s="92">
        <v>8.86</v>
      </c>
      <c r="M48" s="92">
        <v>9.5</v>
      </c>
      <c r="N48" s="98">
        <v>9.5</v>
      </c>
      <c r="P48" s="93"/>
      <c r="Q48" s="92"/>
    </row>
    <row r="49" spans="1:17">
      <c r="A49" s="94">
        <v>165</v>
      </c>
      <c r="B49" s="101" t="s">
        <v>111</v>
      </c>
      <c r="C49" s="96">
        <v>20.5</v>
      </c>
      <c r="D49" s="92">
        <v>20.5</v>
      </c>
      <c r="E49" s="92">
        <v>20.5</v>
      </c>
      <c r="F49" s="92">
        <v>21</v>
      </c>
      <c r="G49" s="92">
        <v>21</v>
      </c>
      <c r="H49" s="92">
        <v>21</v>
      </c>
      <c r="I49" s="97">
        <v>21</v>
      </c>
      <c r="J49" s="97">
        <v>21</v>
      </c>
      <c r="K49" s="97">
        <v>21</v>
      </c>
      <c r="L49" s="92">
        <v>8.36</v>
      </c>
      <c r="M49" s="92">
        <v>8.4</v>
      </c>
      <c r="N49" s="98">
        <v>8.6999999999999993</v>
      </c>
      <c r="P49" s="93"/>
      <c r="Q49" s="92"/>
    </row>
    <row r="50" spans="1:17">
      <c r="A50" s="94">
        <v>167</v>
      </c>
      <c r="B50" s="95" t="s">
        <v>112</v>
      </c>
      <c r="C50" s="96">
        <v>20.5</v>
      </c>
      <c r="D50" s="92">
        <v>20.5</v>
      </c>
      <c r="E50" s="92">
        <v>20.5</v>
      </c>
      <c r="F50" s="92">
        <v>20.5</v>
      </c>
      <c r="G50" s="92">
        <v>20.5</v>
      </c>
      <c r="H50" s="92">
        <v>20.5</v>
      </c>
      <c r="I50" s="97">
        <v>20.5</v>
      </c>
      <c r="J50" s="97">
        <v>20.5</v>
      </c>
      <c r="K50" s="97">
        <v>20.5</v>
      </c>
      <c r="L50" s="92">
        <v>7.8599999999999994</v>
      </c>
      <c r="M50" s="92">
        <v>7.9</v>
      </c>
      <c r="N50" s="98">
        <v>8.1</v>
      </c>
      <c r="P50" s="93"/>
      <c r="Q50" s="92"/>
    </row>
    <row r="51" spans="1:17">
      <c r="A51" s="94">
        <v>169</v>
      </c>
      <c r="B51" s="95" t="s">
        <v>113</v>
      </c>
      <c r="C51" s="96">
        <v>20.5</v>
      </c>
      <c r="D51" s="92">
        <v>20.5</v>
      </c>
      <c r="E51" s="92">
        <v>20.5</v>
      </c>
      <c r="F51" s="92">
        <v>20.5</v>
      </c>
      <c r="G51" s="92">
        <v>21.25</v>
      </c>
      <c r="H51" s="92">
        <v>21.25</v>
      </c>
      <c r="I51" s="97">
        <v>21.25</v>
      </c>
      <c r="J51" s="97">
        <v>21.249999999999996</v>
      </c>
      <c r="K51" s="97">
        <v>21.250000000000004</v>
      </c>
      <c r="L51" s="92">
        <v>8.610000000000003</v>
      </c>
      <c r="M51" s="92">
        <v>8.6999999999999993</v>
      </c>
      <c r="N51" s="98">
        <v>9.0000000000000018</v>
      </c>
      <c r="P51" s="93"/>
      <c r="Q51" s="92"/>
    </row>
    <row r="52" spans="1:17">
      <c r="A52" s="94">
        <v>171</v>
      </c>
      <c r="B52" s="95" t="s">
        <v>114</v>
      </c>
      <c r="C52" s="96">
        <v>20.25</v>
      </c>
      <c r="D52" s="92">
        <v>20.25</v>
      </c>
      <c r="E52" s="92">
        <v>20.25</v>
      </c>
      <c r="F52" s="92">
        <v>20.75</v>
      </c>
      <c r="G52" s="92">
        <v>20.75</v>
      </c>
      <c r="H52" s="92">
        <v>21.25</v>
      </c>
      <c r="I52" s="97">
        <v>21.25</v>
      </c>
      <c r="J52" s="97">
        <v>21.25</v>
      </c>
      <c r="K52" s="97">
        <v>21.25</v>
      </c>
      <c r="L52" s="92">
        <v>8.61</v>
      </c>
      <c r="M52" s="92">
        <v>8.6</v>
      </c>
      <c r="N52" s="98">
        <v>8.6</v>
      </c>
      <c r="P52" s="93"/>
      <c r="Q52" s="92"/>
    </row>
    <row r="53" spans="1:17">
      <c r="A53" s="94">
        <v>172</v>
      </c>
      <c r="B53" s="95" t="s">
        <v>115</v>
      </c>
      <c r="C53" s="96">
        <v>21</v>
      </c>
      <c r="D53" s="92">
        <v>21</v>
      </c>
      <c r="E53" s="92">
        <v>21</v>
      </c>
      <c r="F53" s="92">
        <v>21</v>
      </c>
      <c r="G53" s="92">
        <v>21</v>
      </c>
      <c r="H53" s="92">
        <v>21</v>
      </c>
      <c r="I53" s="97">
        <v>21</v>
      </c>
      <c r="J53" s="97">
        <v>21</v>
      </c>
      <c r="K53" s="97">
        <v>21</v>
      </c>
      <c r="L53" s="92">
        <v>8.36</v>
      </c>
      <c r="M53" s="92">
        <v>9</v>
      </c>
      <c r="N53" s="98">
        <v>9</v>
      </c>
      <c r="P53" s="93"/>
      <c r="Q53" s="92"/>
    </row>
    <row r="54" spans="1:17">
      <c r="A54" s="94">
        <v>176</v>
      </c>
      <c r="B54" s="95" t="s">
        <v>116</v>
      </c>
      <c r="C54" s="96">
        <v>20.75</v>
      </c>
      <c r="D54" s="92">
        <v>20.75</v>
      </c>
      <c r="E54" s="92">
        <v>20.75</v>
      </c>
      <c r="F54" s="92">
        <v>20.75</v>
      </c>
      <c r="G54" s="92">
        <v>20.75</v>
      </c>
      <c r="H54" s="92">
        <v>20.75</v>
      </c>
      <c r="I54" s="97">
        <v>20.75</v>
      </c>
      <c r="J54" s="97">
        <v>20.75</v>
      </c>
      <c r="K54" s="97">
        <v>20.75</v>
      </c>
      <c r="L54" s="92">
        <v>8.11</v>
      </c>
      <c r="M54" s="92">
        <v>8.5</v>
      </c>
      <c r="N54" s="98">
        <v>8.5</v>
      </c>
      <c r="P54" s="93"/>
      <c r="Q54" s="92"/>
    </row>
    <row r="55" spans="1:17">
      <c r="A55" s="94">
        <v>177</v>
      </c>
      <c r="B55" s="99" t="s">
        <v>117</v>
      </c>
      <c r="C55" s="96">
        <v>20</v>
      </c>
      <c r="D55" s="92">
        <v>21</v>
      </c>
      <c r="E55" s="92">
        <v>21</v>
      </c>
      <c r="F55" s="92">
        <v>21</v>
      </c>
      <c r="G55" s="92">
        <v>21</v>
      </c>
      <c r="H55" s="92">
        <v>21</v>
      </c>
      <c r="I55" s="97">
        <v>21</v>
      </c>
      <c r="J55" s="97">
        <v>21</v>
      </c>
      <c r="K55" s="97">
        <v>21</v>
      </c>
      <c r="L55" s="92">
        <v>8.36</v>
      </c>
      <c r="M55" s="92">
        <v>8.4</v>
      </c>
      <c r="N55" s="98">
        <v>8.4</v>
      </c>
      <c r="P55" s="93"/>
      <c r="Q55" s="92"/>
    </row>
    <row r="56" spans="1:17">
      <c r="A56" s="94">
        <v>178</v>
      </c>
      <c r="B56" s="95" t="s">
        <v>118</v>
      </c>
      <c r="C56" s="96">
        <v>19.75</v>
      </c>
      <c r="D56" s="92">
        <v>19.75</v>
      </c>
      <c r="E56" s="92">
        <v>19.75</v>
      </c>
      <c r="F56" s="92">
        <v>19.75</v>
      </c>
      <c r="G56" s="92">
        <v>20.75</v>
      </c>
      <c r="H56" s="92">
        <v>20.75</v>
      </c>
      <c r="I56" s="97">
        <v>20.75</v>
      </c>
      <c r="J56" s="97">
        <v>20.75</v>
      </c>
      <c r="K56" s="97">
        <v>20.75</v>
      </c>
      <c r="L56" s="92">
        <v>8.11</v>
      </c>
      <c r="M56" s="92">
        <v>8.1</v>
      </c>
      <c r="N56" s="98">
        <v>9.1</v>
      </c>
      <c r="P56" s="93"/>
      <c r="Q56" s="92"/>
    </row>
    <row r="57" spans="1:17">
      <c r="A57" s="94">
        <v>179</v>
      </c>
      <c r="B57" s="95" t="s">
        <v>119</v>
      </c>
      <c r="C57" s="96">
        <v>20</v>
      </c>
      <c r="D57" s="92">
        <v>20</v>
      </c>
      <c r="E57" s="92">
        <v>20</v>
      </c>
      <c r="F57" s="92">
        <v>20</v>
      </c>
      <c r="G57" s="92">
        <v>20</v>
      </c>
      <c r="H57" s="92">
        <v>20</v>
      </c>
      <c r="I57" s="97">
        <v>20</v>
      </c>
      <c r="J57" s="97">
        <v>20</v>
      </c>
      <c r="K57" s="97">
        <v>20</v>
      </c>
      <c r="L57" s="92">
        <v>7.3599999999999994</v>
      </c>
      <c r="M57" s="92">
        <v>8</v>
      </c>
      <c r="N57" s="98">
        <v>8.1</v>
      </c>
      <c r="P57" s="93"/>
      <c r="Q57" s="92"/>
    </row>
    <row r="58" spans="1:17">
      <c r="A58" s="94">
        <v>181</v>
      </c>
      <c r="B58" s="95" t="s">
        <v>120</v>
      </c>
      <c r="C58" s="96">
        <v>21.5</v>
      </c>
      <c r="D58" s="92">
        <v>21.5</v>
      </c>
      <c r="E58" s="92">
        <v>21.5</v>
      </c>
      <c r="F58" s="92">
        <v>22.5</v>
      </c>
      <c r="G58" s="92">
        <v>22.5</v>
      </c>
      <c r="H58" s="92">
        <v>22.5</v>
      </c>
      <c r="I58" s="97">
        <v>22.5</v>
      </c>
      <c r="J58" s="97">
        <v>22.5</v>
      </c>
      <c r="K58" s="97">
        <v>22.5</v>
      </c>
      <c r="L58" s="92">
        <v>9.86</v>
      </c>
      <c r="M58" s="92">
        <v>9.9</v>
      </c>
      <c r="N58" s="98">
        <v>10</v>
      </c>
      <c r="P58" s="93"/>
      <c r="Q58" s="92"/>
    </row>
    <row r="59" spans="1:17">
      <c r="A59" s="94">
        <v>182</v>
      </c>
      <c r="B59" s="95" t="s">
        <v>121</v>
      </c>
      <c r="C59" s="96">
        <v>21</v>
      </c>
      <c r="D59" s="92">
        <v>21</v>
      </c>
      <c r="E59" s="92">
        <v>21</v>
      </c>
      <c r="F59" s="92">
        <v>21</v>
      </c>
      <c r="G59" s="92">
        <v>21</v>
      </c>
      <c r="H59" s="92">
        <v>21</v>
      </c>
      <c r="I59" s="97">
        <v>21</v>
      </c>
      <c r="J59" s="97">
        <v>21</v>
      </c>
      <c r="K59" s="97">
        <v>21</v>
      </c>
      <c r="L59" s="92">
        <v>8.36</v>
      </c>
      <c r="M59" s="92">
        <v>9.4</v>
      </c>
      <c r="N59" s="98">
        <v>9.4000000000000021</v>
      </c>
      <c r="P59" s="93"/>
      <c r="Q59" s="92"/>
    </row>
    <row r="60" spans="1:17">
      <c r="A60" s="94">
        <v>186</v>
      </c>
      <c r="B60" s="95" t="s">
        <v>122</v>
      </c>
      <c r="C60" s="96">
        <v>19.75</v>
      </c>
      <c r="D60" s="92">
        <v>19.75</v>
      </c>
      <c r="E60" s="92">
        <v>19.75</v>
      </c>
      <c r="F60" s="92">
        <v>19.75</v>
      </c>
      <c r="G60" s="92">
        <v>19.75</v>
      </c>
      <c r="H60" s="92">
        <v>19.75</v>
      </c>
      <c r="I60" s="97">
        <v>19.75</v>
      </c>
      <c r="J60" s="97">
        <v>20.25</v>
      </c>
      <c r="K60" s="97">
        <v>20.25</v>
      </c>
      <c r="L60" s="92">
        <v>7.6099999999999994</v>
      </c>
      <c r="M60" s="92">
        <v>7.6</v>
      </c>
      <c r="N60" s="98">
        <v>7.6</v>
      </c>
      <c r="P60" s="93"/>
      <c r="Q60" s="92"/>
    </row>
    <row r="61" spans="1:17">
      <c r="A61" s="94">
        <v>202</v>
      </c>
      <c r="B61" s="95" t="s">
        <v>123</v>
      </c>
      <c r="C61" s="96">
        <v>19</v>
      </c>
      <c r="D61" s="92">
        <v>19.25</v>
      </c>
      <c r="E61" s="92">
        <v>19.25</v>
      </c>
      <c r="F61" s="92">
        <v>19.75</v>
      </c>
      <c r="G61" s="92">
        <v>19.75</v>
      </c>
      <c r="H61" s="92">
        <v>19.75</v>
      </c>
      <c r="I61" s="97">
        <v>19.75</v>
      </c>
      <c r="J61" s="97">
        <v>20.25</v>
      </c>
      <c r="K61" s="97">
        <v>20.25</v>
      </c>
      <c r="L61" s="92">
        <v>7.6099999999999994</v>
      </c>
      <c r="M61" s="92">
        <v>7.6</v>
      </c>
      <c r="N61" s="98">
        <v>7.6</v>
      </c>
      <c r="P61" s="93"/>
      <c r="Q61" s="92"/>
    </row>
    <row r="62" spans="1:17">
      <c r="A62" s="94">
        <v>204</v>
      </c>
      <c r="B62" s="95" t="s">
        <v>124</v>
      </c>
      <c r="C62" s="96">
        <v>20.5</v>
      </c>
      <c r="D62" s="92">
        <v>21.25</v>
      </c>
      <c r="E62" s="92">
        <v>21.25</v>
      </c>
      <c r="F62" s="92">
        <v>21.25</v>
      </c>
      <c r="G62" s="92">
        <v>21.75</v>
      </c>
      <c r="H62" s="92">
        <v>22</v>
      </c>
      <c r="I62" s="97">
        <v>22</v>
      </c>
      <c r="J62" s="97">
        <v>22</v>
      </c>
      <c r="K62" s="97">
        <v>22</v>
      </c>
      <c r="L62" s="92">
        <v>9.36</v>
      </c>
      <c r="M62" s="92">
        <v>9.8000000000000007</v>
      </c>
      <c r="N62" s="98">
        <v>9.9</v>
      </c>
      <c r="P62" s="93"/>
      <c r="Q62" s="92"/>
    </row>
    <row r="63" spans="1:17">
      <c r="A63" s="94">
        <v>205</v>
      </c>
      <c r="B63" s="95" t="s">
        <v>125</v>
      </c>
      <c r="C63" s="96">
        <v>21</v>
      </c>
      <c r="D63" s="92">
        <v>21</v>
      </c>
      <c r="E63" s="92">
        <v>21</v>
      </c>
      <c r="F63" s="92">
        <v>21</v>
      </c>
      <c r="G63" s="92">
        <v>21</v>
      </c>
      <c r="H63" s="92">
        <v>21</v>
      </c>
      <c r="I63" s="97">
        <v>21</v>
      </c>
      <c r="J63" s="97">
        <v>21</v>
      </c>
      <c r="K63" s="97">
        <v>21</v>
      </c>
      <c r="L63" s="92">
        <v>8.36</v>
      </c>
      <c r="M63" s="92">
        <v>8.4</v>
      </c>
      <c r="N63" s="98">
        <v>8.4</v>
      </c>
      <c r="P63" s="93"/>
      <c r="Q63" s="92"/>
    </row>
    <row r="64" spans="1:17">
      <c r="A64" s="94">
        <v>208</v>
      </c>
      <c r="B64" s="95" t="s">
        <v>126</v>
      </c>
      <c r="C64" s="96">
        <v>19.5</v>
      </c>
      <c r="D64" s="92">
        <v>20</v>
      </c>
      <c r="E64" s="92">
        <v>20</v>
      </c>
      <c r="F64" s="92">
        <v>20</v>
      </c>
      <c r="G64" s="92">
        <v>20</v>
      </c>
      <c r="H64" s="92">
        <v>21</v>
      </c>
      <c r="I64" s="97">
        <v>21</v>
      </c>
      <c r="J64" s="97">
        <v>21</v>
      </c>
      <c r="K64" s="97">
        <v>21</v>
      </c>
      <c r="L64" s="92">
        <v>8.36</v>
      </c>
      <c r="M64" s="92">
        <v>8.3000000000000007</v>
      </c>
      <c r="N64" s="98">
        <v>8.2999999999999989</v>
      </c>
      <c r="P64" s="93"/>
      <c r="Q64" s="92"/>
    </row>
    <row r="65" spans="1:17">
      <c r="A65" s="94">
        <v>211</v>
      </c>
      <c r="B65" s="95" t="s">
        <v>127</v>
      </c>
      <c r="C65" s="96">
        <v>20.5</v>
      </c>
      <c r="D65" s="92">
        <v>21</v>
      </c>
      <c r="E65" s="92">
        <v>21</v>
      </c>
      <c r="F65" s="92">
        <v>21</v>
      </c>
      <c r="G65" s="92">
        <v>21</v>
      </c>
      <c r="H65" s="92">
        <v>21</v>
      </c>
      <c r="I65" s="97">
        <v>21</v>
      </c>
      <c r="J65" s="97">
        <v>21</v>
      </c>
      <c r="K65" s="97">
        <v>21</v>
      </c>
      <c r="L65" s="92">
        <v>8.36</v>
      </c>
      <c r="M65" s="92">
        <v>9.4</v>
      </c>
      <c r="N65" s="98">
        <v>9.4</v>
      </c>
      <c r="P65" s="93"/>
      <c r="Q65" s="92"/>
    </row>
    <row r="66" spans="1:17">
      <c r="A66" s="94">
        <v>213</v>
      </c>
      <c r="B66" s="95" t="s">
        <v>128</v>
      </c>
      <c r="C66" s="96">
        <v>20</v>
      </c>
      <c r="D66" s="92">
        <v>20</v>
      </c>
      <c r="E66" s="92">
        <v>20</v>
      </c>
      <c r="F66" s="92">
        <v>20.75</v>
      </c>
      <c r="G66" s="92">
        <v>20.75</v>
      </c>
      <c r="H66" s="92">
        <v>20.75</v>
      </c>
      <c r="I66" s="97">
        <v>21.5</v>
      </c>
      <c r="J66" s="97">
        <v>21.5</v>
      </c>
      <c r="K66" s="97">
        <v>21.5</v>
      </c>
      <c r="L66" s="92">
        <v>8.86</v>
      </c>
      <c r="M66" s="92">
        <v>9.4</v>
      </c>
      <c r="N66" s="98">
        <v>9.4</v>
      </c>
      <c r="P66" s="93"/>
      <c r="Q66" s="92"/>
    </row>
    <row r="67" spans="1:17">
      <c r="A67" s="94">
        <v>214</v>
      </c>
      <c r="B67" s="95" t="s">
        <v>129</v>
      </c>
      <c r="C67" s="96">
        <v>21.404939092119974</v>
      </c>
      <c r="D67" s="92">
        <v>21.499999999999996</v>
      </c>
      <c r="E67" s="92">
        <v>21.5</v>
      </c>
      <c r="F67" s="92">
        <v>21.683808389989114</v>
      </c>
      <c r="G67" s="92">
        <v>21.6855963884916</v>
      </c>
      <c r="H67" s="92">
        <v>21.870760283736995</v>
      </c>
      <c r="I67" s="97">
        <v>22.023327994047381</v>
      </c>
      <c r="J67" s="97">
        <v>21.75</v>
      </c>
      <c r="K67" s="97">
        <v>21.75</v>
      </c>
      <c r="L67" s="92">
        <v>9.11</v>
      </c>
      <c r="M67" s="92">
        <v>9.1000000000000014</v>
      </c>
      <c r="N67" s="98">
        <v>9.0999999999999979</v>
      </c>
      <c r="P67" s="93"/>
      <c r="Q67" s="92"/>
    </row>
    <row r="68" spans="1:17">
      <c r="A68" s="94">
        <v>216</v>
      </c>
      <c r="B68" s="95" t="s">
        <v>130</v>
      </c>
      <c r="C68" s="96">
        <v>21</v>
      </c>
      <c r="D68" s="92">
        <v>21</v>
      </c>
      <c r="E68" s="92">
        <v>21</v>
      </c>
      <c r="F68" s="92">
        <v>21</v>
      </c>
      <c r="G68" s="92">
        <v>21</v>
      </c>
      <c r="H68" s="92">
        <v>21</v>
      </c>
      <c r="I68" s="97">
        <v>21</v>
      </c>
      <c r="J68" s="97">
        <v>21.5</v>
      </c>
      <c r="K68" s="97">
        <v>21.5</v>
      </c>
      <c r="L68" s="92">
        <v>8.86</v>
      </c>
      <c r="M68" s="92">
        <v>9.1999999999999993</v>
      </c>
      <c r="N68" s="98">
        <v>9.1999999999999993</v>
      </c>
      <c r="P68" s="93"/>
      <c r="Q68" s="92"/>
    </row>
    <row r="69" spans="1:17">
      <c r="A69" s="94">
        <v>217</v>
      </c>
      <c r="B69" s="95" t="s">
        <v>131</v>
      </c>
      <c r="C69" s="96">
        <v>20.5</v>
      </c>
      <c r="D69" s="92">
        <v>20.5</v>
      </c>
      <c r="E69" s="92">
        <v>20.5</v>
      </c>
      <c r="F69" s="92">
        <v>20.5</v>
      </c>
      <c r="G69" s="92">
        <v>21.5</v>
      </c>
      <c r="H69" s="92">
        <v>21.5</v>
      </c>
      <c r="I69" s="97">
        <v>21.5</v>
      </c>
      <c r="J69" s="97">
        <v>21.5</v>
      </c>
      <c r="K69" s="97">
        <v>21.5</v>
      </c>
      <c r="L69" s="92">
        <v>8.86</v>
      </c>
      <c r="M69" s="92">
        <v>8.9</v>
      </c>
      <c r="N69" s="98">
        <v>9.6999999999999993</v>
      </c>
      <c r="P69" s="93"/>
      <c r="Q69" s="92"/>
    </row>
    <row r="70" spans="1:17">
      <c r="A70" s="94">
        <v>218</v>
      </c>
      <c r="B70" s="95" t="s">
        <v>132</v>
      </c>
      <c r="C70" s="96">
        <v>21.5</v>
      </c>
      <c r="D70" s="92">
        <v>22</v>
      </c>
      <c r="E70" s="92">
        <v>22</v>
      </c>
      <c r="F70" s="92">
        <v>22</v>
      </c>
      <c r="G70" s="92">
        <v>22</v>
      </c>
      <c r="H70" s="92">
        <v>22</v>
      </c>
      <c r="I70" s="97">
        <v>22</v>
      </c>
      <c r="J70" s="97">
        <v>22.5</v>
      </c>
      <c r="K70" s="97">
        <v>22.5</v>
      </c>
      <c r="L70" s="92">
        <v>9.86</v>
      </c>
      <c r="M70" s="92">
        <v>9.8000000000000007</v>
      </c>
      <c r="N70" s="98">
        <v>9.8000000000000007</v>
      </c>
      <c r="P70" s="93"/>
      <c r="Q70" s="92"/>
    </row>
    <row r="71" spans="1:17">
      <c r="A71" s="94">
        <v>224</v>
      </c>
      <c r="B71" s="95" t="s">
        <v>133</v>
      </c>
      <c r="C71" s="96">
        <v>20.75</v>
      </c>
      <c r="D71" s="92">
        <v>20.75</v>
      </c>
      <c r="E71" s="92">
        <v>20.75</v>
      </c>
      <c r="F71" s="92">
        <v>20.75</v>
      </c>
      <c r="G71" s="92">
        <v>20.75</v>
      </c>
      <c r="H71" s="92">
        <v>20.75</v>
      </c>
      <c r="I71" s="97">
        <v>20.75</v>
      </c>
      <c r="J71" s="97">
        <v>21.25</v>
      </c>
      <c r="K71" s="97">
        <v>21.25</v>
      </c>
      <c r="L71" s="92">
        <v>8.61</v>
      </c>
      <c r="M71" s="92">
        <v>8.6</v>
      </c>
      <c r="N71" s="98">
        <v>8.9</v>
      </c>
      <c r="P71" s="93"/>
      <c r="Q71" s="92"/>
    </row>
    <row r="72" spans="1:17">
      <c r="A72" s="94">
        <v>226</v>
      </c>
      <c r="B72" s="95" t="s">
        <v>134</v>
      </c>
      <c r="C72" s="96">
        <v>19.5</v>
      </c>
      <c r="D72" s="92">
        <v>20</v>
      </c>
      <c r="E72" s="92">
        <v>20</v>
      </c>
      <c r="F72" s="92">
        <v>20</v>
      </c>
      <c r="G72" s="92">
        <v>21</v>
      </c>
      <c r="H72" s="92">
        <v>21.5</v>
      </c>
      <c r="I72" s="97">
        <v>21.5</v>
      </c>
      <c r="J72" s="97">
        <v>21.5</v>
      </c>
      <c r="K72" s="97">
        <v>21.5</v>
      </c>
      <c r="L72" s="92">
        <v>8.86</v>
      </c>
      <c r="M72" s="92">
        <v>8.7999999999999989</v>
      </c>
      <c r="N72" s="98">
        <v>9.0000000000000018</v>
      </c>
      <c r="P72" s="93"/>
      <c r="Q72" s="92"/>
    </row>
    <row r="73" spans="1:17">
      <c r="A73" s="94">
        <v>230</v>
      </c>
      <c r="B73" s="95" t="s">
        <v>135</v>
      </c>
      <c r="C73" s="96">
        <v>19.75</v>
      </c>
      <c r="D73" s="92">
        <v>19.75</v>
      </c>
      <c r="E73" s="92">
        <v>19.75</v>
      </c>
      <c r="F73" s="92">
        <v>19.75</v>
      </c>
      <c r="G73" s="92">
        <v>20.5</v>
      </c>
      <c r="H73" s="92">
        <v>20.5</v>
      </c>
      <c r="I73" s="97">
        <v>20.5</v>
      </c>
      <c r="J73" s="97">
        <v>20.5</v>
      </c>
      <c r="K73" s="97">
        <v>20.5</v>
      </c>
      <c r="L73" s="92">
        <v>7.8599999999999994</v>
      </c>
      <c r="M73" s="92">
        <v>8.9</v>
      </c>
      <c r="N73" s="98">
        <v>8.9</v>
      </c>
      <c r="P73" s="93"/>
      <c r="Q73" s="92"/>
    </row>
    <row r="74" spans="1:17">
      <c r="A74" s="94">
        <v>231</v>
      </c>
      <c r="B74" s="95" t="s">
        <v>136</v>
      </c>
      <c r="C74" s="96">
        <v>21</v>
      </c>
      <c r="D74" s="92">
        <v>21</v>
      </c>
      <c r="E74" s="92">
        <v>21.5</v>
      </c>
      <c r="F74" s="92">
        <v>22</v>
      </c>
      <c r="G74" s="92">
        <v>22</v>
      </c>
      <c r="H74" s="92">
        <v>22</v>
      </c>
      <c r="I74" s="97">
        <v>22</v>
      </c>
      <c r="J74" s="97">
        <v>22.000000000000004</v>
      </c>
      <c r="K74" s="97">
        <v>23</v>
      </c>
      <c r="L74" s="92">
        <v>10.36</v>
      </c>
      <c r="M74" s="92">
        <v>10.3</v>
      </c>
      <c r="N74" s="98">
        <v>10.299999999999999</v>
      </c>
      <c r="P74" s="93"/>
      <c r="Q74" s="92"/>
    </row>
    <row r="75" spans="1:17">
      <c r="A75" s="94">
        <v>232</v>
      </c>
      <c r="B75" s="95" t="s">
        <v>137</v>
      </c>
      <c r="C75" s="96">
        <v>22</v>
      </c>
      <c r="D75" s="92">
        <v>22</v>
      </c>
      <c r="E75" s="92">
        <v>22</v>
      </c>
      <c r="F75" s="92">
        <v>22</v>
      </c>
      <c r="G75" s="92">
        <v>22</v>
      </c>
      <c r="H75" s="92">
        <v>22</v>
      </c>
      <c r="I75" s="97">
        <v>22</v>
      </c>
      <c r="J75" s="97">
        <v>22</v>
      </c>
      <c r="K75" s="97">
        <v>22</v>
      </c>
      <c r="L75" s="92">
        <v>9.36</v>
      </c>
      <c r="M75" s="92">
        <v>9.4</v>
      </c>
      <c r="N75" s="98">
        <v>9.6</v>
      </c>
      <c r="P75" s="93"/>
      <c r="Q75" s="92"/>
    </row>
    <row r="76" spans="1:17">
      <c r="A76" s="94">
        <v>233</v>
      </c>
      <c r="B76" s="95" t="s">
        <v>138</v>
      </c>
      <c r="C76" s="96">
        <v>21.75</v>
      </c>
      <c r="D76" s="92">
        <v>21.75</v>
      </c>
      <c r="E76" s="92">
        <v>21.75</v>
      </c>
      <c r="F76" s="92">
        <v>21.75</v>
      </c>
      <c r="G76" s="92">
        <v>21.75</v>
      </c>
      <c r="H76" s="92">
        <v>21.75</v>
      </c>
      <c r="I76" s="97">
        <v>21.75</v>
      </c>
      <c r="J76" s="97">
        <v>21.75</v>
      </c>
      <c r="K76" s="97">
        <v>21.75</v>
      </c>
      <c r="L76" s="92">
        <v>9.11</v>
      </c>
      <c r="M76" s="92">
        <v>9.1</v>
      </c>
      <c r="N76" s="98">
        <v>9.1</v>
      </c>
      <c r="P76" s="93"/>
      <c r="Q76" s="92"/>
    </row>
    <row r="77" spans="1:17">
      <c r="A77" s="94">
        <v>235</v>
      </c>
      <c r="B77" s="95" t="s">
        <v>139</v>
      </c>
      <c r="C77" s="96">
        <v>16.5</v>
      </c>
      <c r="D77" s="92">
        <v>16.5</v>
      </c>
      <c r="E77" s="92">
        <v>16.5</v>
      </c>
      <c r="F77" s="92">
        <v>17</v>
      </c>
      <c r="G77" s="92">
        <v>17</v>
      </c>
      <c r="H77" s="92">
        <v>17</v>
      </c>
      <c r="I77" s="97">
        <v>17</v>
      </c>
      <c r="J77" s="97">
        <v>17</v>
      </c>
      <c r="K77" s="97">
        <v>17</v>
      </c>
      <c r="L77" s="92">
        <v>4.3599999999999994</v>
      </c>
      <c r="M77" s="92">
        <v>4.4000000000000004</v>
      </c>
      <c r="N77" s="98">
        <v>4.7</v>
      </c>
      <c r="P77" s="93"/>
      <c r="Q77" s="92"/>
    </row>
    <row r="78" spans="1:17">
      <c r="A78" s="94">
        <v>236</v>
      </c>
      <c r="B78" s="95" t="s">
        <v>140</v>
      </c>
      <c r="C78" s="96">
        <v>21</v>
      </c>
      <c r="D78" s="92">
        <v>21.5</v>
      </c>
      <c r="E78" s="92">
        <v>21.5</v>
      </c>
      <c r="F78" s="92">
        <v>21.5</v>
      </c>
      <c r="G78" s="92">
        <v>21.5</v>
      </c>
      <c r="H78" s="92">
        <v>21.5</v>
      </c>
      <c r="I78" s="97">
        <v>22</v>
      </c>
      <c r="J78" s="97">
        <v>22</v>
      </c>
      <c r="K78" s="97">
        <v>22</v>
      </c>
      <c r="L78" s="92">
        <v>9.36</v>
      </c>
      <c r="M78" s="92">
        <v>9.4</v>
      </c>
      <c r="N78" s="98">
        <v>9.9</v>
      </c>
      <c r="P78" s="93"/>
      <c r="Q78" s="92"/>
    </row>
    <row r="79" spans="1:17">
      <c r="A79" s="94">
        <v>239</v>
      </c>
      <c r="B79" s="95" t="s">
        <v>141</v>
      </c>
      <c r="C79" s="96">
        <v>19.5</v>
      </c>
      <c r="D79" s="92">
        <v>19.5</v>
      </c>
      <c r="E79" s="92">
        <v>19.5</v>
      </c>
      <c r="F79" s="92">
        <v>20.5</v>
      </c>
      <c r="G79" s="92">
        <v>20.5</v>
      </c>
      <c r="H79" s="92">
        <v>20.5</v>
      </c>
      <c r="I79" s="97">
        <v>20.5</v>
      </c>
      <c r="J79" s="97">
        <v>20.5</v>
      </c>
      <c r="K79" s="97">
        <v>20.500000000000004</v>
      </c>
      <c r="L79" s="92">
        <v>7.860000000000003</v>
      </c>
      <c r="M79" s="92">
        <v>7.9</v>
      </c>
      <c r="N79" s="98">
        <v>8.9</v>
      </c>
      <c r="P79" s="93"/>
      <c r="Q79" s="92"/>
    </row>
    <row r="80" spans="1:17">
      <c r="A80" s="94">
        <v>240</v>
      </c>
      <c r="B80" s="95" t="s">
        <v>142</v>
      </c>
      <c r="C80" s="96">
        <v>20.75</v>
      </c>
      <c r="D80" s="92">
        <v>21.25</v>
      </c>
      <c r="E80" s="92">
        <v>21.25</v>
      </c>
      <c r="F80" s="92">
        <v>21.25</v>
      </c>
      <c r="G80" s="92">
        <v>21.75</v>
      </c>
      <c r="H80" s="92">
        <v>21.75</v>
      </c>
      <c r="I80" s="97">
        <v>21.75</v>
      </c>
      <c r="J80" s="97">
        <v>21.75</v>
      </c>
      <c r="K80" s="97">
        <v>21.750000000000004</v>
      </c>
      <c r="L80" s="92">
        <v>9.110000000000003</v>
      </c>
      <c r="M80" s="92">
        <v>9.6</v>
      </c>
      <c r="N80" s="98">
        <v>9.6</v>
      </c>
      <c r="P80" s="93"/>
      <c r="Q80" s="92"/>
    </row>
    <row r="81" spans="1:17">
      <c r="A81" s="94">
        <v>320</v>
      </c>
      <c r="B81" s="95" t="s">
        <v>143</v>
      </c>
      <c r="C81" s="96">
        <v>20.5</v>
      </c>
      <c r="D81" s="92">
        <v>20.5</v>
      </c>
      <c r="E81" s="92">
        <v>21</v>
      </c>
      <c r="F81" s="92">
        <v>21</v>
      </c>
      <c r="G81" s="92">
        <v>21.5</v>
      </c>
      <c r="H81" s="92">
        <v>21.5</v>
      </c>
      <c r="I81" s="97">
        <v>21.5</v>
      </c>
      <c r="J81" s="97">
        <v>21.5</v>
      </c>
      <c r="K81" s="97">
        <v>21.5</v>
      </c>
      <c r="L81" s="92">
        <v>8.86</v>
      </c>
      <c r="M81" s="92">
        <v>8.9</v>
      </c>
      <c r="N81" s="98">
        <v>8.9</v>
      </c>
      <c r="P81" s="93"/>
      <c r="Q81" s="92"/>
    </row>
    <row r="82" spans="1:17">
      <c r="A82" s="94">
        <v>241</v>
      </c>
      <c r="B82" s="95" t="s">
        <v>144</v>
      </c>
      <c r="C82" s="96">
        <v>21</v>
      </c>
      <c r="D82" s="92">
        <v>21.25</v>
      </c>
      <c r="E82" s="92">
        <v>21.25</v>
      </c>
      <c r="F82" s="92">
        <v>21.25</v>
      </c>
      <c r="G82" s="92">
        <v>21.25</v>
      </c>
      <c r="H82" s="92">
        <v>21.25</v>
      </c>
      <c r="I82" s="97">
        <v>21.25</v>
      </c>
      <c r="J82" s="97">
        <v>21.25</v>
      </c>
      <c r="K82" s="97">
        <v>21.25</v>
      </c>
      <c r="L82" s="92">
        <v>8.61</v>
      </c>
      <c r="M82" s="92">
        <v>8.6</v>
      </c>
      <c r="N82" s="98">
        <v>8.6</v>
      </c>
      <c r="P82" s="93"/>
      <c r="Q82" s="92"/>
    </row>
    <row r="83" spans="1:17">
      <c r="A83" s="94">
        <v>322</v>
      </c>
      <c r="B83" s="95" t="s">
        <v>145</v>
      </c>
      <c r="C83" s="96">
        <v>19.75</v>
      </c>
      <c r="D83" s="92">
        <v>19.75</v>
      </c>
      <c r="E83" s="92">
        <v>19.75</v>
      </c>
      <c r="F83" s="92">
        <v>19.75</v>
      </c>
      <c r="G83" s="92">
        <v>19.75</v>
      </c>
      <c r="H83" s="92">
        <v>19.75</v>
      </c>
      <c r="I83" s="97">
        <v>19.75</v>
      </c>
      <c r="J83" s="97">
        <v>19.749999999999996</v>
      </c>
      <c r="K83" s="97">
        <v>19.749999999999996</v>
      </c>
      <c r="L83" s="92">
        <v>7.1099999999999959</v>
      </c>
      <c r="M83" s="92">
        <v>7.1</v>
      </c>
      <c r="N83" s="98">
        <v>7.1</v>
      </c>
      <c r="P83" s="93"/>
      <c r="Q83" s="92"/>
    </row>
    <row r="84" spans="1:17">
      <c r="A84" s="94">
        <v>244</v>
      </c>
      <c r="B84" s="95" t="s">
        <v>146</v>
      </c>
      <c r="C84" s="96">
        <v>20.5</v>
      </c>
      <c r="D84" s="92">
        <v>20.5</v>
      </c>
      <c r="E84" s="92">
        <v>20.5</v>
      </c>
      <c r="F84" s="92">
        <v>20.5</v>
      </c>
      <c r="G84" s="92">
        <v>20.5</v>
      </c>
      <c r="H84" s="92">
        <v>20.5</v>
      </c>
      <c r="I84" s="97">
        <v>20.5</v>
      </c>
      <c r="J84" s="97">
        <v>20.5</v>
      </c>
      <c r="K84" s="97">
        <v>20.5</v>
      </c>
      <c r="L84" s="92">
        <v>7.8599999999999994</v>
      </c>
      <c r="M84" s="92">
        <v>7.9</v>
      </c>
      <c r="N84" s="98">
        <v>8.9</v>
      </c>
      <c r="P84" s="93"/>
      <c r="Q84" s="92"/>
    </row>
    <row r="85" spans="1:17">
      <c r="A85" s="94">
        <v>245</v>
      </c>
      <c r="B85" s="95" t="s">
        <v>147</v>
      </c>
      <c r="C85" s="96">
        <v>19</v>
      </c>
      <c r="D85" s="92">
        <v>19</v>
      </c>
      <c r="E85" s="92">
        <v>19.25</v>
      </c>
      <c r="F85" s="92">
        <v>19.25</v>
      </c>
      <c r="G85" s="92">
        <v>19.25</v>
      </c>
      <c r="H85" s="92">
        <v>19.25</v>
      </c>
      <c r="I85" s="97">
        <v>19.25</v>
      </c>
      <c r="J85" s="97">
        <v>19.25</v>
      </c>
      <c r="K85" s="97">
        <v>19.25</v>
      </c>
      <c r="L85" s="92">
        <v>6.6099999999999994</v>
      </c>
      <c r="M85" s="92">
        <v>6.9</v>
      </c>
      <c r="N85" s="98">
        <v>7.0000000000000009</v>
      </c>
      <c r="P85" s="93"/>
      <c r="Q85" s="92"/>
    </row>
    <row r="86" spans="1:17">
      <c r="A86" s="94">
        <v>249</v>
      </c>
      <c r="B86" s="102" t="s">
        <v>148</v>
      </c>
      <c r="C86" s="96">
        <v>20.5</v>
      </c>
      <c r="D86" s="92">
        <v>20.5</v>
      </c>
      <c r="E86" s="92">
        <v>20.5</v>
      </c>
      <c r="F86" s="92">
        <v>20.5</v>
      </c>
      <c r="G86" s="92">
        <v>21.5</v>
      </c>
      <c r="H86" s="92">
        <v>21.5</v>
      </c>
      <c r="I86" s="97">
        <v>21.5</v>
      </c>
      <c r="J86" s="97">
        <v>21.5</v>
      </c>
      <c r="K86" s="97">
        <v>21.75</v>
      </c>
      <c r="L86" s="92">
        <v>9.11</v>
      </c>
      <c r="M86" s="92">
        <v>9.1</v>
      </c>
      <c r="N86" s="98">
        <v>9.1</v>
      </c>
      <c r="P86" s="93"/>
      <c r="Q86" s="92"/>
    </row>
    <row r="87" spans="1:17">
      <c r="A87" s="94">
        <v>250</v>
      </c>
      <c r="B87" s="95" t="s">
        <v>149</v>
      </c>
      <c r="C87" s="96">
        <v>20.5</v>
      </c>
      <c r="D87" s="92">
        <v>21.5</v>
      </c>
      <c r="E87" s="92">
        <v>21.5</v>
      </c>
      <c r="F87" s="92">
        <v>21.5</v>
      </c>
      <c r="G87" s="92">
        <v>21.5</v>
      </c>
      <c r="H87" s="92">
        <v>21.5</v>
      </c>
      <c r="I87" s="97">
        <v>21.5</v>
      </c>
      <c r="J87" s="97">
        <v>21.5</v>
      </c>
      <c r="K87" s="97">
        <v>21.5</v>
      </c>
      <c r="L87" s="92">
        <v>8.86</v>
      </c>
      <c r="M87" s="92">
        <v>8.9</v>
      </c>
      <c r="N87" s="98">
        <v>9.3999999999999986</v>
      </c>
      <c r="P87" s="93"/>
      <c r="Q87" s="92"/>
    </row>
    <row r="88" spans="1:17">
      <c r="A88" s="94">
        <v>256</v>
      </c>
      <c r="B88" s="95" t="s">
        <v>150</v>
      </c>
      <c r="C88" s="96">
        <v>20.5</v>
      </c>
      <c r="D88" s="92">
        <v>20.5</v>
      </c>
      <c r="E88" s="92">
        <v>20.5</v>
      </c>
      <c r="F88" s="92">
        <v>20.5</v>
      </c>
      <c r="G88" s="92">
        <v>20.5</v>
      </c>
      <c r="H88" s="92">
        <v>21</v>
      </c>
      <c r="I88" s="97">
        <v>21</v>
      </c>
      <c r="J88" s="97">
        <v>21.5</v>
      </c>
      <c r="K88" s="97">
        <v>21.5</v>
      </c>
      <c r="L88" s="92">
        <v>8.86</v>
      </c>
      <c r="M88" s="92">
        <v>9.5</v>
      </c>
      <c r="N88" s="98">
        <v>9.5</v>
      </c>
      <c r="P88" s="93"/>
      <c r="Q88" s="92"/>
    </row>
    <row r="89" spans="1:17">
      <c r="A89" s="94">
        <v>257</v>
      </c>
      <c r="B89" s="95" t="s">
        <v>151</v>
      </c>
      <c r="C89" s="96">
        <v>19.5</v>
      </c>
      <c r="D89" s="92">
        <v>19.5</v>
      </c>
      <c r="E89" s="92">
        <v>19.5</v>
      </c>
      <c r="F89" s="92">
        <v>19.5</v>
      </c>
      <c r="G89" s="92">
        <v>19.5</v>
      </c>
      <c r="H89" s="92">
        <v>19.75</v>
      </c>
      <c r="I89" s="97">
        <v>19.75</v>
      </c>
      <c r="J89" s="97">
        <v>19.75</v>
      </c>
      <c r="K89" s="97">
        <v>19.75</v>
      </c>
      <c r="L89" s="92">
        <v>7.1099999999999994</v>
      </c>
      <c r="M89" s="92">
        <v>7.0999999999999979</v>
      </c>
      <c r="N89" s="98">
        <v>7.1</v>
      </c>
      <c r="P89" s="93"/>
      <c r="Q89" s="92"/>
    </row>
    <row r="90" spans="1:17">
      <c r="A90" s="94">
        <v>260</v>
      </c>
      <c r="B90" s="95" t="s">
        <v>152</v>
      </c>
      <c r="C90" s="96">
        <v>22.5</v>
      </c>
      <c r="D90" s="92">
        <v>22.5</v>
      </c>
      <c r="E90" s="92">
        <v>22</v>
      </c>
      <c r="F90" s="92">
        <v>21.5</v>
      </c>
      <c r="G90" s="92">
        <v>21.5</v>
      </c>
      <c r="H90" s="92">
        <v>21</v>
      </c>
      <c r="I90" s="97">
        <v>21</v>
      </c>
      <c r="J90" s="97">
        <v>20.75</v>
      </c>
      <c r="K90" s="97">
        <v>20.75</v>
      </c>
      <c r="L90" s="92">
        <v>8.11</v>
      </c>
      <c r="M90" s="92">
        <v>8.1</v>
      </c>
      <c r="N90" s="98">
        <v>8.1</v>
      </c>
      <c r="P90" s="93"/>
      <c r="Q90" s="92"/>
    </row>
    <row r="91" spans="1:17">
      <c r="A91" s="94">
        <v>261</v>
      </c>
      <c r="B91" s="95" t="s">
        <v>153</v>
      </c>
      <c r="C91" s="96">
        <v>19.5</v>
      </c>
      <c r="D91" s="92">
        <v>19.5</v>
      </c>
      <c r="E91" s="92">
        <v>20.25</v>
      </c>
      <c r="F91" s="92">
        <v>20.25</v>
      </c>
      <c r="G91" s="92">
        <v>20.25</v>
      </c>
      <c r="H91" s="92">
        <v>20.25</v>
      </c>
      <c r="I91" s="97">
        <v>20.25</v>
      </c>
      <c r="J91" s="97">
        <v>20.25</v>
      </c>
      <c r="K91" s="97">
        <v>20.25</v>
      </c>
      <c r="L91" s="92">
        <v>7.6099999999999994</v>
      </c>
      <c r="M91" s="92">
        <v>7.5999999999999988</v>
      </c>
      <c r="N91" s="98">
        <v>7.3</v>
      </c>
      <c r="P91" s="93"/>
      <c r="Q91" s="92"/>
    </row>
    <row r="92" spans="1:17">
      <c r="A92" s="94">
        <v>263</v>
      </c>
      <c r="B92" s="102" t="s">
        <v>154</v>
      </c>
      <c r="C92" s="96">
        <v>20.75</v>
      </c>
      <c r="D92" s="92">
        <v>20.75</v>
      </c>
      <c r="E92" s="92">
        <v>20.75</v>
      </c>
      <c r="F92" s="92">
        <v>20.75</v>
      </c>
      <c r="G92" s="92">
        <v>20.75</v>
      </c>
      <c r="H92" s="92">
        <v>20.75</v>
      </c>
      <c r="I92" s="97">
        <v>21.75</v>
      </c>
      <c r="J92" s="97">
        <v>21.75</v>
      </c>
      <c r="K92" s="97">
        <v>21.75</v>
      </c>
      <c r="L92" s="92">
        <v>9.11</v>
      </c>
      <c r="M92" s="92">
        <v>9.5</v>
      </c>
      <c r="N92" s="98">
        <v>9.5</v>
      </c>
      <c r="P92" s="93"/>
      <c r="Q92" s="92"/>
    </row>
    <row r="93" spans="1:17">
      <c r="A93" s="94">
        <v>265</v>
      </c>
      <c r="B93" s="95" t="s">
        <v>155</v>
      </c>
      <c r="C93" s="96">
        <v>20</v>
      </c>
      <c r="D93" s="92">
        <v>21</v>
      </c>
      <c r="E93" s="92">
        <v>21</v>
      </c>
      <c r="F93" s="92">
        <v>21</v>
      </c>
      <c r="G93" s="92">
        <v>21.5</v>
      </c>
      <c r="H93" s="92">
        <v>21.5</v>
      </c>
      <c r="I93" s="97">
        <v>21.75</v>
      </c>
      <c r="J93" s="97">
        <v>21.75</v>
      </c>
      <c r="K93" s="97">
        <v>21.75</v>
      </c>
      <c r="L93" s="92">
        <v>9.11</v>
      </c>
      <c r="M93" s="92">
        <v>9.1</v>
      </c>
      <c r="N93" s="98">
        <v>8.9</v>
      </c>
      <c r="P93" s="93"/>
      <c r="Q93" s="92"/>
    </row>
    <row r="94" spans="1:17">
      <c r="A94" s="94">
        <v>271</v>
      </c>
      <c r="B94" s="95" t="s">
        <v>156</v>
      </c>
      <c r="C94" s="96">
        <v>20.75</v>
      </c>
      <c r="D94" s="92">
        <v>21.25</v>
      </c>
      <c r="E94" s="92">
        <v>21.25</v>
      </c>
      <c r="F94" s="92">
        <v>21.75</v>
      </c>
      <c r="G94" s="92">
        <v>21.75</v>
      </c>
      <c r="H94" s="92">
        <v>21.75</v>
      </c>
      <c r="I94" s="97">
        <v>21.75</v>
      </c>
      <c r="J94" s="97">
        <v>21.75</v>
      </c>
      <c r="K94" s="97">
        <v>21.75</v>
      </c>
      <c r="L94" s="92">
        <v>9.11</v>
      </c>
      <c r="M94" s="92">
        <v>9.1999999999999993</v>
      </c>
      <c r="N94" s="98">
        <v>9.1999999999999993</v>
      </c>
      <c r="P94" s="93"/>
      <c r="Q94" s="92"/>
    </row>
    <row r="95" spans="1:17">
      <c r="A95" s="94">
        <v>272</v>
      </c>
      <c r="B95" s="95" t="s">
        <v>157</v>
      </c>
      <c r="C95" s="96">
        <v>20.5</v>
      </c>
      <c r="D95" s="92">
        <v>21</v>
      </c>
      <c r="E95" s="92">
        <v>21.5</v>
      </c>
      <c r="F95" s="92">
        <v>21.75</v>
      </c>
      <c r="G95" s="92">
        <v>21.75</v>
      </c>
      <c r="H95" s="92">
        <v>21.75</v>
      </c>
      <c r="I95" s="97">
        <v>21.5</v>
      </c>
      <c r="J95" s="97">
        <v>21.499999999999996</v>
      </c>
      <c r="K95" s="97">
        <v>21.5</v>
      </c>
      <c r="L95" s="92">
        <v>8.86</v>
      </c>
      <c r="M95" s="92">
        <v>8.9000000000000021</v>
      </c>
      <c r="N95" s="98">
        <v>9.1999999999999993</v>
      </c>
      <c r="P95" s="93"/>
      <c r="Q95" s="92"/>
    </row>
    <row r="96" spans="1:17">
      <c r="A96" s="94">
        <v>273</v>
      </c>
      <c r="B96" s="95" t="s">
        <v>158</v>
      </c>
      <c r="C96" s="96">
        <v>20</v>
      </c>
      <c r="D96" s="92">
        <v>20</v>
      </c>
      <c r="E96" s="92">
        <v>20</v>
      </c>
      <c r="F96" s="92">
        <v>20</v>
      </c>
      <c r="G96" s="92">
        <v>20</v>
      </c>
      <c r="H96" s="92">
        <v>20</v>
      </c>
      <c r="I96" s="97">
        <v>20</v>
      </c>
      <c r="J96" s="97">
        <v>20</v>
      </c>
      <c r="K96" s="97">
        <v>20.5</v>
      </c>
      <c r="L96" s="92">
        <v>7.8599999999999994</v>
      </c>
      <c r="M96" s="92">
        <v>7.9</v>
      </c>
      <c r="N96" s="98">
        <v>8.4</v>
      </c>
      <c r="P96" s="93"/>
      <c r="Q96" s="92"/>
    </row>
    <row r="97" spans="1:17">
      <c r="A97" s="94">
        <v>275</v>
      </c>
      <c r="B97" s="95" t="s">
        <v>159</v>
      </c>
      <c r="C97" s="96">
        <v>21</v>
      </c>
      <c r="D97" s="92">
        <v>21.5</v>
      </c>
      <c r="E97" s="92">
        <v>21.5</v>
      </c>
      <c r="F97" s="92">
        <v>21.5</v>
      </c>
      <c r="G97" s="92">
        <v>22</v>
      </c>
      <c r="H97" s="92">
        <v>22</v>
      </c>
      <c r="I97" s="97">
        <v>22</v>
      </c>
      <c r="J97" s="97">
        <v>22</v>
      </c>
      <c r="K97" s="97">
        <v>22</v>
      </c>
      <c r="L97" s="92">
        <v>9.36</v>
      </c>
      <c r="M97" s="92">
        <v>9.8000000000000007</v>
      </c>
      <c r="N97" s="98">
        <v>9.8000000000000007</v>
      </c>
      <c r="P97" s="93"/>
      <c r="Q97" s="92"/>
    </row>
    <row r="98" spans="1:17">
      <c r="A98" s="94">
        <v>276</v>
      </c>
      <c r="B98" s="100" t="s">
        <v>160</v>
      </c>
      <c r="C98" s="96">
        <v>19.75</v>
      </c>
      <c r="D98" s="92">
        <v>20.5</v>
      </c>
      <c r="E98" s="92">
        <v>20.5</v>
      </c>
      <c r="F98" s="92">
        <v>20.5</v>
      </c>
      <c r="G98" s="92">
        <v>20.5</v>
      </c>
      <c r="H98" s="92">
        <v>20.5</v>
      </c>
      <c r="I98" s="97">
        <v>20.5</v>
      </c>
      <c r="J98" s="97">
        <v>20.5</v>
      </c>
      <c r="K98" s="97">
        <v>20.5</v>
      </c>
      <c r="L98" s="92">
        <v>7.8599999999999994</v>
      </c>
      <c r="M98" s="92">
        <v>8.4</v>
      </c>
      <c r="N98" s="98">
        <v>8.8000000000000007</v>
      </c>
      <c r="P98" s="93"/>
      <c r="Q98" s="92"/>
    </row>
    <row r="99" spans="1:17">
      <c r="A99" s="94">
        <v>280</v>
      </c>
      <c r="B99" s="95" t="s">
        <v>161</v>
      </c>
      <c r="C99" s="96">
        <v>21</v>
      </c>
      <c r="D99" s="92">
        <v>21</v>
      </c>
      <c r="E99" s="92">
        <v>21</v>
      </c>
      <c r="F99" s="92">
        <v>21</v>
      </c>
      <c r="G99" s="92">
        <v>21</v>
      </c>
      <c r="H99" s="92">
        <v>21.5</v>
      </c>
      <c r="I99" s="97">
        <v>21.5</v>
      </c>
      <c r="J99" s="97">
        <v>21.499999999999996</v>
      </c>
      <c r="K99" s="97">
        <v>22</v>
      </c>
      <c r="L99" s="92">
        <v>9.36</v>
      </c>
      <c r="M99" s="92">
        <v>9.3000000000000007</v>
      </c>
      <c r="N99" s="98">
        <v>9.1999999999999993</v>
      </c>
      <c r="P99" s="93"/>
      <c r="Q99" s="92"/>
    </row>
    <row r="100" spans="1:17">
      <c r="A100" s="94">
        <v>284</v>
      </c>
      <c r="B100" s="95" t="s">
        <v>162</v>
      </c>
      <c r="C100" s="96">
        <v>19.5</v>
      </c>
      <c r="D100" s="92">
        <v>19.5</v>
      </c>
      <c r="E100" s="92">
        <v>19.5</v>
      </c>
      <c r="F100" s="92">
        <v>19.5</v>
      </c>
      <c r="G100" s="92">
        <v>19.5</v>
      </c>
      <c r="H100" s="92">
        <v>19.5</v>
      </c>
      <c r="I100" s="97">
        <v>20</v>
      </c>
      <c r="J100" s="97">
        <v>20</v>
      </c>
      <c r="K100" s="97">
        <v>20</v>
      </c>
      <c r="L100" s="92">
        <v>7.3599999999999994</v>
      </c>
      <c r="M100" s="92">
        <v>7.4000000000000012</v>
      </c>
      <c r="N100" s="98">
        <v>7.4000000000000012</v>
      </c>
      <c r="P100" s="93"/>
      <c r="Q100" s="92"/>
    </row>
    <row r="101" spans="1:17">
      <c r="A101" s="94">
        <v>285</v>
      </c>
      <c r="B101" s="95" t="s">
        <v>163</v>
      </c>
      <c r="C101" s="96">
        <v>20.5</v>
      </c>
      <c r="D101" s="92">
        <v>20.5</v>
      </c>
      <c r="E101" s="92">
        <v>20.5</v>
      </c>
      <c r="F101" s="92">
        <v>21.5</v>
      </c>
      <c r="G101" s="92">
        <v>21.5</v>
      </c>
      <c r="H101" s="92">
        <v>21.5</v>
      </c>
      <c r="I101" s="97">
        <v>21.5</v>
      </c>
      <c r="J101" s="97">
        <v>21.5</v>
      </c>
      <c r="K101" s="97">
        <v>22</v>
      </c>
      <c r="L101" s="92">
        <v>9.36</v>
      </c>
      <c r="M101" s="92">
        <v>9.4</v>
      </c>
      <c r="N101" s="98">
        <v>9.4</v>
      </c>
      <c r="P101" s="93"/>
      <c r="Q101" s="92"/>
    </row>
    <row r="102" spans="1:17">
      <c r="A102" s="94">
        <v>286</v>
      </c>
      <c r="B102" s="95" t="s">
        <v>164</v>
      </c>
      <c r="C102" s="96">
        <v>20</v>
      </c>
      <c r="D102" s="92">
        <v>20.5</v>
      </c>
      <c r="E102" s="92">
        <v>20.75</v>
      </c>
      <c r="F102" s="92">
        <v>20.75</v>
      </c>
      <c r="G102" s="92">
        <v>20.75</v>
      </c>
      <c r="H102" s="92">
        <v>20.75</v>
      </c>
      <c r="I102" s="97">
        <v>21.25</v>
      </c>
      <c r="J102" s="97">
        <v>21.25</v>
      </c>
      <c r="K102" s="97">
        <v>21.250000000000004</v>
      </c>
      <c r="L102" s="92">
        <v>8.610000000000003</v>
      </c>
      <c r="M102" s="92">
        <v>8.9</v>
      </c>
      <c r="N102" s="98">
        <v>8.9</v>
      </c>
      <c r="P102" s="93"/>
      <c r="Q102" s="92"/>
    </row>
    <row r="103" spans="1:17">
      <c r="A103" s="94">
        <v>287</v>
      </c>
      <c r="B103" s="95" t="s">
        <v>165</v>
      </c>
      <c r="C103" s="96">
        <v>21</v>
      </c>
      <c r="D103" s="92">
        <v>21.5</v>
      </c>
      <c r="E103" s="92">
        <v>21.5</v>
      </c>
      <c r="F103" s="92">
        <v>21.5</v>
      </c>
      <c r="G103" s="92">
        <v>21.5</v>
      </c>
      <c r="H103" s="92">
        <v>21.5</v>
      </c>
      <c r="I103" s="97">
        <v>21.5</v>
      </c>
      <c r="J103" s="97">
        <v>21.5</v>
      </c>
      <c r="K103" s="97">
        <v>21.5</v>
      </c>
      <c r="L103" s="92">
        <v>8.86</v>
      </c>
      <c r="M103" s="92">
        <v>8.9</v>
      </c>
      <c r="N103" s="98">
        <v>8.9</v>
      </c>
      <c r="P103" s="93"/>
      <c r="Q103" s="92"/>
    </row>
    <row r="104" spans="1:17">
      <c r="A104" s="94">
        <v>288</v>
      </c>
      <c r="B104" s="95" t="s">
        <v>166</v>
      </c>
      <c r="C104" s="96">
        <v>20</v>
      </c>
      <c r="D104" s="92">
        <v>20.75</v>
      </c>
      <c r="E104" s="92">
        <v>20.75</v>
      </c>
      <c r="F104" s="92">
        <v>21.25</v>
      </c>
      <c r="G104" s="92">
        <v>22</v>
      </c>
      <c r="H104" s="92">
        <v>22</v>
      </c>
      <c r="I104" s="97">
        <v>22</v>
      </c>
      <c r="J104" s="97">
        <v>21.999999999999996</v>
      </c>
      <c r="K104" s="97">
        <v>21.999999999999996</v>
      </c>
      <c r="L104" s="92">
        <v>9.3599999999999959</v>
      </c>
      <c r="M104" s="92">
        <v>8.9</v>
      </c>
      <c r="N104" s="98">
        <v>8.9000000000000021</v>
      </c>
      <c r="P104" s="93"/>
      <c r="Q104" s="92"/>
    </row>
    <row r="105" spans="1:17">
      <c r="A105" s="94">
        <v>290</v>
      </c>
      <c r="B105" s="95" t="s">
        <v>167</v>
      </c>
      <c r="C105" s="96">
        <v>21.5</v>
      </c>
      <c r="D105" s="92">
        <v>21.5</v>
      </c>
      <c r="E105" s="92">
        <v>21.5</v>
      </c>
      <c r="F105" s="92">
        <v>21.5</v>
      </c>
      <c r="G105" s="92">
        <v>21.5</v>
      </c>
      <c r="H105" s="92">
        <v>21.5</v>
      </c>
      <c r="I105" s="97">
        <v>22</v>
      </c>
      <c r="J105" s="97">
        <v>22</v>
      </c>
      <c r="K105" s="97">
        <v>22</v>
      </c>
      <c r="L105" s="92">
        <v>9.36</v>
      </c>
      <c r="M105" s="92">
        <v>9.4</v>
      </c>
      <c r="N105" s="98">
        <v>9.4</v>
      </c>
      <c r="P105" s="93"/>
      <c r="Q105" s="92"/>
    </row>
    <row r="106" spans="1:17">
      <c r="A106" s="94">
        <v>291</v>
      </c>
      <c r="B106" s="100" t="s">
        <v>168</v>
      </c>
      <c r="C106" s="96">
        <v>19.75</v>
      </c>
      <c r="D106" s="92">
        <v>20.75</v>
      </c>
      <c r="E106" s="92">
        <v>20.75</v>
      </c>
      <c r="F106" s="92">
        <v>20.75</v>
      </c>
      <c r="G106" s="92">
        <v>20.75</v>
      </c>
      <c r="H106" s="92">
        <v>20.75</v>
      </c>
      <c r="I106" s="97">
        <v>21.75</v>
      </c>
      <c r="J106" s="97">
        <v>21.75</v>
      </c>
      <c r="K106" s="97">
        <v>21.75</v>
      </c>
      <c r="L106" s="92">
        <v>9.11</v>
      </c>
      <c r="M106" s="92">
        <v>9.1</v>
      </c>
      <c r="N106" s="98">
        <v>9.1</v>
      </c>
      <c r="P106" s="93"/>
      <c r="Q106" s="92"/>
    </row>
    <row r="107" spans="1:17">
      <c r="A107" s="94">
        <v>297</v>
      </c>
      <c r="B107" s="95" t="s">
        <v>169</v>
      </c>
      <c r="C107" s="96">
        <v>20.534890031371777</v>
      </c>
      <c r="D107" s="92">
        <v>20.534890031371773</v>
      </c>
      <c r="E107" s="92">
        <v>20.53</v>
      </c>
      <c r="F107" s="92">
        <v>20.5</v>
      </c>
      <c r="G107" s="92">
        <v>20.5</v>
      </c>
      <c r="H107" s="92">
        <v>20.5</v>
      </c>
      <c r="I107" s="97">
        <v>20.75</v>
      </c>
      <c r="J107" s="97">
        <v>20.75</v>
      </c>
      <c r="K107" s="97">
        <v>20.75</v>
      </c>
      <c r="L107" s="92">
        <v>8.11</v>
      </c>
      <c r="M107" s="92">
        <v>8.1</v>
      </c>
      <c r="N107" s="98">
        <v>8.1</v>
      </c>
      <c r="P107" s="93"/>
      <c r="Q107" s="92"/>
    </row>
    <row r="108" spans="1:17">
      <c r="A108" s="94">
        <v>300</v>
      </c>
      <c r="B108" s="95" t="s">
        <v>170</v>
      </c>
      <c r="C108" s="96">
        <v>21</v>
      </c>
      <c r="D108" s="92">
        <v>21</v>
      </c>
      <c r="E108" s="92">
        <v>21</v>
      </c>
      <c r="F108" s="92">
        <v>21</v>
      </c>
      <c r="G108" s="92">
        <v>21</v>
      </c>
      <c r="H108" s="92">
        <v>21</v>
      </c>
      <c r="I108" s="97">
        <v>21</v>
      </c>
      <c r="J108" s="97">
        <v>20.999999999999996</v>
      </c>
      <c r="K108" s="97">
        <v>21.000000000000004</v>
      </c>
      <c r="L108" s="92">
        <v>8.360000000000003</v>
      </c>
      <c r="M108" s="92">
        <v>8.4</v>
      </c>
      <c r="N108" s="98">
        <v>8.3999999999999986</v>
      </c>
      <c r="P108" s="93"/>
      <c r="Q108" s="92"/>
    </row>
    <row r="109" spans="1:17">
      <c r="A109" s="94">
        <v>301</v>
      </c>
      <c r="B109" s="95" t="s">
        <v>171</v>
      </c>
      <c r="C109" s="96">
        <v>20.057698564149078</v>
      </c>
      <c r="D109" s="92">
        <v>20.057698564149078</v>
      </c>
      <c r="E109" s="92">
        <v>20</v>
      </c>
      <c r="F109" s="92">
        <v>21</v>
      </c>
      <c r="G109" s="92">
        <v>21</v>
      </c>
      <c r="H109" s="92">
        <v>21</v>
      </c>
      <c r="I109" s="97">
        <v>21</v>
      </c>
      <c r="J109" s="97">
        <v>21</v>
      </c>
      <c r="K109" s="97">
        <v>21</v>
      </c>
      <c r="L109" s="92">
        <v>8.36</v>
      </c>
      <c r="M109" s="92">
        <v>8.4</v>
      </c>
      <c r="N109" s="98">
        <v>8.4</v>
      </c>
      <c r="P109" s="93"/>
      <c r="Q109" s="92"/>
    </row>
    <row r="110" spans="1:17">
      <c r="A110" s="103">
        <v>304</v>
      </c>
      <c r="B110" s="95" t="s">
        <v>172</v>
      </c>
      <c r="C110" s="96">
        <v>19.25</v>
      </c>
      <c r="D110" s="92">
        <v>19.25</v>
      </c>
      <c r="E110" s="92">
        <v>19.25</v>
      </c>
      <c r="F110" s="92">
        <v>19</v>
      </c>
      <c r="G110" s="92">
        <v>18.75</v>
      </c>
      <c r="H110" s="92">
        <v>18.5</v>
      </c>
      <c r="I110" s="97">
        <v>18.25</v>
      </c>
      <c r="J110" s="97">
        <v>18.25</v>
      </c>
      <c r="K110" s="97">
        <v>18</v>
      </c>
      <c r="L110" s="92">
        <v>5.3599999999999994</v>
      </c>
      <c r="M110" s="92">
        <v>5.2999999999999989</v>
      </c>
      <c r="N110" s="98">
        <v>5.3000000000000007</v>
      </c>
      <c r="P110" s="93"/>
      <c r="Q110" s="92"/>
    </row>
    <row r="111" spans="1:17">
      <c r="A111" s="94">
        <v>305</v>
      </c>
      <c r="B111" s="95" t="s">
        <v>173</v>
      </c>
      <c r="C111" s="96">
        <v>20</v>
      </c>
      <c r="D111" s="92">
        <v>20</v>
      </c>
      <c r="E111" s="92">
        <v>20</v>
      </c>
      <c r="F111" s="92">
        <v>20</v>
      </c>
      <c r="G111" s="92">
        <v>20</v>
      </c>
      <c r="H111" s="92">
        <v>20</v>
      </c>
      <c r="I111" s="97">
        <v>20</v>
      </c>
      <c r="J111" s="97">
        <v>20</v>
      </c>
      <c r="K111" s="97">
        <v>20</v>
      </c>
      <c r="L111" s="92">
        <v>7.3599999999999994</v>
      </c>
      <c r="M111" s="92">
        <v>7.4000000000000012</v>
      </c>
      <c r="N111" s="98">
        <v>8.6</v>
      </c>
      <c r="P111" s="93"/>
      <c r="Q111" s="92"/>
    </row>
    <row r="112" spans="1:17">
      <c r="A112" s="94">
        <v>312</v>
      </c>
      <c r="B112" s="95" t="s">
        <v>174</v>
      </c>
      <c r="C112" s="96">
        <v>20.5</v>
      </c>
      <c r="D112" s="92">
        <v>20.5</v>
      </c>
      <c r="E112" s="92">
        <v>20.5</v>
      </c>
      <c r="F112" s="92">
        <v>21</v>
      </c>
      <c r="G112" s="92">
        <v>21.75</v>
      </c>
      <c r="H112" s="92">
        <v>21.75</v>
      </c>
      <c r="I112" s="97">
        <v>22.5</v>
      </c>
      <c r="J112" s="97">
        <v>22.5</v>
      </c>
      <c r="K112" s="97">
        <v>22.5</v>
      </c>
      <c r="L112" s="92">
        <v>9.86</v>
      </c>
      <c r="M112" s="92">
        <v>9.9</v>
      </c>
      <c r="N112" s="98">
        <v>9.9</v>
      </c>
      <c r="P112" s="93"/>
      <c r="Q112" s="92"/>
    </row>
    <row r="113" spans="1:17">
      <c r="A113" s="94">
        <v>316</v>
      </c>
      <c r="B113" s="95" t="s">
        <v>175</v>
      </c>
      <c r="C113" s="96">
        <v>21</v>
      </c>
      <c r="D113" s="92">
        <v>21.75</v>
      </c>
      <c r="E113" s="92">
        <v>21.75</v>
      </c>
      <c r="F113" s="92">
        <v>21.75</v>
      </c>
      <c r="G113" s="92">
        <v>21.75</v>
      </c>
      <c r="H113" s="92">
        <v>22</v>
      </c>
      <c r="I113" s="97">
        <v>22</v>
      </c>
      <c r="J113" s="97">
        <v>22</v>
      </c>
      <c r="K113" s="97">
        <v>22</v>
      </c>
      <c r="L113" s="92">
        <v>9.36</v>
      </c>
      <c r="M113" s="92">
        <v>9.4</v>
      </c>
      <c r="N113" s="98">
        <v>9.4</v>
      </c>
      <c r="P113" s="93"/>
      <c r="Q113" s="92"/>
    </row>
    <row r="114" spans="1:17">
      <c r="A114" s="94">
        <v>317</v>
      </c>
      <c r="B114" s="95" t="s">
        <v>176</v>
      </c>
      <c r="C114" s="96">
        <v>21.5</v>
      </c>
      <c r="D114" s="92">
        <v>21.5</v>
      </c>
      <c r="E114" s="92">
        <v>21.5</v>
      </c>
      <c r="F114" s="92">
        <v>21.5</v>
      </c>
      <c r="G114" s="92">
        <v>21.5</v>
      </c>
      <c r="H114" s="92">
        <v>21.5</v>
      </c>
      <c r="I114" s="97">
        <v>21.5</v>
      </c>
      <c r="J114" s="97">
        <v>21.5</v>
      </c>
      <c r="K114" s="97">
        <v>21.5</v>
      </c>
      <c r="L114" s="92">
        <v>8.86</v>
      </c>
      <c r="M114" s="92">
        <v>9.5</v>
      </c>
      <c r="N114" s="98">
        <v>9.5</v>
      </c>
      <c r="P114" s="93"/>
      <c r="Q114" s="92"/>
    </row>
    <row r="115" spans="1:17">
      <c r="A115" s="94">
        <v>398</v>
      </c>
      <c r="B115" s="95" t="s">
        <v>177</v>
      </c>
      <c r="C115" s="96">
        <v>20.280688859207981</v>
      </c>
      <c r="D115" s="92">
        <v>20.311377718415965</v>
      </c>
      <c r="E115" s="92">
        <v>20.25</v>
      </c>
      <c r="F115" s="92">
        <v>20.25</v>
      </c>
      <c r="G115" s="92">
        <v>20.75</v>
      </c>
      <c r="H115" s="92">
        <v>20.75</v>
      </c>
      <c r="I115" s="97">
        <v>20.75</v>
      </c>
      <c r="J115" s="97">
        <v>20.75</v>
      </c>
      <c r="K115" s="97">
        <v>20.75</v>
      </c>
      <c r="L115" s="92">
        <v>8.11</v>
      </c>
      <c r="M115" s="92">
        <v>8.1</v>
      </c>
      <c r="N115" s="98">
        <v>8.1</v>
      </c>
      <c r="P115" s="93"/>
      <c r="Q115" s="92"/>
    </row>
    <row r="116" spans="1:17">
      <c r="A116" s="94">
        <v>399</v>
      </c>
      <c r="B116" s="95" t="s">
        <v>178</v>
      </c>
      <c r="C116" s="96">
        <v>20.75</v>
      </c>
      <c r="D116" s="92">
        <v>21.5</v>
      </c>
      <c r="E116" s="92">
        <v>21.5</v>
      </c>
      <c r="F116" s="92">
        <v>21.75</v>
      </c>
      <c r="G116" s="92">
        <v>21.75</v>
      </c>
      <c r="H116" s="92">
        <v>21.75</v>
      </c>
      <c r="I116" s="97">
        <v>21.75</v>
      </c>
      <c r="J116" s="97">
        <v>21.75</v>
      </c>
      <c r="K116" s="97">
        <v>21.75</v>
      </c>
      <c r="L116" s="92">
        <v>9.11</v>
      </c>
      <c r="M116" s="92">
        <v>9.6</v>
      </c>
      <c r="N116" s="98">
        <v>9.6</v>
      </c>
      <c r="P116" s="93"/>
      <c r="Q116" s="92"/>
    </row>
    <row r="117" spans="1:17">
      <c r="A117" s="94">
        <v>400</v>
      </c>
      <c r="B117" s="95" t="s">
        <v>179</v>
      </c>
      <c r="C117" s="96">
        <v>20.25</v>
      </c>
      <c r="D117" s="92">
        <v>20.75</v>
      </c>
      <c r="E117" s="92">
        <v>20.75</v>
      </c>
      <c r="F117" s="92">
        <v>20.75</v>
      </c>
      <c r="G117" s="92">
        <v>20.5</v>
      </c>
      <c r="H117" s="92">
        <v>20.75</v>
      </c>
      <c r="I117" s="97">
        <v>20.75</v>
      </c>
      <c r="J117" s="97">
        <v>20.75</v>
      </c>
      <c r="K117" s="97">
        <v>20.75</v>
      </c>
      <c r="L117" s="92">
        <v>8.11</v>
      </c>
      <c r="M117" s="92">
        <v>8.1</v>
      </c>
      <c r="N117" s="98">
        <v>8.4</v>
      </c>
      <c r="P117" s="93"/>
      <c r="Q117" s="92"/>
    </row>
    <row r="118" spans="1:17">
      <c r="A118" s="94">
        <v>407</v>
      </c>
      <c r="B118" s="95" t="s">
        <v>180</v>
      </c>
      <c r="C118" s="96">
        <v>20.5</v>
      </c>
      <c r="D118" s="92">
        <v>20.5</v>
      </c>
      <c r="E118" s="92">
        <v>20.5</v>
      </c>
      <c r="F118" s="92">
        <v>20.5</v>
      </c>
      <c r="G118" s="92">
        <v>20.5</v>
      </c>
      <c r="H118" s="92">
        <v>20.5</v>
      </c>
      <c r="I118" s="97">
        <v>21</v>
      </c>
      <c r="J118" s="97">
        <v>21.5</v>
      </c>
      <c r="K118" s="97">
        <v>21.5</v>
      </c>
      <c r="L118" s="92">
        <v>8.86</v>
      </c>
      <c r="M118" s="92">
        <v>8.9</v>
      </c>
      <c r="N118" s="98">
        <v>8.9</v>
      </c>
      <c r="P118" s="93"/>
      <c r="Q118" s="92"/>
    </row>
    <row r="119" spans="1:17">
      <c r="A119" s="94">
        <v>402</v>
      </c>
      <c r="B119" s="95" t="s">
        <v>181</v>
      </c>
      <c r="C119" s="96">
        <v>19.5</v>
      </c>
      <c r="D119" s="92">
        <v>20.25</v>
      </c>
      <c r="E119" s="92">
        <v>20.25</v>
      </c>
      <c r="F119" s="92">
        <v>20.25</v>
      </c>
      <c r="G119" s="92">
        <v>21.25</v>
      </c>
      <c r="H119" s="92">
        <v>21.25</v>
      </c>
      <c r="I119" s="97">
        <v>21.25</v>
      </c>
      <c r="J119" s="97">
        <v>21.25</v>
      </c>
      <c r="K119" s="97">
        <v>21.25</v>
      </c>
      <c r="L119" s="92">
        <v>8.61</v>
      </c>
      <c r="M119" s="92">
        <v>9.4</v>
      </c>
      <c r="N119" s="98">
        <v>9.4</v>
      </c>
      <c r="P119" s="93"/>
      <c r="Q119" s="92"/>
    </row>
    <row r="120" spans="1:17">
      <c r="A120" s="94">
        <v>403</v>
      </c>
      <c r="B120" s="100" t="s">
        <v>182</v>
      </c>
      <c r="C120" s="96">
        <v>21</v>
      </c>
      <c r="D120" s="92">
        <v>21</v>
      </c>
      <c r="E120" s="92">
        <v>21</v>
      </c>
      <c r="F120" s="92">
        <v>21</v>
      </c>
      <c r="G120" s="92">
        <v>21</v>
      </c>
      <c r="H120" s="92">
        <v>21.5</v>
      </c>
      <c r="I120" s="97">
        <v>21.5</v>
      </c>
      <c r="J120" s="97">
        <v>22</v>
      </c>
      <c r="K120" s="97">
        <v>22</v>
      </c>
      <c r="L120" s="92">
        <v>9.36</v>
      </c>
      <c r="M120" s="92">
        <v>9.4</v>
      </c>
      <c r="N120" s="98">
        <v>9.4</v>
      </c>
      <c r="P120" s="93"/>
      <c r="Q120" s="92"/>
    </row>
    <row r="121" spans="1:17">
      <c r="A121" s="94">
        <v>405</v>
      </c>
      <c r="B121" s="95" t="s">
        <v>183</v>
      </c>
      <c r="C121" s="96">
        <v>21</v>
      </c>
      <c r="D121" s="92">
        <v>21</v>
      </c>
      <c r="E121" s="92">
        <v>21</v>
      </c>
      <c r="F121" s="92">
        <v>21</v>
      </c>
      <c r="G121" s="92">
        <v>21</v>
      </c>
      <c r="H121" s="92">
        <v>21</v>
      </c>
      <c r="I121" s="97">
        <v>21</v>
      </c>
      <c r="J121" s="97">
        <v>21</v>
      </c>
      <c r="K121" s="97">
        <v>21</v>
      </c>
      <c r="L121" s="92">
        <v>8.36</v>
      </c>
      <c r="M121" s="92">
        <v>8.3000000000000007</v>
      </c>
      <c r="N121" s="98">
        <v>8.3000000000000007</v>
      </c>
      <c r="P121" s="93"/>
      <c r="Q121" s="92"/>
    </row>
    <row r="122" spans="1:17">
      <c r="A122" s="94">
        <v>408</v>
      </c>
      <c r="B122" s="95" t="s">
        <v>184</v>
      </c>
      <c r="C122" s="96">
        <v>21</v>
      </c>
      <c r="D122" s="92">
        <v>21</v>
      </c>
      <c r="E122" s="92">
        <v>21</v>
      </c>
      <c r="F122" s="92">
        <v>21</v>
      </c>
      <c r="G122" s="92">
        <v>21.5</v>
      </c>
      <c r="H122" s="92">
        <v>21.5</v>
      </c>
      <c r="I122" s="97">
        <v>21.5</v>
      </c>
      <c r="J122" s="97">
        <v>21.5</v>
      </c>
      <c r="K122" s="97">
        <v>21.5</v>
      </c>
      <c r="L122" s="92">
        <v>8.86</v>
      </c>
      <c r="M122" s="92">
        <v>8.9</v>
      </c>
      <c r="N122" s="98">
        <v>8.9</v>
      </c>
      <c r="P122" s="93"/>
      <c r="Q122" s="92"/>
    </row>
    <row r="123" spans="1:17">
      <c r="A123" s="94">
        <v>410</v>
      </c>
      <c r="B123" s="95" t="s">
        <v>185</v>
      </c>
      <c r="C123" s="96">
        <v>20.5</v>
      </c>
      <c r="D123" s="92">
        <v>21.5</v>
      </c>
      <c r="E123" s="92">
        <v>21.5</v>
      </c>
      <c r="F123" s="92">
        <v>21.5</v>
      </c>
      <c r="G123" s="92">
        <v>21.5</v>
      </c>
      <c r="H123" s="92">
        <v>21.5</v>
      </c>
      <c r="I123" s="97">
        <v>21.5</v>
      </c>
      <c r="J123" s="97">
        <v>21.5</v>
      </c>
      <c r="K123" s="97">
        <v>21.5</v>
      </c>
      <c r="L123" s="92">
        <v>8.86</v>
      </c>
      <c r="M123" s="92">
        <v>9.9</v>
      </c>
      <c r="N123" s="98">
        <v>9.9000000000000021</v>
      </c>
      <c r="P123" s="93"/>
      <c r="Q123" s="92"/>
    </row>
    <row r="124" spans="1:17">
      <c r="A124" s="94">
        <v>416</v>
      </c>
      <c r="B124" s="95" t="s">
        <v>186</v>
      </c>
      <c r="C124" s="96">
        <v>21</v>
      </c>
      <c r="D124" s="92">
        <v>21</v>
      </c>
      <c r="E124" s="92">
        <v>21</v>
      </c>
      <c r="F124" s="92">
        <v>21</v>
      </c>
      <c r="G124" s="92">
        <v>21</v>
      </c>
      <c r="H124" s="92">
        <v>21</v>
      </c>
      <c r="I124" s="97">
        <v>22</v>
      </c>
      <c r="J124" s="97">
        <v>21.999999999999996</v>
      </c>
      <c r="K124" s="97">
        <v>21.999999999999996</v>
      </c>
      <c r="L124" s="92">
        <v>9.3599999999999959</v>
      </c>
      <c r="M124" s="92">
        <v>9.8999999999999986</v>
      </c>
      <c r="N124" s="98">
        <v>9.9</v>
      </c>
      <c r="P124" s="93"/>
      <c r="Q124" s="92"/>
    </row>
    <row r="125" spans="1:17">
      <c r="A125" s="94">
        <v>418</v>
      </c>
      <c r="B125" s="95" t="s">
        <v>187</v>
      </c>
      <c r="C125" s="96">
        <v>20.5</v>
      </c>
      <c r="D125" s="92">
        <v>20.5</v>
      </c>
      <c r="E125" s="92">
        <v>20.5</v>
      </c>
      <c r="F125" s="92">
        <v>20.5</v>
      </c>
      <c r="G125" s="92">
        <v>20.5</v>
      </c>
      <c r="H125" s="92">
        <v>20.5</v>
      </c>
      <c r="I125" s="97">
        <v>20.5</v>
      </c>
      <c r="J125" s="97">
        <v>20.5</v>
      </c>
      <c r="K125" s="97">
        <v>20.5</v>
      </c>
      <c r="L125" s="92">
        <v>7.8599999999999994</v>
      </c>
      <c r="M125" s="92">
        <v>8.4</v>
      </c>
      <c r="N125" s="98">
        <v>8.4</v>
      </c>
      <c r="P125" s="93"/>
      <c r="Q125" s="92"/>
    </row>
    <row r="126" spans="1:17">
      <c r="A126" s="94">
        <v>420</v>
      </c>
      <c r="B126" s="95" t="s">
        <v>188</v>
      </c>
      <c r="C126" s="96">
        <v>20</v>
      </c>
      <c r="D126" s="92">
        <v>20</v>
      </c>
      <c r="E126" s="92">
        <v>20</v>
      </c>
      <c r="F126" s="92">
        <v>20</v>
      </c>
      <c r="G126" s="92">
        <v>21</v>
      </c>
      <c r="H126" s="92">
        <v>21</v>
      </c>
      <c r="I126" s="97">
        <v>21</v>
      </c>
      <c r="J126" s="97">
        <v>21</v>
      </c>
      <c r="K126" s="97">
        <v>21</v>
      </c>
      <c r="L126" s="92">
        <v>8.36</v>
      </c>
      <c r="M126" s="92">
        <v>8.4</v>
      </c>
      <c r="N126" s="98">
        <v>8.4</v>
      </c>
      <c r="P126" s="93"/>
      <c r="Q126" s="92"/>
    </row>
    <row r="127" spans="1:17">
      <c r="A127" s="94">
        <v>421</v>
      </c>
      <c r="B127" s="95" t="s">
        <v>189</v>
      </c>
      <c r="C127" s="96">
        <v>20</v>
      </c>
      <c r="D127" s="92">
        <v>20</v>
      </c>
      <c r="E127" s="92">
        <v>21</v>
      </c>
      <c r="F127" s="92">
        <v>21</v>
      </c>
      <c r="G127" s="92">
        <v>21</v>
      </c>
      <c r="H127" s="92">
        <v>21</v>
      </c>
      <c r="I127" s="97">
        <v>21</v>
      </c>
      <c r="J127" s="97">
        <v>21</v>
      </c>
      <c r="K127" s="97">
        <v>21</v>
      </c>
      <c r="L127" s="92">
        <v>8.36</v>
      </c>
      <c r="M127" s="92">
        <v>9.4</v>
      </c>
      <c r="N127" s="98">
        <v>9.4</v>
      </c>
      <c r="P127" s="93"/>
      <c r="Q127" s="92"/>
    </row>
    <row r="128" spans="1:17">
      <c r="A128" s="94">
        <v>422</v>
      </c>
      <c r="B128" s="95" t="s">
        <v>190</v>
      </c>
      <c r="C128" s="96">
        <v>21</v>
      </c>
      <c r="D128" s="92">
        <v>21</v>
      </c>
      <c r="E128" s="92">
        <v>21</v>
      </c>
      <c r="F128" s="92">
        <v>21</v>
      </c>
      <c r="G128" s="92">
        <v>21</v>
      </c>
      <c r="H128" s="92">
        <v>21</v>
      </c>
      <c r="I128" s="97">
        <v>21</v>
      </c>
      <c r="J128" s="97">
        <v>21</v>
      </c>
      <c r="K128" s="97">
        <v>21</v>
      </c>
      <c r="L128" s="92">
        <v>8.36</v>
      </c>
      <c r="M128" s="92">
        <v>8.4</v>
      </c>
      <c r="N128" s="98">
        <v>8.4</v>
      </c>
      <c r="P128" s="93"/>
      <c r="Q128" s="92"/>
    </row>
    <row r="129" spans="1:17">
      <c r="A129" s="94">
        <v>423</v>
      </c>
      <c r="B129" s="95" t="s">
        <v>191</v>
      </c>
      <c r="C129" s="96">
        <v>19.170974331541107</v>
      </c>
      <c r="D129" s="92">
        <v>19.5</v>
      </c>
      <c r="E129" s="92">
        <v>19.5</v>
      </c>
      <c r="F129" s="92">
        <v>19.5</v>
      </c>
      <c r="G129" s="92">
        <v>19.5</v>
      </c>
      <c r="H129" s="92">
        <v>19.5</v>
      </c>
      <c r="I129" s="97">
        <v>19.5</v>
      </c>
      <c r="J129" s="97">
        <v>19.75</v>
      </c>
      <c r="K129" s="97">
        <v>19.5</v>
      </c>
      <c r="L129" s="92">
        <v>6.8599999999999994</v>
      </c>
      <c r="M129" s="92">
        <v>6.9</v>
      </c>
      <c r="N129" s="98">
        <v>7.1</v>
      </c>
      <c r="P129" s="93"/>
      <c r="Q129" s="92"/>
    </row>
    <row r="130" spans="1:17">
      <c r="A130" s="94">
        <v>425</v>
      </c>
      <c r="B130" s="95" t="s">
        <v>192</v>
      </c>
      <c r="C130" s="96">
        <v>20.5</v>
      </c>
      <c r="D130" s="92">
        <v>20.5</v>
      </c>
      <c r="E130" s="92">
        <v>20.5</v>
      </c>
      <c r="F130" s="92">
        <v>21</v>
      </c>
      <c r="G130" s="92">
        <v>21.5</v>
      </c>
      <c r="H130" s="92">
        <v>21.5</v>
      </c>
      <c r="I130" s="97">
        <v>21.5</v>
      </c>
      <c r="J130" s="97">
        <v>21.5</v>
      </c>
      <c r="K130" s="97">
        <v>21.5</v>
      </c>
      <c r="L130" s="92">
        <v>8.86</v>
      </c>
      <c r="M130" s="92">
        <v>8.9</v>
      </c>
      <c r="N130" s="98">
        <v>9.4</v>
      </c>
      <c r="P130" s="93"/>
      <c r="Q130" s="92"/>
    </row>
    <row r="131" spans="1:17">
      <c r="A131" s="94">
        <v>426</v>
      </c>
      <c r="B131" s="95" t="s">
        <v>193</v>
      </c>
      <c r="C131" s="96">
        <v>21.5</v>
      </c>
      <c r="D131" s="92">
        <v>21.5</v>
      </c>
      <c r="E131" s="92">
        <v>21.5</v>
      </c>
      <c r="F131" s="92">
        <v>21.5</v>
      </c>
      <c r="G131" s="92">
        <v>21.5</v>
      </c>
      <c r="H131" s="92">
        <v>21.5</v>
      </c>
      <c r="I131" s="97">
        <v>21.5</v>
      </c>
      <c r="J131" s="97">
        <v>21.500000000000004</v>
      </c>
      <c r="K131" s="97">
        <v>21.499999999999996</v>
      </c>
      <c r="L131" s="92">
        <v>8.8599999999999959</v>
      </c>
      <c r="M131" s="92">
        <v>8.9</v>
      </c>
      <c r="N131" s="98">
        <v>9.5</v>
      </c>
      <c r="P131" s="93"/>
      <c r="Q131" s="92"/>
    </row>
    <row r="132" spans="1:17">
      <c r="A132" s="94">
        <v>444</v>
      </c>
      <c r="B132" s="95" t="s">
        <v>194</v>
      </c>
      <c r="C132" s="96">
        <v>20</v>
      </c>
      <c r="D132" s="92">
        <v>20.5</v>
      </c>
      <c r="E132" s="92">
        <v>20.5</v>
      </c>
      <c r="F132" s="92">
        <v>20.5</v>
      </c>
      <c r="G132" s="92">
        <v>20.5</v>
      </c>
      <c r="H132" s="92">
        <v>20.5</v>
      </c>
      <c r="I132" s="97">
        <v>20.5</v>
      </c>
      <c r="J132" s="97">
        <v>20.5</v>
      </c>
      <c r="K132" s="97">
        <v>20.5</v>
      </c>
      <c r="L132" s="92">
        <v>7.8599999999999994</v>
      </c>
      <c r="M132" s="92">
        <v>7.9</v>
      </c>
      <c r="N132" s="98">
        <v>7.9</v>
      </c>
      <c r="P132" s="93"/>
      <c r="Q132" s="92"/>
    </row>
    <row r="133" spans="1:17">
      <c r="A133" s="103">
        <v>430</v>
      </c>
      <c r="B133" s="95" t="s">
        <v>195</v>
      </c>
      <c r="C133" s="96">
        <v>20.5</v>
      </c>
      <c r="D133" s="92">
        <v>20.5</v>
      </c>
      <c r="E133" s="92">
        <v>20.5</v>
      </c>
      <c r="F133" s="92">
        <v>20.5</v>
      </c>
      <c r="G133" s="92">
        <v>20.5</v>
      </c>
      <c r="H133" s="92">
        <v>21</v>
      </c>
      <c r="I133" s="97">
        <v>21</v>
      </c>
      <c r="J133" s="97">
        <v>21</v>
      </c>
      <c r="K133" s="97">
        <v>21</v>
      </c>
      <c r="L133" s="92">
        <v>8.36</v>
      </c>
      <c r="M133" s="92">
        <v>8.4</v>
      </c>
      <c r="N133" s="98">
        <v>8.4</v>
      </c>
      <c r="P133" s="93"/>
      <c r="Q133" s="92"/>
    </row>
    <row r="134" spans="1:17">
      <c r="A134" s="94">
        <v>433</v>
      </c>
      <c r="B134" s="95" t="s">
        <v>196</v>
      </c>
      <c r="C134" s="96">
        <v>20</v>
      </c>
      <c r="D134" s="92">
        <v>20.5</v>
      </c>
      <c r="E134" s="92">
        <v>21.5</v>
      </c>
      <c r="F134" s="92">
        <v>21.5</v>
      </c>
      <c r="G134" s="92">
        <v>21.5</v>
      </c>
      <c r="H134" s="92">
        <v>21.5</v>
      </c>
      <c r="I134" s="97">
        <v>21.5</v>
      </c>
      <c r="J134" s="97">
        <v>21.5</v>
      </c>
      <c r="K134" s="97">
        <v>21.5</v>
      </c>
      <c r="L134" s="92">
        <v>8.86</v>
      </c>
      <c r="M134" s="92">
        <v>8.9</v>
      </c>
      <c r="N134" s="98">
        <v>8.9</v>
      </c>
      <c r="P134" s="93"/>
      <c r="Q134" s="92"/>
    </row>
    <row r="135" spans="1:17">
      <c r="A135" s="94">
        <v>434</v>
      </c>
      <c r="B135" s="95" t="s">
        <v>197</v>
      </c>
      <c r="C135" s="96">
        <v>19.75</v>
      </c>
      <c r="D135" s="92">
        <v>19.75</v>
      </c>
      <c r="E135" s="92">
        <v>19.75</v>
      </c>
      <c r="F135" s="92">
        <v>19.75</v>
      </c>
      <c r="G135" s="92">
        <v>19.75</v>
      </c>
      <c r="H135" s="92">
        <v>19.75</v>
      </c>
      <c r="I135" s="97">
        <v>20.25</v>
      </c>
      <c r="J135" s="97">
        <v>20.25</v>
      </c>
      <c r="K135" s="97">
        <v>20.25</v>
      </c>
      <c r="L135" s="92">
        <v>7.6099999999999994</v>
      </c>
      <c r="M135" s="92">
        <v>7.6</v>
      </c>
      <c r="N135" s="98">
        <v>7.6</v>
      </c>
      <c r="P135" s="93"/>
      <c r="Q135" s="92"/>
    </row>
    <row r="136" spans="1:17">
      <c r="A136" s="94">
        <v>435</v>
      </c>
      <c r="B136" s="95" t="s">
        <v>198</v>
      </c>
      <c r="C136" s="96">
        <v>19</v>
      </c>
      <c r="D136" s="92">
        <v>19</v>
      </c>
      <c r="E136" s="92">
        <v>18.5</v>
      </c>
      <c r="F136" s="92">
        <v>18.5</v>
      </c>
      <c r="G136" s="92">
        <v>18.5</v>
      </c>
      <c r="H136" s="92">
        <v>18.5</v>
      </c>
      <c r="I136" s="97">
        <v>18.5</v>
      </c>
      <c r="J136" s="97">
        <v>18.5</v>
      </c>
      <c r="K136" s="97">
        <v>18.5</v>
      </c>
      <c r="L136" s="92">
        <v>5.8599999999999994</v>
      </c>
      <c r="M136" s="92">
        <v>6.4</v>
      </c>
      <c r="N136" s="98">
        <v>6.4</v>
      </c>
      <c r="P136" s="93"/>
      <c r="Q136" s="92"/>
    </row>
    <row r="137" spans="1:17">
      <c r="A137" s="94">
        <v>436</v>
      </c>
      <c r="B137" s="95" t="s">
        <v>199</v>
      </c>
      <c r="C137" s="96">
        <v>20.5</v>
      </c>
      <c r="D137" s="92">
        <v>20.5</v>
      </c>
      <c r="E137" s="92">
        <v>20.75</v>
      </c>
      <c r="F137" s="92">
        <v>20.75</v>
      </c>
      <c r="G137" s="92">
        <v>21</v>
      </c>
      <c r="H137" s="92">
        <v>21</v>
      </c>
      <c r="I137" s="97">
        <v>21</v>
      </c>
      <c r="J137" s="97">
        <v>21</v>
      </c>
      <c r="K137" s="97">
        <v>21</v>
      </c>
      <c r="L137" s="92">
        <v>8.36</v>
      </c>
      <c r="M137" s="92">
        <v>8.9</v>
      </c>
      <c r="N137" s="98">
        <v>8.9</v>
      </c>
      <c r="P137" s="93"/>
      <c r="Q137" s="92"/>
    </row>
    <row r="138" spans="1:17">
      <c r="A138" s="94">
        <v>440</v>
      </c>
      <c r="B138" s="95" t="s">
        <v>200</v>
      </c>
      <c r="C138" s="96">
        <v>19.5</v>
      </c>
      <c r="D138" s="92">
        <v>20</v>
      </c>
      <c r="E138" s="92">
        <v>19.5</v>
      </c>
      <c r="F138" s="92">
        <v>19.5</v>
      </c>
      <c r="G138" s="92">
        <v>19.5</v>
      </c>
      <c r="H138" s="92">
        <v>19.5</v>
      </c>
      <c r="I138" s="97">
        <v>19.5</v>
      </c>
      <c r="J138" s="97">
        <v>20</v>
      </c>
      <c r="K138" s="97">
        <v>20</v>
      </c>
      <c r="L138" s="92">
        <v>7.3599999999999994</v>
      </c>
      <c r="M138" s="92">
        <v>8.3000000000000007</v>
      </c>
      <c r="N138" s="98">
        <v>8.3000000000000007</v>
      </c>
      <c r="P138" s="93"/>
      <c r="Q138" s="92"/>
    </row>
    <row r="139" spans="1:17">
      <c r="A139" s="94">
        <v>441</v>
      </c>
      <c r="B139" s="95" t="s">
        <v>201</v>
      </c>
      <c r="C139" s="96">
        <v>19</v>
      </c>
      <c r="D139" s="92">
        <v>19.75</v>
      </c>
      <c r="E139" s="92">
        <v>19.75</v>
      </c>
      <c r="F139" s="92">
        <v>19.75</v>
      </c>
      <c r="G139" s="92">
        <v>20.5</v>
      </c>
      <c r="H139" s="92">
        <v>20.5</v>
      </c>
      <c r="I139" s="97">
        <v>20.5</v>
      </c>
      <c r="J139" s="97">
        <v>20.5</v>
      </c>
      <c r="K139" s="97">
        <v>21</v>
      </c>
      <c r="L139" s="92">
        <v>8.36</v>
      </c>
      <c r="M139" s="92">
        <v>8.8000000000000007</v>
      </c>
      <c r="N139" s="98">
        <v>8.8000000000000007</v>
      </c>
      <c r="P139" s="93"/>
      <c r="Q139" s="92"/>
    </row>
    <row r="140" spans="1:17">
      <c r="A140" s="94">
        <v>475</v>
      </c>
      <c r="B140" s="95" t="s">
        <v>202</v>
      </c>
      <c r="C140" s="96">
        <v>21</v>
      </c>
      <c r="D140" s="92">
        <v>21.5</v>
      </c>
      <c r="E140" s="92">
        <v>21.5</v>
      </c>
      <c r="F140" s="92">
        <v>21.5</v>
      </c>
      <c r="G140" s="92">
        <v>21.5</v>
      </c>
      <c r="H140" s="92">
        <v>21.5</v>
      </c>
      <c r="I140" s="97">
        <v>21.5</v>
      </c>
      <c r="J140" s="97">
        <v>21.499999999999996</v>
      </c>
      <c r="K140" s="97">
        <v>21.5</v>
      </c>
      <c r="L140" s="92">
        <v>8.86</v>
      </c>
      <c r="M140" s="92">
        <v>8.9</v>
      </c>
      <c r="N140" s="98">
        <v>8.9</v>
      </c>
      <c r="P140" s="93"/>
      <c r="Q140" s="92"/>
    </row>
    <row r="141" spans="1:17">
      <c r="A141" s="94">
        <v>480</v>
      </c>
      <c r="B141" s="95" t="s">
        <v>203</v>
      </c>
      <c r="C141" s="96">
        <v>20.25</v>
      </c>
      <c r="D141" s="92">
        <v>20.25</v>
      </c>
      <c r="E141" s="92">
        <v>20.25</v>
      </c>
      <c r="F141" s="92">
        <v>20.25</v>
      </c>
      <c r="G141" s="92">
        <v>20.75</v>
      </c>
      <c r="H141" s="92">
        <v>20.75</v>
      </c>
      <c r="I141" s="97">
        <v>20.75</v>
      </c>
      <c r="J141" s="97">
        <v>20.75</v>
      </c>
      <c r="K141" s="97">
        <v>20.75</v>
      </c>
      <c r="L141" s="92">
        <v>8.11</v>
      </c>
      <c r="M141" s="92">
        <v>8.5</v>
      </c>
      <c r="N141" s="98">
        <v>8.5</v>
      </c>
      <c r="P141" s="93"/>
      <c r="Q141" s="92"/>
    </row>
    <row r="142" spans="1:17">
      <c r="A142" s="94">
        <v>481</v>
      </c>
      <c r="B142" s="95" t="s">
        <v>204</v>
      </c>
      <c r="C142" s="96">
        <v>19.75</v>
      </c>
      <c r="D142" s="92">
        <v>20.75</v>
      </c>
      <c r="E142" s="92">
        <v>20.75</v>
      </c>
      <c r="F142" s="92">
        <v>20.75</v>
      </c>
      <c r="G142" s="92">
        <v>20.75</v>
      </c>
      <c r="H142" s="92">
        <v>20.75</v>
      </c>
      <c r="I142" s="97">
        <v>20.75</v>
      </c>
      <c r="J142" s="97">
        <v>20.75</v>
      </c>
      <c r="K142" s="97">
        <v>20.750000000000004</v>
      </c>
      <c r="L142" s="92">
        <v>8.110000000000003</v>
      </c>
      <c r="M142" s="92">
        <v>8.1</v>
      </c>
      <c r="N142" s="98">
        <v>8.1</v>
      </c>
      <c r="P142" s="93"/>
      <c r="Q142" s="92"/>
    </row>
    <row r="143" spans="1:17">
      <c r="A143" s="94">
        <v>483</v>
      </c>
      <c r="B143" s="95" t="s">
        <v>205</v>
      </c>
      <c r="C143" s="96">
        <v>21</v>
      </c>
      <c r="D143" s="92">
        <v>21</v>
      </c>
      <c r="E143" s="92">
        <v>21.5</v>
      </c>
      <c r="F143" s="92">
        <v>21.5</v>
      </c>
      <c r="G143" s="92">
        <v>21.5</v>
      </c>
      <c r="H143" s="92">
        <v>22</v>
      </c>
      <c r="I143" s="97">
        <v>22</v>
      </c>
      <c r="J143" s="97">
        <v>22.5</v>
      </c>
      <c r="K143" s="97">
        <v>22.5</v>
      </c>
      <c r="L143" s="92">
        <v>9.86</v>
      </c>
      <c r="M143" s="92">
        <v>10</v>
      </c>
      <c r="N143" s="98">
        <v>10</v>
      </c>
      <c r="P143" s="93"/>
      <c r="Q143" s="92"/>
    </row>
    <row r="144" spans="1:17">
      <c r="A144" s="94">
        <v>484</v>
      </c>
      <c r="B144" s="95" t="s">
        <v>206</v>
      </c>
      <c r="C144" s="96">
        <v>19.5</v>
      </c>
      <c r="D144" s="92">
        <v>19.5</v>
      </c>
      <c r="E144" s="92">
        <v>19.5</v>
      </c>
      <c r="F144" s="92">
        <v>19.5</v>
      </c>
      <c r="G144" s="92">
        <v>19.5</v>
      </c>
      <c r="H144" s="92">
        <v>20.5</v>
      </c>
      <c r="I144" s="97">
        <v>20.5</v>
      </c>
      <c r="J144" s="97">
        <v>20.5</v>
      </c>
      <c r="K144" s="97">
        <v>20.5</v>
      </c>
      <c r="L144" s="92">
        <v>7.8599999999999994</v>
      </c>
      <c r="M144" s="92">
        <v>7.9</v>
      </c>
      <c r="N144" s="98">
        <v>8.9</v>
      </c>
      <c r="P144" s="93"/>
      <c r="Q144" s="92"/>
    </row>
    <row r="145" spans="1:17">
      <c r="A145" s="94">
        <v>489</v>
      </c>
      <c r="B145" s="95" t="s">
        <v>207</v>
      </c>
      <c r="C145" s="96">
        <v>20</v>
      </c>
      <c r="D145" s="92">
        <v>20</v>
      </c>
      <c r="E145" s="92">
        <v>20</v>
      </c>
      <c r="F145" s="92">
        <v>20</v>
      </c>
      <c r="G145" s="92">
        <v>20</v>
      </c>
      <c r="H145" s="92">
        <v>20.5</v>
      </c>
      <c r="I145" s="97">
        <v>20.5</v>
      </c>
      <c r="J145" s="97">
        <v>20.5</v>
      </c>
      <c r="K145" s="97">
        <v>21.500000000000004</v>
      </c>
      <c r="L145" s="92">
        <v>8.860000000000003</v>
      </c>
      <c r="M145" s="92">
        <v>8.9</v>
      </c>
      <c r="N145" s="98">
        <v>9.5</v>
      </c>
      <c r="P145" s="93"/>
      <c r="Q145" s="92"/>
    </row>
    <row r="146" spans="1:17">
      <c r="A146" s="94">
        <v>491</v>
      </c>
      <c r="B146" s="95" t="s">
        <v>208</v>
      </c>
      <c r="C146" s="96">
        <v>20</v>
      </c>
      <c r="D146" s="92">
        <v>20</v>
      </c>
      <c r="E146" s="92">
        <v>20</v>
      </c>
      <c r="F146" s="92">
        <v>20.5</v>
      </c>
      <c r="G146" s="92">
        <v>20.5</v>
      </c>
      <c r="H146" s="92">
        <v>20.5</v>
      </c>
      <c r="I146" s="97">
        <v>22</v>
      </c>
      <c r="J146" s="97">
        <v>22</v>
      </c>
      <c r="K146" s="97">
        <v>22</v>
      </c>
      <c r="L146" s="92">
        <v>9.36</v>
      </c>
      <c r="M146" s="92">
        <v>9.3999999999999986</v>
      </c>
      <c r="N146" s="98">
        <v>9.4</v>
      </c>
      <c r="P146" s="93"/>
      <c r="Q146" s="92"/>
    </row>
    <row r="147" spans="1:17">
      <c r="A147" s="94">
        <v>494</v>
      </c>
      <c r="B147" s="95" t="s">
        <v>209</v>
      </c>
      <c r="C147" s="96">
        <v>20</v>
      </c>
      <c r="D147" s="92">
        <v>20.5</v>
      </c>
      <c r="E147" s="92">
        <v>20.5</v>
      </c>
      <c r="F147" s="92">
        <v>20.5</v>
      </c>
      <c r="G147" s="92">
        <v>21</v>
      </c>
      <c r="H147" s="92">
        <v>21.5</v>
      </c>
      <c r="I147" s="97">
        <v>21</v>
      </c>
      <c r="J147" s="97">
        <v>21.5</v>
      </c>
      <c r="K147" s="97">
        <v>22</v>
      </c>
      <c r="L147" s="92">
        <v>9.36</v>
      </c>
      <c r="M147" s="92">
        <v>9.4</v>
      </c>
      <c r="N147" s="98">
        <v>9.4</v>
      </c>
      <c r="P147" s="93"/>
      <c r="Q147" s="92"/>
    </row>
    <row r="148" spans="1:17">
      <c r="A148" s="94">
        <v>495</v>
      </c>
      <c r="B148" s="95" t="s">
        <v>210</v>
      </c>
      <c r="C148" s="96">
        <v>21</v>
      </c>
      <c r="D148" s="92">
        <v>21</v>
      </c>
      <c r="E148" s="92">
        <v>21.75</v>
      </c>
      <c r="F148" s="92">
        <v>21.75</v>
      </c>
      <c r="G148" s="92">
        <v>22</v>
      </c>
      <c r="H148" s="92">
        <v>22</v>
      </c>
      <c r="I148" s="97">
        <v>22</v>
      </c>
      <c r="J148" s="97">
        <v>22</v>
      </c>
      <c r="K148" s="97">
        <v>22</v>
      </c>
      <c r="L148" s="92">
        <v>9.36</v>
      </c>
      <c r="M148" s="92">
        <v>9.8000000000000007</v>
      </c>
      <c r="N148" s="98">
        <v>9.8000000000000007</v>
      </c>
      <c r="P148" s="93"/>
      <c r="Q148" s="92"/>
    </row>
    <row r="149" spans="1:17">
      <c r="A149" s="94">
        <v>498</v>
      </c>
      <c r="B149" s="95" t="s">
        <v>211</v>
      </c>
      <c r="C149" s="96">
        <v>20.75</v>
      </c>
      <c r="D149" s="92">
        <v>21</v>
      </c>
      <c r="E149" s="92">
        <v>21</v>
      </c>
      <c r="F149" s="92">
        <v>21.5</v>
      </c>
      <c r="G149" s="92">
        <v>21.5</v>
      </c>
      <c r="H149" s="92">
        <v>21.5</v>
      </c>
      <c r="I149" s="97">
        <v>21.5</v>
      </c>
      <c r="J149" s="97">
        <v>21.5</v>
      </c>
      <c r="K149" s="97">
        <v>21.5</v>
      </c>
      <c r="L149" s="92">
        <v>8.86</v>
      </c>
      <c r="M149" s="92">
        <v>8.9</v>
      </c>
      <c r="N149" s="98">
        <v>8.9</v>
      </c>
      <c r="P149" s="93"/>
      <c r="Q149" s="92"/>
    </row>
    <row r="150" spans="1:17">
      <c r="A150" s="94">
        <v>499</v>
      </c>
      <c r="B150" s="95" t="s">
        <v>212</v>
      </c>
      <c r="C150" s="96">
        <v>20.75</v>
      </c>
      <c r="D150" s="92">
        <v>20.75</v>
      </c>
      <c r="E150" s="92">
        <v>20.75</v>
      </c>
      <c r="F150" s="92">
        <v>20.75</v>
      </c>
      <c r="G150" s="92">
        <v>20.75</v>
      </c>
      <c r="H150" s="92">
        <v>20.75</v>
      </c>
      <c r="I150" s="97">
        <v>20.75</v>
      </c>
      <c r="J150" s="97">
        <v>20.75</v>
      </c>
      <c r="K150" s="97">
        <v>20.75</v>
      </c>
      <c r="L150" s="92">
        <v>8.11</v>
      </c>
      <c r="M150" s="92">
        <v>8.4</v>
      </c>
      <c r="N150" s="98">
        <v>8.9</v>
      </c>
      <c r="P150" s="93"/>
      <c r="Q150" s="92"/>
    </row>
    <row r="151" spans="1:17">
      <c r="A151" s="94">
        <v>500</v>
      </c>
      <c r="B151" s="95" t="s">
        <v>213</v>
      </c>
      <c r="C151" s="96">
        <v>19.5</v>
      </c>
      <c r="D151" s="92">
        <v>19.5</v>
      </c>
      <c r="E151" s="92">
        <v>19.5</v>
      </c>
      <c r="F151" s="92">
        <v>19.5</v>
      </c>
      <c r="G151" s="92">
        <v>19.5</v>
      </c>
      <c r="H151" s="92">
        <v>19.5</v>
      </c>
      <c r="I151" s="97">
        <v>19.5</v>
      </c>
      <c r="J151" s="97">
        <v>19.5</v>
      </c>
      <c r="K151" s="97">
        <v>19.5</v>
      </c>
      <c r="L151" s="92">
        <v>6.8599999999999994</v>
      </c>
      <c r="M151" s="92">
        <v>6.9</v>
      </c>
      <c r="N151" s="98">
        <v>6.9</v>
      </c>
      <c r="P151" s="93"/>
      <c r="Q151" s="92"/>
    </row>
    <row r="152" spans="1:17">
      <c r="A152" s="94">
        <v>503</v>
      </c>
      <c r="B152" s="95" t="s">
        <v>214</v>
      </c>
      <c r="C152" s="96">
        <v>20.5</v>
      </c>
      <c r="D152" s="92">
        <v>20.5</v>
      </c>
      <c r="E152" s="92">
        <v>21</v>
      </c>
      <c r="F152" s="92">
        <v>21</v>
      </c>
      <c r="G152" s="92">
        <v>21</v>
      </c>
      <c r="H152" s="92">
        <v>21</v>
      </c>
      <c r="I152" s="97">
        <v>21.25</v>
      </c>
      <c r="J152" s="97">
        <v>21.25</v>
      </c>
      <c r="K152" s="97">
        <v>21.25</v>
      </c>
      <c r="L152" s="92">
        <v>8.61</v>
      </c>
      <c r="M152" s="92">
        <v>9.1</v>
      </c>
      <c r="N152" s="98">
        <v>9.1</v>
      </c>
      <c r="P152" s="93"/>
      <c r="Q152" s="92"/>
    </row>
    <row r="153" spans="1:17">
      <c r="A153" s="94">
        <v>504</v>
      </c>
      <c r="B153" s="95" t="s">
        <v>215</v>
      </c>
      <c r="C153" s="96">
        <v>21</v>
      </c>
      <c r="D153" s="92">
        <v>21.5</v>
      </c>
      <c r="E153" s="92">
        <v>21.5</v>
      </c>
      <c r="F153" s="92">
        <v>21.5</v>
      </c>
      <c r="G153" s="92">
        <v>21.5</v>
      </c>
      <c r="H153" s="92">
        <v>21.5</v>
      </c>
      <c r="I153" s="97">
        <v>21.5</v>
      </c>
      <c r="J153" s="97">
        <v>21.5</v>
      </c>
      <c r="K153" s="97">
        <v>21.5</v>
      </c>
      <c r="L153" s="92">
        <v>8.86</v>
      </c>
      <c r="M153" s="92">
        <v>9.9</v>
      </c>
      <c r="N153" s="98">
        <v>9.9</v>
      </c>
      <c r="P153" s="93"/>
      <c r="Q153" s="92"/>
    </row>
    <row r="154" spans="1:17">
      <c r="A154" s="94">
        <v>505</v>
      </c>
      <c r="B154" s="95" t="s">
        <v>216</v>
      </c>
      <c r="C154" s="96">
        <v>19.75</v>
      </c>
      <c r="D154" s="92">
        <v>20.5</v>
      </c>
      <c r="E154" s="92">
        <v>20.5</v>
      </c>
      <c r="F154" s="92">
        <v>20.5</v>
      </c>
      <c r="G154" s="92">
        <v>20.5</v>
      </c>
      <c r="H154" s="92">
        <v>20.5</v>
      </c>
      <c r="I154" s="97">
        <v>20.5</v>
      </c>
      <c r="J154" s="97">
        <v>21</v>
      </c>
      <c r="K154" s="97">
        <v>20.999999999999996</v>
      </c>
      <c r="L154" s="92">
        <v>8.3599999999999959</v>
      </c>
      <c r="M154" s="92">
        <v>8.3000000000000007</v>
      </c>
      <c r="N154" s="98">
        <v>8.3000000000000025</v>
      </c>
      <c r="P154" s="93"/>
      <c r="Q154" s="92"/>
    </row>
    <row r="155" spans="1:17">
      <c r="A155" s="94">
        <v>508</v>
      </c>
      <c r="B155" s="95" t="s">
        <v>217</v>
      </c>
      <c r="C155" s="96">
        <v>22</v>
      </c>
      <c r="D155" s="92">
        <v>22</v>
      </c>
      <c r="E155" s="92">
        <v>22</v>
      </c>
      <c r="F155" s="92">
        <v>22</v>
      </c>
      <c r="G155" s="92">
        <v>22</v>
      </c>
      <c r="H155" s="92">
        <v>22</v>
      </c>
      <c r="I155" s="97">
        <v>22</v>
      </c>
      <c r="J155" s="97">
        <v>22.499999999999996</v>
      </c>
      <c r="K155" s="97">
        <v>22.500000000000004</v>
      </c>
      <c r="L155" s="92">
        <v>9.860000000000003</v>
      </c>
      <c r="M155" s="92">
        <v>9.9</v>
      </c>
      <c r="N155" s="98">
        <v>9.9000000000000021</v>
      </c>
      <c r="P155" s="93"/>
      <c r="Q155" s="92"/>
    </row>
    <row r="156" spans="1:17">
      <c r="A156" s="94">
        <v>507</v>
      </c>
      <c r="B156" s="95" t="s">
        <v>218</v>
      </c>
      <c r="C156" s="96">
        <v>19.75</v>
      </c>
      <c r="D156" s="92">
        <v>19.75</v>
      </c>
      <c r="E156" s="92">
        <v>19.75</v>
      </c>
      <c r="F156" s="92">
        <v>19.75</v>
      </c>
      <c r="G156" s="92">
        <v>19.75</v>
      </c>
      <c r="H156" s="92">
        <v>19.75</v>
      </c>
      <c r="I156" s="97">
        <v>20.25</v>
      </c>
      <c r="J156" s="97">
        <v>20.75</v>
      </c>
      <c r="K156" s="97">
        <v>20.750000000000004</v>
      </c>
      <c r="L156" s="92">
        <v>8.110000000000003</v>
      </c>
      <c r="M156" s="92">
        <v>8.2738804856118531</v>
      </c>
      <c r="N156" s="98">
        <v>8.5</v>
      </c>
      <c r="P156" s="93"/>
      <c r="Q156" s="92"/>
    </row>
    <row r="157" spans="1:17">
      <c r="A157" s="94">
        <v>529</v>
      </c>
      <c r="B157" s="95" t="s">
        <v>219</v>
      </c>
      <c r="C157" s="96">
        <v>18.5</v>
      </c>
      <c r="D157" s="92">
        <v>18.5</v>
      </c>
      <c r="E157" s="92">
        <v>18.5</v>
      </c>
      <c r="F157" s="92">
        <v>19</v>
      </c>
      <c r="G157" s="92">
        <v>19</v>
      </c>
      <c r="H157" s="92">
        <v>19</v>
      </c>
      <c r="I157" s="97">
        <v>19</v>
      </c>
      <c r="J157" s="97">
        <v>18.999999999999996</v>
      </c>
      <c r="K157" s="97">
        <v>19</v>
      </c>
      <c r="L157" s="92">
        <v>6.3599999999999994</v>
      </c>
      <c r="M157" s="92">
        <v>6.4</v>
      </c>
      <c r="N157" s="98">
        <v>6.4</v>
      </c>
      <c r="P157" s="93"/>
      <c r="Q157" s="92"/>
    </row>
    <row r="158" spans="1:17">
      <c r="A158" s="94">
        <v>531</v>
      </c>
      <c r="B158" s="95" t="s">
        <v>220</v>
      </c>
      <c r="C158" s="96">
        <v>20.25</v>
      </c>
      <c r="D158" s="92">
        <v>20.75</v>
      </c>
      <c r="E158" s="92">
        <v>20.75</v>
      </c>
      <c r="F158" s="92">
        <v>21.25</v>
      </c>
      <c r="G158" s="92">
        <v>21.25</v>
      </c>
      <c r="H158" s="92">
        <v>21.25</v>
      </c>
      <c r="I158" s="97">
        <v>21.25</v>
      </c>
      <c r="J158" s="97">
        <v>21.25</v>
      </c>
      <c r="K158" s="97">
        <v>21.75</v>
      </c>
      <c r="L158" s="92">
        <v>9.11</v>
      </c>
      <c r="M158" s="92">
        <v>9.1</v>
      </c>
      <c r="N158" s="98">
        <v>9.1</v>
      </c>
      <c r="P158" s="93"/>
      <c r="Q158" s="92"/>
    </row>
    <row r="159" spans="1:17">
      <c r="A159" s="94">
        <v>535</v>
      </c>
      <c r="B159" s="95" t="s">
        <v>221</v>
      </c>
      <c r="C159" s="96">
        <v>21.5</v>
      </c>
      <c r="D159" s="92">
        <v>21.5</v>
      </c>
      <c r="E159" s="92">
        <v>21.5</v>
      </c>
      <c r="F159" s="92">
        <v>21.5</v>
      </c>
      <c r="G159" s="92">
        <v>21.5</v>
      </c>
      <c r="H159" s="92">
        <v>22</v>
      </c>
      <c r="I159" s="97">
        <v>22</v>
      </c>
      <c r="J159" s="97">
        <v>22</v>
      </c>
      <c r="K159" s="97">
        <v>22</v>
      </c>
      <c r="L159" s="92">
        <v>9.36</v>
      </c>
      <c r="M159" s="92">
        <v>9.9</v>
      </c>
      <c r="N159" s="98">
        <v>9.9</v>
      </c>
      <c r="P159" s="93"/>
      <c r="Q159" s="92"/>
    </row>
    <row r="160" spans="1:17">
      <c r="A160" s="94">
        <v>536</v>
      </c>
      <c r="B160" s="95" t="s">
        <v>222</v>
      </c>
      <c r="C160" s="96">
        <v>19.75</v>
      </c>
      <c r="D160" s="92">
        <v>19.75</v>
      </c>
      <c r="E160" s="92">
        <v>19.75</v>
      </c>
      <c r="F160" s="92">
        <v>20</v>
      </c>
      <c r="G160" s="92">
        <v>20.5</v>
      </c>
      <c r="H160" s="92">
        <v>20.5</v>
      </c>
      <c r="I160" s="97">
        <v>21</v>
      </c>
      <c r="J160" s="97">
        <v>21</v>
      </c>
      <c r="K160" s="97">
        <v>21</v>
      </c>
      <c r="L160" s="92">
        <v>8.36</v>
      </c>
      <c r="M160" s="92">
        <v>8.4</v>
      </c>
      <c r="N160" s="98">
        <v>8.4</v>
      </c>
      <c r="P160" s="93"/>
      <c r="Q160" s="92"/>
    </row>
    <row r="161" spans="1:17">
      <c r="A161" s="94">
        <v>538</v>
      </c>
      <c r="B161" s="95" t="s">
        <v>223</v>
      </c>
      <c r="C161" s="96">
        <v>20.5</v>
      </c>
      <c r="D161" s="92">
        <v>21</v>
      </c>
      <c r="E161" s="92">
        <v>21</v>
      </c>
      <c r="F161" s="92">
        <v>21</v>
      </c>
      <c r="G161" s="92">
        <v>21.5</v>
      </c>
      <c r="H161" s="92">
        <v>21.5</v>
      </c>
      <c r="I161" s="97">
        <v>21.5</v>
      </c>
      <c r="J161" s="97">
        <v>21.499999999999996</v>
      </c>
      <c r="K161" s="97">
        <v>21.5</v>
      </c>
      <c r="L161" s="92">
        <v>8.86</v>
      </c>
      <c r="M161" s="92">
        <v>9.1</v>
      </c>
      <c r="N161" s="98">
        <v>9.0999999999999979</v>
      </c>
      <c r="P161" s="93"/>
      <c r="Q161" s="92"/>
    </row>
    <row r="162" spans="1:17">
      <c r="A162" s="94">
        <v>541</v>
      </c>
      <c r="B162" s="95" t="s">
        <v>224</v>
      </c>
      <c r="C162" s="96">
        <v>20.395980275199495</v>
      </c>
      <c r="D162" s="92">
        <v>20.398516944800146</v>
      </c>
      <c r="E162" s="92">
        <v>20.603101174759271</v>
      </c>
      <c r="F162" s="92">
        <v>20.601755748446589</v>
      </c>
      <c r="G162" s="92">
        <v>20.602069176484655</v>
      </c>
      <c r="H162" s="92">
        <v>20.601229546910968</v>
      </c>
      <c r="I162" s="97">
        <v>20.5</v>
      </c>
      <c r="J162" s="97">
        <v>20.5</v>
      </c>
      <c r="K162" s="97">
        <v>21</v>
      </c>
      <c r="L162" s="92">
        <v>8.36</v>
      </c>
      <c r="M162" s="92">
        <v>8.9</v>
      </c>
      <c r="N162" s="98">
        <v>8.9</v>
      </c>
      <c r="P162" s="93"/>
      <c r="Q162" s="92"/>
    </row>
    <row r="163" spans="1:17">
      <c r="A163" s="94">
        <v>543</v>
      </c>
      <c r="B163" s="95" t="s">
        <v>225</v>
      </c>
      <c r="C163" s="96">
        <v>19.5</v>
      </c>
      <c r="D163" s="92">
        <v>19.5</v>
      </c>
      <c r="E163" s="92">
        <v>19.5</v>
      </c>
      <c r="F163" s="92">
        <v>19.5</v>
      </c>
      <c r="G163" s="92">
        <v>19.5</v>
      </c>
      <c r="H163" s="92">
        <v>19.5</v>
      </c>
      <c r="I163" s="97">
        <v>19.75</v>
      </c>
      <c r="J163" s="97">
        <v>19.75</v>
      </c>
      <c r="K163" s="97">
        <v>19.75</v>
      </c>
      <c r="L163" s="92">
        <v>7.1099999999999994</v>
      </c>
      <c r="M163" s="92">
        <v>7.5</v>
      </c>
      <c r="N163" s="98">
        <v>7.5</v>
      </c>
      <c r="P163" s="93"/>
      <c r="Q163" s="92"/>
    </row>
    <row r="164" spans="1:17">
      <c r="A164" s="94">
        <v>545</v>
      </c>
      <c r="B164" s="95" t="s">
        <v>226</v>
      </c>
      <c r="C164" s="96">
        <v>20.5</v>
      </c>
      <c r="D164" s="92">
        <v>21</v>
      </c>
      <c r="E164" s="92">
        <v>21</v>
      </c>
      <c r="F164" s="92">
        <v>21</v>
      </c>
      <c r="G164" s="92">
        <v>21</v>
      </c>
      <c r="H164" s="92">
        <v>21</v>
      </c>
      <c r="I164" s="97">
        <v>21</v>
      </c>
      <c r="J164" s="97">
        <v>21</v>
      </c>
      <c r="K164" s="97">
        <v>21</v>
      </c>
      <c r="L164" s="92">
        <v>8.36</v>
      </c>
      <c r="M164" s="92">
        <v>8.4</v>
      </c>
      <c r="N164" s="98">
        <v>8.4</v>
      </c>
      <c r="P164" s="93"/>
      <c r="Q164" s="92"/>
    </row>
    <row r="165" spans="1:17">
      <c r="A165" s="94">
        <v>560</v>
      </c>
      <c r="B165" s="95" t="s">
        <v>227</v>
      </c>
      <c r="C165" s="96">
        <v>20.5</v>
      </c>
      <c r="D165" s="92">
        <v>20.5</v>
      </c>
      <c r="E165" s="92">
        <v>20.75</v>
      </c>
      <c r="F165" s="92">
        <v>20.75</v>
      </c>
      <c r="G165" s="92">
        <v>20.75</v>
      </c>
      <c r="H165" s="92">
        <v>20.75</v>
      </c>
      <c r="I165" s="97">
        <v>20.75</v>
      </c>
      <c r="J165" s="97">
        <v>21.249999999999996</v>
      </c>
      <c r="K165" s="97">
        <v>21.25</v>
      </c>
      <c r="L165" s="92">
        <v>8.61</v>
      </c>
      <c r="M165" s="92">
        <v>8.6999999999999993</v>
      </c>
      <c r="N165" s="98">
        <v>8.6999999999999993</v>
      </c>
      <c r="P165" s="93"/>
      <c r="Q165" s="92"/>
    </row>
    <row r="166" spans="1:17">
      <c r="A166" s="94">
        <v>561</v>
      </c>
      <c r="B166" s="95" t="s">
        <v>228</v>
      </c>
      <c r="C166" s="96">
        <v>19.5</v>
      </c>
      <c r="D166" s="92">
        <v>19.5</v>
      </c>
      <c r="E166" s="92">
        <v>19.5</v>
      </c>
      <c r="F166" s="92">
        <v>19.5</v>
      </c>
      <c r="G166" s="92">
        <v>19.5</v>
      </c>
      <c r="H166" s="92">
        <v>21</v>
      </c>
      <c r="I166" s="97">
        <v>21</v>
      </c>
      <c r="J166" s="97">
        <v>21</v>
      </c>
      <c r="K166" s="97">
        <v>21</v>
      </c>
      <c r="L166" s="92">
        <v>8.36</v>
      </c>
      <c r="M166" s="92">
        <v>8.4</v>
      </c>
      <c r="N166" s="98">
        <v>8.4</v>
      </c>
      <c r="P166" s="93"/>
      <c r="Q166" s="92"/>
    </row>
    <row r="167" spans="1:17">
      <c r="A167" s="94">
        <v>562</v>
      </c>
      <c r="B167" s="95" t="s">
        <v>229</v>
      </c>
      <c r="C167" s="96">
        <v>21.5</v>
      </c>
      <c r="D167" s="92">
        <v>22.25</v>
      </c>
      <c r="E167" s="92">
        <v>22.25</v>
      </c>
      <c r="F167" s="92">
        <v>22</v>
      </c>
      <c r="G167" s="92">
        <v>22</v>
      </c>
      <c r="H167" s="92">
        <v>22</v>
      </c>
      <c r="I167" s="97">
        <v>22</v>
      </c>
      <c r="J167" s="97">
        <v>22</v>
      </c>
      <c r="K167" s="97">
        <v>22</v>
      </c>
      <c r="L167" s="92">
        <v>9.36</v>
      </c>
      <c r="M167" s="92">
        <v>9.4</v>
      </c>
      <c r="N167" s="98">
        <v>9.4</v>
      </c>
      <c r="P167" s="93"/>
      <c r="Q167" s="92"/>
    </row>
    <row r="168" spans="1:17">
      <c r="A168" s="94">
        <v>563</v>
      </c>
      <c r="B168" s="95" t="s">
        <v>230</v>
      </c>
      <c r="C168" s="96">
        <v>21.5</v>
      </c>
      <c r="D168" s="92">
        <v>21.75</v>
      </c>
      <c r="E168" s="92">
        <v>21.75</v>
      </c>
      <c r="F168" s="92">
        <v>21.5</v>
      </c>
      <c r="G168" s="92">
        <v>21.5</v>
      </c>
      <c r="H168" s="92">
        <v>22</v>
      </c>
      <c r="I168" s="97">
        <v>22</v>
      </c>
      <c r="J168" s="97">
        <v>22</v>
      </c>
      <c r="K168" s="97">
        <v>22</v>
      </c>
      <c r="L168" s="92">
        <v>9.36</v>
      </c>
      <c r="M168" s="92">
        <v>10</v>
      </c>
      <c r="N168" s="98">
        <v>10</v>
      </c>
      <c r="P168" s="93"/>
      <c r="Q168" s="92"/>
    </row>
    <row r="169" spans="1:17">
      <c r="A169" s="94">
        <v>564</v>
      </c>
      <c r="B169" s="95" t="s">
        <v>231</v>
      </c>
      <c r="C169" s="96">
        <v>20</v>
      </c>
      <c r="D169" s="92">
        <v>20</v>
      </c>
      <c r="E169" s="92">
        <v>20</v>
      </c>
      <c r="F169" s="92">
        <v>20</v>
      </c>
      <c r="G169" s="92">
        <v>20</v>
      </c>
      <c r="H169" s="92">
        <v>20</v>
      </c>
      <c r="I169" s="97">
        <v>20</v>
      </c>
      <c r="J169" s="97">
        <v>20.5</v>
      </c>
      <c r="K169" s="97">
        <v>20.5</v>
      </c>
      <c r="L169" s="92">
        <v>7.8599999999999994</v>
      </c>
      <c r="M169" s="92">
        <v>7.9</v>
      </c>
      <c r="N169" s="98">
        <v>8.1</v>
      </c>
      <c r="P169" s="93"/>
      <c r="Q169" s="92"/>
    </row>
    <row r="170" spans="1:17">
      <c r="A170" s="94">
        <v>309</v>
      </c>
      <c r="B170" s="95" t="s">
        <v>232</v>
      </c>
      <c r="C170" s="96">
        <v>22.25</v>
      </c>
      <c r="D170" s="92">
        <v>22.25</v>
      </c>
      <c r="E170" s="92">
        <v>22.25</v>
      </c>
      <c r="F170" s="92">
        <v>21.75</v>
      </c>
      <c r="G170" s="92">
        <v>21.75</v>
      </c>
      <c r="H170" s="92">
        <v>21.75</v>
      </c>
      <c r="I170" s="97">
        <v>21.75</v>
      </c>
      <c r="J170" s="97">
        <v>21.5</v>
      </c>
      <c r="K170" s="97">
        <v>21.5</v>
      </c>
      <c r="L170" s="92">
        <v>8.86</v>
      </c>
      <c r="M170" s="92">
        <v>8.9</v>
      </c>
      <c r="N170" s="98">
        <v>8.9</v>
      </c>
      <c r="P170" s="93"/>
      <c r="Q170" s="92"/>
    </row>
    <row r="171" spans="1:17">
      <c r="A171" s="94">
        <v>576</v>
      </c>
      <c r="B171" s="95" t="s">
        <v>233</v>
      </c>
      <c r="C171" s="96">
        <v>20</v>
      </c>
      <c r="D171" s="92">
        <v>21</v>
      </c>
      <c r="E171" s="92">
        <v>21</v>
      </c>
      <c r="F171" s="92">
        <v>21</v>
      </c>
      <c r="G171" s="92">
        <v>21</v>
      </c>
      <c r="H171" s="92">
        <v>21</v>
      </c>
      <c r="I171" s="97">
        <v>21</v>
      </c>
      <c r="J171" s="97">
        <v>21</v>
      </c>
      <c r="K171" s="97">
        <v>21</v>
      </c>
      <c r="L171" s="92">
        <v>8.36</v>
      </c>
      <c r="M171" s="92">
        <v>8.4</v>
      </c>
      <c r="N171" s="98">
        <v>8.4</v>
      </c>
      <c r="P171" s="93"/>
      <c r="Q171" s="92"/>
    </row>
    <row r="172" spans="1:17">
      <c r="A172" s="94">
        <v>577</v>
      </c>
      <c r="B172" s="95" t="s">
        <v>234</v>
      </c>
      <c r="C172" s="96">
        <v>20.25</v>
      </c>
      <c r="D172" s="92">
        <v>20.75</v>
      </c>
      <c r="E172" s="92">
        <v>20.75</v>
      </c>
      <c r="F172" s="92">
        <v>20.75</v>
      </c>
      <c r="G172" s="92">
        <v>20.75</v>
      </c>
      <c r="H172" s="92">
        <v>20.75</v>
      </c>
      <c r="I172" s="97">
        <v>20.75</v>
      </c>
      <c r="J172" s="97">
        <v>20.75</v>
      </c>
      <c r="K172" s="97">
        <v>20.75</v>
      </c>
      <c r="L172" s="92">
        <v>8.11</v>
      </c>
      <c r="M172" s="92">
        <v>8.1999999999999993</v>
      </c>
      <c r="N172" s="98">
        <v>8.1999999999999993</v>
      </c>
      <c r="P172" s="93"/>
      <c r="Q172" s="92"/>
    </row>
    <row r="173" spans="1:17">
      <c r="A173" s="94">
        <v>578</v>
      </c>
      <c r="B173" s="95" t="s">
        <v>235</v>
      </c>
      <c r="C173" s="96">
        <v>22</v>
      </c>
      <c r="D173" s="92">
        <v>22</v>
      </c>
      <c r="E173" s="92">
        <v>22</v>
      </c>
      <c r="F173" s="92">
        <v>22</v>
      </c>
      <c r="G173" s="92">
        <v>22</v>
      </c>
      <c r="H173" s="92">
        <v>22</v>
      </c>
      <c r="I173" s="97">
        <v>22</v>
      </c>
      <c r="J173" s="97">
        <v>22</v>
      </c>
      <c r="K173" s="97">
        <v>22</v>
      </c>
      <c r="L173" s="92">
        <v>9.36</v>
      </c>
      <c r="M173" s="92">
        <v>9.4</v>
      </c>
      <c r="N173" s="98">
        <v>9.4</v>
      </c>
      <c r="P173" s="93"/>
      <c r="Q173" s="92"/>
    </row>
    <row r="174" spans="1:17">
      <c r="A174" s="94">
        <v>445</v>
      </c>
      <c r="B174" s="95" t="s">
        <v>236</v>
      </c>
      <c r="C174" s="96">
        <v>19.75</v>
      </c>
      <c r="D174" s="92">
        <v>19.75</v>
      </c>
      <c r="E174" s="92">
        <v>19.75</v>
      </c>
      <c r="F174" s="92">
        <v>19.75</v>
      </c>
      <c r="G174" s="92">
        <v>19.75</v>
      </c>
      <c r="H174" s="92">
        <v>19.75</v>
      </c>
      <c r="I174" s="97">
        <v>20</v>
      </c>
      <c r="J174" s="97">
        <v>20.5</v>
      </c>
      <c r="K174" s="97">
        <v>20.5</v>
      </c>
      <c r="L174" s="92">
        <v>7.8599999999999994</v>
      </c>
      <c r="M174" s="92">
        <v>7.9</v>
      </c>
      <c r="N174" s="98">
        <v>7.9</v>
      </c>
      <c r="P174" s="93"/>
      <c r="Q174" s="92"/>
    </row>
    <row r="175" spans="1:17">
      <c r="A175" s="94">
        <v>580</v>
      </c>
      <c r="B175" s="100" t="s">
        <v>237</v>
      </c>
      <c r="C175" s="96">
        <v>19.5</v>
      </c>
      <c r="D175" s="92">
        <v>19.5</v>
      </c>
      <c r="E175" s="92">
        <v>19.5</v>
      </c>
      <c r="F175" s="92">
        <v>19.5</v>
      </c>
      <c r="G175" s="92">
        <v>19.5</v>
      </c>
      <c r="H175" s="92">
        <v>19.5</v>
      </c>
      <c r="I175" s="97">
        <v>20.5</v>
      </c>
      <c r="J175" s="97">
        <v>20.5</v>
      </c>
      <c r="K175" s="97">
        <v>21.5</v>
      </c>
      <c r="L175" s="92">
        <v>8.86</v>
      </c>
      <c r="M175" s="92">
        <v>9.5</v>
      </c>
      <c r="N175" s="98">
        <v>9.5</v>
      </c>
      <c r="P175" s="93"/>
      <c r="Q175" s="92"/>
    </row>
    <row r="176" spans="1:17">
      <c r="A176" s="94">
        <v>581</v>
      </c>
      <c r="B176" s="95" t="s">
        <v>238</v>
      </c>
      <c r="C176" s="96">
        <v>20.5</v>
      </c>
      <c r="D176" s="92">
        <v>20.5</v>
      </c>
      <c r="E176" s="92">
        <v>21</v>
      </c>
      <c r="F176" s="92">
        <v>21</v>
      </c>
      <c r="G176" s="92">
        <v>22</v>
      </c>
      <c r="H176" s="92">
        <v>22</v>
      </c>
      <c r="I176" s="97">
        <v>22</v>
      </c>
      <c r="J176" s="97">
        <v>21.999999999999996</v>
      </c>
      <c r="K176" s="97">
        <v>22</v>
      </c>
      <c r="L176" s="92">
        <v>9.36</v>
      </c>
      <c r="M176" s="92">
        <v>9.4</v>
      </c>
      <c r="N176" s="98">
        <v>9.4</v>
      </c>
      <c r="P176" s="93"/>
      <c r="Q176" s="92"/>
    </row>
    <row r="177" spans="1:17">
      <c r="A177" s="94">
        <v>599</v>
      </c>
      <c r="B177" s="95" t="s">
        <v>239</v>
      </c>
      <c r="C177" s="96">
        <v>20.5</v>
      </c>
      <c r="D177" s="92">
        <v>20.5</v>
      </c>
      <c r="E177" s="92">
        <v>20.5</v>
      </c>
      <c r="F177" s="92">
        <v>20.5</v>
      </c>
      <c r="G177" s="92">
        <v>20.5</v>
      </c>
      <c r="H177" s="92">
        <v>20.5</v>
      </c>
      <c r="I177" s="97">
        <v>21</v>
      </c>
      <c r="J177" s="97">
        <v>21</v>
      </c>
      <c r="K177" s="97">
        <v>21</v>
      </c>
      <c r="L177" s="92">
        <v>8.36</v>
      </c>
      <c r="M177" s="92">
        <v>9</v>
      </c>
      <c r="N177" s="98">
        <v>9.3000000000000007</v>
      </c>
      <c r="P177" s="93"/>
      <c r="Q177" s="92"/>
    </row>
    <row r="178" spans="1:17">
      <c r="A178" s="94">
        <v>583</v>
      </c>
      <c r="B178" s="102" t="s">
        <v>240</v>
      </c>
      <c r="C178" s="96">
        <v>19.5</v>
      </c>
      <c r="D178" s="92">
        <v>19.5</v>
      </c>
      <c r="E178" s="92">
        <v>21.5</v>
      </c>
      <c r="F178" s="92">
        <v>22</v>
      </c>
      <c r="G178" s="92">
        <v>22.25</v>
      </c>
      <c r="H178" s="92">
        <v>22.25</v>
      </c>
      <c r="I178" s="97">
        <v>22.25</v>
      </c>
      <c r="J178" s="97">
        <v>22.25</v>
      </c>
      <c r="K178" s="97">
        <v>22</v>
      </c>
      <c r="L178" s="92">
        <v>9.36</v>
      </c>
      <c r="M178" s="92">
        <v>9.1</v>
      </c>
      <c r="N178" s="98">
        <v>9.1</v>
      </c>
      <c r="P178" s="93"/>
      <c r="Q178" s="92"/>
    </row>
    <row r="179" spans="1:17">
      <c r="A179" s="94">
        <v>854</v>
      </c>
      <c r="B179" s="95" t="s">
        <v>241</v>
      </c>
      <c r="C179" s="96">
        <v>20.25</v>
      </c>
      <c r="D179" s="92">
        <v>20.25</v>
      </c>
      <c r="E179" s="92">
        <v>20.25</v>
      </c>
      <c r="F179" s="92">
        <v>20.25</v>
      </c>
      <c r="G179" s="92">
        <v>21</v>
      </c>
      <c r="H179" s="92">
        <v>21.25</v>
      </c>
      <c r="I179" s="97">
        <v>21.25</v>
      </c>
      <c r="J179" s="97">
        <v>21.25</v>
      </c>
      <c r="K179" s="97">
        <v>21.25</v>
      </c>
      <c r="L179" s="92">
        <v>8.61</v>
      </c>
      <c r="M179" s="92">
        <v>9</v>
      </c>
      <c r="N179" s="98">
        <v>9</v>
      </c>
      <c r="P179" s="93"/>
      <c r="Q179" s="92"/>
    </row>
    <row r="180" spans="1:17">
      <c r="A180" s="94">
        <v>584</v>
      </c>
      <c r="B180" s="95" t="s">
        <v>242</v>
      </c>
      <c r="C180" s="96">
        <v>21</v>
      </c>
      <c r="D180" s="92">
        <v>21</v>
      </c>
      <c r="E180" s="92">
        <v>21</v>
      </c>
      <c r="F180" s="92">
        <v>21.5</v>
      </c>
      <c r="G180" s="92">
        <v>21.5</v>
      </c>
      <c r="H180" s="92">
        <v>21.5</v>
      </c>
      <c r="I180" s="97">
        <v>21.5</v>
      </c>
      <c r="J180" s="97">
        <v>21.5</v>
      </c>
      <c r="K180" s="97">
        <v>21.5</v>
      </c>
      <c r="L180" s="92">
        <v>8.86</v>
      </c>
      <c r="M180" s="92">
        <v>9.3000000000000007</v>
      </c>
      <c r="N180" s="98">
        <v>9.3000000000000007</v>
      </c>
      <c r="P180" s="93"/>
      <c r="Q180" s="92"/>
    </row>
    <row r="181" spans="1:17">
      <c r="A181" s="94">
        <v>592</v>
      </c>
      <c r="B181" s="95" t="s">
        <v>243</v>
      </c>
      <c r="C181" s="96">
        <v>21.25</v>
      </c>
      <c r="D181" s="92">
        <v>21.25</v>
      </c>
      <c r="E181" s="92">
        <v>21.25</v>
      </c>
      <c r="F181" s="92">
        <v>21.25</v>
      </c>
      <c r="G181" s="92">
        <v>21.75</v>
      </c>
      <c r="H181" s="92">
        <v>21.75</v>
      </c>
      <c r="I181" s="97">
        <v>21.75</v>
      </c>
      <c r="J181" s="97">
        <v>21.75</v>
      </c>
      <c r="K181" s="97">
        <v>21.75</v>
      </c>
      <c r="L181" s="92">
        <v>9.11</v>
      </c>
      <c r="M181" s="92">
        <v>9.9000000000000021</v>
      </c>
      <c r="N181" s="98">
        <v>9.9</v>
      </c>
      <c r="P181" s="93"/>
      <c r="Q181" s="92"/>
    </row>
    <row r="182" spans="1:17">
      <c r="A182" s="94">
        <v>593</v>
      </c>
      <c r="B182" s="95" t="s">
        <v>244</v>
      </c>
      <c r="C182" s="96">
        <v>20.5</v>
      </c>
      <c r="D182" s="92">
        <v>21.5</v>
      </c>
      <c r="E182" s="92">
        <v>22</v>
      </c>
      <c r="F182" s="92">
        <v>22</v>
      </c>
      <c r="G182" s="92">
        <v>22</v>
      </c>
      <c r="H182" s="92">
        <v>22</v>
      </c>
      <c r="I182" s="97">
        <v>22</v>
      </c>
      <c r="J182" s="97">
        <v>22</v>
      </c>
      <c r="K182" s="97">
        <v>22</v>
      </c>
      <c r="L182" s="92">
        <v>9.36</v>
      </c>
      <c r="M182" s="92">
        <v>9.4</v>
      </c>
      <c r="N182" s="98">
        <v>9.4</v>
      </c>
      <c r="P182" s="93"/>
      <c r="Q182" s="92"/>
    </row>
    <row r="183" spans="1:17">
      <c r="A183" s="94">
        <v>595</v>
      </c>
      <c r="B183" s="95" t="s">
        <v>245</v>
      </c>
      <c r="C183" s="96">
        <v>20.75</v>
      </c>
      <c r="D183" s="92">
        <v>20.75</v>
      </c>
      <c r="E183" s="92">
        <v>20.75</v>
      </c>
      <c r="F183" s="92">
        <v>20.75</v>
      </c>
      <c r="G183" s="92">
        <v>21.75</v>
      </c>
      <c r="H183" s="92">
        <v>21.75</v>
      </c>
      <c r="I183" s="97">
        <v>21.75</v>
      </c>
      <c r="J183" s="97">
        <v>21.749999999999996</v>
      </c>
      <c r="K183" s="97">
        <v>21.750000000000004</v>
      </c>
      <c r="L183" s="92">
        <v>9.110000000000003</v>
      </c>
      <c r="M183" s="92">
        <v>9.1000000000000014</v>
      </c>
      <c r="N183" s="98">
        <v>9.1</v>
      </c>
      <c r="P183" s="93"/>
      <c r="Q183" s="92"/>
    </row>
    <row r="184" spans="1:17">
      <c r="A184" s="94">
        <v>598</v>
      </c>
      <c r="B184" s="95" t="s">
        <v>246</v>
      </c>
      <c r="C184" s="96">
        <v>21.25</v>
      </c>
      <c r="D184" s="92">
        <v>21.25</v>
      </c>
      <c r="E184" s="92">
        <v>21.25</v>
      </c>
      <c r="F184" s="92">
        <v>21.25</v>
      </c>
      <c r="G184" s="92">
        <v>21.25</v>
      </c>
      <c r="H184" s="92">
        <v>21.25</v>
      </c>
      <c r="I184" s="97">
        <v>21.25</v>
      </c>
      <c r="J184" s="97">
        <v>21.25</v>
      </c>
      <c r="K184" s="97">
        <v>21.25</v>
      </c>
      <c r="L184" s="92">
        <v>8.61</v>
      </c>
      <c r="M184" s="92">
        <v>9</v>
      </c>
      <c r="N184" s="98">
        <v>9</v>
      </c>
      <c r="P184" s="93"/>
      <c r="Q184" s="92"/>
    </row>
    <row r="185" spans="1:17">
      <c r="A185" s="94">
        <v>601</v>
      </c>
      <c r="B185" s="95" t="s">
        <v>247</v>
      </c>
      <c r="C185" s="96">
        <v>21</v>
      </c>
      <c r="D185" s="92">
        <v>21</v>
      </c>
      <c r="E185" s="92">
        <v>21</v>
      </c>
      <c r="F185" s="92">
        <v>21</v>
      </c>
      <c r="G185" s="92">
        <v>21</v>
      </c>
      <c r="H185" s="92">
        <v>21</v>
      </c>
      <c r="I185" s="97">
        <v>21</v>
      </c>
      <c r="J185" s="97">
        <v>21</v>
      </c>
      <c r="K185" s="97">
        <v>21.000000000000004</v>
      </c>
      <c r="L185" s="92">
        <v>8.360000000000003</v>
      </c>
      <c r="M185" s="92">
        <v>8.4</v>
      </c>
      <c r="N185" s="98">
        <v>8.9</v>
      </c>
      <c r="P185" s="93"/>
      <c r="Q185" s="92"/>
    </row>
    <row r="186" spans="1:17">
      <c r="A186" s="94">
        <v>604</v>
      </c>
      <c r="B186" s="95" t="s">
        <v>248</v>
      </c>
      <c r="C186" s="96">
        <v>20</v>
      </c>
      <c r="D186" s="92">
        <v>20</v>
      </c>
      <c r="E186" s="92">
        <v>20</v>
      </c>
      <c r="F186" s="92">
        <v>20</v>
      </c>
      <c r="G186" s="92">
        <v>20</v>
      </c>
      <c r="H186" s="92">
        <v>20</v>
      </c>
      <c r="I186" s="97">
        <v>20.5</v>
      </c>
      <c r="J186" s="97">
        <v>20.5</v>
      </c>
      <c r="K186" s="97">
        <v>20.5</v>
      </c>
      <c r="L186" s="92">
        <v>7.8599999999999994</v>
      </c>
      <c r="M186" s="92">
        <v>7.9</v>
      </c>
      <c r="N186" s="98">
        <v>7.9</v>
      </c>
      <c r="P186" s="93"/>
      <c r="Q186" s="92"/>
    </row>
    <row r="187" spans="1:17">
      <c r="A187" s="94">
        <v>607</v>
      </c>
      <c r="B187" s="95" t="s">
        <v>249</v>
      </c>
      <c r="C187" s="96">
        <v>19</v>
      </c>
      <c r="D187" s="92">
        <v>19.5</v>
      </c>
      <c r="E187" s="92">
        <v>20.25</v>
      </c>
      <c r="F187" s="92">
        <v>20.25</v>
      </c>
      <c r="G187" s="92">
        <v>20.25</v>
      </c>
      <c r="H187" s="92">
        <v>20.25</v>
      </c>
      <c r="I187" s="97">
        <v>20.25</v>
      </c>
      <c r="J187" s="97">
        <v>20.25</v>
      </c>
      <c r="K187" s="97">
        <v>20.25</v>
      </c>
      <c r="L187" s="92">
        <v>7.6099999999999994</v>
      </c>
      <c r="M187" s="92">
        <v>8.5</v>
      </c>
      <c r="N187" s="98">
        <v>9</v>
      </c>
      <c r="P187" s="93"/>
      <c r="Q187" s="92"/>
    </row>
    <row r="188" spans="1:17">
      <c r="A188" s="94">
        <v>608</v>
      </c>
      <c r="B188" s="95" t="s">
        <v>250</v>
      </c>
      <c r="C188" s="96">
        <v>20.5</v>
      </c>
      <c r="D188" s="92">
        <v>20.5</v>
      </c>
      <c r="E188" s="92">
        <v>20.5</v>
      </c>
      <c r="F188" s="92">
        <v>20.5</v>
      </c>
      <c r="G188" s="92">
        <v>20.5</v>
      </c>
      <c r="H188" s="92">
        <v>21.5</v>
      </c>
      <c r="I188" s="97">
        <v>21.5</v>
      </c>
      <c r="J188" s="97">
        <v>21.5</v>
      </c>
      <c r="K188" s="97">
        <v>21.5</v>
      </c>
      <c r="L188" s="92">
        <v>8.86</v>
      </c>
      <c r="M188" s="92">
        <v>9.9</v>
      </c>
      <c r="N188" s="98">
        <v>10.9</v>
      </c>
      <c r="P188" s="93"/>
      <c r="Q188" s="92"/>
    </row>
    <row r="189" spans="1:17">
      <c r="A189" s="94">
        <v>609</v>
      </c>
      <c r="B189" s="95" t="s">
        <v>251</v>
      </c>
      <c r="C189" s="96">
        <v>19.277613268109686</v>
      </c>
      <c r="D189" s="92">
        <v>19.75</v>
      </c>
      <c r="E189" s="92">
        <v>19.75</v>
      </c>
      <c r="F189" s="92">
        <v>19.75</v>
      </c>
      <c r="G189" s="92">
        <v>19.75</v>
      </c>
      <c r="H189" s="92">
        <v>20.25</v>
      </c>
      <c r="I189" s="97">
        <v>20.25</v>
      </c>
      <c r="J189" s="97">
        <v>21.000000000000004</v>
      </c>
      <c r="K189" s="97">
        <v>21.000000000000004</v>
      </c>
      <c r="L189" s="92">
        <v>8.360000000000003</v>
      </c>
      <c r="M189" s="92">
        <v>8.4</v>
      </c>
      <c r="N189" s="98">
        <v>8.6999999999999993</v>
      </c>
      <c r="P189" s="93"/>
      <c r="Q189" s="92"/>
    </row>
    <row r="190" spans="1:17">
      <c r="A190" s="94">
        <v>611</v>
      </c>
      <c r="B190" s="95" t="s">
        <v>252</v>
      </c>
      <c r="C190" s="96">
        <v>20</v>
      </c>
      <c r="D190" s="92">
        <v>20</v>
      </c>
      <c r="E190" s="92">
        <v>20.5</v>
      </c>
      <c r="F190" s="92">
        <v>20.5</v>
      </c>
      <c r="G190" s="92">
        <v>20.5</v>
      </c>
      <c r="H190" s="92">
        <v>20.5</v>
      </c>
      <c r="I190" s="97">
        <v>20.5</v>
      </c>
      <c r="J190" s="97">
        <v>20.5</v>
      </c>
      <c r="K190" s="97">
        <v>20.500000000000004</v>
      </c>
      <c r="L190" s="92">
        <v>7.860000000000003</v>
      </c>
      <c r="M190" s="92">
        <v>7.9</v>
      </c>
      <c r="N190" s="98">
        <v>7.9</v>
      </c>
      <c r="P190" s="93"/>
      <c r="Q190" s="92"/>
    </row>
    <row r="191" spans="1:17">
      <c r="A191" s="94">
        <v>638</v>
      </c>
      <c r="B191" s="95" t="s">
        <v>253</v>
      </c>
      <c r="C191" s="96">
        <v>19.25</v>
      </c>
      <c r="D191" s="92">
        <v>19.75</v>
      </c>
      <c r="E191" s="92">
        <v>19.75</v>
      </c>
      <c r="F191" s="92">
        <v>19.75</v>
      </c>
      <c r="G191" s="92">
        <v>19.75</v>
      </c>
      <c r="H191" s="92">
        <v>19.75</v>
      </c>
      <c r="I191" s="97">
        <v>19.75</v>
      </c>
      <c r="J191" s="97">
        <v>19.75</v>
      </c>
      <c r="K191" s="97">
        <v>19.75</v>
      </c>
      <c r="L191" s="92">
        <v>7.1099999999999994</v>
      </c>
      <c r="M191" s="92">
        <v>7.1</v>
      </c>
      <c r="N191" s="98">
        <v>7.1</v>
      </c>
      <c r="P191" s="93"/>
      <c r="Q191" s="92"/>
    </row>
    <row r="192" spans="1:17">
      <c r="A192" s="94">
        <v>614</v>
      </c>
      <c r="B192" s="95" t="s">
        <v>254</v>
      </c>
      <c r="C192" s="96">
        <v>21</v>
      </c>
      <c r="D192" s="92">
        <v>21</v>
      </c>
      <c r="E192" s="92">
        <v>21.75</v>
      </c>
      <c r="F192" s="92">
        <v>21.75</v>
      </c>
      <c r="G192" s="92">
        <v>21.75</v>
      </c>
      <c r="H192" s="92">
        <v>21.75</v>
      </c>
      <c r="I192" s="97">
        <v>21.75</v>
      </c>
      <c r="J192" s="97">
        <v>21.75</v>
      </c>
      <c r="K192" s="97">
        <v>21.75</v>
      </c>
      <c r="L192" s="92">
        <v>9.11</v>
      </c>
      <c r="M192" s="92">
        <v>9.1</v>
      </c>
      <c r="N192" s="98">
        <v>9.1</v>
      </c>
      <c r="P192" s="93"/>
      <c r="Q192" s="92"/>
    </row>
    <row r="193" spans="1:17">
      <c r="A193" s="94">
        <v>615</v>
      </c>
      <c r="B193" s="95" t="s">
        <v>255</v>
      </c>
      <c r="C193" s="96">
        <v>20.5</v>
      </c>
      <c r="D193" s="92">
        <v>20.5</v>
      </c>
      <c r="E193" s="92">
        <v>20.5</v>
      </c>
      <c r="F193" s="92">
        <v>20.5</v>
      </c>
      <c r="G193" s="92">
        <v>20.5</v>
      </c>
      <c r="H193" s="92">
        <v>20.5</v>
      </c>
      <c r="I193" s="97">
        <v>20.5</v>
      </c>
      <c r="J193" s="97">
        <v>21</v>
      </c>
      <c r="K193" s="97">
        <v>21</v>
      </c>
      <c r="L193" s="92">
        <v>8.36</v>
      </c>
      <c r="M193" s="92">
        <v>9</v>
      </c>
      <c r="N193" s="98">
        <v>9.4999999999999982</v>
      </c>
      <c r="P193" s="93"/>
      <c r="Q193" s="92"/>
    </row>
    <row r="194" spans="1:17">
      <c r="A194" s="94">
        <v>616</v>
      </c>
      <c r="B194" s="95" t="s">
        <v>256</v>
      </c>
      <c r="C194" s="96">
        <v>21</v>
      </c>
      <c r="D194" s="92">
        <v>22</v>
      </c>
      <c r="E194" s="92">
        <v>22</v>
      </c>
      <c r="F194" s="92">
        <v>22</v>
      </c>
      <c r="G194" s="92">
        <v>21.5</v>
      </c>
      <c r="H194" s="92">
        <v>21.5</v>
      </c>
      <c r="I194" s="97">
        <v>21.5</v>
      </c>
      <c r="J194" s="97">
        <v>21.5</v>
      </c>
      <c r="K194" s="97">
        <v>21.5</v>
      </c>
      <c r="L194" s="92">
        <v>8.86</v>
      </c>
      <c r="M194" s="92">
        <v>8.9</v>
      </c>
      <c r="N194" s="98">
        <v>9.9</v>
      </c>
      <c r="P194" s="93"/>
      <c r="Q194" s="92"/>
    </row>
    <row r="195" spans="1:17">
      <c r="A195" s="103">
        <v>619</v>
      </c>
      <c r="B195" s="95" t="s">
        <v>257</v>
      </c>
      <c r="C195" s="96">
        <v>20.5</v>
      </c>
      <c r="D195" s="92">
        <v>21.5</v>
      </c>
      <c r="E195" s="92">
        <v>21.5</v>
      </c>
      <c r="F195" s="92">
        <v>21.5</v>
      </c>
      <c r="G195" s="92">
        <v>22</v>
      </c>
      <c r="H195" s="92">
        <v>22</v>
      </c>
      <c r="I195" s="97">
        <v>22</v>
      </c>
      <c r="J195" s="97">
        <v>22</v>
      </c>
      <c r="K195" s="97">
        <v>22</v>
      </c>
      <c r="L195" s="92">
        <v>9.36</v>
      </c>
      <c r="M195" s="92">
        <v>9</v>
      </c>
      <c r="N195" s="98">
        <v>9.4</v>
      </c>
      <c r="P195" s="93"/>
      <c r="Q195" s="92"/>
    </row>
    <row r="196" spans="1:17">
      <c r="A196" s="94">
        <v>620</v>
      </c>
      <c r="B196" s="95" t="s">
        <v>258</v>
      </c>
      <c r="C196" s="96">
        <v>21</v>
      </c>
      <c r="D196" s="92">
        <v>21.5</v>
      </c>
      <c r="E196" s="92">
        <v>21.5</v>
      </c>
      <c r="F196" s="92">
        <v>21.5</v>
      </c>
      <c r="G196" s="92">
        <v>21.5</v>
      </c>
      <c r="H196" s="92">
        <v>21.5</v>
      </c>
      <c r="I196" s="97">
        <v>21.5</v>
      </c>
      <c r="J196" s="97">
        <v>21.5</v>
      </c>
      <c r="K196" s="97">
        <v>21.5</v>
      </c>
      <c r="L196" s="92">
        <v>8.86</v>
      </c>
      <c r="M196" s="92">
        <v>8.9</v>
      </c>
      <c r="N196" s="98">
        <v>8.9</v>
      </c>
      <c r="P196" s="93"/>
      <c r="Q196" s="92"/>
    </row>
    <row r="197" spans="1:17">
      <c r="A197" s="94">
        <v>623</v>
      </c>
      <c r="B197" s="95" t="s">
        <v>259</v>
      </c>
      <c r="C197" s="96">
        <v>20.5</v>
      </c>
      <c r="D197" s="92">
        <v>20.5</v>
      </c>
      <c r="E197" s="92">
        <v>20.5</v>
      </c>
      <c r="F197" s="92">
        <v>20</v>
      </c>
      <c r="G197" s="92">
        <v>20</v>
      </c>
      <c r="H197" s="92">
        <v>20</v>
      </c>
      <c r="I197" s="97">
        <v>19.5</v>
      </c>
      <c r="J197" s="97">
        <v>19.5</v>
      </c>
      <c r="K197" s="97">
        <v>19.5</v>
      </c>
      <c r="L197" s="92">
        <v>6.8599999999999994</v>
      </c>
      <c r="M197" s="92">
        <v>6.6000000000000005</v>
      </c>
      <c r="N197" s="98">
        <v>6.6000000000000005</v>
      </c>
      <c r="P197" s="93"/>
      <c r="Q197" s="92"/>
    </row>
    <row r="198" spans="1:17">
      <c r="A198" s="94">
        <v>624</v>
      </c>
      <c r="B198" s="95" t="s">
        <v>260</v>
      </c>
      <c r="C198" s="96">
        <v>19.75</v>
      </c>
      <c r="D198" s="92">
        <v>19.75</v>
      </c>
      <c r="E198" s="92">
        <v>20.25</v>
      </c>
      <c r="F198" s="92">
        <v>20.25</v>
      </c>
      <c r="G198" s="92">
        <v>20.25</v>
      </c>
      <c r="H198" s="92">
        <v>20.25</v>
      </c>
      <c r="I198" s="97">
        <v>20.75</v>
      </c>
      <c r="J198" s="97">
        <v>20.75</v>
      </c>
      <c r="K198" s="97">
        <v>20.75</v>
      </c>
      <c r="L198" s="92">
        <v>8.11</v>
      </c>
      <c r="M198" s="92">
        <v>8.1</v>
      </c>
      <c r="N198" s="98">
        <v>8.1000000000000014</v>
      </c>
      <c r="P198" s="93"/>
      <c r="Q198" s="92"/>
    </row>
    <row r="199" spans="1:17">
      <c r="A199" s="94">
        <v>625</v>
      </c>
      <c r="B199" s="95" t="s">
        <v>261</v>
      </c>
      <c r="C199" s="96">
        <v>20.25</v>
      </c>
      <c r="D199" s="92">
        <v>20.25</v>
      </c>
      <c r="E199" s="92">
        <v>20.25</v>
      </c>
      <c r="F199" s="92">
        <v>20.25</v>
      </c>
      <c r="G199" s="92">
        <v>20.25</v>
      </c>
      <c r="H199" s="92">
        <v>20.75</v>
      </c>
      <c r="I199" s="97">
        <v>20.75</v>
      </c>
      <c r="J199" s="97">
        <v>20.75</v>
      </c>
      <c r="K199" s="97">
        <v>20.75</v>
      </c>
      <c r="L199" s="92">
        <v>8.11</v>
      </c>
      <c r="M199" s="92">
        <v>7.9</v>
      </c>
      <c r="N199" s="98">
        <v>7.9</v>
      </c>
      <c r="P199" s="93"/>
      <c r="Q199" s="92"/>
    </row>
    <row r="200" spans="1:17">
      <c r="A200" s="94">
        <v>626</v>
      </c>
      <c r="B200" s="95" t="s">
        <v>262</v>
      </c>
      <c r="C200" s="96">
        <v>19.75</v>
      </c>
      <c r="D200" s="92">
        <v>19.75</v>
      </c>
      <c r="E200" s="92">
        <v>19.75</v>
      </c>
      <c r="F200" s="92">
        <v>20.75</v>
      </c>
      <c r="G200" s="92">
        <v>20.75</v>
      </c>
      <c r="H200" s="92">
        <v>20.75</v>
      </c>
      <c r="I200" s="97">
        <v>21.75</v>
      </c>
      <c r="J200" s="97">
        <v>21.75</v>
      </c>
      <c r="K200" s="97">
        <v>21.75</v>
      </c>
      <c r="L200" s="92">
        <v>9.11</v>
      </c>
      <c r="M200" s="92">
        <v>9.1</v>
      </c>
      <c r="N200" s="98">
        <v>9.1</v>
      </c>
      <c r="P200" s="93"/>
      <c r="Q200" s="92"/>
    </row>
    <row r="201" spans="1:17">
      <c r="A201" s="94">
        <v>630</v>
      </c>
      <c r="B201" s="95" t="s">
        <v>263</v>
      </c>
      <c r="C201" s="96">
        <v>19.75</v>
      </c>
      <c r="D201" s="92">
        <v>19.75</v>
      </c>
      <c r="E201" s="92">
        <v>19.75</v>
      </c>
      <c r="F201" s="92">
        <v>19.75</v>
      </c>
      <c r="G201" s="92">
        <v>19.75</v>
      </c>
      <c r="H201" s="92">
        <v>19.75</v>
      </c>
      <c r="I201" s="97">
        <v>19.75</v>
      </c>
      <c r="J201" s="97">
        <v>19.75</v>
      </c>
      <c r="K201" s="97">
        <v>19.75</v>
      </c>
      <c r="L201" s="92">
        <v>7.1099999999999994</v>
      </c>
      <c r="M201" s="92">
        <v>8</v>
      </c>
      <c r="N201" s="98">
        <v>8</v>
      </c>
      <c r="P201" s="93"/>
      <c r="Q201" s="92"/>
    </row>
    <row r="202" spans="1:17">
      <c r="A202" s="94">
        <v>631</v>
      </c>
      <c r="B202" s="95" t="s">
        <v>264</v>
      </c>
      <c r="C202" s="96">
        <v>20.5</v>
      </c>
      <c r="D202" s="92">
        <v>21</v>
      </c>
      <c r="E202" s="92">
        <v>21</v>
      </c>
      <c r="F202" s="92">
        <v>21.75</v>
      </c>
      <c r="G202" s="92">
        <v>21.75</v>
      </c>
      <c r="H202" s="92">
        <v>21.75</v>
      </c>
      <c r="I202" s="97">
        <v>21.75</v>
      </c>
      <c r="J202" s="97">
        <v>21.75</v>
      </c>
      <c r="K202" s="97">
        <v>21.75</v>
      </c>
      <c r="L202" s="92">
        <v>9.11</v>
      </c>
      <c r="M202" s="92">
        <v>9.1</v>
      </c>
      <c r="N202" s="98">
        <v>9.1</v>
      </c>
      <c r="P202" s="93"/>
      <c r="Q202" s="92"/>
    </row>
    <row r="203" spans="1:17">
      <c r="A203" s="94">
        <v>635</v>
      </c>
      <c r="B203" s="95" t="s">
        <v>265</v>
      </c>
      <c r="C203" s="96">
        <v>20.5</v>
      </c>
      <c r="D203" s="92">
        <v>21</v>
      </c>
      <c r="E203" s="92">
        <v>21</v>
      </c>
      <c r="F203" s="92">
        <v>21</v>
      </c>
      <c r="G203" s="92">
        <v>21</v>
      </c>
      <c r="H203" s="92">
        <v>21.5</v>
      </c>
      <c r="I203" s="97">
        <v>21.5</v>
      </c>
      <c r="J203" s="97">
        <v>21.5</v>
      </c>
      <c r="K203" s="97">
        <v>21.5</v>
      </c>
      <c r="L203" s="92">
        <v>8.86</v>
      </c>
      <c r="M203" s="92">
        <v>8.9</v>
      </c>
      <c r="N203" s="98">
        <v>8.9</v>
      </c>
      <c r="P203" s="93"/>
      <c r="Q203" s="92"/>
    </row>
    <row r="204" spans="1:17">
      <c r="A204" s="94">
        <v>636</v>
      </c>
      <c r="B204" s="95" t="s">
        <v>266</v>
      </c>
      <c r="C204" s="96">
        <v>20.75</v>
      </c>
      <c r="D204" s="92">
        <v>20.75</v>
      </c>
      <c r="E204" s="92">
        <v>21.25</v>
      </c>
      <c r="F204" s="92">
        <v>21.25</v>
      </c>
      <c r="G204" s="92">
        <v>21.25</v>
      </c>
      <c r="H204" s="92">
        <v>21.25</v>
      </c>
      <c r="I204" s="97">
        <v>21.25</v>
      </c>
      <c r="J204" s="97">
        <v>21.25</v>
      </c>
      <c r="K204" s="97">
        <v>21.25</v>
      </c>
      <c r="L204" s="92">
        <v>8.61</v>
      </c>
      <c r="M204" s="92">
        <v>8.6</v>
      </c>
      <c r="N204" s="98">
        <v>8.6</v>
      </c>
      <c r="P204" s="93"/>
      <c r="Q204" s="92"/>
    </row>
    <row r="205" spans="1:17">
      <c r="A205" s="94">
        <v>678</v>
      </c>
      <c r="B205" s="95" t="s">
        <v>267</v>
      </c>
      <c r="C205" s="96">
        <v>21</v>
      </c>
      <c r="D205" s="92">
        <v>21</v>
      </c>
      <c r="E205" s="92">
        <v>21</v>
      </c>
      <c r="F205" s="92">
        <v>21</v>
      </c>
      <c r="G205" s="92">
        <v>21</v>
      </c>
      <c r="H205" s="92">
        <v>21</v>
      </c>
      <c r="I205" s="97">
        <v>21</v>
      </c>
      <c r="J205" s="97">
        <v>21.25</v>
      </c>
      <c r="K205" s="97">
        <v>21.25</v>
      </c>
      <c r="L205" s="92">
        <v>8.61</v>
      </c>
      <c r="M205" s="92">
        <v>8.7999999999999989</v>
      </c>
      <c r="N205" s="98">
        <v>8.8000000000000007</v>
      </c>
      <c r="P205" s="93"/>
      <c r="Q205" s="92"/>
    </row>
    <row r="206" spans="1:17">
      <c r="A206" s="94">
        <v>710</v>
      </c>
      <c r="B206" s="95" t="s">
        <v>268</v>
      </c>
      <c r="C206" s="96">
        <v>22</v>
      </c>
      <c r="D206" s="92">
        <v>22</v>
      </c>
      <c r="E206" s="92">
        <v>22</v>
      </c>
      <c r="F206" s="92">
        <v>22</v>
      </c>
      <c r="G206" s="92">
        <v>22</v>
      </c>
      <c r="H206" s="92">
        <v>22</v>
      </c>
      <c r="I206" s="97">
        <v>22</v>
      </c>
      <c r="J206" s="97">
        <v>22</v>
      </c>
      <c r="K206" s="97">
        <v>22</v>
      </c>
      <c r="L206" s="92">
        <v>9.36</v>
      </c>
      <c r="M206" s="92">
        <v>9.3000000000000007</v>
      </c>
      <c r="N206" s="98">
        <v>9.3000000000000007</v>
      </c>
      <c r="P206" s="93"/>
      <c r="Q206" s="92"/>
    </row>
    <row r="207" spans="1:17">
      <c r="A207" s="94">
        <v>680</v>
      </c>
      <c r="B207" s="95" t="s">
        <v>269</v>
      </c>
      <c r="C207" s="96">
        <v>19.75</v>
      </c>
      <c r="D207" s="92">
        <v>19.75</v>
      </c>
      <c r="E207" s="92">
        <v>19.75</v>
      </c>
      <c r="F207" s="92">
        <v>19.75</v>
      </c>
      <c r="G207" s="92">
        <v>19.75</v>
      </c>
      <c r="H207" s="92">
        <v>19.75</v>
      </c>
      <c r="I207" s="97">
        <v>19.75</v>
      </c>
      <c r="J207" s="97">
        <v>20.25</v>
      </c>
      <c r="K207" s="97">
        <v>20.25</v>
      </c>
      <c r="L207" s="92">
        <v>7.6099999999999994</v>
      </c>
      <c r="M207" s="92">
        <v>7.6</v>
      </c>
      <c r="N207" s="98">
        <v>7.6</v>
      </c>
      <c r="P207" s="93"/>
      <c r="Q207" s="92"/>
    </row>
    <row r="208" spans="1:17">
      <c r="A208" s="94">
        <v>681</v>
      </c>
      <c r="B208" s="95" t="s">
        <v>270</v>
      </c>
      <c r="C208" s="96">
        <v>20.5</v>
      </c>
      <c r="D208" s="92">
        <v>20.5</v>
      </c>
      <c r="E208" s="92">
        <v>20.5</v>
      </c>
      <c r="F208" s="92">
        <v>20.5</v>
      </c>
      <c r="G208" s="92">
        <v>21</v>
      </c>
      <c r="H208" s="92">
        <v>21.5</v>
      </c>
      <c r="I208" s="97">
        <v>22</v>
      </c>
      <c r="J208" s="97">
        <v>22</v>
      </c>
      <c r="K208" s="97">
        <v>21.999999999999996</v>
      </c>
      <c r="L208" s="92">
        <v>9.3599999999999959</v>
      </c>
      <c r="M208" s="92">
        <v>9.4</v>
      </c>
      <c r="N208" s="98">
        <v>9.3999999999999986</v>
      </c>
      <c r="P208" s="93"/>
      <c r="Q208" s="92"/>
    </row>
    <row r="209" spans="1:17">
      <c r="A209" s="94">
        <v>683</v>
      </c>
      <c r="B209" s="95" t="s">
        <v>271</v>
      </c>
      <c r="C209" s="96">
        <v>19.25</v>
      </c>
      <c r="D209" s="92">
        <v>19.75</v>
      </c>
      <c r="E209" s="92">
        <v>19.75</v>
      </c>
      <c r="F209" s="92">
        <v>19.75</v>
      </c>
      <c r="G209" s="92">
        <v>19.75</v>
      </c>
      <c r="H209" s="92">
        <v>19.75</v>
      </c>
      <c r="I209" s="97">
        <v>19.75</v>
      </c>
      <c r="J209" s="97">
        <v>19.75</v>
      </c>
      <c r="K209" s="97">
        <v>19.75</v>
      </c>
      <c r="L209" s="92">
        <v>7.1099999999999994</v>
      </c>
      <c r="M209" s="92">
        <v>7.1</v>
      </c>
      <c r="N209" s="98">
        <v>8.1</v>
      </c>
      <c r="P209" s="93"/>
      <c r="Q209" s="92"/>
    </row>
    <row r="210" spans="1:17">
      <c r="A210" s="94">
        <v>684</v>
      </c>
      <c r="B210" s="95" t="s">
        <v>272</v>
      </c>
      <c r="C210" s="96">
        <v>19</v>
      </c>
      <c r="D210" s="92">
        <v>19</v>
      </c>
      <c r="E210" s="92">
        <v>20</v>
      </c>
      <c r="F210" s="92">
        <v>20</v>
      </c>
      <c r="G210" s="92">
        <v>20</v>
      </c>
      <c r="H210" s="92">
        <v>20</v>
      </c>
      <c r="I210" s="97">
        <v>21</v>
      </c>
      <c r="J210" s="97">
        <v>21</v>
      </c>
      <c r="K210" s="97">
        <v>20.5</v>
      </c>
      <c r="L210" s="92">
        <v>7.8599999999999994</v>
      </c>
      <c r="M210" s="92">
        <v>7.9</v>
      </c>
      <c r="N210" s="98">
        <v>7.9</v>
      </c>
      <c r="P210" s="93"/>
      <c r="Q210" s="92"/>
    </row>
    <row r="211" spans="1:17">
      <c r="A211" s="94">
        <v>686</v>
      </c>
      <c r="B211" s="95" t="s">
        <v>273</v>
      </c>
      <c r="C211" s="96">
        <v>21.5</v>
      </c>
      <c r="D211" s="92">
        <v>22</v>
      </c>
      <c r="E211" s="92">
        <v>22</v>
      </c>
      <c r="F211" s="92">
        <v>22</v>
      </c>
      <c r="G211" s="92">
        <v>22</v>
      </c>
      <c r="H211" s="92">
        <v>22</v>
      </c>
      <c r="I211" s="97">
        <v>22</v>
      </c>
      <c r="J211" s="97">
        <v>22.000000000000004</v>
      </c>
      <c r="K211" s="97">
        <v>22.499999999999996</v>
      </c>
      <c r="L211" s="92">
        <v>9.8599999999999959</v>
      </c>
      <c r="M211" s="92">
        <v>9.9</v>
      </c>
      <c r="N211" s="98">
        <v>9.9</v>
      </c>
      <c r="P211" s="93"/>
      <c r="Q211" s="92"/>
    </row>
    <row r="212" spans="1:17">
      <c r="A212" s="94">
        <v>687</v>
      </c>
      <c r="B212" s="95" t="s">
        <v>274</v>
      </c>
      <c r="C212" s="96">
        <v>20</v>
      </c>
      <c r="D212" s="92">
        <v>21</v>
      </c>
      <c r="E212" s="92">
        <v>21</v>
      </c>
      <c r="F212" s="92">
        <v>21</v>
      </c>
      <c r="G212" s="92">
        <v>22</v>
      </c>
      <c r="H212" s="92">
        <v>22</v>
      </c>
      <c r="I212" s="97">
        <v>22</v>
      </c>
      <c r="J212" s="97">
        <v>22</v>
      </c>
      <c r="K212" s="97">
        <v>22</v>
      </c>
      <c r="L212" s="92">
        <v>9.36</v>
      </c>
      <c r="M212" s="92">
        <v>9.4</v>
      </c>
      <c r="N212" s="98">
        <v>9.4</v>
      </c>
      <c r="P212" s="93"/>
      <c r="Q212" s="92"/>
    </row>
    <row r="213" spans="1:17">
      <c r="A213" s="94">
        <v>689</v>
      </c>
      <c r="B213" s="95" t="s">
        <v>275</v>
      </c>
      <c r="C213" s="96">
        <v>19.75</v>
      </c>
      <c r="D213" s="92">
        <v>20.5</v>
      </c>
      <c r="E213" s="92">
        <v>20.5</v>
      </c>
      <c r="F213" s="92">
        <v>20.25</v>
      </c>
      <c r="G213" s="92">
        <v>20.25</v>
      </c>
      <c r="H213" s="92">
        <v>20.25</v>
      </c>
      <c r="I213" s="97">
        <v>20.5</v>
      </c>
      <c r="J213" s="97">
        <v>21</v>
      </c>
      <c r="K213" s="97">
        <v>21</v>
      </c>
      <c r="L213" s="92">
        <v>8.36</v>
      </c>
      <c r="M213" s="92">
        <v>8.3000000000000007</v>
      </c>
      <c r="N213" s="98">
        <v>8.5</v>
      </c>
      <c r="P213" s="93"/>
      <c r="Q213" s="92"/>
    </row>
    <row r="214" spans="1:17">
      <c r="A214" s="94">
        <v>691</v>
      </c>
      <c r="B214" s="95" t="s">
        <v>276</v>
      </c>
      <c r="C214" s="96">
        <v>22</v>
      </c>
      <c r="D214" s="92">
        <v>22</v>
      </c>
      <c r="E214" s="92">
        <v>22</v>
      </c>
      <c r="F214" s="92">
        <v>22</v>
      </c>
      <c r="G214" s="92">
        <v>22.5</v>
      </c>
      <c r="H214" s="92">
        <v>22.5</v>
      </c>
      <c r="I214" s="97">
        <v>22.5</v>
      </c>
      <c r="J214" s="97">
        <v>22.5</v>
      </c>
      <c r="K214" s="97">
        <v>22.5</v>
      </c>
      <c r="L214" s="92">
        <v>9.86</v>
      </c>
      <c r="M214" s="92">
        <v>9.9</v>
      </c>
      <c r="N214" s="98">
        <v>10.199999999999999</v>
      </c>
      <c r="P214" s="93"/>
      <c r="Q214" s="92"/>
    </row>
    <row r="215" spans="1:17">
      <c r="A215" s="94">
        <v>694</v>
      </c>
      <c r="B215" s="95" t="s">
        <v>277</v>
      </c>
      <c r="C215" s="96">
        <v>20.5</v>
      </c>
      <c r="D215" s="92">
        <v>20.5</v>
      </c>
      <c r="E215" s="92">
        <v>20.5</v>
      </c>
      <c r="F215" s="92">
        <v>20.5</v>
      </c>
      <c r="G215" s="92">
        <v>20.5</v>
      </c>
      <c r="H215" s="92">
        <v>20.5</v>
      </c>
      <c r="I215" s="97">
        <v>20.5</v>
      </c>
      <c r="J215" s="97">
        <v>20.5</v>
      </c>
      <c r="K215" s="97">
        <v>20.5</v>
      </c>
      <c r="L215" s="92">
        <v>7.8599999999999994</v>
      </c>
      <c r="M215" s="92">
        <v>7.9</v>
      </c>
      <c r="N215" s="98">
        <v>7.9</v>
      </c>
      <c r="P215" s="93"/>
      <c r="Q215" s="92"/>
    </row>
    <row r="216" spans="1:17">
      <c r="A216" s="94">
        <v>697</v>
      </c>
      <c r="B216" s="95" t="s">
        <v>278</v>
      </c>
      <c r="C216" s="96">
        <v>21</v>
      </c>
      <c r="D216" s="92">
        <v>21.5</v>
      </c>
      <c r="E216" s="92">
        <v>21.5</v>
      </c>
      <c r="F216" s="92">
        <v>21.5</v>
      </c>
      <c r="G216" s="92">
        <v>21.5</v>
      </c>
      <c r="H216" s="92">
        <v>21.5</v>
      </c>
      <c r="I216" s="97">
        <v>21.5</v>
      </c>
      <c r="J216" s="97">
        <v>21.5</v>
      </c>
      <c r="K216" s="97">
        <v>22</v>
      </c>
      <c r="L216" s="92">
        <v>9.36</v>
      </c>
      <c r="M216" s="92">
        <v>9.3000000000000007</v>
      </c>
      <c r="N216" s="98">
        <v>9.3000000000000007</v>
      </c>
      <c r="P216" s="93"/>
      <c r="Q216" s="92"/>
    </row>
    <row r="217" spans="1:17">
      <c r="A217" s="94">
        <v>698</v>
      </c>
      <c r="B217" s="95" t="s">
        <v>279</v>
      </c>
      <c r="C217" s="96">
        <v>21</v>
      </c>
      <c r="D217" s="92">
        <v>21</v>
      </c>
      <c r="E217" s="92">
        <v>21</v>
      </c>
      <c r="F217" s="92">
        <v>21</v>
      </c>
      <c r="G217" s="92">
        <v>21</v>
      </c>
      <c r="H217" s="92">
        <v>21</v>
      </c>
      <c r="I217" s="97">
        <v>21.5</v>
      </c>
      <c r="J217" s="97">
        <v>21.5</v>
      </c>
      <c r="K217" s="97">
        <v>21.5</v>
      </c>
      <c r="L217" s="92">
        <v>8.86</v>
      </c>
      <c r="M217" s="92">
        <v>8.9</v>
      </c>
      <c r="N217" s="98">
        <v>8.9</v>
      </c>
      <c r="P217" s="93"/>
      <c r="Q217" s="92"/>
    </row>
    <row r="218" spans="1:17">
      <c r="A218" s="94">
        <v>700</v>
      </c>
      <c r="B218" s="95" t="s">
        <v>280</v>
      </c>
      <c r="C218" s="96">
        <v>19.5</v>
      </c>
      <c r="D218" s="92">
        <v>20.5</v>
      </c>
      <c r="E218" s="92">
        <v>20.5</v>
      </c>
      <c r="F218" s="92">
        <v>20.5</v>
      </c>
      <c r="G218" s="92">
        <v>20.5</v>
      </c>
      <c r="H218" s="92">
        <v>20.5</v>
      </c>
      <c r="I218" s="97">
        <v>20.5</v>
      </c>
      <c r="J218" s="97">
        <v>20.5</v>
      </c>
      <c r="K218" s="97">
        <v>20.5</v>
      </c>
      <c r="L218" s="92">
        <v>7.8599999999999994</v>
      </c>
      <c r="M218" s="92">
        <v>8.6</v>
      </c>
      <c r="N218" s="98">
        <v>8.6</v>
      </c>
      <c r="P218" s="93"/>
      <c r="Q218" s="92"/>
    </row>
    <row r="219" spans="1:17">
      <c r="A219" s="94">
        <v>702</v>
      </c>
      <c r="B219" s="95" t="s">
        <v>281</v>
      </c>
      <c r="C219" s="96">
        <v>21.5</v>
      </c>
      <c r="D219" s="92">
        <v>22.25</v>
      </c>
      <c r="E219" s="92">
        <v>22.25</v>
      </c>
      <c r="F219" s="92">
        <v>22</v>
      </c>
      <c r="G219" s="92">
        <v>22</v>
      </c>
      <c r="H219" s="92">
        <v>22</v>
      </c>
      <c r="I219" s="97">
        <v>22</v>
      </c>
      <c r="J219" s="97">
        <v>22</v>
      </c>
      <c r="K219" s="97">
        <v>22</v>
      </c>
      <c r="L219" s="92">
        <v>9.36</v>
      </c>
      <c r="M219" s="92">
        <v>9.4</v>
      </c>
      <c r="N219" s="98">
        <v>9.4</v>
      </c>
      <c r="P219" s="93"/>
      <c r="Q219" s="92"/>
    </row>
    <row r="220" spans="1:17">
      <c r="A220" s="94">
        <v>704</v>
      </c>
      <c r="B220" s="95" t="s">
        <v>282</v>
      </c>
      <c r="C220" s="96">
        <v>19</v>
      </c>
      <c r="D220" s="92">
        <v>19.5</v>
      </c>
      <c r="E220" s="92">
        <v>19.75</v>
      </c>
      <c r="F220" s="92">
        <v>19.75</v>
      </c>
      <c r="G220" s="92">
        <v>19.75</v>
      </c>
      <c r="H220" s="92">
        <v>19.75</v>
      </c>
      <c r="I220" s="97">
        <v>19.75</v>
      </c>
      <c r="J220" s="97">
        <v>19.75</v>
      </c>
      <c r="K220" s="97">
        <v>19.75</v>
      </c>
      <c r="L220" s="92">
        <v>7.1099999999999994</v>
      </c>
      <c r="M220" s="92">
        <v>7.1</v>
      </c>
      <c r="N220" s="98">
        <v>7.3</v>
      </c>
      <c r="P220" s="93"/>
      <c r="Q220" s="92"/>
    </row>
    <row r="221" spans="1:17">
      <c r="A221" s="94">
        <v>707</v>
      </c>
      <c r="B221" s="95" t="s">
        <v>283</v>
      </c>
      <c r="C221" s="96">
        <v>21</v>
      </c>
      <c r="D221" s="92">
        <v>21</v>
      </c>
      <c r="E221" s="92">
        <v>21.5</v>
      </c>
      <c r="F221" s="92">
        <v>21.5</v>
      </c>
      <c r="G221" s="92">
        <v>21.5</v>
      </c>
      <c r="H221" s="92">
        <v>21.5</v>
      </c>
      <c r="I221" s="97">
        <v>21.5</v>
      </c>
      <c r="J221" s="97">
        <v>21.500000000000004</v>
      </c>
      <c r="K221" s="97">
        <v>21.500000000000004</v>
      </c>
      <c r="L221" s="92">
        <v>8.860000000000003</v>
      </c>
      <c r="M221" s="92">
        <v>8.9000000000000021</v>
      </c>
      <c r="N221" s="98">
        <v>9.9</v>
      </c>
      <c r="P221" s="93"/>
      <c r="Q221" s="92"/>
    </row>
    <row r="222" spans="1:17">
      <c r="A222" s="94">
        <v>729</v>
      </c>
      <c r="B222" s="95" t="s">
        <v>284</v>
      </c>
      <c r="C222" s="96">
        <v>21</v>
      </c>
      <c r="D222" s="92">
        <v>21.5</v>
      </c>
      <c r="E222" s="92">
        <v>21.5</v>
      </c>
      <c r="F222" s="92">
        <v>21.5</v>
      </c>
      <c r="G222" s="92">
        <v>21.5</v>
      </c>
      <c r="H222" s="92">
        <v>21.5</v>
      </c>
      <c r="I222" s="97">
        <v>21.5</v>
      </c>
      <c r="J222" s="97">
        <v>22.000000000000004</v>
      </c>
      <c r="K222" s="97">
        <v>22</v>
      </c>
      <c r="L222" s="92">
        <v>9.36</v>
      </c>
      <c r="M222" s="92">
        <v>9.3000000000000007</v>
      </c>
      <c r="N222" s="98">
        <v>9.3000000000000007</v>
      </c>
      <c r="P222" s="93"/>
      <c r="Q222" s="92"/>
    </row>
    <row r="223" spans="1:17">
      <c r="A223" s="94">
        <v>732</v>
      </c>
      <c r="B223" s="95" t="s">
        <v>285</v>
      </c>
      <c r="C223" s="96">
        <v>20.5</v>
      </c>
      <c r="D223" s="92">
        <v>20.5</v>
      </c>
      <c r="E223" s="92">
        <v>20.5</v>
      </c>
      <c r="F223" s="92">
        <v>20.5</v>
      </c>
      <c r="G223" s="92">
        <v>20.5</v>
      </c>
      <c r="H223" s="92">
        <v>20.5</v>
      </c>
      <c r="I223" s="97">
        <v>20.25</v>
      </c>
      <c r="J223" s="97">
        <v>20.25</v>
      </c>
      <c r="K223" s="97">
        <v>20.25</v>
      </c>
      <c r="L223" s="92">
        <v>7.6099999999999994</v>
      </c>
      <c r="M223" s="92">
        <v>8.6</v>
      </c>
      <c r="N223" s="98">
        <v>8.9</v>
      </c>
      <c r="P223" s="93"/>
      <c r="Q223" s="92"/>
    </row>
    <row r="224" spans="1:17">
      <c r="A224" s="94">
        <v>734</v>
      </c>
      <c r="B224" s="95" t="s">
        <v>286</v>
      </c>
      <c r="C224" s="96">
        <v>20.75</v>
      </c>
      <c r="D224" s="92">
        <v>20.75</v>
      </c>
      <c r="E224" s="92">
        <v>20.75</v>
      </c>
      <c r="F224" s="92">
        <v>20.75</v>
      </c>
      <c r="G224" s="92">
        <v>20.75</v>
      </c>
      <c r="H224" s="92">
        <v>20.75</v>
      </c>
      <c r="I224" s="97">
        <v>20.75</v>
      </c>
      <c r="J224" s="97">
        <v>20.75</v>
      </c>
      <c r="K224" s="97">
        <v>20.75</v>
      </c>
      <c r="L224" s="92">
        <v>8.11</v>
      </c>
      <c r="M224" s="92">
        <v>8.1</v>
      </c>
      <c r="N224" s="98">
        <v>8.1</v>
      </c>
      <c r="P224" s="93"/>
      <c r="Q224" s="92"/>
    </row>
    <row r="225" spans="1:17">
      <c r="A225" s="94">
        <v>790</v>
      </c>
      <c r="B225" s="95" t="s">
        <v>287</v>
      </c>
      <c r="C225" s="96">
        <v>20</v>
      </c>
      <c r="D225" s="92">
        <v>20.75</v>
      </c>
      <c r="E225" s="92">
        <v>20.75</v>
      </c>
      <c r="F225" s="92">
        <v>20.75</v>
      </c>
      <c r="G225" s="92">
        <v>20.75</v>
      </c>
      <c r="H225" s="92">
        <v>20.75</v>
      </c>
      <c r="I225" s="97">
        <v>20.75</v>
      </c>
      <c r="J225" s="97">
        <v>21.500000000000004</v>
      </c>
      <c r="K225" s="97">
        <v>21.5</v>
      </c>
      <c r="L225" s="92">
        <v>8.86</v>
      </c>
      <c r="M225" s="92">
        <v>8.9</v>
      </c>
      <c r="N225" s="98">
        <v>8.9</v>
      </c>
      <c r="P225" s="93"/>
      <c r="Q225" s="92"/>
    </row>
    <row r="226" spans="1:17">
      <c r="A226" s="94">
        <v>738</v>
      </c>
      <c r="B226" s="99" t="s">
        <v>288</v>
      </c>
      <c r="C226" s="96">
        <v>20.75</v>
      </c>
      <c r="D226" s="92">
        <v>21</v>
      </c>
      <c r="E226" s="92">
        <v>21</v>
      </c>
      <c r="F226" s="92">
        <v>21.5</v>
      </c>
      <c r="G226" s="92">
        <v>21.5</v>
      </c>
      <c r="H226" s="92">
        <v>21.5</v>
      </c>
      <c r="I226" s="97">
        <v>21.5</v>
      </c>
      <c r="J226" s="97">
        <v>21.5</v>
      </c>
      <c r="K226" s="97">
        <v>21.5</v>
      </c>
      <c r="L226" s="92">
        <v>8.86</v>
      </c>
      <c r="M226" s="92">
        <v>8.8000000000000007</v>
      </c>
      <c r="N226" s="98">
        <v>8.8000000000000007</v>
      </c>
      <c r="P226" s="93"/>
      <c r="Q226" s="92"/>
    </row>
    <row r="227" spans="1:17">
      <c r="A227" s="94">
        <v>739</v>
      </c>
      <c r="B227" s="95" t="s">
        <v>289</v>
      </c>
      <c r="C227" s="96">
        <v>21</v>
      </c>
      <c r="D227" s="92">
        <v>21</v>
      </c>
      <c r="E227" s="92">
        <v>21</v>
      </c>
      <c r="F227" s="92">
        <v>21</v>
      </c>
      <c r="G227" s="92">
        <v>21.5</v>
      </c>
      <c r="H227" s="92">
        <v>21.5</v>
      </c>
      <c r="I227" s="97">
        <v>21.5</v>
      </c>
      <c r="J227" s="97">
        <v>21.5</v>
      </c>
      <c r="K227" s="97">
        <v>21.5</v>
      </c>
      <c r="L227" s="92">
        <v>8.86</v>
      </c>
      <c r="M227" s="92">
        <v>8.9</v>
      </c>
      <c r="N227" s="98">
        <v>8.9</v>
      </c>
      <c r="P227" s="93"/>
      <c r="Q227" s="92"/>
    </row>
    <row r="228" spans="1:17">
      <c r="A228" s="94">
        <v>740</v>
      </c>
      <c r="B228" s="95" t="s">
        <v>290</v>
      </c>
      <c r="C228" s="96">
        <v>22</v>
      </c>
      <c r="D228" s="92">
        <v>22</v>
      </c>
      <c r="E228" s="92">
        <v>22.5</v>
      </c>
      <c r="F228" s="92">
        <v>22.5</v>
      </c>
      <c r="G228" s="92">
        <v>22</v>
      </c>
      <c r="H228" s="92">
        <v>22.25</v>
      </c>
      <c r="I228" s="97">
        <v>22.75</v>
      </c>
      <c r="J228" s="97">
        <v>22.75</v>
      </c>
      <c r="K228" s="97">
        <v>22</v>
      </c>
      <c r="L228" s="92">
        <v>9.36</v>
      </c>
      <c r="M228" s="92">
        <v>9.3000000000000007</v>
      </c>
      <c r="N228" s="98">
        <v>9.3000000000000007</v>
      </c>
      <c r="P228" s="93"/>
      <c r="Q228" s="92"/>
    </row>
    <row r="229" spans="1:17">
      <c r="A229" s="94">
        <v>742</v>
      </c>
      <c r="B229" s="95" t="s">
        <v>291</v>
      </c>
      <c r="C229" s="96">
        <v>21.75</v>
      </c>
      <c r="D229" s="92">
        <v>21.75</v>
      </c>
      <c r="E229" s="92">
        <v>21.75</v>
      </c>
      <c r="F229" s="92">
        <v>21.75</v>
      </c>
      <c r="G229" s="92">
        <v>21.75</v>
      </c>
      <c r="H229" s="92">
        <v>21.75</v>
      </c>
      <c r="I229" s="97">
        <v>21.75</v>
      </c>
      <c r="J229" s="97">
        <v>21.750000000000004</v>
      </c>
      <c r="K229" s="97">
        <v>21.75</v>
      </c>
      <c r="L229" s="92">
        <v>9.11</v>
      </c>
      <c r="M229" s="92">
        <v>9.1</v>
      </c>
      <c r="N229" s="98">
        <v>9.1</v>
      </c>
      <c r="P229" s="93"/>
      <c r="Q229" s="92"/>
    </row>
    <row r="230" spans="1:17">
      <c r="A230" s="94">
        <v>743</v>
      </c>
      <c r="B230" s="95" t="s">
        <v>292</v>
      </c>
      <c r="C230" s="96">
        <v>21</v>
      </c>
      <c r="D230" s="92">
        <v>21</v>
      </c>
      <c r="E230" s="92">
        <v>21</v>
      </c>
      <c r="F230" s="92">
        <v>21</v>
      </c>
      <c r="G230" s="92">
        <v>21</v>
      </c>
      <c r="H230" s="92">
        <v>21</v>
      </c>
      <c r="I230" s="97">
        <v>21</v>
      </c>
      <c r="J230" s="97">
        <v>21</v>
      </c>
      <c r="K230" s="97">
        <v>21</v>
      </c>
      <c r="L230" s="92">
        <v>8.36</v>
      </c>
      <c r="M230" s="92">
        <v>8.4</v>
      </c>
      <c r="N230" s="98">
        <v>9.1999999999999993</v>
      </c>
      <c r="P230" s="93"/>
      <c r="Q230" s="92"/>
    </row>
    <row r="231" spans="1:17">
      <c r="A231" s="94">
        <v>746</v>
      </c>
      <c r="B231" s="95" t="s">
        <v>293</v>
      </c>
      <c r="C231" s="96">
        <v>21.75</v>
      </c>
      <c r="D231" s="92">
        <v>21.75</v>
      </c>
      <c r="E231" s="92">
        <v>21.75</v>
      </c>
      <c r="F231" s="92">
        <v>21.75</v>
      </c>
      <c r="G231" s="92">
        <v>21.75</v>
      </c>
      <c r="H231" s="92">
        <v>21.75</v>
      </c>
      <c r="I231" s="97">
        <v>21.75</v>
      </c>
      <c r="J231" s="97">
        <v>21.75</v>
      </c>
      <c r="K231" s="97">
        <v>21.75</v>
      </c>
      <c r="L231" s="92">
        <v>9.11</v>
      </c>
      <c r="M231" s="92">
        <v>9.6</v>
      </c>
      <c r="N231" s="98">
        <v>9.6</v>
      </c>
      <c r="P231" s="93"/>
      <c r="Q231" s="92"/>
    </row>
    <row r="232" spans="1:17">
      <c r="A232" s="94">
        <v>747</v>
      </c>
      <c r="B232" s="95" t="s">
        <v>294</v>
      </c>
      <c r="C232" s="96">
        <v>21</v>
      </c>
      <c r="D232" s="92">
        <v>21</v>
      </c>
      <c r="E232" s="92">
        <v>21</v>
      </c>
      <c r="F232" s="92">
        <v>21</v>
      </c>
      <c r="G232" s="92">
        <v>22</v>
      </c>
      <c r="H232" s="92">
        <v>22</v>
      </c>
      <c r="I232" s="97">
        <v>22</v>
      </c>
      <c r="J232" s="97">
        <v>22</v>
      </c>
      <c r="K232" s="97">
        <v>22</v>
      </c>
      <c r="L232" s="92">
        <v>9.36</v>
      </c>
      <c r="M232" s="92">
        <v>9.4</v>
      </c>
      <c r="N232" s="98">
        <v>9.4</v>
      </c>
      <c r="P232" s="93"/>
      <c r="Q232" s="92"/>
    </row>
    <row r="233" spans="1:17">
      <c r="A233" s="94">
        <v>748</v>
      </c>
      <c r="B233" s="95" t="s">
        <v>295</v>
      </c>
      <c r="C233" s="96">
        <v>22</v>
      </c>
      <c r="D233" s="92">
        <v>22</v>
      </c>
      <c r="E233" s="92">
        <v>22</v>
      </c>
      <c r="F233" s="92">
        <v>22</v>
      </c>
      <c r="G233" s="92">
        <v>22</v>
      </c>
      <c r="H233" s="92">
        <v>22</v>
      </c>
      <c r="I233" s="97">
        <v>22</v>
      </c>
      <c r="J233" s="97">
        <v>22</v>
      </c>
      <c r="K233" s="97">
        <v>22</v>
      </c>
      <c r="L233" s="92">
        <v>9.36</v>
      </c>
      <c r="M233" s="92">
        <v>9.4</v>
      </c>
      <c r="N233" s="98">
        <v>9.4</v>
      </c>
      <c r="P233" s="93"/>
      <c r="Q233" s="92"/>
    </row>
    <row r="234" spans="1:17">
      <c r="A234" s="94">
        <v>791</v>
      </c>
      <c r="B234" s="100" t="s">
        <v>296</v>
      </c>
      <c r="C234" s="96">
        <v>21.75</v>
      </c>
      <c r="D234" s="92">
        <v>22.25</v>
      </c>
      <c r="E234" s="92">
        <v>22.25</v>
      </c>
      <c r="F234" s="92">
        <v>22</v>
      </c>
      <c r="G234" s="92">
        <v>22</v>
      </c>
      <c r="H234" s="92">
        <v>22</v>
      </c>
      <c r="I234" s="97">
        <v>22</v>
      </c>
      <c r="J234" s="97">
        <v>22</v>
      </c>
      <c r="K234" s="97">
        <v>21.75</v>
      </c>
      <c r="L234" s="92">
        <v>9.11</v>
      </c>
      <c r="M234" s="92">
        <v>9.1</v>
      </c>
      <c r="N234" s="98">
        <v>9.3000000000000007</v>
      </c>
      <c r="P234" s="93"/>
      <c r="Q234" s="92"/>
    </row>
    <row r="235" spans="1:17">
      <c r="A235" s="94">
        <v>749</v>
      </c>
      <c r="B235" s="95" t="s">
        <v>297</v>
      </c>
      <c r="C235" s="96">
        <v>21.25</v>
      </c>
      <c r="D235" s="92">
        <v>21.25</v>
      </c>
      <c r="E235" s="92">
        <v>21.25</v>
      </c>
      <c r="F235" s="92">
        <v>21.25</v>
      </c>
      <c r="G235" s="92">
        <v>21.25</v>
      </c>
      <c r="H235" s="92">
        <v>21.25</v>
      </c>
      <c r="I235" s="97">
        <v>22</v>
      </c>
      <c r="J235" s="97">
        <v>22.000000000000004</v>
      </c>
      <c r="K235" s="97">
        <v>22.000000000000004</v>
      </c>
      <c r="L235" s="92">
        <v>9.360000000000003</v>
      </c>
      <c r="M235" s="92">
        <v>9.4</v>
      </c>
      <c r="N235" s="98">
        <v>9.4</v>
      </c>
      <c r="P235" s="93"/>
      <c r="Q235" s="92"/>
    </row>
    <row r="236" spans="1:17">
      <c r="A236" s="94">
        <v>751</v>
      </c>
      <c r="B236" s="95" t="s">
        <v>298</v>
      </c>
      <c r="C236" s="96">
        <v>21.25</v>
      </c>
      <c r="D236" s="92">
        <v>21.75</v>
      </c>
      <c r="E236" s="92">
        <v>22</v>
      </c>
      <c r="F236" s="92">
        <v>22</v>
      </c>
      <c r="G236" s="92">
        <v>22</v>
      </c>
      <c r="H236" s="92">
        <v>22</v>
      </c>
      <c r="I236" s="97">
        <v>22</v>
      </c>
      <c r="J236" s="97">
        <v>22</v>
      </c>
      <c r="K236" s="97">
        <v>22.000000000000004</v>
      </c>
      <c r="L236" s="92">
        <v>9.360000000000003</v>
      </c>
      <c r="M236" s="92">
        <v>9.4</v>
      </c>
      <c r="N236" s="98">
        <v>9.4</v>
      </c>
      <c r="P236" s="93"/>
      <c r="Q236" s="92"/>
    </row>
    <row r="237" spans="1:17">
      <c r="A237" s="94">
        <v>753</v>
      </c>
      <c r="B237" s="95" t="s">
        <v>299</v>
      </c>
      <c r="C237" s="96">
        <v>19.25</v>
      </c>
      <c r="D237" s="92">
        <v>19.25</v>
      </c>
      <c r="E237" s="92">
        <v>19.25</v>
      </c>
      <c r="F237" s="92">
        <v>19.25</v>
      </c>
      <c r="G237" s="92">
        <v>19.25</v>
      </c>
      <c r="H237" s="92">
        <v>19.25</v>
      </c>
      <c r="I237" s="97">
        <v>19.25</v>
      </c>
      <c r="J237" s="97">
        <v>19.25</v>
      </c>
      <c r="K237" s="97">
        <v>19.25</v>
      </c>
      <c r="L237" s="92">
        <v>6.6099999999999994</v>
      </c>
      <c r="M237" s="92">
        <v>6.6000000000000005</v>
      </c>
      <c r="N237" s="98">
        <v>6.6000000000000005</v>
      </c>
      <c r="P237" s="93"/>
      <c r="Q237" s="92"/>
    </row>
    <row r="238" spans="1:17">
      <c r="A238" s="94">
        <v>755</v>
      </c>
      <c r="B238" s="95" t="s">
        <v>300</v>
      </c>
      <c r="C238" s="96">
        <v>21.5</v>
      </c>
      <c r="D238" s="92">
        <v>21.5</v>
      </c>
      <c r="E238" s="92">
        <v>21.5</v>
      </c>
      <c r="F238" s="92">
        <v>21.5</v>
      </c>
      <c r="G238" s="92">
        <v>21.5</v>
      </c>
      <c r="H238" s="92">
        <v>21.5</v>
      </c>
      <c r="I238" s="97">
        <v>21.5</v>
      </c>
      <c r="J238" s="97">
        <v>21.5</v>
      </c>
      <c r="K238" s="97">
        <v>21.25</v>
      </c>
      <c r="L238" s="92">
        <v>8.61</v>
      </c>
      <c r="M238" s="92">
        <v>8.6</v>
      </c>
      <c r="N238" s="98">
        <v>8.6</v>
      </c>
      <c r="P238" s="93"/>
      <c r="Q238" s="92"/>
    </row>
    <row r="239" spans="1:17">
      <c r="A239" s="94">
        <v>758</v>
      </c>
      <c r="B239" s="95" t="s">
        <v>301</v>
      </c>
      <c r="C239" s="96">
        <v>20</v>
      </c>
      <c r="D239" s="92">
        <v>20</v>
      </c>
      <c r="E239" s="92">
        <v>20</v>
      </c>
      <c r="F239" s="92">
        <v>20</v>
      </c>
      <c r="G239" s="92">
        <v>20</v>
      </c>
      <c r="H239" s="92">
        <v>20</v>
      </c>
      <c r="I239" s="97">
        <v>21</v>
      </c>
      <c r="J239" s="97">
        <v>21</v>
      </c>
      <c r="K239" s="97">
        <v>21</v>
      </c>
      <c r="L239" s="92">
        <v>8.36</v>
      </c>
      <c r="M239" s="92">
        <v>8</v>
      </c>
      <c r="N239" s="98">
        <v>8</v>
      </c>
      <c r="P239" s="93"/>
      <c r="Q239" s="92"/>
    </row>
    <row r="240" spans="1:17">
      <c r="A240" s="94">
        <v>759</v>
      </c>
      <c r="B240" s="95" t="s">
        <v>302</v>
      </c>
      <c r="C240" s="96">
        <v>21</v>
      </c>
      <c r="D240" s="92">
        <v>21.5</v>
      </c>
      <c r="E240" s="92">
        <v>21.75</v>
      </c>
      <c r="F240" s="92">
        <v>21.75</v>
      </c>
      <c r="G240" s="92">
        <v>21.75</v>
      </c>
      <c r="H240" s="92">
        <v>21.75</v>
      </c>
      <c r="I240" s="97">
        <v>21.75</v>
      </c>
      <c r="J240" s="97">
        <v>21.749999999999996</v>
      </c>
      <c r="K240" s="97">
        <v>21.750000000000004</v>
      </c>
      <c r="L240" s="92">
        <v>9.110000000000003</v>
      </c>
      <c r="M240" s="92">
        <v>9.1000000000000014</v>
      </c>
      <c r="N240" s="98">
        <v>9.1000000000000014</v>
      </c>
      <c r="P240" s="93"/>
      <c r="Q240" s="92"/>
    </row>
    <row r="241" spans="1:17">
      <c r="A241" s="94">
        <v>761</v>
      </c>
      <c r="B241" s="95" t="s">
        <v>303</v>
      </c>
      <c r="C241" s="96">
        <v>19.5</v>
      </c>
      <c r="D241" s="92">
        <v>19.5</v>
      </c>
      <c r="E241" s="92">
        <v>19.5</v>
      </c>
      <c r="F241" s="92">
        <v>19.5</v>
      </c>
      <c r="G241" s="92">
        <v>20</v>
      </c>
      <c r="H241" s="92">
        <v>20</v>
      </c>
      <c r="I241" s="97">
        <v>20.5</v>
      </c>
      <c r="J241" s="97">
        <v>20.5</v>
      </c>
      <c r="K241" s="97">
        <v>20.5</v>
      </c>
      <c r="L241" s="92">
        <v>7.8599999999999994</v>
      </c>
      <c r="M241" s="92">
        <v>8.1999999999999993</v>
      </c>
      <c r="N241" s="98">
        <v>8.1999999999999993</v>
      </c>
      <c r="P241" s="93"/>
      <c r="Q241" s="92"/>
    </row>
    <row r="242" spans="1:17">
      <c r="A242" s="94">
        <v>762</v>
      </c>
      <c r="B242" s="95" t="s">
        <v>304</v>
      </c>
      <c r="C242" s="96">
        <v>20.5</v>
      </c>
      <c r="D242" s="92">
        <v>20.5</v>
      </c>
      <c r="E242" s="92">
        <v>20.5</v>
      </c>
      <c r="F242" s="92">
        <v>20.5</v>
      </c>
      <c r="G242" s="92">
        <v>20.5</v>
      </c>
      <c r="H242" s="92">
        <v>20.5</v>
      </c>
      <c r="I242" s="97">
        <v>21.25</v>
      </c>
      <c r="J242" s="97">
        <v>21.25</v>
      </c>
      <c r="K242" s="97">
        <v>21.25</v>
      </c>
      <c r="L242" s="92">
        <v>8.61</v>
      </c>
      <c r="M242" s="92">
        <v>8.6</v>
      </c>
      <c r="N242" s="98">
        <v>8.6</v>
      </c>
      <c r="P242" s="93"/>
      <c r="Q242" s="92"/>
    </row>
    <row r="243" spans="1:17">
      <c r="A243" s="94">
        <v>765</v>
      </c>
      <c r="B243" s="95" t="s">
        <v>305</v>
      </c>
      <c r="C243" s="96">
        <v>21.25</v>
      </c>
      <c r="D243" s="92">
        <v>21.25</v>
      </c>
      <c r="E243" s="92">
        <v>21.25</v>
      </c>
      <c r="F243" s="92">
        <v>21.25</v>
      </c>
      <c r="G243" s="92">
        <v>21.25</v>
      </c>
      <c r="H243" s="92">
        <v>21.25</v>
      </c>
      <c r="I243" s="97">
        <v>19.75</v>
      </c>
      <c r="J243" s="97">
        <v>19.75</v>
      </c>
      <c r="K243" s="97">
        <v>19.75</v>
      </c>
      <c r="L243" s="92">
        <v>7.1099999999999994</v>
      </c>
      <c r="M243" s="92">
        <v>7.5</v>
      </c>
      <c r="N243" s="98">
        <v>8.5</v>
      </c>
      <c r="P243" s="93"/>
      <c r="Q243" s="92"/>
    </row>
    <row r="244" spans="1:17">
      <c r="A244" s="94">
        <v>768</v>
      </c>
      <c r="B244" s="95" t="s">
        <v>306</v>
      </c>
      <c r="C244" s="96">
        <v>21.5</v>
      </c>
      <c r="D244" s="92">
        <v>21.5</v>
      </c>
      <c r="E244" s="92">
        <v>21.5</v>
      </c>
      <c r="F244" s="92">
        <v>21.5</v>
      </c>
      <c r="G244" s="92">
        <v>21.5</v>
      </c>
      <c r="H244" s="92">
        <v>21.5</v>
      </c>
      <c r="I244" s="97">
        <v>21.5</v>
      </c>
      <c r="J244" s="97">
        <v>21</v>
      </c>
      <c r="K244" s="97">
        <v>21</v>
      </c>
      <c r="L244" s="92">
        <v>8.36</v>
      </c>
      <c r="M244" s="92">
        <v>8.4</v>
      </c>
      <c r="N244" s="98">
        <v>8.4</v>
      </c>
      <c r="P244" s="93"/>
      <c r="Q244" s="92"/>
    </row>
    <row r="245" spans="1:17">
      <c r="A245" s="94">
        <v>777</v>
      </c>
      <c r="B245" s="95" t="s">
        <v>307</v>
      </c>
      <c r="C245" s="96">
        <v>20.5</v>
      </c>
      <c r="D245" s="92">
        <v>20.5</v>
      </c>
      <c r="E245" s="92">
        <v>20.5</v>
      </c>
      <c r="F245" s="92">
        <v>20.5</v>
      </c>
      <c r="G245" s="92">
        <v>20.5</v>
      </c>
      <c r="H245" s="92">
        <v>21.5</v>
      </c>
      <c r="I245" s="97">
        <v>21.5</v>
      </c>
      <c r="J245" s="97">
        <v>21.5</v>
      </c>
      <c r="K245" s="97">
        <v>21.5</v>
      </c>
      <c r="L245" s="92">
        <v>8.86</v>
      </c>
      <c r="M245" s="92">
        <v>8.9</v>
      </c>
      <c r="N245" s="98">
        <v>8.9</v>
      </c>
      <c r="P245" s="93"/>
      <c r="Q245" s="92"/>
    </row>
    <row r="246" spans="1:17">
      <c r="A246" s="94">
        <v>778</v>
      </c>
      <c r="B246" s="95" t="s">
        <v>308</v>
      </c>
      <c r="C246" s="96">
        <v>21.5</v>
      </c>
      <c r="D246" s="92">
        <v>22</v>
      </c>
      <c r="E246" s="92">
        <v>22</v>
      </c>
      <c r="F246" s="92">
        <v>21.75</v>
      </c>
      <c r="G246" s="92">
        <v>21.75</v>
      </c>
      <c r="H246" s="92">
        <v>21.75</v>
      </c>
      <c r="I246" s="97">
        <v>21.75</v>
      </c>
      <c r="J246" s="97">
        <v>21.749999999999996</v>
      </c>
      <c r="K246" s="97">
        <v>21.75</v>
      </c>
      <c r="L246" s="92">
        <v>9.11</v>
      </c>
      <c r="M246" s="92">
        <v>9.1</v>
      </c>
      <c r="N246" s="98">
        <v>9.1</v>
      </c>
      <c r="P246" s="93"/>
      <c r="Q246" s="92"/>
    </row>
    <row r="247" spans="1:17">
      <c r="A247" s="94">
        <v>781</v>
      </c>
      <c r="B247" s="95" t="s">
        <v>309</v>
      </c>
      <c r="C247" s="96">
        <v>19</v>
      </c>
      <c r="D247" s="92">
        <v>19</v>
      </c>
      <c r="E247" s="92">
        <v>19</v>
      </c>
      <c r="F247" s="92">
        <v>19</v>
      </c>
      <c r="G247" s="92">
        <v>19</v>
      </c>
      <c r="H247" s="92">
        <v>19</v>
      </c>
      <c r="I247" s="97">
        <v>19</v>
      </c>
      <c r="J247" s="97">
        <v>19</v>
      </c>
      <c r="K247" s="97">
        <v>19</v>
      </c>
      <c r="L247" s="92">
        <v>6.3599999999999994</v>
      </c>
      <c r="M247" s="92">
        <v>6.4</v>
      </c>
      <c r="N247" s="98">
        <v>6.4</v>
      </c>
      <c r="P247" s="93"/>
      <c r="Q247" s="92"/>
    </row>
    <row r="248" spans="1:17">
      <c r="A248" s="94">
        <v>783</v>
      </c>
      <c r="B248" s="95" t="s">
        <v>310</v>
      </c>
      <c r="C248" s="96">
        <v>20.5</v>
      </c>
      <c r="D248" s="92">
        <v>20.5</v>
      </c>
      <c r="E248" s="92">
        <v>21.5</v>
      </c>
      <c r="F248" s="92">
        <v>21.5</v>
      </c>
      <c r="G248" s="92">
        <v>21.5</v>
      </c>
      <c r="H248" s="92">
        <v>21.5</v>
      </c>
      <c r="I248" s="97">
        <v>21.5</v>
      </c>
      <c r="J248" s="97">
        <v>21.5</v>
      </c>
      <c r="K248" s="97">
        <v>21.5</v>
      </c>
      <c r="L248" s="92">
        <v>8.86</v>
      </c>
      <c r="M248" s="92">
        <v>8.9000000000000021</v>
      </c>
      <c r="N248" s="98">
        <v>8.9</v>
      </c>
      <c r="P248" s="93"/>
      <c r="Q248" s="92"/>
    </row>
    <row r="249" spans="1:17">
      <c r="A249" s="94">
        <v>831</v>
      </c>
      <c r="B249" s="95" t="s">
        <v>311</v>
      </c>
      <c r="C249" s="96">
        <v>19.75</v>
      </c>
      <c r="D249" s="92">
        <v>20</v>
      </c>
      <c r="E249" s="92">
        <v>20</v>
      </c>
      <c r="F249" s="92">
        <v>20.5</v>
      </c>
      <c r="G249" s="92">
        <v>20.5</v>
      </c>
      <c r="H249" s="92">
        <v>21</v>
      </c>
      <c r="I249" s="97">
        <v>21</v>
      </c>
      <c r="J249" s="97">
        <v>21</v>
      </c>
      <c r="K249" s="97">
        <v>21</v>
      </c>
      <c r="L249" s="92">
        <v>8.36</v>
      </c>
      <c r="M249" s="92">
        <v>8.4</v>
      </c>
      <c r="N249" s="98">
        <v>8.4</v>
      </c>
      <c r="P249" s="93"/>
      <c r="Q249" s="92"/>
    </row>
    <row r="250" spans="1:17">
      <c r="A250" s="94">
        <v>832</v>
      </c>
      <c r="B250" s="95" t="s">
        <v>312</v>
      </c>
      <c r="C250" s="96">
        <v>20.5</v>
      </c>
      <c r="D250" s="92">
        <v>20.5</v>
      </c>
      <c r="E250" s="92">
        <v>20.5</v>
      </c>
      <c r="F250" s="92">
        <v>20.5</v>
      </c>
      <c r="G250" s="92">
        <v>20.5</v>
      </c>
      <c r="H250" s="92">
        <v>20.5</v>
      </c>
      <c r="I250" s="97">
        <v>20.5</v>
      </c>
      <c r="J250" s="97">
        <v>20.5</v>
      </c>
      <c r="K250" s="97">
        <v>20.5</v>
      </c>
      <c r="L250" s="92">
        <v>7.8599999999999994</v>
      </c>
      <c r="M250" s="92">
        <v>7.9</v>
      </c>
      <c r="N250" s="98">
        <v>7.9</v>
      </c>
      <c r="P250" s="93"/>
      <c r="Q250" s="92"/>
    </row>
    <row r="251" spans="1:17">
      <c r="A251" s="94">
        <v>833</v>
      </c>
      <c r="B251" s="95" t="s">
        <v>313</v>
      </c>
      <c r="C251" s="96">
        <v>20</v>
      </c>
      <c r="D251" s="92">
        <v>20.5</v>
      </c>
      <c r="E251" s="92">
        <v>20.75</v>
      </c>
      <c r="F251" s="92">
        <v>20.75</v>
      </c>
      <c r="G251" s="92">
        <v>20.75</v>
      </c>
      <c r="H251" s="92">
        <v>20.75</v>
      </c>
      <c r="I251" s="97">
        <v>20.75</v>
      </c>
      <c r="J251" s="97">
        <v>20.5</v>
      </c>
      <c r="K251" s="97">
        <v>19.5</v>
      </c>
      <c r="L251" s="92">
        <v>6.8599999999999994</v>
      </c>
      <c r="M251" s="92">
        <v>6.9</v>
      </c>
      <c r="N251" s="98">
        <v>6.9</v>
      </c>
      <c r="P251" s="93"/>
      <c r="Q251" s="92"/>
    </row>
    <row r="252" spans="1:17">
      <c r="A252" s="94">
        <v>834</v>
      </c>
      <c r="B252" s="95" t="s">
        <v>314</v>
      </c>
      <c r="C252" s="96">
        <v>19.5</v>
      </c>
      <c r="D252" s="92">
        <v>19.5</v>
      </c>
      <c r="E252" s="92">
        <v>19.5</v>
      </c>
      <c r="F252" s="92">
        <v>20.25</v>
      </c>
      <c r="G252" s="92">
        <v>20.25</v>
      </c>
      <c r="H252" s="92">
        <v>20.25</v>
      </c>
      <c r="I252" s="97">
        <v>20.75</v>
      </c>
      <c r="J252" s="97">
        <v>21.250000000000004</v>
      </c>
      <c r="K252" s="97">
        <v>21.250000000000004</v>
      </c>
      <c r="L252" s="92">
        <v>8.610000000000003</v>
      </c>
      <c r="M252" s="92">
        <v>8.6</v>
      </c>
      <c r="N252" s="98">
        <v>8.6</v>
      </c>
      <c r="P252" s="93"/>
      <c r="Q252" s="92"/>
    </row>
    <row r="253" spans="1:17">
      <c r="A253" s="94">
        <v>837</v>
      </c>
      <c r="B253" s="95" t="s">
        <v>315</v>
      </c>
      <c r="C253" s="96">
        <v>19.75</v>
      </c>
      <c r="D253" s="92">
        <v>19.75</v>
      </c>
      <c r="E253" s="92">
        <v>19.75</v>
      </c>
      <c r="F253" s="92">
        <v>19.75</v>
      </c>
      <c r="G253" s="92">
        <v>19.75</v>
      </c>
      <c r="H253" s="92">
        <v>19.75</v>
      </c>
      <c r="I253" s="97">
        <v>20.25</v>
      </c>
      <c r="J253" s="97">
        <v>20.25</v>
      </c>
      <c r="K253" s="97">
        <v>20.25</v>
      </c>
      <c r="L253" s="92">
        <v>7.6099999999999994</v>
      </c>
      <c r="M253" s="92">
        <v>7.6</v>
      </c>
      <c r="N253" s="98">
        <v>7.6</v>
      </c>
      <c r="P253" s="93"/>
      <c r="Q253" s="92"/>
    </row>
    <row r="254" spans="1:17">
      <c r="A254" s="94">
        <v>844</v>
      </c>
      <c r="B254" s="95" t="s">
        <v>316</v>
      </c>
      <c r="C254" s="96">
        <v>19.75</v>
      </c>
      <c r="D254" s="92">
        <v>19.75</v>
      </c>
      <c r="E254" s="92">
        <v>20.75</v>
      </c>
      <c r="F254" s="92">
        <v>20.75</v>
      </c>
      <c r="G254" s="92">
        <v>20.75</v>
      </c>
      <c r="H254" s="92">
        <v>20.75</v>
      </c>
      <c r="I254" s="97">
        <v>21.5</v>
      </c>
      <c r="J254" s="97">
        <v>21.5</v>
      </c>
      <c r="K254" s="97">
        <v>21.5</v>
      </c>
      <c r="L254" s="92">
        <v>8.86</v>
      </c>
      <c r="M254" s="92">
        <v>9.9</v>
      </c>
      <c r="N254" s="98">
        <v>9.9</v>
      </c>
      <c r="P254" s="93"/>
      <c r="Q254" s="92"/>
    </row>
    <row r="255" spans="1:17">
      <c r="A255" s="94">
        <v>845</v>
      </c>
      <c r="B255" s="95" t="s">
        <v>317</v>
      </c>
      <c r="C255" s="96">
        <v>19.5</v>
      </c>
      <c r="D255" s="92">
        <v>19.5</v>
      </c>
      <c r="E255" s="92">
        <v>19.5</v>
      </c>
      <c r="F255" s="92">
        <v>19.5</v>
      </c>
      <c r="G255" s="92">
        <v>19.5</v>
      </c>
      <c r="H255" s="92">
        <v>19.5</v>
      </c>
      <c r="I255" s="97">
        <v>20</v>
      </c>
      <c r="J255" s="97">
        <v>20</v>
      </c>
      <c r="K255" s="97">
        <v>20</v>
      </c>
      <c r="L255" s="92">
        <v>7.3599999999999994</v>
      </c>
      <c r="M255" s="92">
        <v>6.9</v>
      </c>
      <c r="N255" s="98">
        <v>6.9</v>
      </c>
      <c r="P255" s="93"/>
      <c r="Q255" s="92"/>
    </row>
    <row r="256" spans="1:17">
      <c r="A256" s="94">
        <v>846</v>
      </c>
      <c r="B256" s="95" t="s">
        <v>318</v>
      </c>
      <c r="C256" s="96">
        <v>22</v>
      </c>
      <c r="D256" s="92">
        <v>22</v>
      </c>
      <c r="E256" s="92">
        <v>22</v>
      </c>
      <c r="F256" s="92">
        <v>22</v>
      </c>
      <c r="G256" s="92">
        <v>22.5</v>
      </c>
      <c r="H256" s="92">
        <v>22.5</v>
      </c>
      <c r="I256" s="97">
        <v>22.5</v>
      </c>
      <c r="J256" s="97">
        <v>22.5</v>
      </c>
      <c r="K256" s="97">
        <v>22.5</v>
      </c>
      <c r="L256" s="92">
        <v>9.86</v>
      </c>
      <c r="M256" s="92">
        <v>9.6999999999999993</v>
      </c>
      <c r="N256" s="98">
        <v>9.6</v>
      </c>
      <c r="P256" s="93"/>
      <c r="Q256" s="92"/>
    </row>
    <row r="257" spans="1:17">
      <c r="A257" s="94">
        <v>848</v>
      </c>
      <c r="B257" s="95" t="s">
        <v>319</v>
      </c>
      <c r="C257" s="96">
        <v>21.75</v>
      </c>
      <c r="D257" s="92">
        <v>21.75</v>
      </c>
      <c r="E257" s="92">
        <v>21.75</v>
      </c>
      <c r="F257" s="92">
        <v>21.75</v>
      </c>
      <c r="G257" s="92">
        <v>21.75</v>
      </c>
      <c r="H257" s="92">
        <v>21.75</v>
      </c>
      <c r="I257" s="97">
        <v>21.75</v>
      </c>
      <c r="J257" s="97">
        <v>21.75</v>
      </c>
      <c r="K257" s="97">
        <v>21.75</v>
      </c>
      <c r="L257" s="92">
        <v>9.11</v>
      </c>
      <c r="M257" s="92">
        <v>9.1</v>
      </c>
      <c r="N257" s="98">
        <v>9.1</v>
      </c>
      <c r="P257" s="93"/>
      <c r="Q257" s="92"/>
    </row>
    <row r="258" spans="1:17">
      <c r="A258" s="94">
        <v>849</v>
      </c>
      <c r="B258" s="95" t="s">
        <v>320</v>
      </c>
      <c r="C258" s="96">
        <v>21.5</v>
      </c>
      <c r="D258" s="92">
        <v>21.5</v>
      </c>
      <c r="E258" s="92">
        <v>21.5</v>
      </c>
      <c r="F258" s="92">
        <v>21.5</v>
      </c>
      <c r="G258" s="92">
        <v>21.75</v>
      </c>
      <c r="H258" s="92">
        <v>21.75</v>
      </c>
      <c r="I258" s="97">
        <v>21.75</v>
      </c>
      <c r="J258" s="97">
        <v>21.75</v>
      </c>
      <c r="K258" s="97">
        <v>21.75</v>
      </c>
      <c r="L258" s="92">
        <v>9.11</v>
      </c>
      <c r="M258" s="92">
        <v>9.5</v>
      </c>
      <c r="N258" s="98">
        <v>9.8999999999999986</v>
      </c>
      <c r="P258" s="93"/>
      <c r="Q258" s="92"/>
    </row>
    <row r="259" spans="1:17">
      <c r="A259" s="94">
        <v>850</v>
      </c>
      <c r="B259" s="95" t="s">
        <v>321</v>
      </c>
      <c r="C259" s="96">
        <v>20.5</v>
      </c>
      <c r="D259" s="92">
        <v>20.5</v>
      </c>
      <c r="E259" s="92">
        <v>20.5</v>
      </c>
      <c r="F259" s="92">
        <v>21</v>
      </c>
      <c r="G259" s="92">
        <v>21</v>
      </c>
      <c r="H259" s="92">
        <v>21</v>
      </c>
      <c r="I259" s="97">
        <v>21</v>
      </c>
      <c r="J259" s="97">
        <v>21</v>
      </c>
      <c r="K259" s="97">
        <v>21</v>
      </c>
      <c r="L259" s="92">
        <v>8.36</v>
      </c>
      <c r="M259" s="92">
        <v>9.4</v>
      </c>
      <c r="N259" s="98">
        <v>9.4</v>
      </c>
      <c r="P259" s="93"/>
      <c r="Q259" s="92"/>
    </row>
    <row r="260" spans="1:17">
      <c r="A260" s="94">
        <v>851</v>
      </c>
      <c r="B260" s="101" t="s">
        <v>322</v>
      </c>
      <c r="C260" s="96">
        <v>20.5</v>
      </c>
      <c r="D260" s="92">
        <v>20.5</v>
      </c>
      <c r="E260" s="92">
        <v>20.5</v>
      </c>
      <c r="F260" s="92">
        <v>21</v>
      </c>
      <c r="G260" s="92">
        <v>21</v>
      </c>
      <c r="H260" s="92">
        <v>21</v>
      </c>
      <c r="I260" s="97">
        <v>21</v>
      </c>
      <c r="J260" s="97">
        <v>21</v>
      </c>
      <c r="K260" s="97">
        <v>21</v>
      </c>
      <c r="L260" s="92">
        <v>8.36</v>
      </c>
      <c r="M260" s="92">
        <v>8.4</v>
      </c>
      <c r="N260" s="98">
        <v>8.4</v>
      </c>
      <c r="P260" s="93"/>
      <c r="Q260" s="92"/>
    </row>
    <row r="261" spans="1:17">
      <c r="A261" s="94">
        <v>853</v>
      </c>
      <c r="B261" s="95" t="s">
        <v>323</v>
      </c>
      <c r="C261" s="96">
        <v>19.5</v>
      </c>
      <c r="D261" s="92">
        <v>19.5</v>
      </c>
      <c r="E261" s="92">
        <v>19.5</v>
      </c>
      <c r="F261" s="92">
        <v>19.5</v>
      </c>
      <c r="G261" s="92">
        <v>19.5</v>
      </c>
      <c r="H261" s="92">
        <v>19.5</v>
      </c>
      <c r="I261" s="97">
        <v>19.5</v>
      </c>
      <c r="J261" s="97">
        <v>19.5</v>
      </c>
      <c r="K261" s="97">
        <v>19.5</v>
      </c>
      <c r="L261" s="92">
        <v>6.8599999999999994</v>
      </c>
      <c r="M261" s="92">
        <v>6.9</v>
      </c>
      <c r="N261" s="98">
        <v>7.1</v>
      </c>
      <c r="P261" s="93"/>
      <c r="Q261" s="92"/>
    </row>
    <row r="262" spans="1:17">
      <c r="A262" s="94">
        <v>857</v>
      </c>
      <c r="B262" s="95" t="s">
        <v>324</v>
      </c>
      <c r="C262" s="96">
        <v>21</v>
      </c>
      <c r="D262" s="92">
        <v>22</v>
      </c>
      <c r="E262" s="92">
        <v>22</v>
      </c>
      <c r="F262" s="92">
        <v>22</v>
      </c>
      <c r="G262" s="92">
        <v>22</v>
      </c>
      <c r="H262" s="92">
        <v>22</v>
      </c>
      <c r="I262" s="97">
        <v>22</v>
      </c>
      <c r="J262" s="97">
        <v>22</v>
      </c>
      <c r="K262" s="97">
        <v>22</v>
      </c>
      <c r="L262" s="92">
        <v>9.36</v>
      </c>
      <c r="M262" s="92">
        <v>9.4</v>
      </c>
      <c r="N262" s="98">
        <v>9.4</v>
      </c>
      <c r="P262" s="93"/>
      <c r="Q262" s="92"/>
    </row>
    <row r="263" spans="1:17">
      <c r="A263" s="94">
        <v>858</v>
      </c>
      <c r="B263" s="95" t="s">
        <v>325</v>
      </c>
      <c r="C263" s="96">
        <v>19.25</v>
      </c>
      <c r="D263" s="92">
        <v>19.5</v>
      </c>
      <c r="E263" s="92">
        <v>19.5</v>
      </c>
      <c r="F263" s="92">
        <v>19.5</v>
      </c>
      <c r="G263" s="92">
        <v>19.5</v>
      </c>
      <c r="H263" s="92">
        <v>19.5</v>
      </c>
      <c r="I263" s="97">
        <v>19.5</v>
      </c>
      <c r="J263" s="97">
        <v>19.75</v>
      </c>
      <c r="K263" s="97">
        <v>19.75</v>
      </c>
      <c r="L263" s="92">
        <v>7.1099999999999994</v>
      </c>
      <c r="M263" s="92">
        <v>7.1</v>
      </c>
      <c r="N263" s="98">
        <v>7.1</v>
      </c>
      <c r="P263" s="93"/>
      <c r="Q263" s="92"/>
    </row>
    <row r="264" spans="1:17">
      <c r="A264" s="94">
        <v>859</v>
      </c>
      <c r="B264" s="95" t="s">
        <v>326</v>
      </c>
      <c r="C264" s="96">
        <v>20.5</v>
      </c>
      <c r="D264" s="92">
        <v>20.5</v>
      </c>
      <c r="E264" s="92">
        <v>20.5</v>
      </c>
      <c r="F264" s="92">
        <v>20.5</v>
      </c>
      <c r="G264" s="92">
        <v>21</v>
      </c>
      <c r="H264" s="92">
        <v>22</v>
      </c>
      <c r="I264" s="97">
        <v>22</v>
      </c>
      <c r="J264" s="97">
        <v>21.999999999999996</v>
      </c>
      <c r="K264" s="97">
        <v>22.000000000000004</v>
      </c>
      <c r="L264" s="92">
        <v>9.360000000000003</v>
      </c>
      <c r="M264" s="92">
        <v>9.9</v>
      </c>
      <c r="N264" s="98">
        <v>9.9</v>
      </c>
      <c r="P264" s="93"/>
      <c r="Q264" s="92"/>
    </row>
    <row r="265" spans="1:17">
      <c r="A265" s="94">
        <v>886</v>
      </c>
      <c r="B265" s="95" t="s">
        <v>327</v>
      </c>
      <c r="C265" s="96">
        <v>20.5</v>
      </c>
      <c r="D265" s="92">
        <v>20.5</v>
      </c>
      <c r="E265" s="92">
        <v>20.5</v>
      </c>
      <c r="F265" s="92">
        <v>21</v>
      </c>
      <c r="G265" s="92">
        <v>21</v>
      </c>
      <c r="H265" s="92">
        <v>21</v>
      </c>
      <c r="I265" s="97">
        <v>21.5</v>
      </c>
      <c r="J265" s="97">
        <v>21.5</v>
      </c>
      <c r="K265" s="97">
        <v>21.5</v>
      </c>
      <c r="L265" s="92">
        <v>8.86</v>
      </c>
      <c r="M265" s="92">
        <v>8.9</v>
      </c>
      <c r="N265" s="98">
        <v>9.4</v>
      </c>
      <c r="P265" s="93"/>
      <c r="Q265" s="92"/>
    </row>
    <row r="266" spans="1:17">
      <c r="A266" s="94">
        <v>887</v>
      </c>
      <c r="B266" s="95" t="s">
        <v>328</v>
      </c>
      <c r="C266" s="96">
        <v>22</v>
      </c>
      <c r="D266" s="92">
        <v>22</v>
      </c>
      <c r="E266" s="92">
        <v>22</v>
      </c>
      <c r="F266" s="92">
        <v>21.5</v>
      </c>
      <c r="G266" s="92">
        <v>21.75</v>
      </c>
      <c r="H266" s="92">
        <v>22</v>
      </c>
      <c r="I266" s="97">
        <v>22</v>
      </c>
      <c r="J266" s="97">
        <v>22</v>
      </c>
      <c r="K266" s="97">
        <v>22</v>
      </c>
      <c r="L266" s="92">
        <v>9.36</v>
      </c>
      <c r="M266" s="92">
        <v>10.299999999999999</v>
      </c>
      <c r="N266" s="98">
        <v>10.3</v>
      </c>
      <c r="P266" s="93"/>
      <c r="Q266" s="92"/>
    </row>
    <row r="267" spans="1:17">
      <c r="A267" s="94">
        <v>889</v>
      </c>
      <c r="B267" s="100" t="s">
        <v>329</v>
      </c>
      <c r="C267" s="96">
        <v>19.5</v>
      </c>
      <c r="D267" s="92">
        <v>20.5</v>
      </c>
      <c r="E267" s="92">
        <v>20.5</v>
      </c>
      <c r="F267" s="92">
        <v>20.5</v>
      </c>
      <c r="G267" s="92">
        <v>20.5</v>
      </c>
      <c r="H267" s="92">
        <v>20.5</v>
      </c>
      <c r="I267" s="97">
        <v>20.5</v>
      </c>
      <c r="J267" s="97">
        <v>20.5</v>
      </c>
      <c r="K267" s="97">
        <v>20.5</v>
      </c>
      <c r="L267" s="92">
        <v>7.8599999999999994</v>
      </c>
      <c r="M267" s="92">
        <v>8.4</v>
      </c>
      <c r="N267" s="98">
        <v>8.4</v>
      </c>
      <c r="P267" s="93"/>
      <c r="Q267" s="92"/>
    </row>
    <row r="268" spans="1:17">
      <c r="A268" s="94">
        <v>890</v>
      </c>
      <c r="B268" s="95" t="s">
        <v>330</v>
      </c>
      <c r="C268" s="96">
        <v>20.75</v>
      </c>
      <c r="D268" s="92">
        <v>20.75</v>
      </c>
      <c r="E268" s="92">
        <v>20.75</v>
      </c>
      <c r="F268" s="92">
        <v>20.75</v>
      </c>
      <c r="G268" s="92">
        <v>21</v>
      </c>
      <c r="H268" s="92">
        <v>21</v>
      </c>
      <c r="I268" s="97">
        <v>21</v>
      </c>
      <c r="J268" s="97">
        <v>21</v>
      </c>
      <c r="K268" s="97">
        <v>21</v>
      </c>
      <c r="L268" s="92">
        <v>8.36</v>
      </c>
      <c r="M268" s="92">
        <v>8.4</v>
      </c>
      <c r="N268" s="98">
        <v>8.4</v>
      </c>
      <c r="P268" s="93"/>
      <c r="Q268" s="92"/>
    </row>
    <row r="269" spans="1:17">
      <c r="A269" s="94">
        <v>892</v>
      </c>
      <c r="B269" s="95" t="s">
        <v>331</v>
      </c>
      <c r="C269" s="96">
        <v>20.5</v>
      </c>
      <c r="D269" s="92">
        <v>20.5</v>
      </c>
      <c r="E269" s="92">
        <v>20.5</v>
      </c>
      <c r="F269" s="92">
        <v>20.5</v>
      </c>
      <c r="G269" s="92">
        <v>20.5</v>
      </c>
      <c r="H269" s="92">
        <v>21.5</v>
      </c>
      <c r="I269" s="97">
        <v>21.5</v>
      </c>
      <c r="J269" s="97">
        <v>21.499999999999996</v>
      </c>
      <c r="K269" s="97">
        <v>21.499999999999996</v>
      </c>
      <c r="L269" s="92">
        <v>8.8599999999999959</v>
      </c>
      <c r="M269" s="92">
        <v>9</v>
      </c>
      <c r="N269" s="98">
        <v>9.1999999999999993</v>
      </c>
      <c r="P269" s="93"/>
      <c r="Q269" s="92"/>
    </row>
    <row r="270" spans="1:17">
      <c r="A270" s="94">
        <v>893</v>
      </c>
      <c r="B270" s="95" t="s">
        <v>332</v>
      </c>
      <c r="C270" s="96">
        <v>20</v>
      </c>
      <c r="D270" s="92">
        <v>20.5</v>
      </c>
      <c r="E270" s="92">
        <v>21</v>
      </c>
      <c r="F270" s="92">
        <v>21</v>
      </c>
      <c r="G270" s="92">
        <v>21.25</v>
      </c>
      <c r="H270" s="92">
        <v>21.25</v>
      </c>
      <c r="I270" s="97">
        <v>21.25</v>
      </c>
      <c r="J270" s="97">
        <v>21.25</v>
      </c>
      <c r="K270" s="97">
        <v>21.25</v>
      </c>
      <c r="L270" s="92">
        <v>8.61</v>
      </c>
      <c r="M270" s="92">
        <v>8.6</v>
      </c>
      <c r="N270" s="98">
        <v>8.6</v>
      </c>
      <c r="P270" s="93"/>
      <c r="Q270" s="92"/>
    </row>
    <row r="271" spans="1:17">
      <c r="A271" s="94">
        <v>895</v>
      </c>
      <c r="B271" s="95" t="s">
        <v>333</v>
      </c>
      <c r="C271" s="96">
        <v>20.5</v>
      </c>
      <c r="D271" s="92">
        <v>20.75</v>
      </c>
      <c r="E271" s="92">
        <v>20.75</v>
      </c>
      <c r="F271" s="92">
        <v>20.75</v>
      </c>
      <c r="G271" s="92">
        <v>20.75</v>
      </c>
      <c r="H271" s="92">
        <v>20.75</v>
      </c>
      <c r="I271" s="97">
        <v>20.75</v>
      </c>
      <c r="J271" s="97">
        <v>20.75</v>
      </c>
      <c r="K271" s="97">
        <v>20.75</v>
      </c>
      <c r="L271" s="92">
        <v>8.11</v>
      </c>
      <c r="M271" s="92">
        <v>8.6</v>
      </c>
      <c r="N271" s="98">
        <v>8.6</v>
      </c>
      <c r="P271" s="93"/>
      <c r="Q271" s="92"/>
    </row>
    <row r="272" spans="1:17">
      <c r="A272" s="94">
        <v>785</v>
      </c>
      <c r="B272" s="95" t="s">
        <v>334</v>
      </c>
      <c r="C272" s="96">
        <v>21.5</v>
      </c>
      <c r="D272" s="92">
        <v>21.5</v>
      </c>
      <c r="E272" s="92">
        <v>21.5</v>
      </c>
      <c r="F272" s="92">
        <v>21.5</v>
      </c>
      <c r="G272" s="92">
        <v>21.5</v>
      </c>
      <c r="H272" s="92">
        <v>21.5</v>
      </c>
      <c r="I272" s="97">
        <v>21.5</v>
      </c>
      <c r="J272" s="97">
        <v>21.5</v>
      </c>
      <c r="K272" s="97">
        <v>21</v>
      </c>
      <c r="L272" s="92">
        <v>8.36</v>
      </c>
      <c r="M272" s="92">
        <v>8.3000000000000007</v>
      </c>
      <c r="N272" s="98">
        <v>8.3000000000000007</v>
      </c>
      <c r="P272" s="93"/>
      <c r="Q272" s="92"/>
    </row>
    <row r="273" spans="1:17">
      <c r="A273" s="94">
        <v>905</v>
      </c>
      <c r="B273" s="95" t="s">
        <v>335</v>
      </c>
      <c r="C273" s="96">
        <v>19.5</v>
      </c>
      <c r="D273" s="92">
        <v>19.5</v>
      </c>
      <c r="E273" s="92">
        <v>20</v>
      </c>
      <c r="F273" s="92">
        <v>20</v>
      </c>
      <c r="G273" s="92">
        <v>20</v>
      </c>
      <c r="H273" s="92">
        <v>20.5</v>
      </c>
      <c r="I273" s="97">
        <v>21</v>
      </c>
      <c r="J273" s="97">
        <v>21</v>
      </c>
      <c r="K273" s="97">
        <v>21</v>
      </c>
      <c r="L273" s="92">
        <v>8.36</v>
      </c>
      <c r="M273" s="92">
        <v>8.4</v>
      </c>
      <c r="N273" s="98">
        <v>8.4</v>
      </c>
      <c r="P273" s="93"/>
      <c r="Q273" s="92"/>
    </row>
    <row r="274" spans="1:17">
      <c r="A274" s="94">
        <v>908</v>
      </c>
      <c r="B274" s="95" t="s">
        <v>336</v>
      </c>
      <c r="C274" s="96">
        <v>19.75</v>
      </c>
      <c r="D274" s="92">
        <v>19.75</v>
      </c>
      <c r="E274" s="92">
        <v>19.75</v>
      </c>
      <c r="F274" s="92">
        <v>19.75</v>
      </c>
      <c r="G274" s="92">
        <v>19.75</v>
      </c>
      <c r="H274" s="92">
        <v>20.25</v>
      </c>
      <c r="I274" s="97">
        <v>20.25</v>
      </c>
      <c r="J274" s="97">
        <v>20.25</v>
      </c>
      <c r="K274" s="97">
        <v>20.25</v>
      </c>
      <c r="L274" s="92">
        <v>7.6099999999999994</v>
      </c>
      <c r="M274" s="92">
        <v>8.9</v>
      </c>
      <c r="N274" s="98">
        <v>8.9</v>
      </c>
      <c r="P274" s="93"/>
      <c r="Q274" s="92"/>
    </row>
    <row r="275" spans="1:17">
      <c r="A275" s="94">
        <v>92</v>
      </c>
      <c r="B275" s="95" t="s">
        <v>337</v>
      </c>
      <c r="C275" s="96">
        <v>19</v>
      </c>
      <c r="D275" s="92">
        <v>19</v>
      </c>
      <c r="E275" s="92">
        <v>19</v>
      </c>
      <c r="F275" s="92">
        <v>19</v>
      </c>
      <c r="G275" s="92">
        <v>19</v>
      </c>
      <c r="H275" s="92">
        <v>19</v>
      </c>
      <c r="I275" s="97">
        <v>19</v>
      </c>
      <c r="J275" s="97">
        <v>19</v>
      </c>
      <c r="K275" s="97">
        <v>19</v>
      </c>
      <c r="L275" s="92">
        <v>6.3599999999999994</v>
      </c>
      <c r="M275" s="92">
        <v>6.4</v>
      </c>
      <c r="N275" s="98">
        <v>6.4</v>
      </c>
      <c r="P275" s="93"/>
      <c r="Q275" s="92"/>
    </row>
    <row r="276" spans="1:17">
      <c r="A276" s="94">
        <v>915</v>
      </c>
      <c r="B276" s="95" t="s">
        <v>338</v>
      </c>
      <c r="C276" s="96">
        <v>20.5</v>
      </c>
      <c r="D276" s="92">
        <v>20.75</v>
      </c>
      <c r="E276" s="92">
        <v>20.75</v>
      </c>
      <c r="F276" s="92">
        <v>21</v>
      </c>
      <c r="G276" s="92">
        <v>21</v>
      </c>
      <c r="H276" s="92">
        <v>21</v>
      </c>
      <c r="I276" s="97">
        <v>21</v>
      </c>
      <c r="J276" s="97">
        <v>21</v>
      </c>
      <c r="K276" s="97">
        <v>21</v>
      </c>
      <c r="L276" s="92">
        <v>8.36</v>
      </c>
      <c r="M276" s="92">
        <v>8.8000000000000007</v>
      </c>
      <c r="N276" s="98">
        <v>9.3000000000000007</v>
      </c>
      <c r="P276" s="93"/>
      <c r="Q276" s="92"/>
    </row>
    <row r="277" spans="1:17">
      <c r="A277" s="94">
        <v>918</v>
      </c>
      <c r="B277" s="95" t="s">
        <v>339</v>
      </c>
      <c r="C277" s="96">
        <v>21.5</v>
      </c>
      <c r="D277" s="92">
        <v>21.5</v>
      </c>
      <c r="E277" s="92">
        <v>21.5</v>
      </c>
      <c r="F277" s="92">
        <v>22.25</v>
      </c>
      <c r="G277" s="92">
        <v>22.25</v>
      </c>
      <c r="H277" s="92">
        <v>22.25</v>
      </c>
      <c r="I277" s="97">
        <v>22.25</v>
      </c>
      <c r="J277" s="97">
        <v>22.25</v>
      </c>
      <c r="K277" s="97">
        <v>22.25</v>
      </c>
      <c r="L277" s="92">
        <v>9.61</v>
      </c>
      <c r="M277" s="92">
        <v>9.5</v>
      </c>
      <c r="N277" s="98">
        <v>9.5</v>
      </c>
      <c r="P277" s="93"/>
      <c r="Q277" s="92"/>
    </row>
    <row r="278" spans="1:17">
      <c r="A278" s="94">
        <v>921</v>
      </c>
      <c r="B278" s="95" t="s">
        <v>340</v>
      </c>
      <c r="C278" s="96">
        <v>20.5</v>
      </c>
      <c r="D278" s="92">
        <v>21</v>
      </c>
      <c r="E278" s="92">
        <v>21</v>
      </c>
      <c r="F278" s="92">
        <v>21</v>
      </c>
      <c r="G278" s="92">
        <v>21.5</v>
      </c>
      <c r="H278" s="92">
        <v>21.5</v>
      </c>
      <c r="I278" s="97">
        <v>21.5</v>
      </c>
      <c r="J278" s="97">
        <v>22.000000000000004</v>
      </c>
      <c r="K278" s="97">
        <v>21.75</v>
      </c>
      <c r="L278" s="92">
        <v>9.11</v>
      </c>
      <c r="M278" s="92">
        <v>9.2000000000000011</v>
      </c>
      <c r="N278" s="98">
        <v>9.5</v>
      </c>
      <c r="P278" s="93"/>
      <c r="Q278" s="92"/>
    </row>
    <row r="279" spans="1:17">
      <c r="A279" s="94">
        <v>922</v>
      </c>
      <c r="B279" s="95" t="s">
        <v>341</v>
      </c>
      <c r="C279" s="96">
        <v>21.5</v>
      </c>
      <c r="D279" s="92">
        <v>21.5</v>
      </c>
      <c r="E279" s="92">
        <v>21.5</v>
      </c>
      <c r="F279" s="92">
        <v>21.5</v>
      </c>
      <c r="G279" s="92">
        <v>21.5</v>
      </c>
      <c r="H279" s="92">
        <v>21.5</v>
      </c>
      <c r="I279" s="97">
        <v>22</v>
      </c>
      <c r="J279" s="97">
        <v>22</v>
      </c>
      <c r="K279" s="97">
        <v>22</v>
      </c>
      <c r="L279" s="92">
        <v>9.36</v>
      </c>
      <c r="M279" s="92">
        <v>9.3000000000000007</v>
      </c>
      <c r="N279" s="98">
        <v>9.3000000000000007</v>
      </c>
      <c r="P279" s="93"/>
      <c r="Q279" s="92"/>
    </row>
    <row r="280" spans="1:17">
      <c r="A280" s="94">
        <v>924</v>
      </c>
      <c r="B280" s="95" t="s">
        <v>342</v>
      </c>
      <c r="C280" s="96">
        <v>22</v>
      </c>
      <c r="D280" s="92">
        <v>22</v>
      </c>
      <c r="E280" s="92">
        <v>22</v>
      </c>
      <c r="F280" s="92">
        <v>22</v>
      </c>
      <c r="G280" s="92">
        <v>22</v>
      </c>
      <c r="H280" s="92">
        <v>22</v>
      </c>
      <c r="I280" s="97">
        <v>22.5</v>
      </c>
      <c r="J280" s="97">
        <v>22.5</v>
      </c>
      <c r="K280" s="97">
        <v>22.5</v>
      </c>
      <c r="L280" s="92">
        <v>9.86</v>
      </c>
      <c r="M280" s="92">
        <v>9.8000000000000007</v>
      </c>
      <c r="N280" s="98">
        <v>9.8000000000000007</v>
      </c>
      <c r="P280" s="93"/>
      <c r="Q280" s="92"/>
    </row>
    <row r="281" spans="1:17">
      <c r="A281" s="94">
        <v>925</v>
      </c>
      <c r="B281" s="95" t="s">
        <v>343</v>
      </c>
      <c r="C281" s="96">
        <v>20.75</v>
      </c>
      <c r="D281" s="92">
        <v>20.75</v>
      </c>
      <c r="E281" s="92">
        <v>21</v>
      </c>
      <c r="F281" s="92">
        <v>21</v>
      </c>
      <c r="G281" s="92">
        <v>21</v>
      </c>
      <c r="H281" s="92">
        <v>21</v>
      </c>
      <c r="I281" s="97">
        <v>21</v>
      </c>
      <c r="J281" s="97">
        <v>21.000000000000004</v>
      </c>
      <c r="K281" s="97">
        <v>21</v>
      </c>
      <c r="L281" s="92">
        <v>8.36</v>
      </c>
      <c r="M281" s="92">
        <v>8.4</v>
      </c>
      <c r="N281" s="98">
        <v>8.4</v>
      </c>
      <c r="P281" s="93"/>
      <c r="Q281" s="92"/>
    </row>
    <row r="282" spans="1:17">
      <c r="A282" s="94">
        <v>927</v>
      </c>
      <c r="B282" s="95" t="s">
        <v>344</v>
      </c>
      <c r="C282" s="96">
        <v>20</v>
      </c>
      <c r="D282" s="92">
        <v>20.5</v>
      </c>
      <c r="E282" s="92">
        <v>20.5</v>
      </c>
      <c r="F282" s="92">
        <v>20.5</v>
      </c>
      <c r="G282" s="92">
        <v>20.5</v>
      </c>
      <c r="H282" s="92">
        <v>20.5</v>
      </c>
      <c r="I282" s="97">
        <v>20.5</v>
      </c>
      <c r="J282" s="97">
        <v>20.5</v>
      </c>
      <c r="K282" s="97">
        <v>20.5</v>
      </c>
      <c r="L282" s="92">
        <v>7.8599999999999994</v>
      </c>
      <c r="M282" s="92">
        <v>7.8</v>
      </c>
      <c r="N282" s="98">
        <v>7.8</v>
      </c>
      <c r="P282" s="93"/>
      <c r="Q282" s="92"/>
    </row>
    <row r="283" spans="1:17">
      <c r="A283" s="94">
        <v>931</v>
      </c>
      <c r="B283" s="95" t="s">
        <v>345</v>
      </c>
      <c r="C283" s="96">
        <v>21</v>
      </c>
      <c r="D283" s="92">
        <v>21</v>
      </c>
      <c r="E283" s="92">
        <v>21</v>
      </c>
      <c r="F283" s="92">
        <v>21</v>
      </c>
      <c r="G283" s="92">
        <v>21</v>
      </c>
      <c r="H283" s="92">
        <v>21</v>
      </c>
      <c r="I283" s="97">
        <v>21</v>
      </c>
      <c r="J283" s="97">
        <v>21</v>
      </c>
      <c r="K283" s="97">
        <v>21</v>
      </c>
      <c r="L283" s="92">
        <v>8.36</v>
      </c>
      <c r="M283" s="92">
        <v>8.4</v>
      </c>
      <c r="N283" s="98">
        <v>8.4</v>
      </c>
      <c r="P283" s="93"/>
      <c r="Q283" s="92"/>
    </row>
    <row r="284" spans="1:17">
      <c r="A284" s="94">
        <v>934</v>
      </c>
      <c r="B284" s="95" t="s">
        <v>346</v>
      </c>
      <c r="C284" s="96">
        <v>21.5</v>
      </c>
      <c r="D284" s="92">
        <v>22</v>
      </c>
      <c r="E284" s="92">
        <v>22.25</v>
      </c>
      <c r="F284" s="92">
        <v>22.25</v>
      </c>
      <c r="G284" s="92">
        <v>22.25</v>
      </c>
      <c r="H284" s="92">
        <v>22.25</v>
      </c>
      <c r="I284" s="97">
        <v>22.25</v>
      </c>
      <c r="J284" s="97">
        <v>22.250000000000004</v>
      </c>
      <c r="K284" s="97">
        <v>22.249999999999996</v>
      </c>
      <c r="L284" s="92">
        <v>9.6099999999999959</v>
      </c>
      <c r="M284" s="92">
        <v>9.6</v>
      </c>
      <c r="N284" s="98">
        <v>9.6</v>
      </c>
      <c r="P284" s="93"/>
      <c r="Q284" s="92"/>
    </row>
    <row r="285" spans="1:17">
      <c r="A285" s="94">
        <v>935</v>
      </c>
      <c r="B285" s="95" t="s">
        <v>347</v>
      </c>
      <c r="C285" s="96">
        <v>20</v>
      </c>
      <c r="D285" s="92">
        <v>20</v>
      </c>
      <c r="E285" s="92">
        <v>20</v>
      </c>
      <c r="F285" s="92">
        <v>20</v>
      </c>
      <c r="G285" s="92">
        <v>20</v>
      </c>
      <c r="H285" s="92">
        <v>20.5</v>
      </c>
      <c r="I285" s="97">
        <v>20.5</v>
      </c>
      <c r="J285" s="97">
        <v>20.5</v>
      </c>
      <c r="K285" s="97">
        <v>21.5</v>
      </c>
      <c r="L285" s="92">
        <v>8.86</v>
      </c>
      <c r="M285" s="92">
        <v>9.9</v>
      </c>
      <c r="N285" s="98">
        <v>9.9</v>
      </c>
      <c r="P285" s="93"/>
      <c r="Q285" s="92"/>
    </row>
    <row r="286" spans="1:17">
      <c r="A286" s="94">
        <v>936</v>
      </c>
      <c r="B286" s="95" t="s">
        <v>348</v>
      </c>
      <c r="C286" s="96">
        <v>20.25</v>
      </c>
      <c r="D286" s="92">
        <v>20.25</v>
      </c>
      <c r="E286" s="92">
        <v>20.25</v>
      </c>
      <c r="F286" s="92">
        <v>20.75</v>
      </c>
      <c r="G286" s="92">
        <v>20.75</v>
      </c>
      <c r="H286" s="92">
        <v>21.25</v>
      </c>
      <c r="I286" s="97">
        <v>21.25</v>
      </c>
      <c r="J286" s="97">
        <v>21.25</v>
      </c>
      <c r="K286" s="97">
        <v>21.25</v>
      </c>
      <c r="L286" s="92">
        <v>8.61</v>
      </c>
      <c r="M286" s="92">
        <v>8.6</v>
      </c>
      <c r="N286" s="98">
        <v>8.6</v>
      </c>
      <c r="P286" s="93"/>
      <c r="Q286" s="92"/>
    </row>
    <row r="287" spans="1:17">
      <c r="A287" s="94">
        <v>946</v>
      </c>
      <c r="B287" s="95" t="s">
        <v>349</v>
      </c>
      <c r="C287" s="96">
        <v>20</v>
      </c>
      <c r="D287" s="92">
        <v>21</v>
      </c>
      <c r="E287" s="92">
        <v>21</v>
      </c>
      <c r="F287" s="92">
        <v>21</v>
      </c>
      <c r="G287" s="92">
        <v>21</v>
      </c>
      <c r="H287" s="92">
        <v>21</v>
      </c>
      <c r="I287" s="97">
        <v>21.5</v>
      </c>
      <c r="J287" s="97">
        <v>21.5</v>
      </c>
      <c r="K287" s="97">
        <v>21.500000000000004</v>
      </c>
      <c r="L287" s="92">
        <v>8.860000000000003</v>
      </c>
      <c r="M287" s="92">
        <v>9.1999999999999993</v>
      </c>
      <c r="N287" s="98">
        <v>9.2000000000000011</v>
      </c>
      <c r="P287" s="93"/>
      <c r="Q287" s="92"/>
    </row>
    <row r="288" spans="1:17">
      <c r="A288" s="94">
        <v>976</v>
      </c>
      <c r="B288" s="95" t="s">
        <v>350</v>
      </c>
      <c r="C288" s="96">
        <v>19.25</v>
      </c>
      <c r="D288" s="92">
        <v>19.25</v>
      </c>
      <c r="E288" s="92">
        <v>19.25</v>
      </c>
      <c r="F288" s="92">
        <v>19.25</v>
      </c>
      <c r="G288" s="92">
        <v>20</v>
      </c>
      <c r="H288" s="92">
        <v>20</v>
      </c>
      <c r="I288" s="97">
        <v>20</v>
      </c>
      <c r="J288" s="97">
        <v>20</v>
      </c>
      <c r="K288" s="97">
        <v>20</v>
      </c>
      <c r="L288" s="92">
        <v>7.3599999999999994</v>
      </c>
      <c r="M288" s="92">
        <v>8.4</v>
      </c>
      <c r="N288" s="98">
        <v>8.4</v>
      </c>
      <c r="P288" s="93"/>
      <c r="Q288" s="92"/>
    </row>
    <row r="289" spans="1:17">
      <c r="A289" s="94">
        <v>977</v>
      </c>
      <c r="B289" s="95" t="s">
        <v>351</v>
      </c>
      <c r="C289" s="96">
        <v>21.5</v>
      </c>
      <c r="D289" s="92">
        <v>21.5</v>
      </c>
      <c r="E289" s="92">
        <v>21.5</v>
      </c>
      <c r="F289" s="92">
        <v>21.5</v>
      </c>
      <c r="G289" s="92">
        <v>21.5</v>
      </c>
      <c r="H289" s="92">
        <v>22</v>
      </c>
      <c r="I289" s="97">
        <v>22</v>
      </c>
      <c r="J289" s="97">
        <v>23</v>
      </c>
      <c r="K289" s="97">
        <v>23</v>
      </c>
      <c r="L289" s="92">
        <v>10.36</v>
      </c>
      <c r="M289" s="92">
        <v>10.3</v>
      </c>
      <c r="N289" s="98">
        <v>10.3</v>
      </c>
      <c r="P289" s="93"/>
      <c r="Q289" s="92"/>
    </row>
    <row r="290" spans="1:17">
      <c r="A290" s="94">
        <v>980</v>
      </c>
      <c r="B290" s="95" t="s">
        <v>352</v>
      </c>
      <c r="C290" s="96">
        <v>20.5</v>
      </c>
      <c r="D290" s="92">
        <v>20.5</v>
      </c>
      <c r="E290" s="92">
        <v>20.5</v>
      </c>
      <c r="F290" s="92">
        <v>20.5</v>
      </c>
      <c r="G290" s="92">
        <v>20.5</v>
      </c>
      <c r="H290" s="92">
        <v>20.5</v>
      </c>
      <c r="I290" s="97">
        <v>20.5</v>
      </c>
      <c r="J290" s="97">
        <v>20.5</v>
      </c>
      <c r="K290" s="97">
        <v>20.5</v>
      </c>
      <c r="L290" s="92">
        <v>7.8599999999999994</v>
      </c>
      <c r="M290" s="92">
        <v>8.4</v>
      </c>
      <c r="N290" s="98">
        <v>8.4</v>
      </c>
      <c r="P290" s="93"/>
      <c r="Q290" s="92"/>
    </row>
    <row r="291" spans="1:17">
      <c r="A291" s="94">
        <v>981</v>
      </c>
      <c r="B291" s="95" t="s">
        <v>353</v>
      </c>
      <c r="C291" s="96">
        <v>20.25</v>
      </c>
      <c r="D291" s="92">
        <v>21</v>
      </c>
      <c r="E291" s="92">
        <v>21</v>
      </c>
      <c r="F291" s="92">
        <v>21.5</v>
      </c>
      <c r="G291" s="92">
        <v>21.5</v>
      </c>
      <c r="H291" s="92">
        <v>21.5</v>
      </c>
      <c r="I291" s="97">
        <v>22</v>
      </c>
      <c r="J291" s="97">
        <v>22</v>
      </c>
      <c r="K291" s="97">
        <v>22</v>
      </c>
      <c r="L291" s="92">
        <v>9.36</v>
      </c>
      <c r="M291" s="92">
        <v>9.3000000000000007</v>
      </c>
      <c r="N291" s="98">
        <v>9.3000000000000007</v>
      </c>
      <c r="P291" s="93"/>
      <c r="Q291" s="92"/>
    </row>
    <row r="292" spans="1:17">
      <c r="A292" s="94">
        <v>989</v>
      </c>
      <c r="B292" s="95" t="s">
        <v>354</v>
      </c>
      <c r="C292" s="96">
        <v>21.25</v>
      </c>
      <c r="D292" s="92">
        <v>21.25</v>
      </c>
      <c r="E292" s="92">
        <v>22</v>
      </c>
      <c r="F292" s="92">
        <v>22</v>
      </c>
      <c r="G292" s="92">
        <v>22</v>
      </c>
      <c r="H292" s="92">
        <v>22</v>
      </c>
      <c r="I292" s="97">
        <v>22</v>
      </c>
      <c r="J292" s="97">
        <v>22.499999999999996</v>
      </c>
      <c r="K292" s="97">
        <v>22.5</v>
      </c>
      <c r="L292" s="92">
        <v>9.86</v>
      </c>
      <c r="M292" s="92">
        <v>10.1</v>
      </c>
      <c r="N292" s="98">
        <v>10.600000000000001</v>
      </c>
      <c r="P292" s="92"/>
      <c r="Q292" s="92"/>
    </row>
    <row r="293" spans="1:17">
      <c r="A293" s="104">
        <v>992</v>
      </c>
      <c r="B293" s="105" t="s">
        <v>355</v>
      </c>
      <c r="C293" s="106">
        <v>21</v>
      </c>
      <c r="D293" s="107">
        <v>21.5</v>
      </c>
      <c r="E293" s="107">
        <v>21.5</v>
      </c>
      <c r="F293" s="107">
        <v>21.5</v>
      </c>
      <c r="G293" s="107">
        <v>21.5</v>
      </c>
      <c r="H293" s="107">
        <v>21.5</v>
      </c>
      <c r="I293" s="108">
        <v>21.5</v>
      </c>
      <c r="J293" s="108">
        <v>21.5</v>
      </c>
      <c r="K293" s="108">
        <v>21.5</v>
      </c>
      <c r="L293" s="107">
        <v>8.86</v>
      </c>
      <c r="M293" s="107">
        <v>9.4</v>
      </c>
      <c r="N293" s="109">
        <v>9.4</v>
      </c>
      <c r="P293" s="92"/>
      <c r="Q293" s="92"/>
    </row>
    <row r="294" spans="1:17">
      <c r="F294" s="92"/>
      <c r="G294" s="92"/>
      <c r="H294" s="92"/>
      <c r="J294" s="97"/>
      <c r="K294" s="97"/>
      <c r="L294" s="92"/>
      <c r="M294" s="92"/>
      <c r="N294" s="92"/>
      <c r="P294" s="92"/>
    </row>
    <row r="295" spans="1:17">
      <c r="F295" s="92"/>
      <c r="G295" s="92"/>
      <c r="H295" s="92"/>
      <c r="J295" s="97"/>
      <c r="K295" s="97"/>
      <c r="L295" s="92"/>
      <c r="M295" s="92"/>
      <c r="N295" s="92"/>
      <c r="P295"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DD27-6F4D-4698-BC4F-6461AAA2C81B}">
  <sheetPr>
    <tabColor theme="5" tint="0.79998168889431442"/>
  </sheetPr>
  <dimension ref="A1:U294"/>
  <sheetViews>
    <sheetView zoomScaleNormal="100" workbookViewId="0">
      <pane xSplit="2" ySplit="1" topLeftCell="C2" activePane="bottomRight" state="frozen"/>
      <selection pane="topRight" activeCell="Q50" sqref="Q50"/>
      <selection pane="bottomLeft" activeCell="Q50" sqref="Q50"/>
      <selection pane="bottomRight" activeCell="P1" sqref="P1:R1048576"/>
    </sheetView>
  </sheetViews>
  <sheetFormatPr defaultColWidth="8.85546875" defaultRowHeight="15"/>
  <cols>
    <col min="1" max="1" width="8.85546875" style="76"/>
    <col min="2" max="2" width="10.5703125" style="76" customWidth="1"/>
    <col min="3" max="11" width="8.85546875" style="76"/>
    <col min="12" max="12" width="8.85546875" style="76" customWidth="1"/>
    <col min="13" max="254" width="8.85546875" style="76"/>
    <col min="255" max="255" width="10.5703125" style="76" customWidth="1"/>
    <col min="256" max="510" width="8.85546875" style="76"/>
    <col min="511" max="511" width="10.5703125" style="76" customWidth="1"/>
    <col min="512" max="766" width="8.85546875" style="76"/>
    <col min="767" max="767" width="10.5703125" style="76" customWidth="1"/>
    <col min="768" max="1022" width="8.85546875" style="76"/>
    <col min="1023" max="1023" width="10.5703125" style="76" customWidth="1"/>
    <col min="1024" max="1278" width="8.85546875" style="76"/>
    <col min="1279" max="1279" width="10.5703125" style="76" customWidth="1"/>
    <col min="1280" max="1534" width="8.85546875" style="76"/>
    <col min="1535" max="1535" width="10.5703125" style="76" customWidth="1"/>
    <col min="1536" max="1790" width="8.85546875" style="76"/>
    <col min="1791" max="1791" width="10.5703125" style="76" customWidth="1"/>
    <col min="1792" max="2046" width="8.85546875" style="76"/>
    <col min="2047" max="2047" width="10.5703125" style="76" customWidth="1"/>
    <col min="2048" max="2302" width="8.85546875" style="76"/>
    <col min="2303" max="2303" width="10.5703125" style="76" customWidth="1"/>
    <col min="2304" max="2558" width="8.85546875" style="76"/>
    <col min="2559" max="2559" width="10.5703125" style="76" customWidth="1"/>
    <col min="2560" max="2814" width="8.85546875" style="76"/>
    <col min="2815" max="2815" width="10.5703125" style="76" customWidth="1"/>
    <col min="2816" max="3070" width="8.85546875" style="76"/>
    <col min="3071" max="3071" width="10.5703125" style="76" customWidth="1"/>
    <col min="3072" max="3326" width="8.85546875" style="76"/>
    <col min="3327" max="3327" width="10.5703125" style="76" customWidth="1"/>
    <col min="3328" max="3582" width="8.85546875" style="76"/>
    <col min="3583" max="3583" width="10.5703125" style="76" customWidth="1"/>
    <col min="3584" max="3838" width="8.85546875" style="76"/>
    <col min="3839" max="3839" width="10.5703125" style="76" customWidth="1"/>
    <col min="3840" max="4094" width="8.85546875" style="76"/>
    <col min="4095" max="4095" width="10.5703125" style="76" customWidth="1"/>
    <col min="4096" max="4350" width="8.85546875" style="76"/>
    <col min="4351" max="4351" width="10.5703125" style="76" customWidth="1"/>
    <col min="4352" max="4606" width="8.85546875" style="76"/>
    <col min="4607" max="4607" width="10.5703125" style="76" customWidth="1"/>
    <col min="4608" max="4862" width="8.85546875" style="76"/>
    <col min="4863" max="4863" width="10.5703125" style="76" customWidth="1"/>
    <col min="4864" max="5118" width="8.85546875" style="76"/>
    <col min="5119" max="5119" width="10.5703125" style="76" customWidth="1"/>
    <col min="5120" max="5374" width="8.85546875" style="76"/>
    <col min="5375" max="5375" width="10.5703125" style="76" customWidth="1"/>
    <col min="5376" max="5630" width="8.85546875" style="76"/>
    <col min="5631" max="5631" width="10.5703125" style="76" customWidth="1"/>
    <col min="5632" max="5886" width="8.85546875" style="76"/>
    <col min="5887" max="5887" width="10.5703125" style="76" customWidth="1"/>
    <col min="5888" max="6142" width="8.85546875" style="76"/>
    <col min="6143" max="6143" width="10.5703125" style="76" customWidth="1"/>
    <col min="6144" max="6398" width="8.85546875" style="76"/>
    <col min="6399" max="6399" width="10.5703125" style="76" customWidth="1"/>
    <col min="6400" max="6654" width="8.85546875" style="76"/>
    <col min="6655" max="6655" width="10.5703125" style="76" customWidth="1"/>
    <col min="6656" max="6910" width="8.85546875" style="76"/>
    <col min="6911" max="6911" width="10.5703125" style="76" customWidth="1"/>
    <col min="6912" max="7166" width="8.85546875" style="76"/>
    <col min="7167" max="7167" width="10.5703125" style="76" customWidth="1"/>
    <col min="7168" max="7422" width="8.85546875" style="76"/>
    <col min="7423" max="7423" width="10.5703125" style="76" customWidth="1"/>
    <col min="7424" max="7678" width="8.85546875" style="76"/>
    <col min="7679" max="7679" width="10.5703125" style="76" customWidth="1"/>
    <col min="7680" max="7934" width="8.85546875" style="76"/>
    <col min="7935" max="7935" width="10.5703125" style="76" customWidth="1"/>
    <col min="7936" max="8190" width="8.85546875" style="76"/>
    <col min="8191" max="8191" width="10.5703125" style="76" customWidth="1"/>
    <col min="8192" max="8446" width="8.85546875" style="76"/>
    <col min="8447" max="8447" width="10.5703125" style="76" customWidth="1"/>
    <col min="8448" max="8702" width="8.85546875" style="76"/>
    <col min="8703" max="8703" width="10.5703125" style="76" customWidth="1"/>
    <col min="8704" max="8958" width="8.85546875" style="76"/>
    <col min="8959" max="8959" width="10.5703125" style="76" customWidth="1"/>
    <col min="8960" max="9214" width="8.85546875" style="76"/>
    <col min="9215" max="9215" width="10.5703125" style="76" customWidth="1"/>
    <col min="9216" max="9470" width="8.85546875" style="76"/>
    <col min="9471" max="9471" width="10.5703125" style="76" customWidth="1"/>
    <col min="9472" max="9726" width="8.85546875" style="76"/>
    <col min="9727" max="9727" width="10.5703125" style="76" customWidth="1"/>
    <col min="9728" max="9982" width="8.85546875" style="76"/>
    <col min="9983" max="9983" width="10.5703125" style="76" customWidth="1"/>
    <col min="9984" max="10238" width="8.85546875" style="76"/>
    <col min="10239" max="10239" width="10.5703125" style="76" customWidth="1"/>
    <col min="10240" max="10494" width="8.85546875" style="76"/>
    <col min="10495" max="10495" width="10.5703125" style="76" customWidth="1"/>
    <col min="10496" max="10750" width="8.85546875" style="76"/>
    <col min="10751" max="10751" width="10.5703125" style="76" customWidth="1"/>
    <col min="10752" max="11006" width="8.85546875" style="76"/>
    <col min="11007" max="11007" width="10.5703125" style="76" customWidth="1"/>
    <col min="11008" max="11262" width="8.85546875" style="76"/>
    <col min="11263" max="11263" width="10.5703125" style="76" customWidth="1"/>
    <col min="11264" max="11518" width="8.85546875" style="76"/>
    <col min="11519" max="11519" width="10.5703125" style="76" customWidth="1"/>
    <col min="11520" max="11774" width="8.85546875" style="76"/>
    <col min="11775" max="11775" width="10.5703125" style="76" customWidth="1"/>
    <col min="11776" max="12030" width="8.85546875" style="76"/>
    <col min="12031" max="12031" width="10.5703125" style="76" customWidth="1"/>
    <col min="12032" max="12286" width="8.85546875" style="76"/>
    <col min="12287" max="12287" width="10.5703125" style="76" customWidth="1"/>
    <col min="12288" max="12542" width="8.85546875" style="76"/>
    <col min="12543" max="12543" width="10.5703125" style="76" customWidth="1"/>
    <col min="12544" max="12798" width="8.85546875" style="76"/>
    <col min="12799" max="12799" width="10.5703125" style="76" customWidth="1"/>
    <col min="12800" max="13054" width="8.85546875" style="76"/>
    <col min="13055" max="13055" width="10.5703125" style="76" customWidth="1"/>
    <col min="13056" max="13310" width="8.85546875" style="76"/>
    <col min="13311" max="13311" width="10.5703125" style="76" customWidth="1"/>
    <col min="13312" max="13566" width="8.85546875" style="76"/>
    <col min="13567" max="13567" width="10.5703125" style="76" customWidth="1"/>
    <col min="13568" max="13822" width="8.85546875" style="76"/>
    <col min="13823" max="13823" width="10.5703125" style="76" customWidth="1"/>
    <col min="13824" max="14078" width="8.85546875" style="76"/>
    <col min="14079" max="14079" width="10.5703125" style="76" customWidth="1"/>
    <col min="14080" max="14334" width="8.85546875" style="76"/>
    <col min="14335" max="14335" width="10.5703125" style="76" customWidth="1"/>
    <col min="14336" max="14590" width="8.85546875" style="76"/>
    <col min="14591" max="14591" width="10.5703125" style="76" customWidth="1"/>
    <col min="14592" max="14846" width="8.85546875" style="76"/>
    <col min="14847" max="14847" width="10.5703125" style="76" customWidth="1"/>
    <col min="14848" max="15102" width="8.85546875" style="76"/>
    <col min="15103" max="15103" width="10.5703125" style="76" customWidth="1"/>
    <col min="15104" max="15358" width="8.85546875" style="76"/>
    <col min="15359" max="15359" width="10.5703125" style="76" customWidth="1"/>
    <col min="15360" max="15614" width="8.85546875" style="76"/>
    <col min="15615" max="15615" width="10.5703125" style="76" customWidth="1"/>
    <col min="15616" max="15870" width="8.85546875" style="76"/>
    <col min="15871" max="15871" width="10.5703125" style="76" customWidth="1"/>
    <col min="15872" max="16126" width="8.85546875" style="76"/>
    <col min="16127" max="16127" width="10.5703125" style="76" customWidth="1"/>
    <col min="16128" max="16384" width="8.85546875" style="76"/>
  </cols>
  <sheetData>
    <row r="1" spans="1:21">
      <c r="A1" s="110" t="s">
        <v>359</v>
      </c>
      <c r="B1" s="111" t="s">
        <v>58</v>
      </c>
      <c r="C1" s="112">
        <v>2014</v>
      </c>
      <c r="D1" s="113">
        <v>2015</v>
      </c>
      <c r="E1" s="113">
        <v>2016</v>
      </c>
      <c r="F1" s="113">
        <v>2017</v>
      </c>
      <c r="G1" s="113">
        <v>2018</v>
      </c>
      <c r="H1" s="113">
        <v>2019</v>
      </c>
      <c r="I1" s="113">
        <v>2020</v>
      </c>
      <c r="J1" s="113">
        <v>2021</v>
      </c>
      <c r="K1" s="113">
        <v>2022</v>
      </c>
      <c r="L1" s="113">
        <v>2023</v>
      </c>
      <c r="M1" s="113" t="s">
        <v>45</v>
      </c>
      <c r="N1" s="114" t="s">
        <v>46</v>
      </c>
    </row>
    <row r="2" spans="1:21">
      <c r="A2" s="115">
        <v>20</v>
      </c>
      <c r="B2" s="116" t="s">
        <v>3</v>
      </c>
      <c r="C2" s="88">
        <v>15.190667860693033</v>
      </c>
      <c r="D2" s="89">
        <v>15.339544042818632</v>
      </c>
      <c r="E2" s="89">
        <v>15.166451070515857</v>
      </c>
      <c r="F2" s="89">
        <v>14.63586263442793</v>
      </c>
      <c r="G2" s="89">
        <v>14.968605376728526</v>
      </c>
      <c r="H2" s="89">
        <v>15.34203459560934</v>
      </c>
      <c r="I2" s="89">
        <v>15.443586102199751</v>
      </c>
      <c r="J2" s="89">
        <v>15.4615222819429</v>
      </c>
      <c r="K2" s="89">
        <v>15.124098382780822</v>
      </c>
      <c r="L2" s="89">
        <v>6.9213443673290955</v>
      </c>
      <c r="M2" s="92">
        <v>7.420037765947014</v>
      </c>
      <c r="N2" s="98">
        <v>7.8070095169325029</v>
      </c>
      <c r="O2" s="117"/>
      <c r="P2" s="78"/>
      <c r="Q2" s="78"/>
      <c r="R2" s="78"/>
      <c r="S2" s="78"/>
      <c r="T2" s="78"/>
      <c r="U2" s="78"/>
    </row>
    <row r="3" spans="1:21">
      <c r="A3" s="118">
        <v>5</v>
      </c>
      <c r="B3" s="119" t="s">
        <v>65</v>
      </c>
      <c r="C3" s="96">
        <v>13.823953538713518</v>
      </c>
      <c r="D3" s="92">
        <v>14.072838484745859</v>
      </c>
      <c r="E3" s="92">
        <v>14.292003254251123</v>
      </c>
      <c r="F3" s="92">
        <v>13.592166884510442</v>
      </c>
      <c r="G3" s="92">
        <v>13.6788642923223</v>
      </c>
      <c r="H3" s="92">
        <v>13.667161473448591</v>
      </c>
      <c r="I3" s="92">
        <v>13.744914951381535</v>
      </c>
      <c r="J3" s="92">
        <v>13.763838604813721</v>
      </c>
      <c r="K3" s="92">
        <v>13.638991297670291</v>
      </c>
      <c r="L3" s="92">
        <v>6.2319651486782934</v>
      </c>
      <c r="M3" s="92">
        <v>6.2954341283620616</v>
      </c>
      <c r="N3" s="98">
        <v>6.6647322966987792</v>
      </c>
      <c r="O3" s="117"/>
      <c r="P3" s="150"/>
      <c r="R3" s="78"/>
      <c r="S3" s="78"/>
      <c r="T3" s="78"/>
    </row>
    <row r="4" spans="1:21">
      <c r="A4" s="118">
        <v>9</v>
      </c>
      <c r="B4" s="119" t="s">
        <v>66</v>
      </c>
      <c r="C4" s="96">
        <v>14.487039095340835</v>
      </c>
      <c r="D4" s="92">
        <v>14.42569704057416</v>
      </c>
      <c r="E4" s="92">
        <v>14.169193627687873</v>
      </c>
      <c r="F4" s="92">
        <v>13.517948182261838</v>
      </c>
      <c r="G4" s="92">
        <v>13.496999148669513</v>
      </c>
      <c r="H4" s="92">
        <v>13.757553790044224</v>
      </c>
      <c r="I4" s="92">
        <v>13.880882232531807</v>
      </c>
      <c r="J4" s="92">
        <v>14.116168323745024</v>
      </c>
      <c r="K4" s="92">
        <v>13.852855423512247</v>
      </c>
      <c r="L4" s="92">
        <v>6.4816438245274517</v>
      </c>
      <c r="M4" s="92">
        <v>6.5059661087790879</v>
      </c>
      <c r="N4" s="98">
        <v>6.8986192476308803</v>
      </c>
      <c r="O4" s="117"/>
      <c r="P4" s="150"/>
      <c r="R4" s="78"/>
      <c r="S4" s="78"/>
      <c r="T4" s="78"/>
    </row>
    <row r="5" spans="1:21">
      <c r="A5" s="118">
        <v>10</v>
      </c>
      <c r="B5" s="119" t="s">
        <v>67</v>
      </c>
      <c r="C5" s="96">
        <v>13.691036426803858</v>
      </c>
      <c r="D5" s="92">
        <v>13.586586374421021</v>
      </c>
      <c r="E5" s="92">
        <v>13.793294293850048</v>
      </c>
      <c r="F5" s="92">
        <v>13.249229966448315</v>
      </c>
      <c r="G5" s="92">
        <v>13.237618351654413</v>
      </c>
      <c r="H5" s="92">
        <v>13.175193373133641</v>
      </c>
      <c r="I5" s="92">
        <v>13.210891335545353</v>
      </c>
      <c r="J5" s="92">
        <v>13.191310595940335</v>
      </c>
      <c r="K5" s="92">
        <v>12.984819173317311</v>
      </c>
      <c r="L5" s="92">
        <v>5.8297898361176337</v>
      </c>
      <c r="M5" s="92">
        <v>6.6113791125609724</v>
      </c>
      <c r="N5" s="98">
        <v>7.0240372756581868</v>
      </c>
      <c r="O5" s="117"/>
      <c r="P5" s="150"/>
      <c r="R5" s="78"/>
      <c r="S5" s="78"/>
      <c r="T5" s="78"/>
    </row>
    <row r="6" spans="1:21">
      <c r="A6" s="118">
        <v>16</v>
      </c>
      <c r="B6" s="119" t="s">
        <v>68</v>
      </c>
      <c r="C6" s="96">
        <v>14.888735857857737</v>
      </c>
      <c r="D6" s="92">
        <v>14.821163688044404</v>
      </c>
      <c r="E6" s="92">
        <v>14.603273945233038</v>
      </c>
      <c r="F6" s="92">
        <v>14.127906648565833</v>
      </c>
      <c r="G6" s="92">
        <v>14.149635782718889</v>
      </c>
      <c r="H6" s="92">
        <v>14.310001661594212</v>
      </c>
      <c r="I6" s="92">
        <v>14.372960375802943</v>
      </c>
      <c r="J6" s="92">
        <v>14.385281152809943</v>
      </c>
      <c r="K6" s="92">
        <v>14.184201865517608</v>
      </c>
      <c r="L6" s="92">
        <v>5.8914411300298983</v>
      </c>
      <c r="M6" s="92">
        <v>5.9550809302563863</v>
      </c>
      <c r="N6" s="98">
        <v>6.2274082071328332</v>
      </c>
      <c r="O6" s="117"/>
      <c r="P6" s="150"/>
      <c r="R6" s="78"/>
      <c r="S6" s="78"/>
      <c r="T6" s="78"/>
    </row>
    <row r="7" spans="1:21">
      <c r="A7" s="118">
        <v>18</v>
      </c>
      <c r="B7" s="119" t="s">
        <v>69</v>
      </c>
      <c r="C7" s="96">
        <v>14.666022866902805</v>
      </c>
      <c r="D7" s="92">
        <v>14.732186565623504</v>
      </c>
      <c r="E7" s="92">
        <v>14.558858490843512</v>
      </c>
      <c r="F7" s="92">
        <v>14.421607194541851</v>
      </c>
      <c r="G7" s="92">
        <v>14.38764119176737</v>
      </c>
      <c r="H7" s="92">
        <v>14.974614003695093</v>
      </c>
      <c r="I7" s="92">
        <v>15.079194094316504</v>
      </c>
      <c r="J7" s="92">
        <v>15.156127270958391</v>
      </c>
      <c r="K7" s="92">
        <v>14.886084098567794</v>
      </c>
      <c r="L7" s="92">
        <v>6.5893342005390192</v>
      </c>
      <c r="M7" s="92">
        <v>6.7513911359485821</v>
      </c>
      <c r="N7" s="98">
        <v>7.3082355149892742</v>
      </c>
      <c r="O7" s="117"/>
      <c r="P7" s="150"/>
      <c r="R7" s="78"/>
      <c r="S7" s="78"/>
      <c r="T7" s="78"/>
    </row>
    <row r="8" spans="1:21">
      <c r="A8" s="118">
        <v>19</v>
      </c>
      <c r="B8" s="119" t="s">
        <v>70</v>
      </c>
      <c r="C8" s="96">
        <v>15.140427308197831</v>
      </c>
      <c r="D8" s="92">
        <v>15.089566883839526</v>
      </c>
      <c r="E8" s="92">
        <v>15.52048876558154</v>
      </c>
      <c r="F8" s="92">
        <v>14.952820875262034</v>
      </c>
      <c r="G8" s="92">
        <v>14.832915824917032</v>
      </c>
      <c r="H8" s="92">
        <v>14.972777495136146</v>
      </c>
      <c r="I8" s="92">
        <v>14.81841321785736</v>
      </c>
      <c r="J8" s="92">
        <v>14.910459946469937</v>
      </c>
      <c r="K8" s="92">
        <v>14.601856449004181</v>
      </c>
      <c r="L8" s="92">
        <v>6.5219798216230869</v>
      </c>
      <c r="M8" s="92">
        <v>6.657792106547948</v>
      </c>
      <c r="N8" s="98">
        <v>7.0147756279353954</v>
      </c>
      <c r="O8" s="117"/>
      <c r="P8" s="150"/>
      <c r="R8" s="78"/>
      <c r="S8" s="78"/>
      <c r="T8" s="78"/>
    </row>
    <row r="9" spans="1:21">
      <c r="A9" s="118">
        <v>46</v>
      </c>
      <c r="B9" s="119" t="s">
        <v>71</v>
      </c>
      <c r="C9" s="96">
        <v>13.58381976187283</v>
      </c>
      <c r="D9" s="92">
        <v>13.54296793480534</v>
      </c>
      <c r="E9" s="92">
        <v>13.470000012414749</v>
      </c>
      <c r="F9" s="92">
        <v>12.953061257134461</v>
      </c>
      <c r="G9" s="92">
        <v>12.919685149892382</v>
      </c>
      <c r="H9" s="92">
        <v>12.806648551559837</v>
      </c>
      <c r="I9" s="92">
        <v>12.734928669179331</v>
      </c>
      <c r="J9" s="92">
        <v>12.847160691973718</v>
      </c>
      <c r="K9" s="92">
        <v>12.697503346149713</v>
      </c>
      <c r="L9" s="92">
        <v>5.5595151609750904</v>
      </c>
      <c r="M9" s="92">
        <v>5.6574249432163617</v>
      </c>
      <c r="N9" s="98">
        <v>5.9523804108546221</v>
      </c>
      <c r="O9" s="117"/>
      <c r="P9" s="150"/>
      <c r="R9" s="78"/>
      <c r="S9" s="78"/>
      <c r="T9" s="78"/>
    </row>
    <row r="10" spans="1:21">
      <c r="A10" s="118">
        <v>47</v>
      </c>
      <c r="B10" s="119" t="s">
        <v>72</v>
      </c>
      <c r="C10" s="96">
        <v>13.714836209995928</v>
      </c>
      <c r="D10" s="92">
        <v>13.675959566316726</v>
      </c>
      <c r="E10" s="92">
        <v>13.824169733796706</v>
      </c>
      <c r="F10" s="92">
        <v>13.416511227408872</v>
      </c>
      <c r="G10" s="92">
        <v>13.576977325354136</v>
      </c>
      <c r="H10" s="92">
        <v>13.492527586452946</v>
      </c>
      <c r="I10" s="92">
        <v>13.482211760183773</v>
      </c>
      <c r="J10" s="92">
        <v>13.480756476812465</v>
      </c>
      <c r="K10" s="92">
        <v>13.464027615574857</v>
      </c>
      <c r="L10" s="92">
        <v>5.9793509552730226</v>
      </c>
      <c r="M10" s="92">
        <v>6.0656831620936416</v>
      </c>
      <c r="N10" s="98">
        <v>6.3646156965083502</v>
      </c>
      <c r="O10" s="117"/>
      <c r="P10" s="150"/>
      <c r="R10" s="78"/>
      <c r="S10" s="78"/>
      <c r="T10" s="78"/>
    </row>
    <row r="11" spans="1:21">
      <c r="A11" s="118">
        <v>49</v>
      </c>
      <c r="B11" s="119" t="s">
        <v>73</v>
      </c>
      <c r="C11" s="96">
        <v>14.983002405357514</v>
      </c>
      <c r="D11" s="92">
        <v>14.967856961889289</v>
      </c>
      <c r="E11" s="92">
        <v>14.830350884947334</v>
      </c>
      <c r="F11" s="92">
        <v>14.449625430438614</v>
      </c>
      <c r="G11" s="92">
        <v>14.360297731802106</v>
      </c>
      <c r="H11" s="92">
        <v>14.350425395813733</v>
      </c>
      <c r="I11" s="92">
        <v>14.376921063342515</v>
      </c>
      <c r="J11" s="92">
        <v>14.393056328049369</v>
      </c>
      <c r="K11" s="92">
        <v>14.33530051162535</v>
      </c>
      <c r="L11" s="92">
        <v>4.4273109406628723</v>
      </c>
      <c r="M11" s="92">
        <v>4.4162259330019431</v>
      </c>
      <c r="N11" s="98">
        <v>4.5381251819049782</v>
      </c>
      <c r="O11" s="117"/>
      <c r="P11" s="150"/>
      <c r="R11" s="78"/>
      <c r="S11" s="78"/>
      <c r="T11" s="78"/>
    </row>
    <row r="12" spans="1:21">
      <c r="A12" s="118">
        <v>50</v>
      </c>
      <c r="B12" s="119" t="s">
        <v>74</v>
      </c>
      <c r="C12" s="96">
        <v>15.029952066859424</v>
      </c>
      <c r="D12" s="92">
        <v>14.839609512150064</v>
      </c>
      <c r="E12" s="92">
        <v>14.742757067335059</v>
      </c>
      <c r="F12" s="92">
        <v>14.239156466112775</v>
      </c>
      <c r="G12" s="92">
        <v>14.173558647374216</v>
      </c>
      <c r="H12" s="92">
        <v>14.218227381718721</v>
      </c>
      <c r="I12" s="92">
        <v>14.659485259733373</v>
      </c>
      <c r="J12" s="92">
        <v>14.551701567697741</v>
      </c>
      <c r="K12" s="92">
        <v>14.359388459790763</v>
      </c>
      <c r="L12" s="92">
        <v>6.1617250395388394</v>
      </c>
      <c r="M12" s="92">
        <v>6.7318602759235926</v>
      </c>
      <c r="N12" s="98">
        <v>7.4023533107550739</v>
      </c>
      <c r="O12" s="117"/>
      <c r="P12" s="150"/>
      <c r="R12" s="78"/>
      <c r="S12" s="78"/>
      <c r="T12" s="78"/>
    </row>
    <row r="13" spans="1:21">
      <c r="A13" s="118">
        <v>51</v>
      </c>
      <c r="B13" s="119" t="s">
        <v>75</v>
      </c>
      <c r="C13" s="96">
        <v>13.667331452016303</v>
      </c>
      <c r="D13" s="92">
        <v>13.506413248364543</v>
      </c>
      <c r="E13" s="92">
        <v>13.385952241814492</v>
      </c>
      <c r="F13" s="92">
        <v>12.369593144504668</v>
      </c>
      <c r="G13" s="92">
        <v>12.344065813778149</v>
      </c>
      <c r="H13" s="92">
        <v>12.442117626834319</v>
      </c>
      <c r="I13" s="92">
        <v>12.600822342252492</v>
      </c>
      <c r="J13" s="92">
        <v>12.683521328898275</v>
      </c>
      <c r="K13" s="92">
        <v>12.593151704236861</v>
      </c>
      <c r="L13" s="92">
        <v>4.0260238041866581</v>
      </c>
      <c r="M13" s="92">
        <v>4.1090655528464479</v>
      </c>
      <c r="N13" s="98">
        <v>5.1130556043952851</v>
      </c>
      <c r="O13" s="117"/>
      <c r="P13" s="150"/>
      <c r="R13" s="78"/>
      <c r="S13" s="78"/>
      <c r="T13" s="78"/>
    </row>
    <row r="14" spans="1:21">
      <c r="A14" s="118">
        <v>52</v>
      </c>
      <c r="B14" s="119" t="s">
        <v>76</v>
      </c>
      <c r="C14" s="96">
        <v>14.303296391058232</v>
      </c>
      <c r="D14" s="92">
        <v>14.218257305776266</v>
      </c>
      <c r="E14" s="92">
        <v>13.983550385462641</v>
      </c>
      <c r="F14" s="92">
        <v>13.460607230607375</v>
      </c>
      <c r="G14" s="92">
        <v>13.561716586874089</v>
      </c>
      <c r="H14" s="92">
        <v>13.522110939168909</v>
      </c>
      <c r="I14" s="92">
        <v>13.514430453662031</v>
      </c>
      <c r="J14" s="92">
        <v>14.207069316627617</v>
      </c>
      <c r="K14" s="92">
        <v>13.872309971794749</v>
      </c>
      <c r="L14" s="92">
        <v>6.7589405523459529</v>
      </c>
      <c r="M14" s="92">
        <v>6.8402634391758719</v>
      </c>
      <c r="N14" s="98">
        <v>7.2578956670030861</v>
      </c>
      <c r="O14" s="117"/>
      <c r="P14" s="150"/>
      <c r="R14" s="78"/>
      <c r="S14" s="78"/>
      <c r="T14" s="78"/>
    </row>
    <row r="15" spans="1:21">
      <c r="A15" s="118">
        <v>61</v>
      </c>
      <c r="B15" s="119" t="s">
        <v>77</v>
      </c>
      <c r="C15" s="96">
        <v>14.40630928718622</v>
      </c>
      <c r="D15" s="92">
        <v>14.320516872022779</v>
      </c>
      <c r="E15" s="92">
        <v>14.061647746320945</v>
      </c>
      <c r="F15" s="92">
        <v>13.98041386169885</v>
      </c>
      <c r="G15" s="92">
        <v>13.973958372076874</v>
      </c>
      <c r="H15" s="92">
        <v>13.982048527684848</v>
      </c>
      <c r="I15" s="92">
        <v>13.99839097888978</v>
      </c>
      <c r="J15" s="92">
        <v>14.010479353226026</v>
      </c>
      <c r="K15" s="92">
        <v>13.851241572239694</v>
      </c>
      <c r="L15" s="92">
        <v>5.7407419905599406</v>
      </c>
      <c r="M15" s="92">
        <v>6.0563094250443577</v>
      </c>
      <c r="N15" s="98">
        <v>6.6028091920253269</v>
      </c>
      <c r="O15" s="117"/>
      <c r="P15" s="150"/>
      <c r="R15" s="78"/>
      <c r="S15" s="78"/>
      <c r="T15" s="78"/>
    </row>
    <row r="16" spans="1:21">
      <c r="A16" s="118">
        <v>69</v>
      </c>
      <c r="B16" s="119" t="s">
        <v>78</v>
      </c>
      <c r="C16" s="96">
        <v>14.44858259427607</v>
      </c>
      <c r="D16" s="92">
        <v>15.007234483949228</v>
      </c>
      <c r="E16" s="92">
        <v>14.728791707956779</v>
      </c>
      <c r="F16" s="92">
        <v>14.222115125200947</v>
      </c>
      <c r="G16" s="92">
        <v>14.248064555000457</v>
      </c>
      <c r="H16" s="92">
        <v>14.564983805503388</v>
      </c>
      <c r="I16" s="92">
        <v>14.656266954245215</v>
      </c>
      <c r="J16" s="92">
        <v>14.741460194968163</v>
      </c>
      <c r="K16" s="92">
        <v>14.555605014517839</v>
      </c>
      <c r="L16" s="92">
        <v>6.9768995015853799</v>
      </c>
      <c r="M16" s="92">
        <v>7.297702947268764</v>
      </c>
      <c r="N16" s="98">
        <v>7.7267783786176176</v>
      </c>
      <c r="O16" s="117"/>
      <c r="P16" s="150"/>
      <c r="R16" s="78"/>
      <c r="S16" s="78"/>
      <c r="T16" s="78"/>
    </row>
    <row r="17" spans="1:20">
      <c r="A17" s="118">
        <v>71</v>
      </c>
      <c r="B17" s="119" t="s">
        <v>79</v>
      </c>
      <c r="C17" s="96">
        <v>14.611878857934139</v>
      </c>
      <c r="D17" s="92">
        <v>14.364809668374898</v>
      </c>
      <c r="E17" s="92">
        <v>14.564938729262003</v>
      </c>
      <c r="F17" s="92">
        <v>14.018776850122407</v>
      </c>
      <c r="G17" s="92">
        <v>14.109522356349107</v>
      </c>
      <c r="H17" s="92">
        <v>14.118961498235002</v>
      </c>
      <c r="I17" s="92">
        <v>14.147615060552148</v>
      </c>
      <c r="J17" s="92">
        <v>14.229619440323216</v>
      </c>
      <c r="K17" s="92">
        <v>13.989470980088109</v>
      </c>
      <c r="L17" s="92">
        <v>6.5478395300776251</v>
      </c>
      <c r="M17" s="92">
        <v>6.6553879534750333</v>
      </c>
      <c r="N17" s="98">
        <v>7.0463996951405958</v>
      </c>
      <c r="O17" s="117"/>
      <c r="P17" s="150"/>
      <c r="R17" s="78"/>
      <c r="S17" s="78"/>
      <c r="T17" s="78"/>
    </row>
    <row r="18" spans="1:20">
      <c r="A18" s="118">
        <v>72</v>
      </c>
      <c r="B18" s="119" t="s">
        <v>80</v>
      </c>
      <c r="C18" s="96">
        <v>13.743548712885048</v>
      </c>
      <c r="D18" s="92">
        <v>14.206347492977747</v>
      </c>
      <c r="E18" s="92">
        <v>14.250612505900115</v>
      </c>
      <c r="F18" s="92">
        <v>13.840404876439736</v>
      </c>
      <c r="G18" s="92">
        <v>14.172374047459142</v>
      </c>
      <c r="H18" s="92">
        <v>14.252782887198988</v>
      </c>
      <c r="I18" s="92">
        <v>14.351376073046893</v>
      </c>
      <c r="J18" s="92">
        <v>14.532175960191598</v>
      </c>
      <c r="K18" s="92">
        <v>14.301315737050201</v>
      </c>
      <c r="L18" s="92">
        <v>5.7843566652712566</v>
      </c>
      <c r="M18" s="92">
        <v>5.8664916768540074</v>
      </c>
      <c r="N18" s="98">
        <v>6.9370835980941923</v>
      </c>
      <c r="O18" s="117"/>
      <c r="P18" s="150"/>
      <c r="R18" s="78"/>
      <c r="S18" s="78"/>
      <c r="T18" s="78"/>
    </row>
    <row r="19" spans="1:20">
      <c r="A19" s="118">
        <v>74</v>
      </c>
      <c r="B19" s="119" t="s">
        <v>81</v>
      </c>
      <c r="C19" s="96">
        <v>14.033054332242028</v>
      </c>
      <c r="D19" s="92">
        <v>13.708551825279041</v>
      </c>
      <c r="E19" s="92">
        <v>13.246557459208871</v>
      </c>
      <c r="F19" s="92">
        <v>12.920839441008303</v>
      </c>
      <c r="G19" s="92">
        <v>12.970272777974861</v>
      </c>
      <c r="H19" s="92">
        <v>13.192871892348654</v>
      </c>
      <c r="I19" s="92">
        <v>14.059858252385505</v>
      </c>
      <c r="J19" s="92">
        <v>14.250115100165107</v>
      </c>
      <c r="K19" s="92">
        <v>14.265891411047141</v>
      </c>
      <c r="L19" s="92">
        <v>7.1883541824636392</v>
      </c>
      <c r="M19" s="92">
        <v>7.2113864265890228</v>
      </c>
      <c r="N19" s="98">
        <v>7.6592235739691912</v>
      </c>
      <c r="O19" s="117"/>
      <c r="P19" s="150"/>
      <c r="R19" s="78"/>
      <c r="S19" s="78"/>
      <c r="T19" s="78"/>
    </row>
    <row r="20" spans="1:20">
      <c r="A20" s="118">
        <v>75</v>
      </c>
      <c r="B20" s="119" t="s">
        <v>82</v>
      </c>
      <c r="C20" s="96">
        <v>15.723332248622947</v>
      </c>
      <c r="D20" s="92">
        <v>15.629210790876295</v>
      </c>
      <c r="E20" s="92">
        <v>15.487169131977994</v>
      </c>
      <c r="F20" s="92">
        <v>14.962575037599832</v>
      </c>
      <c r="G20" s="92">
        <v>14.939075908731427</v>
      </c>
      <c r="H20" s="92">
        <v>14.939805995555114</v>
      </c>
      <c r="I20" s="92">
        <v>14.959900204843864</v>
      </c>
      <c r="J20" s="92">
        <v>14.998005478884508</v>
      </c>
      <c r="K20" s="92">
        <v>14.876055325391969</v>
      </c>
      <c r="L20" s="92">
        <v>6.2711671995258307</v>
      </c>
      <c r="M20" s="92">
        <v>7.1381951591186876</v>
      </c>
      <c r="N20" s="98">
        <v>7.4720473200115123</v>
      </c>
      <c r="O20" s="117"/>
      <c r="P20" s="150"/>
      <c r="R20" s="78"/>
      <c r="S20" s="78"/>
      <c r="T20" s="78"/>
    </row>
    <row r="21" spans="1:20">
      <c r="A21" s="118">
        <v>77</v>
      </c>
      <c r="B21" s="119" t="s">
        <v>83</v>
      </c>
      <c r="C21" s="96">
        <v>13.922204819721053</v>
      </c>
      <c r="D21" s="92">
        <v>14.24772860723983</v>
      </c>
      <c r="E21" s="92">
        <v>14.079046865460983</v>
      </c>
      <c r="F21" s="92">
        <v>13.568524661116388</v>
      </c>
      <c r="G21" s="92">
        <v>13.650143272687693</v>
      </c>
      <c r="H21" s="92">
        <v>13.619266726872493</v>
      </c>
      <c r="I21" s="92">
        <v>13.757386343852904</v>
      </c>
      <c r="J21" s="92">
        <v>13.824683655040118</v>
      </c>
      <c r="K21" s="92">
        <v>13.667368321345306</v>
      </c>
      <c r="L21" s="92">
        <v>6.3418935637930431</v>
      </c>
      <c r="M21" s="92">
        <v>6.4802710240056323</v>
      </c>
      <c r="N21" s="98">
        <v>6.8333881907205916</v>
      </c>
      <c r="O21" s="117"/>
      <c r="P21" s="150"/>
      <c r="R21" s="78"/>
      <c r="S21" s="78"/>
      <c r="T21" s="78"/>
    </row>
    <row r="22" spans="1:20">
      <c r="A22" s="118">
        <v>78</v>
      </c>
      <c r="B22" s="119" t="s">
        <v>84</v>
      </c>
      <c r="C22" s="96">
        <v>16.798762839569612</v>
      </c>
      <c r="D22" s="92">
        <v>16.65154052141056</v>
      </c>
      <c r="E22" s="92">
        <v>16.468452546135453</v>
      </c>
      <c r="F22" s="92">
        <v>16.030952313745804</v>
      </c>
      <c r="G22" s="92">
        <v>16.085735356400253</v>
      </c>
      <c r="H22" s="92">
        <v>16.153608078954331</v>
      </c>
      <c r="I22" s="92">
        <v>16.182434697574966</v>
      </c>
      <c r="J22" s="92">
        <v>16.220680142596898</v>
      </c>
      <c r="K22" s="92">
        <v>16.069307461078655</v>
      </c>
      <c r="L22" s="92">
        <v>7.0503965911238948</v>
      </c>
      <c r="M22" s="92">
        <v>7.1178421429155865</v>
      </c>
      <c r="N22" s="98">
        <v>7.4223308118904994</v>
      </c>
      <c r="O22" s="117"/>
      <c r="P22" s="150"/>
      <c r="R22" s="78"/>
      <c r="S22" s="78"/>
      <c r="T22" s="78"/>
    </row>
    <row r="23" spans="1:20">
      <c r="A23" s="118">
        <v>79</v>
      </c>
      <c r="B23" s="119" t="s">
        <v>85</v>
      </c>
      <c r="C23" s="96">
        <v>14.774700472707272</v>
      </c>
      <c r="D23" s="92">
        <v>14.694464620527748</v>
      </c>
      <c r="E23" s="92">
        <v>14.500108279794988</v>
      </c>
      <c r="F23" s="92">
        <v>14.851611886895309</v>
      </c>
      <c r="G23" s="92">
        <v>14.792350481734967</v>
      </c>
      <c r="H23" s="92">
        <v>15.330967956692774</v>
      </c>
      <c r="I23" s="92">
        <v>15.432121449007255</v>
      </c>
      <c r="J23" s="92">
        <v>15.343591915845556</v>
      </c>
      <c r="K23" s="92">
        <v>15.212807681053754</v>
      </c>
      <c r="L23" s="92">
        <v>6.6411959123119892</v>
      </c>
      <c r="M23" s="92">
        <v>6.742839383241364</v>
      </c>
      <c r="N23" s="98">
        <v>7.0560234279970464</v>
      </c>
      <c r="O23" s="117"/>
      <c r="P23" s="150"/>
      <c r="R23" s="78"/>
      <c r="S23" s="78"/>
      <c r="T23" s="78"/>
    </row>
    <row r="24" spans="1:20">
      <c r="A24" s="118">
        <v>81</v>
      </c>
      <c r="B24" s="119" t="s">
        <v>86</v>
      </c>
      <c r="C24" s="96">
        <v>13.939199234615883</v>
      </c>
      <c r="D24" s="92">
        <v>13.757264580257042</v>
      </c>
      <c r="E24" s="92">
        <v>13.538617047236219</v>
      </c>
      <c r="F24" s="92">
        <v>13.18930901187875</v>
      </c>
      <c r="G24" s="92">
        <v>13.046881000977313</v>
      </c>
      <c r="H24" s="92">
        <v>13.3239322895851</v>
      </c>
      <c r="I24" s="92">
        <v>13.416948288686893</v>
      </c>
      <c r="J24" s="92">
        <v>13.550278427209523</v>
      </c>
      <c r="K24" s="92">
        <v>13.250439336635619</v>
      </c>
      <c r="L24" s="92">
        <v>5.9749673222866484</v>
      </c>
      <c r="M24" s="92">
        <v>6.056658246645096</v>
      </c>
      <c r="N24" s="98">
        <v>6.6045681247714567</v>
      </c>
      <c r="O24" s="117"/>
      <c r="P24" s="150"/>
      <c r="R24" s="78"/>
      <c r="S24" s="78"/>
      <c r="T24" s="78"/>
    </row>
    <row r="25" spans="1:20">
      <c r="A25" s="118">
        <v>82</v>
      </c>
      <c r="B25" s="119" t="s">
        <v>87</v>
      </c>
      <c r="C25" s="96">
        <v>15.09013947373508</v>
      </c>
      <c r="D25" s="92">
        <v>15.027884206324662</v>
      </c>
      <c r="E25" s="92">
        <v>14.900471941181223</v>
      </c>
      <c r="F25" s="92">
        <v>14.84587411263413</v>
      </c>
      <c r="G25" s="92">
        <v>14.721098509580175</v>
      </c>
      <c r="H25" s="92">
        <v>14.791801517993814</v>
      </c>
      <c r="I25" s="92">
        <v>15.052136784077748</v>
      </c>
      <c r="J25" s="92">
        <v>15.111567842949128</v>
      </c>
      <c r="K25" s="92">
        <v>14.982774026589587</v>
      </c>
      <c r="L25" s="92">
        <v>6.2236013008044191</v>
      </c>
      <c r="M25" s="92">
        <v>6.2875539144199317</v>
      </c>
      <c r="N25" s="98">
        <v>6.8309965638705901</v>
      </c>
      <c r="O25" s="117"/>
      <c r="P25" s="150"/>
      <c r="R25" s="78"/>
      <c r="S25" s="78"/>
      <c r="T25" s="78"/>
    </row>
    <row r="26" spans="1:20">
      <c r="A26" s="118">
        <v>86</v>
      </c>
      <c r="B26" s="119" t="s">
        <v>88</v>
      </c>
      <c r="C26" s="96">
        <v>15.337783246131268</v>
      </c>
      <c r="D26" s="92">
        <v>15.26686977628666</v>
      </c>
      <c r="E26" s="92">
        <v>15.482121238315258</v>
      </c>
      <c r="F26" s="92">
        <v>14.938757462657874</v>
      </c>
      <c r="G26" s="92">
        <v>14.913679558790601</v>
      </c>
      <c r="H26" s="92">
        <v>14.90830747960652</v>
      </c>
      <c r="I26" s="92">
        <v>15.075055325739044</v>
      </c>
      <c r="J26" s="92">
        <v>15.0890182570467</v>
      </c>
      <c r="K26" s="92">
        <v>14.960993356013111</v>
      </c>
      <c r="L26" s="92">
        <v>6.5897197968357446</v>
      </c>
      <c r="M26" s="92">
        <v>6.7052026827566591</v>
      </c>
      <c r="N26" s="98">
        <v>7.3622970926659423</v>
      </c>
      <c r="O26" s="117"/>
      <c r="P26" s="150"/>
      <c r="R26" s="78"/>
      <c r="S26" s="78"/>
      <c r="T26" s="78"/>
    </row>
    <row r="27" spans="1:20">
      <c r="A27" s="118">
        <v>111</v>
      </c>
      <c r="B27" s="119" t="s">
        <v>89</v>
      </c>
      <c r="C27" s="96">
        <v>15.077404340520378</v>
      </c>
      <c r="D27" s="92">
        <v>14.965008660077732</v>
      </c>
      <c r="E27" s="92">
        <v>14.737024800865759</v>
      </c>
      <c r="F27" s="92">
        <v>14.302814054929796</v>
      </c>
      <c r="G27" s="92">
        <v>14.149721509225195</v>
      </c>
      <c r="H27" s="92">
        <v>14.333474493526015</v>
      </c>
      <c r="I27" s="92">
        <v>14.3461797440099</v>
      </c>
      <c r="J27" s="92">
        <v>14.371426611199899</v>
      </c>
      <c r="K27" s="92">
        <v>14.147257329179578</v>
      </c>
      <c r="L27" s="92">
        <v>5.7900573001527542</v>
      </c>
      <c r="M27" s="92">
        <v>6.1102956716067798</v>
      </c>
      <c r="N27" s="98">
        <v>6.3953167756235549</v>
      </c>
      <c r="O27" s="117"/>
      <c r="P27" s="150"/>
      <c r="R27" s="78"/>
      <c r="S27" s="78"/>
      <c r="T27" s="78"/>
    </row>
    <row r="28" spans="1:20">
      <c r="A28" s="118">
        <v>90</v>
      </c>
      <c r="B28" s="119" t="s">
        <v>90</v>
      </c>
      <c r="C28" s="96">
        <v>13.486903626250349</v>
      </c>
      <c r="D28" s="92">
        <v>13.347812098009168</v>
      </c>
      <c r="E28" s="92">
        <v>13.282944155319154</v>
      </c>
      <c r="F28" s="92">
        <v>12.68773339159983</v>
      </c>
      <c r="G28" s="92">
        <v>12.90321162475218</v>
      </c>
      <c r="H28" s="92">
        <v>12.965011580296725</v>
      </c>
      <c r="I28" s="92">
        <v>13.147352251318329</v>
      </c>
      <c r="J28" s="92">
        <v>13.243664421772566</v>
      </c>
      <c r="K28" s="92">
        <v>13.342674100397756</v>
      </c>
      <c r="L28" s="92">
        <v>5.9751910404570552</v>
      </c>
      <c r="M28" s="92">
        <v>5.9970602958158059</v>
      </c>
      <c r="N28" s="98">
        <v>6.305139517295518</v>
      </c>
      <c r="O28" s="117"/>
      <c r="P28" s="150"/>
      <c r="R28" s="78"/>
      <c r="S28" s="78"/>
      <c r="T28" s="78"/>
    </row>
    <row r="29" spans="1:20">
      <c r="A29" s="118">
        <v>91</v>
      </c>
      <c r="B29" s="119" t="s">
        <v>91</v>
      </c>
      <c r="C29" s="96">
        <v>14.741864547360013</v>
      </c>
      <c r="D29" s="92">
        <v>14.694598154674473</v>
      </c>
      <c r="E29" s="92">
        <v>14.537558444322652</v>
      </c>
      <c r="F29" s="92">
        <v>14.132610164910275</v>
      </c>
      <c r="G29" s="92">
        <v>13.902982696099443</v>
      </c>
      <c r="H29" s="92">
        <v>13.904735591923183</v>
      </c>
      <c r="I29" s="92">
        <v>13.943923442731675</v>
      </c>
      <c r="J29" s="92">
        <v>13.961532617133171</v>
      </c>
      <c r="K29" s="92">
        <v>13.931101109775787</v>
      </c>
      <c r="L29" s="92">
        <v>4.3449866512906512</v>
      </c>
      <c r="M29" s="92">
        <v>4.3358835692783471</v>
      </c>
      <c r="N29" s="98">
        <v>4.4675894919250529</v>
      </c>
      <c r="O29" s="117"/>
      <c r="P29" s="150"/>
      <c r="R29" s="78"/>
      <c r="S29" s="78"/>
      <c r="T29" s="78"/>
    </row>
    <row r="30" spans="1:20">
      <c r="A30" s="118">
        <v>97</v>
      </c>
      <c r="B30" s="119" t="s">
        <v>92</v>
      </c>
      <c r="C30" s="96">
        <v>12.792732693970891</v>
      </c>
      <c r="D30" s="92">
        <v>12.659802747659818</v>
      </c>
      <c r="E30" s="92">
        <v>12.743697666781495</v>
      </c>
      <c r="F30" s="92">
        <v>12.714972242197854</v>
      </c>
      <c r="G30" s="92">
        <v>12.692399484541985</v>
      </c>
      <c r="H30" s="92">
        <v>12.629556490556158</v>
      </c>
      <c r="I30" s="92">
        <v>12.732770624164083</v>
      </c>
      <c r="J30" s="92">
        <v>12.75655929358442</v>
      </c>
      <c r="K30" s="92">
        <v>12.754394971902325</v>
      </c>
      <c r="L30" s="92">
        <v>5.0845496527151504</v>
      </c>
      <c r="M30" s="92">
        <v>5.1781191551672103</v>
      </c>
      <c r="N30" s="98">
        <v>5.4192036744814649</v>
      </c>
      <c r="O30" s="117"/>
      <c r="P30" s="150"/>
      <c r="R30" s="78"/>
      <c r="S30" s="78"/>
      <c r="T30" s="78"/>
    </row>
    <row r="31" spans="1:20">
      <c r="A31" s="118">
        <v>98</v>
      </c>
      <c r="B31" s="119" t="s">
        <v>93</v>
      </c>
      <c r="C31" s="96">
        <v>15.622055020772608</v>
      </c>
      <c r="D31" s="92">
        <v>15.740691514745549</v>
      </c>
      <c r="E31" s="92">
        <v>15.582371551314919</v>
      </c>
      <c r="F31" s="92">
        <v>15.081636459929003</v>
      </c>
      <c r="G31" s="92">
        <v>15.072927088928074</v>
      </c>
      <c r="H31" s="92">
        <v>15.222998557787978</v>
      </c>
      <c r="I31" s="92">
        <v>15.269270073253798</v>
      </c>
      <c r="J31" s="92">
        <v>15.303061456352784</v>
      </c>
      <c r="K31" s="92">
        <v>15.17037615680414</v>
      </c>
      <c r="L31" s="92">
        <v>6.3949332930215395</v>
      </c>
      <c r="M31" s="92">
        <v>6.4281112242248772</v>
      </c>
      <c r="N31" s="98">
        <v>6.7152073970896282</v>
      </c>
      <c r="O31" s="117"/>
      <c r="P31" s="150"/>
      <c r="R31" s="78"/>
      <c r="S31" s="78"/>
      <c r="T31" s="78"/>
    </row>
    <row r="32" spans="1:20">
      <c r="A32" s="118">
        <v>102</v>
      </c>
      <c r="B32" s="119" t="s">
        <v>94</v>
      </c>
      <c r="C32" s="96">
        <v>13.968773601772986</v>
      </c>
      <c r="D32" s="92">
        <v>13.869484082330462</v>
      </c>
      <c r="E32" s="92">
        <v>13.891711184716353</v>
      </c>
      <c r="F32" s="92">
        <v>13.573619349541412</v>
      </c>
      <c r="G32" s="92">
        <v>13.544482584474887</v>
      </c>
      <c r="H32" s="92">
        <v>13.811613289976604</v>
      </c>
      <c r="I32" s="92">
        <v>13.929240170122926</v>
      </c>
      <c r="J32" s="92">
        <v>13.812510033158627</v>
      </c>
      <c r="K32" s="92">
        <v>13.700873008709801</v>
      </c>
      <c r="L32" s="92">
        <v>5.9379468674795461</v>
      </c>
      <c r="M32" s="92">
        <v>6.490600223659106</v>
      </c>
      <c r="N32" s="98">
        <v>6.8524805536034066</v>
      </c>
      <c r="O32" s="117"/>
      <c r="P32" s="150"/>
      <c r="R32" s="78"/>
      <c r="S32" s="78"/>
      <c r="T32" s="78"/>
    </row>
    <row r="33" spans="1:20">
      <c r="A33" s="118">
        <v>103</v>
      </c>
      <c r="B33" s="119" t="s">
        <v>95</v>
      </c>
      <c r="C33" s="96">
        <v>14.324015971870548</v>
      </c>
      <c r="D33" s="92">
        <v>14.540047663156036</v>
      </c>
      <c r="E33" s="92">
        <v>14.350761543691597</v>
      </c>
      <c r="F33" s="92">
        <v>13.983312760548596</v>
      </c>
      <c r="G33" s="92">
        <v>14.124244788671998</v>
      </c>
      <c r="H33" s="92">
        <v>14.047491181532877</v>
      </c>
      <c r="I33" s="92">
        <v>14.219898623743662</v>
      </c>
      <c r="J33" s="92">
        <v>14.27119507939697</v>
      </c>
      <c r="K33" s="92">
        <v>13.938562112466279</v>
      </c>
      <c r="L33" s="92">
        <v>6.500855537375223</v>
      </c>
      <c r="M33" s="92">
        <v>6.5623020888576749</v>
      </c>
      <c r="N33" s="98">
        <v>6.9159539860512709</v>
      </c>
      <c r="O33" s="117"/>
      <c r="P33" s="150"/>
      <c r="R33" s="78"/>
      <c r="S33" s="78"/>
      <c r="T33" s="78"/>
    </row>
    <row r="34" spans="1:20">
      <c r="A34" s="118">
        <v>105</v>
      </c>
      <c r="B34" s="119" t="s">
        <v>96</v>
      </c>
      <c r="C34" s="96">
        <v>14.117842558290176</v>
      </c>
      <c r="D34" s="92">
        <v>13.833947789627011</v>
      </c>
      <c r="E34" s="92">
        <v>13.685563453913472</v>
      </c>
      <c r="F34" s="92">
        <v>13.153262444069339</v>
      </c>
      <c r="G34" s="92">
        <v>13.317967892236991</v>
      </c>
      <c r="H34" s="92">
        <v>13.207272397614345</v>
      </c>
      <c r="I34" s="92">
        <v>13.273098856682777</v>
      </c>
      <c r="J34" s="92">
        <v>13.422827176433458</v>
      </c>
      <c r="K34" s="92">
        <v>13.242025320697175</v>
      </c>
      <c r="L34" s="92">
        <v>6.0026561630835857</v>
      </c>
      <c r="M34" s="92">
        <v>5.9803995519076496</v>
      </c>
      <c r="N34" s="98">
        <v>6.3072735006563807</v>
      </c>
      <c r="O34" s="117"/>
      <c r="P34" s="150"/>
      <c r="R34" s="78"/>
      <c r="S34" s="78"/>
      <c r="T34" s="78"/>
    </row>
    <row r="35" spans="1:20">
      <c r="A35" s="118">
        <v>106</v>
      </c>
      <c r="B35" s="119" t="s">
        <v>97</v>
      </c>
      <c r="C35" s="96">
        <v>15.255385297990172</v>
      </c>
      <c r="D35" s="92">
        <v>15.220246641771425</v>
      </c>
      <c r="E35" s="92">
        <v>15.054397929017588</v>
      </c>
      <c r="F35" s="92">
        <v>14.604293126483761</v>
      </c>
      <c r="G35" s="92">
        <v>14.532297225013385</v>
      </c>
      <c r="H35" s="92">
        <v>14.569998313520665</v>
      </c>
      <c r="I35" s="92">
        <v>14.680357479319328</v>
      </c>
      <c r="J35" s="92">
        <v>15.064632476805516</v>
      </c>
      <c r="K35" s="92">
        <v>14.932658657266392</v>
      </c>
      <c r="L35" s="92">
        <v>5.9345035588143702</v>
      </c>
      <c r="M35" s="92">
        <v>5.994777194687603</v>
      </c>
      <c r="N35" s="98">
        <v>6.3239422313377629</v>
      </c>
      <c r="O35" s="117"/>
      <c r="P35" s="150"/>
      <c r="R35" s="78"/>
      <c r="S35" s="78"/>
      <c r="T35" s="78"/>
    </row>
    <row r="36" spans="1:20">
      <c r="A36" s="118">
        <v>108</v>
      </c>
      <c r="B36" s="119" t="s">
        <v>98</v>
      </c>
      <c r="C36" s="96">
        <v>15.080161331760296</v>
      </c>
      <c r="D36" s="92">
        <v>14.937163155080743</v>
      </c>
      <c r="E36" s="92">
        <v>14.768580758313563</v>
      </c>
      <c r="F36" s="92">
        <v>14.937538174207123</v>
      </c>
      <c r="G36" s="92">
        <v>14.873865717128794</v>
      </c>
      <c r="H36" s="92">
        <v>14.900788288149306</v>
      </c>
      <c r="I36" s="92">
        <v>15.035019569276994</v>
      </c>
      <c r="J36" s="92">
        <v>15.087941424033787</v>
      </c>
      <c r="K36" s="92">
        <v>14.877222664476182</v>
      </c>
      <c r="L36" s="92">
        <v>6.8565398049077482</v>
      </c>
      <c r="M36" s="92">
        <v>6.961830993678098</v>
      </c>
      <c r="N36" s="98">
        <v>7.3248952519980666</v>
      </c>
      <c r="O36" s="117"/>
      <c r="P36" s="150"/>
      <c r="R36" s="78"/>
      <c r="S36" s="78"/>
      <c r="T36" s="78"/>
    </row>
    <row r="37" spans="1:20">
      <c r="A37" s="118">
        <v>109</v>
      </c>
      <c r="B37" s="119" t="s">
        <v>99</v>
      </c>
      <c r="C37" s="96">
        <v>15.277416832119524</v>
      </c>
      <c r="D37" s="92">
        <v>15.377710640482732</v>
      </c>
      <c r="E37" s="92">
        <v>15.224172459828464</v>
      </c>
      <c r="F37" s="92">
        <v>14.953774947867966</v>
      </c>
      <c r="G37" s="92">
        <v>14.913830239264446</v>
      </c>
      <c r="H37" s="92">
        <v>14.913927166115139</v>
      </c>
      <c r="I37" s="92">
        <v>15.185392073465035</v>
      </c>
      <c r="J37" s="92">
        <v>15.205307414050218</v>
      </c>
      <c r="K37" s="92">
        <v>15.102275926446254</v>
      </c>
      <c r="L37" s="92">
        <v>6.3791250019850425</v>
      </c>
      <c r="M37" s="92">
        <v>6.4836020127830931</v>
      </c>
      <c r="N37" s="98">
        <v>6.7682273224431588</v>
      </c>
      <c r="O37" s="117"/>
      <c r="P37" s="150"/>
      <c r="R37" s="78"/>
      <c r="S37" s="78"/>
      <c r="T37" s="78"/>
    </row>
    <row r="38" spans="1:20">
      <c r="A38" s="118">
        <v>139</v>
      </c>
      <c r="B38" s="119" t="s">
        <v>100</v>
      </c>
      <c r="C38" s="96">
        <v>14.971170982561347</v>
      </c>
      <c r="D38" s="92">
        <v>14.867909761289733</v>
      </c>
      <c r="E38" s="92">
        <v>14.669107065108379</v>
      </c>
      <c r="F38" s="92">
        <v>14.148549047101255</v>
      </c>
      <c r="G38" s="92">
        <v>14.128840080753143</v>
      </c>
      <c r="H38" s="92">
        <v>14.089708041809896</v>
      </c>
      <c r="I38" s="92">
        <v>14.252703635963629</v>
      </c>
      <c r="J38" s="92">
        <v>14.445647747915004</v>
      </c>
      <c r="K38" s="92">
        <v>14.262910842655996</v>
      </c>
      <c r="L38" s="92">
        <v>6.384999701040865</v>
      </c>
      <c r="M38" s="92">
        <v>6.5027979142441721</v>
      </c>
      <c r="N38" s="98">
        <v>6.8513740715345062</v>
      </c>
      <c r="O38" s="117"/>
      <c r="P38" s="150"/>
      <c r="R38" s="78"/>
      <c r="S38" s="78"/>
      <c r="T38" s="78"/>
    </row>
    <row r="39" spans="1:20">
      <c r="A39" s="118">
        <v>140</v>
      </c>
      <c r="B39" s="119" t="s">
        <v>101</v>
      </c>
      <c r="C39" s="96">
        <v>14.784220820665283</v>
      </c>
      <c r="D39" s="92">
        <v>14.680884354485729</v>
      </c>
      <c r="E39" s="92">
        <v>14.479349447110865</v>
      </c>
      <c r="F39" s="92">
        <v>13.969928841696033</v>
      </c>
      <c r="G39" s="92">
        <v>13.986565507435568</v>
      </c>
      <c r="H39" s="92">
        <v>13.94813837786265</v>
      </c>
      <c r="I39" s="92">
        <v>14.01555452221228</v>
      </c>
      <c r="J39" s="92">
        <v>14.021216000229849</v>
      </c>
      <c r="K39" s="92">
        <v>13.927242655690318</v>
      </c>
      <c r="L39" s="92">
        <v>5.7516382988272463</v>
      </c>
      <c r="M39" s="92">
        <v>5.8416661099818699</v>
      </c>
      <c r="N39" s="98">
        <v>6.1483108964919904</v>
      </c>
      <c r="O39" s="117"/>
      <c r="P39" s="150"/>
      <c r="R39" s="78"/>
      <c r="S39" s="78"/>
      <c r="T39" s="78"/>
    </row>
    <row r="40" spans="1:20">
      <c r="A40" s="115">
        <v>142</v>
      </c>
      <c r="B40" s="116" t="s">
        <v>102</v>
      </c>
      <c r="C40" s="96">
        <v>13.857694623885038</v>
      </c>
      <c r="D40" s="92">
        <v>14.140153079237621</v>
      </c>
      <c r="E40" s="92">
        <v>14.063883381921093</v>
      </c>
      <c r="F40" s="92">
        <v>13.467674093931343</v>
      </c>
      <c r="G40" s="92">
        <v>13.799158782598017</v>
      </c>
      <c r="H40" s="92">
        <v>13.866233553229824</v>
      </c>
      <c r="I40" s="92">
        <v>14.263045153892543</v>
      </c>
      <c r="J40" s="92">
        <v>14.318060287954083</v>
      </c>
      <c r="K40" s="92">
        <v>14.152378882792583</v>
      </c>
      <c r="L40" s="92">
        <v>6.1757279255885011</v>
      </c>
      <c r="M40" s="92">
        <v>6.2476044742287957</v>
      </c>
      <c r="N40" s="98">
        <v>6.5501257961907946</v>
      </c>
      <c r="O40" s="117"/>
      <c r="P40" s="150"/>
      <c r="R40" s="78"/>
      <c r="S40" s="78"/>
      <c r="T40" s="78"/>
    </row>
    <row r="41" spans="1:20">
      <c r="A41" s="118">
        <v>143</v>
      </c>
      <c r="B41" s="119" t="s">
        <v>103</v>
      </c>
      <c r="C41" s="96">
        <v>14.395331094460762</v>
      </c>
      <c r="D41" s="92">
        <v>14.719278438215806</v>
      </c>
      <c r="E41" s="92">
        <v>14.577209612497056</v>
      </c>
      <c r="F41" s="92">
        <v>14.053929535352768</v>
      </c>
      <c r="G41" s="92">
        <v>13.958176659878829</v>
      </c>
      <c r="H41" s="92">
        <v>14.272075174344062</v>
      </c>
      <c r="I41" s="92">
        <v>14.552210397660813</v>
      </c>
      <c r="J41" s="92">
        <v>14.585081695822224</v>
      </c>
      <c r="K41" s="92">
        <v>14.344275439978889</v>
      </c>
      <c r="L41" s="92">
        <v>6.6308627219515763</v>
      </c>
      <c r="M41" s="92">
        <v>6.7281130367350261</v>
      </c>
      <c r="N41" s="98">
        <v>7.4902673771527706</v>
      </c>
      <c r="O41" s="117"/>
      <c r="P41" s="150"/>
      <c r="R41" s="78"/>
      <c r="S41" s="78"/>
      <c r="T41" s="78"/>
    </row>
    <row r="42" spans="1:20">
      <c r="A42" s="118">
        <v>145</v>
      </c>
      <c r="B42" s="119" t="s">
        <v>104</v>
      </c>
      <c r="C42" s="96">
        <v>14.044264499781363</v>
      </c>
      <c r="D42" s="92">
        <v>14.347363235024828</v>
      </c>
      <c r="E42" s="92">
        <v>14.194505060901388</v>
      </c>
      <c r="F42" s="92">
        <v>13.609868959474568</v>
      </c>
      <c r="G42" s="92">
        <v>13.94401467525886</v>
      </c>
      <c r="H42" s="92">
        <v>14.00187697000368</v>
      </c>
      <c r="I42" s="92">
        <v>14.247893346897818</v>
      </c>
      <c r="J42" s="92">
        <v>14.214792666621083</v>
      </c>
      <c r="K42" s="92">
        <v>14.097393900724317</v>
      </c>
      <c r="L42" s="92">
        <v>6.1228532147367529</v>
      </c>
      <c r="M42" s="92">
        <v>6.2429597122306442</v>
      </c>
      <c r="N42" s="98">
        <v>7.2388464604244769</v>
      </c>
      <c r="O42" s="117"/>
      <c r="P42" s="150"/>
      <c r="R42" s="78"/>
      <c r="S42" s="78"/>
      <c r="T42" s="78"/>
    </row>
    <row r="43" spans="1:20">
      <c r="A43" s="118">
        <v>146</v>
      </c>
      <c r="B43" s="119" t="s">
        <v>105</v>
      </c>
      <c r="C43" s="96">
        <v>13.276707534658501</v>
      </c>
      <c r="D43" s="92">
        <v>13.482699581081302</v>
      </c>
      <c r="E43" s="92">
        <v>13.382987110706006</v>
      </c>
      <c r="F43" s="92">
        <v>12.858608819861203</v>
      </c>
      <c r="G43" s="92">
        <v>12.873275352481617</v>
      </c>
      <c r="H43" s="92">
        <v>13.027826804187173</v>
      </c>
      <c r="I43" s="92">
        <v>13.11991133877981</v>
      </c>
      <c r="J43" s="92">
        <v>13.097893468803541</v>
      </c>
      <c r="K43" s="92">
        <v>12.992996462105507</v>
      </c>
      <c r="L43" s="92">
        <v>5.6055471335361968</v>
      </c>
      <c r="M43" s="92">
        <v>5.7051957751085212</v>
      </c>
      <c r="N43" s="98">
        <v>6.1431874174003109</v>
      </c>
      <c r="O43" s="117"/>
      <c r="P43" s="150"/>
      <c r="R43" s="78"/>
      <c r="S43" s="78"/>
      <c r="T43" s="78"/>
    </row>
    <row r="44" spans="1:20">
      <c r="A44" s="118">
        <v>153</v>
      </c>
      <c r="B44" s="119" t="s">
        <v>106</v>
      </c>
      <c r="C44" s="96">
        <v>14.757424549115788</v>
      </c>
      <c r="D44" s="92">
        <v>15.07213126678074</v>
      </c>
      <c r="E44" s="92">
        <v>14.910715098493545</v>
      </c>
      <c r="F44" s="92">
        <v>14.417132811847631</v>
      </c>
      <c r="G44" s="92">
        <v>14.408276651671974</v>
      </c>
      <c r="H44" s="92">
        <v>14.366635252114623</v>
      </c>
      <c r="I44" s="92">
        <v>14.492455924186524</v>
      </c>
      <c r="J44" s="92">
        <v>14.471172932209727</v>
      </c>
      <c r="K44" s="92">
        <v>14.279979249463342</v>
      </c>
      <c r="L44" s="92">
        <v>5.575003277296803</v>
      </c>
      <c r="M44" s="92">
        <v>6.5806275124450027</v>
      </c>
      <c r="N44" s="98">
        <v>6.8828893373420854</v>
      </c>
      <c r="O44" s="117"/>
      <c r="P44" s="150"/>
      <c r="R44" s="78"/>
      <c r="S44" s="78"/>
      <c r="T44" s="78"/>
    </row>
    <row r="45" spans="1:20">
      <c r="A45" s="118">
        <v>148</v>
      </c>
      <c r="B45" s="119" t="s">
        <v>107</v>
      </c>
      <c r="C45" s="96">
        <v>13.6194655249954</v>
      </c>
      <c r="D45" s="92">
        <v>13.541660739979854</v>
      </c>
      <c r="E45" s="92">
        <v>13.357814904241057</v>
      </c>
      <c r="F45" s="92">
        <v>13.034877520027951</v>
      </c>
      <c r="G45" s="92">
        <v>12.931203191295081</v>
      </c>
      <c r="H45" s="92">
        <v>12.818099625314723</v>
      </c>
      <c r="I45" s="92">
        <v>12.781257304632721</v>
      </c>
      <c r="J45" s="92">
        <v>12.960687842131197</v>
      </c>
      <c r="K45" s="92">
        <v>12.912217113399446</v>
      </c>
      <c r="L45" s="92">
        <v>4.7058884862733521</v>
      </c>
      <c r="M45" s="92">
        <v>4.804982527435893</v>
      </c>
      <c r="N45" s="98">
        <v>5.043259040228584</v>
      </c>
      <c r="O45" s="117"/>
      <c r="P45" s="150"/>
      <c r="R45" s="78"/>
      <c r="S45" s="78"/>
      <c r="T45" s="78"/>
    </row>
    <row r="46" spans="1:20">
      <c r="A46" s="118">
        <v>149</v>
      </c>
      <c r="B46" s="119" t="s">
        <v>108</v>
      </c>
      <c r="C46" s="96">
        <v>15.59276728232434</v>
      </c>
      <c r="D46" s="92">
        <v>15.606268676501903</v>
      </c>
      <c r="E46" s="92">
        <v>15.468857333568076</v>
      </c>
      <c r="F46" s="92">
        <v>15.053134112442798</v>
      </c>
      <c r="G46" s="92">
        <v>15.027022126462747</v>
      </c>
      <c r="H46" s="92">
        <v>15.155056260961924</v>
      </c>
      <c r="I46" s="92">
        <v>15.251400654082232</v>
      </c>
      <c r="J46" s="92">
        <v>15.358776428503305</v>
      </c>
      <c r="K46" s="92">
        <v>15.140750998876516</v>
      </c>
      <c r="L46" s="92">
        <v>6.2188531253140216</v>
      </c>
      <c r="M46" s="92">
        <v>6.3023898168597228</v>
      </c>
      <c r="N46" s="98">
        <v>6.5522217185886333</v>
      </c>
      <c r="O46" s="117"/>
      <c r="P46" s="150"/>
      <c r="R46" s="78"/>
      <c r="S46" s="78"/>
      <c r="T46" s="78"/>
    </row>
    <row r="47" spans="1:20">
      <c r="A47" s="118">
        <v>151</v>
      </c>
      <c r="B47" s="119" t="s">
        <v>109</v>
      </c>
      <c r="C47" s="96">
        <v>13.836987691004685</v>
      </c>
      <c r="D47" s="92">
        <v>13.673218566492766</v>
      </c>
      <c r="E47" s="92">
        <v>13.703026405013745</v>
      </c>
      <c r="F47" s="92">
        <v>13.148370896685995</v>
      </c>
      <c r="G47" s="92">
        <v>13.193507927110764</v>
      </c>
      <c r="H47" s="92">
        <v>13.377021935320657</v>
      </c>
      <c r="I47" s="92">
        <v>13.276740449074959</v>
      </c>
      <c r="J47" s="92">
        <v>13.83094907308505</v>
      </c>
      <c r="K47" s="92">
        <v>13.715062290531002</v>
      </c>
      <c r="L47" s="92">
        <v>6.6267974482894347</v>
      </c>
      <c r="M47" s="92">
        <v>6.6813298363006242</v>
      </c>
      <c r="N47" s="98">
        <v>7.1004370481612034</v>
      </c>
      <c r="O47" s="117"/>
      <c r="P47" s="150"/>
      <c r="R47" s="78"/>
      <c r="S47" s="78"/>
      <c r="T47" s="78"/>
    </row>
    <row r="48" spans="1:20">
      <c r="A48" s="118">
        <v>152</v>
      </c>
      <c r="B48" s="119" t="s">
        <v>110</v>
      </c>
      <c r="C48" s="96">
        <v>14.445337871696703</v>
      </c>
      <c r="D48" s="92">
        <v>14.739489637250777</v>
      </c>
      <c r="E48" s="92">
        <v>14.52417692237624</v>
      </c>
      <c r="F48" s="92">
        <v>13.944589161834013</v>
      </c>
      <c r="G48" s="92">
        <v>13.998241498067847</v>
      </c>
      <c r="H48" s="92">
        <v>14.011377858126986</v>
      </c>
      <c r="I48" s="92">
        <v>14.076026378425237</v>
      </c>
      <c r="J48" s="92">
        <v>14.174459163052427</v>
      </c>
      <c r="K48" s="92">
        <v>13.995752443233958</v>
      </c>
      <c r="L48" s="92">
        <v>6.2721272789225386</v>
      </c>
      <c r="M48" s="92">
        <v>6.8408515129785217</v>
      </c>
      <c r="N48" s="98">
        <v>7.2127338456744337</v>
      </c>
      <c r="O48" s="117"/>
      <c r="P48" s="150"/>
      <c r="R48" s="78"/>
      <c r="S48" s="78"/>
      <c r="T48" s="78"/>
    </row>
    <row r="49" spans="1:20">
      <c r="A49" s="118">
        <v>165</v>
      </c>
      <c r="B49" s="119" t="s">
        <v>111</v>
      </c>
      <c r="C49" s="96">
        <v>15.288799639211025</v>
      </c>
      <c r="D49" s="92">
        <v>15.212744123147248</v>
      </c>
      <c r="E49" s="92">
        <v>15.093637273421223</v>
      </c>
      <c r="F49" s="92">
        <v>14.960364146132132</v>
      </c>
      <c r="G49" s="92">
        <v>14.862956990376846</v>
      </c>
      <c r="H49" s="92">
        <v>14.900857353498361</v>
      </c>
      <c r="I49" s="92">
        <v>15.000787713552286</v>
      </c>
      <c r="J49" s="92">
        <v>15.022653651363381</v>
      </c>
      <c r="K49" s="92">
        <v>14.834332185042541</v>
      </c>
      <c r="L49" s="92">
        <v>6.3073640288811541</v>
      </c>
      <c r="M49" s="92">
        <v>6.4165927277607553</v>
      </c>
      <c r="N49" s="98">
        <v>6.9685863027392054</v>
      </c>
      <c r="O49" s="117"/>
      <c r="P49" s="150"/>
      <c r="R49" s="78"/>
      <c r="S49" s="78"/>
      <c r="T49" s="78"/>
    </row>
    <row r="50" spans="1:20">
      <c r="A50" s="118">
        <v>167</v>
      </c>
      <c r="B50" s="119" t="s">
        <v>112</v>
      </c>
      <c r="C50" s="96">
        <v>14.934110046503349</v>
      </c>
      <c r="D50" s="92">
        <v>14.84252296012323</v>
      </c>
      <c r="E50" s="92">
        <v>14.603951454891895</v>
      </c>
      <c r="F50" s="92">
        <v>14.040664402262488</v>
      </c>
      <c r="G50" s="92">
        <v>13.983490198580757</v>
      </c>
      <c r="H50" s="92">
        <v>13.934623475726438</v>
      </c>
      <c r="I50" s="92">
        <v>14.015858373636243</v>
      </c>
      <c r="J50" s="92">
        <v>13.983838033777067</v>
      </c>
      <c r="K50" s="92">
        <v>13.814595796883475</v>
      </c>
      <c r="L50" s="92">
        <v>5.7514025722387441</v>
      </c>
      <c r="M50" s="92">
        <v>5.8508550956806689</v>
      </c>
      <c r="N50" s="98">
        <v>6.2939938813311986</v>
      </c>
      <c r="O50" s="117"/>
      <c r="P50" s="150"/>
      <c r="R50" s="78"/>
      <c r="S50" s="78"/>
      <c r="T50" s="78"/>
    </row>
    <row r="51" spans="1:20">
      <c r="A51" s="118">
        <v>169</v>
      </c>
      <c r="B51" s="119" t="s">
        <v>113</v>
      </c>
      <c r="C51" s="96">
        <v>14.923479230481547</v>
      </c>
      <c r="D51" s="92">
        <v>14.82904702146466</v>
      </c>
      <c r="E51" s="92">
        <v>14.653481792391217</v>
      </c>
      <c r="F51" s="92">
        <v>14.130960003862981</v>
      </c>
      <c r="G51" s="92">
        <v>14.63652632098982</v>
      </c>
      <c r="H51" s="92">
        <v>14.741516680983947</v>
      </c>
      <c r="I51" s="92">
        <v>14.706808392303298</v>
      </c>
      <c r="J51" s="92">
        <v>14.770114574870297</v>
      </c>
      <c r="K51" s="92">
        <v>14.708491487951211</v>
      </c>
      <c r="L51" s="92">
        <v>6.3609947069237265</v>
      </c>
      <c r="M51" s="92">
        <v>6.5131351278872618</v>
      </c>
      <c r="N51" s="98">
        <v>7.1011859985290844</v>
      </c>
      <c r="O51" s="117"/>
      <c r="P51" s="150"/>
      <c r="R51" s="78"/>
      <c r="S51" s="78"/>
      <c r="T51" s="78"/>
    </row>
    <row r="52" spans="1:20">
      <c r="A52" s="118">
        <v>171</v>
      </c>
      <c r="B52" s="119" t="s">
        <v>114</v>
      </c>
      <c r="C52" s="96">
        <v>14.207494699034427</v>
      </c>
      <c r="D52" s="92">
        <v>14.085579146855569</v>
      </c>
      <c r="E52" s="92">
        <v>13.953037176743999</v>
      </c>
      <c r="F52" s="92">
        <v>13.709278944312127</v>
      </c>
      <c r="G52" s="92">
        <v>13.641258496886364</v>
      </c>
      <c r="H52" s="92">
        <v>14.074713577120891</v>
      </c>
      <c r="I52" s="92">
        <v>14.07253137586498</v>
      </c>
      <c r="J52" s="92">
        <v>14.207781933889004</v>
      </c>
      <c r="K52" s="92">
        <v>14.091628785131302</v>
      </c>
      <c r="L52" s="92">
        <v>6.1382675968301674</v>
      </c>
      <c r="M52" s="92">
        <v>6.2006146243120108</v>
      </c>
      <c r="N52" s="98">
        <v>6.4983291020221161</v>
      </c>
      <c r="O52" s="117"/>
      <c r="P52" s="150"/>
      <c r="R52" s="78"/>
      <c r="S52" s="78"/>
      <c r="T52" s="78"/>
    </row>
    <row r="53" spans="1:20">
      <c r="A53" s="118">
        <v>172</v>
      </c>
      <c r="B53" s="119" t="s">
        <v>115</v>
      </c>
      <c r="C53" s="96">
        <v>13.872053645861127</v>
      </c>
      <c r="D53" s="92">
        <v>13.815138242499732</v>
      </c>
      <c r="E53" s="92">
        <v>13.752579795247001</v>
      </c>
      <c r="F53" s="92">
        <v>13.249119255024304</v>
      </c>
      <c r="G53" s="92">
        <v>13.266983183074395</v>
      </c>
      <c r="H53" s="92">
        <v>13.165215310908046</v>
      </c>
      <c r="I53" s="92">
        <v>13.165134031296327</v>
      </c>
      <c r="J53" s="92">
        <v>13.125160980227816</v>
      </c>
      <c r="K53" s="92">
        <v>13.121715908875121</v>
      </c>
      <c r="L53" s="92">
        <v>5.66200522480852</v>
      </c>
      <c r="M53" s="92">
        <v>6.1857406731704296</v>
      </c>
      <c r="N53" s="98">
        <v>6.507717670452501</v>
      </c>
      <c r="O53" s="117"/>
      <c r="P53" s="150"/>
      <c r="R53" s="78"/>
      <c r="S53" s="78"/>
      <c r="T53" s="78"/>
    </row>
    <row r="54" spans="1:20">
      <c r="A54" s="115">
        <v>176</v>
      </c>
      <c r="B54" s="116" t="s">
        <v>116</v>
      </c>
      <c r="C54" s="96">
        <v>13.425981421825226</v>
      </c>
      <c r="D54" s="92">
        <v>13.272753433038535</v>
      </c>
      <c r="E54" s="92">
        <v>13.114480892084604</v>
      </c>
      <c r="F54" s="92">
        <v>12.512757459728986</v>
      </c>
      <c r="G54" s="92">
        <v>12.485473387843042</v>
      </c>
      <c r="H54" s="92">
        <v>12.459184237276215</v>
      </c>
      <c r="I54" s="92">
        <v>12.532994616354955</v>
      </c>
      <c r="J54" s="92">
        <v>12.559301434678126</v>
      </c>
      <c r="K54" s="92">
        <v>12.39318364737354</v>
      </c>
      <c r="L54" s="92">
        <v>5.3567516961717372</v>
      </c>
      <c r="M54" s="92">
        <v>5.692994459375881</v>
      </c>
      <c r="N54" s="98">
        <v>6.0085423443362096</v>
      </c>
      <c r="O54" s="117"/>
      <c r="P54" s="150"/>
      <c r="R54" s="78"/>
      <c r="S54" s="78"/>
      <c r="T54" s="78"/>
    </row>
    <row r="55" spans="1:20">
      <c r="A55" s="118">
        <v>177</v>
      </c>
      <c r="B55" s="119" t="s">
        <v>117</v>
      </c>
      <c r="C55" s="96">
        <v>13.89302045784326</v>
      </c>
      <c r="D55" s="92">
        <v>14.459166559343387</v>
      </c>
      <c r="E55" s="92">
        <v>14.349943759915362</v>
      </c>
      <c r="F55" s="92">
        <v>13.840511013965584</v>
      </c>
      <c r="G55" s="92">
        <v>13.88408234050911</v>
      </c>
      <c r="H55" s="92">
        <v>13.775453253961707</v>
      </c>
      <c r="I55" s="92">
        <v>13.87133000031068</v>
      </c>
      <c r="J55" s="92">
        <v>14.017687431101606</v>
      </c>
      <c r="K55" s="92">
        <v>13.634831417926078</v>
      </c>
      <c r="L55" s="92">
        <v>5.834629157481535</v>
      </c>
      <c r="M55" s="92">
        <v>5.9715627916265657</v>
      </c>
      <c r="N55" s="98">
        <v>6.2682949167361244</v>
      </c>
      <c r="O55" s="117"/>
      <c r="P55" s="150"/>
      <c r="R55" s="78"/>
      <c r="S55" s="78"/>
      <c r="T55" s="78"/>
    </row>
    <row r="56" spans="1:20">
      <c r="A56" s="118">
        <v>178</v>
      </c>
      <c r="B56" s="119" t="s">
        <v>118</v>
      </c>
      <c r="C56" s="96">
        <v>12.93692089910583</v>
      </c>
      <c r="D56" s="92">
        <v>12.762989023790302</v>
      </c>
      <c r="E56" s="92">
        <v>12.599289552575582</v>
      </c>
      <c r="F56" s="92">
        <v>12.097351572649005</v>
      </c>
      <c r="G56" s="92">
        <v>12.717934365040627</v>
      </c>
      <c r="H56" s="92">
        <v>12.676869707574905</v>
      </c>
      <c r="I56" s="92">
        <v>12.80632529848835</v>
      </c>
      <c r="J56" s="92">
        <v>12.908520742196492</v>
      </c>
      <c r="K56" s="92">
        <v>12.813412423381543</v>
      </c>
      <c r="L56" s="92">
        <v>5.4914965910331146</v>
      </c>
      <c r="M56" s="92">
        <v>5.5591662007893827</v>
      </c>
      <c r="N56" s="98">
        <v>6.61608766358487</v>
      </c>
      <c r="O56" s="117"/>
      <c r="P56" s="150"/>
      <c r="R56" s="78"/>
      <c r="S56" s="78"/>
      <c r="T56" s="78"/>
    </row>
    <row r="57" spans="1:20">
      <c r="A57" s="118">
        <v>179</v>
      </c>
      <c r="B57" s="119" t="s">
        <v>119</v>
      </c>
      <c r="C57" s="96">
        <v>15.093072156698227</v>
      </c>
      <c r="D57" s="92">
        <v>15.032373294960864</v>
      </c>
      <c r="E57" s="92">
        <v>14.811842203999483</v>
      </c>
      <c r="F57" s="92">
        <v>14.276183306821892</v>
      </c>
      <c r="G57" s="92">
        <v>14.206638216404302</v>
      </c>
      <c r="H57" s="92">
        <v>14.173613267064775</v>
      </c>
      <c r="I57" s="92">
        <v>14.245269427954804</v>
      </c>
      <c r="J57" s="92">
        <v>14.191656102943156</v>
      </c>
      <c r="K57" s="92">
        <v>14.106845428014601</v>
      </c>
      <c r="L57" s="92">
        <v>5.5866344597404662</v>
      </c>
      <c r="M57" s="92">
        <v>6.1471010355915299</v>
      </c>
      <c r="N57" s="98">
        <v>6.5114154279559191</v>
      </c>
      <c r="O57" s="117"/>
      <c r="P57" s="150"/>
      <c r="R57" s="78"/>
      <c r="S57" s="78"/>
      <c r="T57" s="78"/>
    </row>
    <row r="58" spans="1:20">
      <c r="A58" s="118">
        <v>181</v>
      </c>
      <c r="B58" s="119" t="s">
        <v>120</v>
      </c>
      <c r="C58" s="96">
        <v>14.010579643510717</v>
      </c>
      <c r="D58" s="92">
        <v>13.903288365004743</v>
      </c>
      <c r="E58" s="92">
        <v>13.742731203611889</v>
      </c>
      <c r="F58" s="92">
        <v>13.766307783875616</v>
      </c>
      <c r="G58" s="92">
        <v>14.020610564541416</v>
      </c>
      <c r="H58" s="92">
        <v>14.027939284150747</v>
      </c>
      <c r="I58" s="92">
        <v>14.164754317417085</v>
      </c>
      <c r="J58" s="92">
        <v>14.309917370921369</v>
      </c>
      <c r="K58" s="92">
        <v>14.091234148847233</v>
      </c>
      <c r="L58" s="92">
        <v>6.7745926673303698</v>
      </c>
      <c r="M58" s="92">
        <v>6.9187702430068265</v>
      </c>
      <c r="N58" s="98">
        <v>7.4318527381715205</v>
      </c>
      <c r="O58" s="117"/>
      <c r="P58" s="150"/>
      <c r="R58" s="78"/>
      <c r="S58" s="78"/>
      <c r="T58" s="78"/>
    </row>
    <row r="59" spans="1:20">
      <c r="A59" s="118">
        <v>182</v>
      </c>
      <c r="B59" s="119" t="s">
        <v>121</v>
      </c>
      <c r="C59" s="96">
        <v>15.607922388676068</v>
      </c>
      <c r="D59" s="92">
        <v>15.487477601945361</v>
      </c>
      <c r="E59" s="92">
        <v>15.307492257294022</v>
      </c>
      <c r="F59" s="92">
        <v>14.846494898562815</v>
      </c>
      <c r="G59" s="92">
        <v>14.806006304231525</v>
      </c>
      <c r="H59" s="92">
        <v>14.790062355434161</v>
      </c>
      <c r="I59" s="92">
        <v>14.853976791938399</v>
      </c>
      <c r="J59" s="92">
        <v>14.825250982821936</v>
      </c>
      <c r="K59" s="92">
        <v>14.560017355724584</v>
      </c>
      <c r="L59" s="92">
        <v>6.1896747218467922</v>
      </c>
      <c r="M59" s="92">
        <v>7.0543934409639562</v>
      </c>
      <c r="N59" s="98">
        <v>7.3865740495803891</v>
      </c>
      <c r="O59" s="117"/>
      <c r="P59" s="150"/>
      <c r="R59" s="78"/>
      <c r="S59" s="78"/>
      <c r="T59" s="78"/>
    </row>
    <row r="60" spans="1:20">
      <c r="A60" s="118">
        <v>186</v>
      </c>
      <c r="B60" s="119" t="s">
        <v>122</v>
      </c>
      <c r="C60" s="96">
        <v>15.544102052731327</v>
      </c>
      <c r="D60" s="92">
        <v>15.547003292637815</v>
      </c>
      <c r="E60" s="92">
        <v>15.35917280192635</v>
      </c>
      <c r="F60" s="92">
        <v>14.912975822680034</v>
      </c>
      <c r="G60" s="92">
        <v>14.873714430137838</v>
      </c>
      <c r="H60" s="92">
        <v>14.872454740955721</v>
      </c>
      <c r="I60" s="92">
        <v>14.979276936837666</v>
      </c>
      <c r="J60" s="92">
        <v>15.35977154634589</v>
      </c>
      <c r="K60" s="92">
        <v>15.286220733496252</v>
      </c>
      <c r="L60" s="92">
        <v>6.0491470027843768</v>
      </c>
      <c r="M60" s="92">
        <v>6.1020046152329082</v>
      </c>
      <c r="N60" s="98">
        <v>6.3491510582157984</v>
      </c>
      <c r="O60" s="117"/>
      <c r="P60" s="150"/>
      <c r="R60" s="78"/>
      <c r="S60" s="78"/>
      <c r="T60" s="78"/>
    </row>
    <row r="61" spans="1:20">
      <c r="A61" s="118">
        <v>202</v>
      </c>
      <c r="B61" s="119" t="s">
        <v>123</v>
      </c>
      <c r="C61" s="96">
        <v>15.005820955623694</v>
      </c>
      <c r="D61" s="92">
        <v>15.219614103804156</v>
      </c>
      <c r="E61" s="92">
        <v>15.061904265200225</v>
      </c>
      <c r="F61" s="92">
        <v>14.991859047276288</v>
      </c>
      <c r="G61" s="92">
        <v>14.974942986593692</v>
      </c>
      <c r="H61" s="92">
        <v>14.937612281134042</v>
      </c>
      <c r="I61" s="92">
        <v>14.963814569476414</v>
      </c>
      <c r="J61" s="92">
        <v>15.39605185342328</v>
      </c>
      <c r="K61" s="92">
        <v>15.264418178282035</v>
      </c>
      <c r="L61" s="92">
        <v>6.0729217995592624</v>
      </c>
      <c r="M61" s="92">
        <v>6.1335467121790783</v>
      </c>
      <c r="N61" s="98">
        <v>6.3859372668164678</v>
      </c>
      <c r="O61" s="117"/>
      <c r="P61" s="150"/>
      <c r="R61" s="78"/>
      <c r="S61" s="78"/>
      <c r="T61" s="78"/>
    </row>
    <row r="62" spans="1:20">
      <c r="A62" s="118">
        <v>204</v>
      </c>
      <c r="B62" s="119" t="s">
        <v>124</v>
      </c>
      <c r="C62" s="96">
        <v>12.770417048654652</v>
      </c>
      <c r="D62" s="92">
        <v>13.151277517770746</v>
      </c>
      <c r="E62" s="92">
        <v>12.922728301877147</v>
      </c>
      <c r="F62" s="92">
        <v>12.531912223793404</v>
      </c>
      <c r="G62" s="92">
        <v>12.806158990965407</v>
      </c>
      <c r="H62" s="92">
        <v>13.037735348840009</v>
      </c>
      <c r="I62" s="92">
        <v>13.121527522271474</v>
      </c>
      <c r="J62" s="92">
        <v>13.275839019465582</v>
      </c>
      <c r="K62" s="92">
        <v>12.968162860175214</v>
      </c>
      <c r="L62" s="92">
        <v>6.1241338271075234</v>
      </c>
      <c r="M62" s="92">
        <v>6.4919676492580773</v>
      </c>
      <c r="N62" s="98">
        <v>6.9494946556245907</v>
      </c>
      <c r="O62" s="117"/>
      <c r="P62" s="150"/>
      <c r="R62" s="78"/>
      <c r="S62" s="78"/>
      <c r="T62" s="78"/>
    </row>
    <row r="63" spans="1:20">
      <c r="A63" s="115">
        <v>205</v>
      </c>
      <c r="B63" s="116" t="s">
        <v>125</v>
      </c>
      <c r="C63" s="96">
        <v>15.711030766011207</v>
      </c>
      <c r="D63" s="92">
        <v>15.603862170840355</v>
      </c>
      <c r="E63" s="92">
        <v>15.37786656732643</v>
      </c>
      <c r="F63" s="92">
        <v>14.868442798599022</v>
      </c>
      <c r="G63" s="92">
        <v>14.813640437289882</v>
      </c>
      <c r="H63" s="92">
        <v>14.802790882089493</v>
      </c>
      <c r="I63" s="92">
        <v>14.87354036400717</v>
      </c>
      <c r="J63" s="92">
        <v>14.871337172537544</v>
      </c>
      <c r="K63" s="92">
        <v>14.699366007876613</v>
      </c>
      <c r="L63" s="92">
        <v>6.283923845366103</v>
      </c>
      <c r="M63" s="92">
        <v>6.3837443195596189</v>
      </c>
      <c r="N63" s="98">
        <v>6.7027604241618404</v>
      </c>
      <c r="O63" s="117"/>
      <c r="P63" s="150"/>
      <c r="R63" s="78"/>
      <c r="S63" s="78"/>
      <c r="T63" s="78"/>
    </row>
    <row r="64" spans="1:20">
      <c r="A64" s="118">
        <v>208</v>
      </c>
      <c r="B64" s="119" t="s">
        <v>126</v>
      </c>
      <c r="C64" s="96">
        <v>13.437327100493965</v>
      </c>
      <c r="D64" s="92">
        <v>13.693778063924515</v>
      </c>
      <c r="E64" s="92">
        <v>13.455728305378305</v>
      </c>
      <c r="F64" s="92">
        <v>12.920391713534215</v>
      </c>
      <c r="G64" s="92">
        <v>12.951544008415551</v>
      </c>
      <c r="H64" s="92">
        <v>13.658965799790415</v>
      </c>
      <c r="I64" s="92">
        <v>13.776061284969511</v>
      </c>
      <c r="J64" s="92">
        <v>13.745688756087139</v>
      </c>
      <c r="K64" s="92">
        <v>13.651658714984883</v>
      </c>
      <c r="L64" s="92">
        <v>5.9285017718801125</v>
      </c>
      <c r="M64" s="92">
        <v>5.9635655804006955</v>
      </c>
      <c r="N64" s="98">
        <v>6.3010628773927788</v>
      </c>
      <c r="O64" s="117"/>
      <c r="P64" s="150"/>
      <c r="R64" s="78"/>
      <c r="S64" s="78"/>
      <c r="T64" s="78"/>
    </row>
    <row r="65" spans="1:20">
      <c r="A65" s="118">
        <v>211</v>
      </c>
      <c r="B65" s="119" t="s">
        <v>127</v>
      </c>
      <c r="C65" s="96">
        <v>15.72167943789896</v>
      </c>
      <c r="D65" s="92">
        <v>16.087067221054355</v>
      </c>
      <c r="E65" s="92">
        <v>15.969592314592569</v>
      </c>
      <c r="F65" s="92">
        <v>15.440159793173123</v>
      </c>
      <c r="G65" s="92">
        <v>15.385802229423167</v>
      </c>
      <c r="H65" s="92">
        <v>15.406944672286023</v>
      </c>
      <c r="I65" s="92">
        <v>15.456897234781165</v>
      </c>
      <c r="J65" s="92">
        <v>15.467212541566932</v>
      </c>
      <c r="K65" s="92">
        <v>15.351906164653085</v>
      </c>
      <c r="L65" s="92">
        <v>6.4948649006767454</v>
      </c>
      <c r="M65" s="92">
        <v>7.402110502279184</v>
      </c>
      <c r="N65" s="98">
        <v>7.7398753842132324</v>
      </c>
      <c r="O65" s="117"/>
      <c r="P65" s="150"/>
      <c r="R65" s="78"/>
      <c r="S65" s="78"/>
      <c r="T65" s="78"/>
    </row>
    <row r="66" spans="1:20">
      <c r="A66" s="118">
        <v>213</v>
      </c>
      <c r="B66" s="119" t="s">
        <v>128</v>
      </c>
      <c r="C66" s="96">
        <v>13.04296326090434</v>
      </c>
      <c r="D66" s="92">
        <v>13.002107456600436</v>
      </c>
      <c r="E66" s="92">
        <v>12.920053527666832</v>
      </c>
      <c r="F66" s="92">
        <v>12.934872953110572</v>
      </c>
      <c r="G66" s="92">
        <v>12.977228064858577</v>
      </c>
      <c r="H66" s="92">
        <v>13.003156722868438</v>
      </c>
      <c r="I66" s="92">
        <v>13.630215834206261</v>
      </c>
      <c r="J66" s="92">
        <v>13.653305504685518</v>
      </c>
      <c r="K66" s="92">
        <v>13.614880011934433</v>
      </c>
      <c r="L66" s="92">
        <v>6.0729352910565959</v>
      </c>
      <c r="M66" s="92">
        <v>6.5399826942775201</v>
      </c>
      <c r="N66" s="98">
        <v>6.8834955152695043</v>
      </c>
      <c r="O66" s="117"/>
      <c r="P66" s="150"/>
      <c r="R66" s="78"/>
      <c r="S66" s="78"/>
      <c r="T66" s="78"/>
    </row>
    <row r="67" spans="1:20">
      <c r="A67" s="115">
        <v>214</v>
      </c>
      <c r="B67" s="116" t="s">
        <v>129</v>
      </c>
      <c r="C67" s="96">
        <v>15.014094726780158</v>
      </c>
      <c r="D67" s="92">
        <v>14.948411746267805</v>
      </c>
      <c r="E67" s="92">
        <v>14.743185310812482</v>
      </c>
      <c r="F67" s="92">
        <v>14.203418660393844</v>
      </c>
      <c r="G67" s="92">
        <v>14.145778607279965</v>
      </c>
      <c r="H67" s="92">
        <v>14.168948942474419</v>
      </c>
      <c r="I67" s="92">
        <v>14.370212426343194</v>
      </c>
      <c r="J67" s="92">
        <v>14.270804087046633</v>
      </c>
      <c r="K67" s="92">
        <v>14.102428841335536</v>
      </c>
      <c r="L67" s="92">
        <v>6.432888152354213</v>
      </c>
      <c r="M67" s="92">
        <v>6.5049768252265858</v>
      </c>
      <c r="N67" s="98">
        <v>6.854860407869527</v>
      </c>
      <c r="O67" s="117"/>
      <c r="P67" s="150"/>
      <c r="R67" s="78"/>
      <c r="S67" s="78"/>
      <c r="T67" s="78"/>
    </row>
    <row r="68" spans="1:20">
      <c r="A68" s="118">
        <v>216</v>
      </c>
      <c r="B68" s="119" t="s">
        <v>130</v>
      </c>
      <c r="C68" s="96">
        <v>13.2526041404591</v>
      </c>
      <c r="D68" s="92">
        <v>13.113373415268075</v>
      </c>
      <c r="E68" s="92">
        <v>12.897128306980152</v>
      </c>
      <c r="F68" s="92">
        <v>12.281990535882272</v>
      </c>
      <c r="G68" s="92">
        <v>12.413981095412378</v>
      </c>
      <c r="H68" s="92">
        <v>12.362875120743654</v>
      </c>
      <c r="I68" s="92">
        <v>12.579364489259326</v>
      </c>
      <c r="J68" s="92">
        <v>12.915212739003598</v>
      </c>
      <c r="K68" s="92">
        <v>12.798269581470567</v>
      </c>
      <c r="L68" s="92">
        <v>5.8683865731782401</v>
      </c>
      <c r="M68" s="92">
        <v>6.2033998850575616</v>
      </c>
      <c r="N68" s="98">
        <v>6.5577680473012689</v>
      </c>
      <c r="O68" s="117"/>
      <c r="P68" s="150"/>
      <c r="R68" s="78"/>
      <c r="S68" s="78"/>
      <c r="T68" s="78"/>
    </row>
    <row r="69" spans="1:20">
      <c r="A69" s="118">
        <v>217</v>
      </c>
      <c r="B69" s="119" t="s">
        <v>131</v>
      </c>
      <c r="C69" s="96">
        <v>14.430267090061704</v>
      </c>
      <c r="D69" s="92">
        <v>14.168953498339413</v>
      </c>
      <c r="E69" s="92">
        <v>13.978560279672717</v>
      </c>
      <c r="F69" s="92">
        <v>13.415569855986746</v>
      </c>
      <c r="G69" s="92">
        <v>14.018634113397491</v>
      </c>
      <c r="H69" s="92">
        <v>14.096373400082602</v>
      </c>
      <c r="I69" s="92">
        <v>14.123439121982997</v>
      </c>
      <c r="J69" s="92">
        <v>14.120835913564605</v>
      </c>
      <c r="K69" s="92">
        <v>14.018648342597977</v>
      </c>
      <c r="L69" s="92">
        <v>6.345294396654487</v>
      </c>
      <c r="M69" s="92">
        <v>6.4725322435709485</v>
      </c>
      <c r="N69" s="98">
        <v>7.4789690883718034</v>
      </c>
      <c r="O69" s="117"/>
      <c r="P69" s="150"/>
      <c r="R69" s="78"/>
      <c r="S69" s="78"/>
      <c r="T69" s="78"/>
    </row>
    <row r="70" spans="1:20">
      <c r="A70" s="118">
        <v>218</v>
      </c>
      <c r="B70" s="119" t="s">
        <v>132</v>
      </c>
      <c r="C70" s="96">
        <v>13.599085907186806</v>
      </c>
      <c r="D70" s="92">
        <v>13.762096509151784</v>
      </c>
      <c r="E70" s="92">
        <v>13.814161516507493</v>
      </c>
      <c r="F70" s="92">
        <v>13.271938483015553</v>
      </c>
      <c r="G70" s="92">
        <v>13.134522093775287</v>
      </c>
      <c r="H70" s="92">
        <v>13.31787337194379</v>
      </c>
      <c r="I70" s="92">
        <v>13.163937110341015</v>
      </c>
      <c r="J70" s="92">
        <v>13.415645770412009</v>
      </c>
      <c r="K70" s="92">
        <v>13.377510045854722</v>
      </c>
      <c r="L70" s="92">
        <v>6.5441193504297255</v>
      </c>
      <c r="M70" s="92">
        <v>6.6049275116401942</v>
      </c>
      <c r="N70" s="98">
        <v>7.0347968481792957</v>
      </c>
      <c r="O70" s="117"/>
      <c r="P70" s="150"/>
      <c r="R70" s="78"/>
      <c r="S70" s="78"/>
      <c r="T70" s="78"/>
    </row>
    <row r="71" spans="1:20">
      <c r="A71" s="118">
        <v>224</v>
      </c>
      <c r="B71" s="119" t="s">
        <v>133</v>
      </c>
      <c r="C71" s="96">
        <v>15.035716149030311</v>
      </c>
      <c r="D71" s="92">
        <v>14.925656645630953</v>
      </c>
      <c r="E71" s="92">
        <v>14.705868134493903</v>
      </c>
      <c r="F71" s="92">
        <v>14.168684157733697</v>
      </c>
      <c r="G71" s="92">
        <v>14.082269742628617</v>
      </c>
      <c r="H71" s="92">
        <v>14.105526093835401</v>
      </c>
      <c r="I71" s="92">
        <v>14.200468945776057</v>
      </c>
      <c r="J71" s="92">
        <v>14.557805193719366</v>
      </c>
      <c r="K71" s="92">
        <v>14.282819176297508</v>
      </c>
      <c r="L71" s="92">
        <v>6.2692912261995639</v>
      </c>
      <c r="M71" s="92">
        <v>6.3398972435006025</v>
      </c>
      <c r="N71" s="98">
        <v>6.9069914792939899</v>
      </c>
      <c r="O71" s="117"/>
      <c r="P71" s="150"/>
      <c r="R71" s="78"/>
      <c r="S71" s="78"/>
      <c r="T71" s="78"/>
    </row>
    <row r="72" spans="1:20">
      <c r="A72" s="118">
        <v>226</v>
      </c>
      <c r="B72" s="119" t="s">
        <v>134</v>
      </c>
      <c r="C72" s="96">
        <v>12.909644486273331</v>
      </c>
      <c r="D72" s="92">
        <v>12.972176576488698</v>
      </c>
      <c r="E72" s="92">
        <v>12.777188088362536</v>
      </c>
      <c r="F72" s="92">
        <v>12.215607657878968</v>
      </c>
      <c r="G72" s="92">
        <v>12.872302225026264</v>
      </c>
      <c r="H72" s="92">
        <v>13.157670850402042</v>
      </c>
      <c r="I72" s="92">
        <v>13.376274329025613</v>
      </c>
      <c r="J72" s="92">
        <v>13.413257897747714</v>
      </c>
      <c r="K72" s="92">
        <v>13.197437257847664</v>
      </c>
      <c r="L72" s="92">
        <v>5.9929856738371967</v>
      </c>
      <c r="M72" s="92">
        <v>6.0327322881131327</v>
      </c>
      <c r="N72" s="98">
        <v>6.5295319440595891</v>
      </c>
      <c r="O72" s="117"/>
      <c r="P72" s="150"/>
      <c r="R72" s="78"/>
      <c r="S72" s="78"/>
      <c r="T72" s="78"/>
    </row>
    <row r="73" spans="1:20">
      <c r="A73" s="118">
        <v>230</v>
      </c>
      <c r="B73" s="119" t="s">
        <v>135</v>
      </c>
      <c r="C73" s="96">
        <v>12.449356287946509</v>
      </c>
      <c r="D73" s="92">
        <v>12.185347487044124</v>
      </c>
      <c r="E73" s="92">
        <v>12.15359681433727</v>
      </c>
      <c r="F73" s="92">
        <v>11.464109492177505</v>
      </c>
      <c r="G73" s="92">
        <v>12.017399292745109</v>
      </c>
      <c r="H73" s="92">
        <v>11.9759244113897</v>
      </c>
      <c r="I73" s="92">
        <v>12.087625418991331</v>
      </c>
      <c r="J73" s="92">
        <v>12.050530258245487</v>
      </c>
      <c r="K73" s="92">
        <v>11.9741902796156</v>
      </c>
      <c r="L73" s="92">
        <v>5.1726491203940146</v>
      </c>
      <c r="M73" s="92">
        <v>5.9498010771330225</v>
      </c>
      <c r="N73" s="98">
        <v>6.3290796066986434</v>
      </c>
      <c r="O73" s="117"/>
      <c r="P73" s="150"/>
      <c r="R73" s="78"/>
      <c r="S73" s="78"/>
      <c r="T73" s="78"/>
    </row>
    <row r="74" spans="1:20">
      <c r="A74" s="118">
        <v>231</v>
      </c>
      <c r="B74" s="119" t="s">
        <v>136</v>
      </c>
      <c r="C74" s="96">
        <v>15.492975640445223</v>
      </c>
      <c r="D74" s="92">
        <v>15.41110857961203</v>
      </c>
      <c r="E74" s="92">
        <v>15.752691208379551</v>
      </c>
      <c r="F74" s="92">
        <v>15.845806122740914</v>
      </c>
      <c r="G74" s="92">
        <v>15.704304183632045</v>
      </c>
      <c r="H74" s="92">
        <v>15.588453538354681</v>
      </c>
      <c r="I74" s="92">
        <v>15.634604773610608</v>
      </c>
      <c r="J74" s="92">
        <v>15.440482582406966</v>
      </c>
      <c r="K74" s="92">
        <v>15.771714060934936</v>
      </c>
      <c r="L74" s="92">
        <v>7.5737806062945756</v>
      </c>
      <c r="M74" s="92">
        <v>7.6317712426078561</v>
      </c>
      <c r="N74" s="98">
        <v>7.9715166244625157</v>
      </c>
      <c r="O74" s="117"/>
      <c r="P74" s="150"/>
      <c r="R74" s="78"/>
      <c r="S74" s="78"/>
      <c r="T74" s="78"/>
    </row>
    <row r="75" spans="1:20">
      <c r="A75" s="118">
        <v>232</v>
      </c>
      <c r="B75" s="119" t="s">
        <v>137</v>
      </c>
      <c r="C75" s="96">
        <v>14.979043855121533</v>
      </c>
      <c r="D75" s="92">
        <v>14.909290312692788</v>
      </c>
      <c r="E75" s="92">
        <v>14.690615400170939</v>
      </c>
      <c r="F75" s="92">
        <v>14.109461714663741</v>
      </c>
      <c r="G75" s="92">
        <v>14.054230602030614</v>
      </c>
      <c r="H75" s="92">
        <v>14.065513270133406</v>
      </c>
      <c r="I75" s="92">
        <v>14.150803268266706</v>
      </c>
      <c r="J75" s="92">
        <v>14.162645334025655</v>
      </c>
      <c r="K75" s="92">
        <v>13.969627722851108</v>
      </c>
      <c r="L75" s="92">
        <v>6.5729747169958062</v>
      </c>
      <c r="M75" s="92">
        <v>6.6676835060898973</v>
      </c>
      <c r="N75" s="98">
        <v>7.2157174381896105</v>
      </c>
      <c r="O75" s="117"/>
      <c r="P75" s="150"/>
      <c r="R75" s="78"/>
      <c r="S75" s="78"/>
      <c r="T75" s="78"/>
    </row>
    <row r="76" spans="1:20">
      <c r="A76" s="118">
        <v>233</v>
      </c>
      <c r="B76" s="119" t="s">
        <v>138</v>
      </c>
      <c r="C76" s="96">
        <v>15.034283106598611</v>
      </c>
      <c r="D76" s="92">
        <v>14.858979018889469</v>
      </c>
      <c r="E76" s="92">
        <v>14.666531401517117</v>
      </c>
      <c r="F76" s="92">
        <v>14.06094677757196</v>
      </c>
      <c r="G76" s="92">
        <v>14.071894665797389</v>
      </c>
      <c r="H76" s="92">
        <v>14.08256007331274</v>
      </c>
      <c r="I76" s="92">
        <v>14.169579282342662</v>
      </c>
      <c r="J76" s="92">
        <v>14.213129675675404</v>
      </c>
      <c r="K76" s="92">
        <v>14.047179484073304</v>
      </c>
      <c r="L76" s="92">
        <v>6.4270512102847057</v>
      </c>
      <c r="M76" s="92">
        <v>6.4857530749670902</v>
      </c>
      <c r="N76" s="98">
        <v>6.8724894984259421</v>
      </c>
      <c r="O76" s="117"/>
      <c r="P76" s="150"/>
      <c r="R76" s="78"/>
      <c r="S76" s="78"/>
      <c r="T76" s="78"/>
    </row>
    <row r="77" spans="1:20">
      <c r="A77" s="118">
        <v>235</v>
      </c>
      <c r="B77" s="119" t="s">
        <v>139</v>
      </c>
      <c r="C77" s="96">
        <v>14.473333051744893</v>
      </c>
      <c r="D77" s="92">
        <v>14.398083109539781</v>
      </c>
      <c r="E77" s="92">
        <v>14.371873573072602</v>
      </c>
      <c r="F77" s="92">
        <v>14.526375111949987</v>
      </c>
      <c r="G77" s="92">
        <v>14.418294603988757</v>
      </c>
      <c r="H77" s="92">
        <v>14.474226759566928</v>
      </c>
      <c r="I77" s="92">
        <v>14.548454095550126</v>
      </c>
      <c r="J77" s="92">
        <v>14.633849222351904</v>
      </c>
      <c r="K77" s="92">
        <v>14.581480309396124</v>
      </c>
      <c r="L77" s="92">
        <v>3.792942596505096</v>
      </c>
      <c r="M77" s="92">
        <v>3.8629369250208305</v>
      </c>
      <c r="N77" s="98">
        <v>4.2024149243968223</v>
      </c>
      <c r="O77" s="117"/>
      <c r="P77" s="150"/>
      <c r="R77" s="78"/>
      <c r="S77" s="78"/>
      <c r="T77" s="78"/>
    </row>
    <row r="78" spans="1:20">
      <c r="A78" s="118">
        <v>236</v>
      </c>
      <c r="B78" s="119" t="s">
        <v>140</v>
      </c>
      <c r="C78" s="96">
        <v>14.594283365381662</v>
      </c>
      <c r="D78" s="92">
        <v>14.886834998740154</v>
      </c>
      <c r="E78" s="92">
        <v>14.46247319456546</v>
      </c>
      <c r="F78" s="92">
        <v>14.002386674681807</v>
      </c>
      <c r="G78" s="92">
        <v>13.923527901054934</v>
      </c>
      <c r="H78" s="92">
        <v>13.929877082138695</v>
      </c>
      <c r="I78" s="92">
        <v>14.317911508685414</v>
      </c>
      <c r="J78" s="92">
        <v>14.409489994633908</v>
      </c>
      <c r="K78" s="92">
        <v>14.132733699749116</v>
      </c>
      <c r="L78" s="92">
        <v>6.6548747503250336</v>
      </c>
      <c r="M78" s="92">
        <v>6.7856628676392248</v>
      </c>
      <c r="N78" s="98">
        <v>7.5980141404851125</v>
      </c>
      <c r="O78" s="117"/>
      <c r="P78" s="150"/>
      <c r="R78" s="78"/>
      <c r="S78" s="78"/>
      <c r="T78" s="78"/>
    </row>
    <row r="79" spans="1:20">
      <c r="A79" s="118">
        <v>239</v>
      </c>
      <c r="B79" s="119" t="s">
        <v>141</v>
      </c>
      <c r="C79" s="96">
        <v>12.840517709448234</v>
      </c>
      <c r="D79" s="92">
        <v>12.688814570572683</v>
      </c>
      <c r="E79" s="92">
        <v>12.63404653952745</v>
      </c>
      <c r="F79" s="92">
        <v>12.865587037564401</v>
      </c>
      <c r="G79" s="92">
        <v>12.862767099173389</v>
      </c>
      <c r="H79" s="92">
        <v>12.771213716781428</v>
      </c>
      <c r="I79" s="92">
        <v>12.83460608756927</v>
      </c>
      <c r="J79" s="92">
        <v>12.996810435270854</v>
      </c>
      <c r="K79" s="92">
        <v>12.624208410859849</v>
      </c>
      <c r="L79" s="92">
        <v>5.3248193082702979</v>
      </c>
      <c r="M79" s="92">
        <v>5.4128758557966812</v>
      </c>
      <c r="N79" s="98">
        <v>6.4798924622863279</v>
      </c>
      <c r="O79" s="117"/>
      <c r="P79" s="150"/>
      <c r="R79" s="78"/>
      <c r="S79" s="78"/>
      <c r="T79" s="78"/>
    </row>
    <row r="80" spans="1:20">
      <c r="A80" s="118">
        <v>240</v>
      </c>
      <c r="B80" s="119" t="s">
        <v>142</v>
      </c>
      <c r="C80" s="96">
        <v>15.692354609196908</v>
      </c>
      <c r="D80" s="92">
        <v>15.982508381849136</v>
      </c>
      <c r="E80" s="92">
        <v>15.819022375214288</v>
      </c>
      <c r="F80" s="92">
        <v>15.303508213555528</v>
      </c>
      <c r="G80" s="92">
        <v>15.686695147225372</v>
      </c>
      <c r="H80" s="92">
        <v>15.705581857156979</v>
      </c>
      <c r="I80" s="92">
        <v>15.796779997094736</v>
      </c>
      <c r="J80" s="92">
        <v>15.760915974725091</v>
      </c>
      <c r="K80" s="92">
        <v>15.403549550180882</v>
      </c>
      <c r="L80" s="92">
        <v>6.7892294747753406</v>
      </c>
      <c r="M80" s="92">
        <v>7.206276855796653</v>
      </c>
      <c r="N80" s="98">
        <v>7.5512005820480397</v>
      </c>
      <c r="O80" s="117"/>
      <c r="P80" s="150"/>
      <c r="R80" s="78"/>
      <c r="S80" s="78"/>
      <c r="T80" s="78"/>
    </row>
    <row r="81" spans="1:20">
      <c r="A81" s="118">
        <v>320</v>
      </c>
      <c r="B81" s="119" t="s">
        <v>143</v>
      </c>
      <c r="C81" s="96">
        <v>14.564766372698207</v>
      </c>
      <c r="D81" s="92">
        <v>14.420064529437184</v>
      </c>
      <c r="E81" s="92">
        <v>14.665919547917058</v>
      </c>
      <c r="F81" s="92">
        <v>14.226929500350783</v>
      </c>
      <c r="G81" s="92">
        <v>14.441236134552637</v>
      </c>
      <c r="H81" s="92">
        <v>14.51270650769853</v>
      </c>
      <c r="I81" s="92">
        <v>14.58321280910056</v>
      </c>
      <c r="J81" s="92">
        <v>14.61274700165402</v>
      </c>
      <c r="K81" s="92">
        <v>14.420104529903719</v>
      </c>
      <c r="L81" s="92">
        <v>6.3495888534412162</v>
      </c>
      <c r="M81" s="92">
        <v>6.4401055210543792</v>
      </c>
      <c r="N81" s="98">
        <v>6.755703415322782</v>
      </c>
      <c r="O81" s="117"/>
      <c r="P81" s="150"/>
      <c r="R81" s="78"/>
      <c r="S81" s="78"/>
      <c r="T81" s="78"/>
    </row>
    <row r="82" spans="1:20">
      <c r="A82" s="118">
        <v>241</v>
      </c>
      <c r="B82" s="119" t="s">
        <v>144</v>
      </c>
      <c r="C82" s="96">
        <v>15.915075403791455</v>
      </c>
      <c r="D82" s="92">
        <v>16.031043275295477</v>
      </c>
      <c r="E82" s="92">
        <v>15.890569798190683</v>
      </c>
      <c r="F82" s="92">
        <v>15.390756915460802</v>
      </c>
      <c r="G82" s="92">
        <v>15.455198739342579</v>
      </c>
      <c r="H82" s="92">
        <v>15.49978337671749</v>
      </c>
      <c r="I82" s="92">
        <v>15.617707491005696</v>
      </c>
      <c r="J82" s="92">
        <v>15.629803165324264</v>
      </c>
      <c r="K82" s="92">
        <v>15.452103095477915</v>
      </c>
      <c r="L82" s="92">
        <v>6.6062898371127741</v>
      </c>
      <c r="M82" s="92">
        <v>6.6696164029544613</v>
      </c>
      <c r="N82" s="98">
        <v>6.9771839784037768</v>
      </c>
      <c r="O82" s="117"/>
      <c r="P82" s="150"/>
      <c r="R82" s="78"/>
      <c r="S82" s="78"/>
      <c r="T82" s="78"/>
    </row>
    <row r="83" spans="1:20">
      <c r="A83" s="118">
        <v>322</v>
      </c>
      <c r="B83" s="119" t="s">
        <v>145</v>
      </c>
      <c r="C83" s="96">
        <v>13.33282003875483</v>
      </c>
      <c r="D83" s="92">
        <v>13.1939937134084</v>
      </c>
      <c r="E83" s="92">
        <v>13.240211174550998</v>
      </c>
      <c r="F83" s="92">
        <v>12.727467433274587</v>
      </c>
      <c r="G83" s="92">
        <v>12.742578228756878</v>
      </c>
      <c r="H83" s="92">
        <v>12.81054700163839</v>
      </c>
      <c r="I83" s="92">
        <v>12.862438301887774</v>
      </c>
      <c r="J83" s="92">
        <v>12.994133223446491</v>
      </c>
      <c r="K83" s="92">
        <v>12.900634597317277</v>
      </c>
      <c r="L83" s="92">
        <v>5.0224989280606041</v>
      </c>
      <c r="M83" s="92">
        <v>5.0912657558618291</v>
      </c>
      <c r="N83" s="98">
        <v>5.3236952842806655</v>
      </c>
      <c r="O83" s="117"/>
      <c r="P83" s="150"/>
      <c r="R83" s="78"/>
      <c r="S83" s="78"/>
      <c r="T83" s="78"/>
    </row>
    <row r="84" spans="1:20">
      <c r="A84" s="118">
        <v>244</v>
      </c>
      <c r="B84" s="119" t="s">
        <v>146</v>
      </c>
      <c r="C84" s="96">
        <v>15.94516103710718</v>
      </c>
      <c r="D84" s="92">
        <v>15.929891628557437</v>
      </c>
      <c r="E84" s="92">
        <v>15.715678045919887</v>
      </c>
      <c r="F84" s="92">
        <v>15.2320644052918</v>
      </c>
      <c r="G84" s="92">
        <v>15.163842050316745</v>
      </c>
      <c r="H84" s="92">
        <v>15.117193984158101</v>
      </c>
      <c r="I84" s="92">
        <v>15.189594750729302</v>
      </c>
      <c r="J84" s="92">
        <v>15.190586696601232</v>
      </c>
      <c r="K84" s="92">
        <v>15.093684401956573</v>
      </c>
      <c r="L84" s="92">
        <v>6.1709818115227053</v>
      </c>
      <c r="M84" s="92">
        <v>6.2746099009764658</v>
      </c>
      <c r="N84" s="98">
        <v>7.4087289087839885</v>
      </c>
      <c r="O84" s="117"/>
      <c r="P84" s="150"/>
      <c r="R84" s="78"/>
      <c r="S84" s="78"/>
      <c r="T84" s="78"/>
    </row>
    <row r="85" spans="1:20">
      <c r="A85" s="118">
        <v>245</v>
      </c>
      <c r="B85" s="119" t="s">
        <v>147</v>
      </c>
      <c r="C85" s="96">
        <v>15.038041942081856</v>
      </c>
      <c r="D85" s="92">
        <v>14.97220852649532</v>
      </c>
      <c r="E85" s="92">
        <v>14.991426148365417</v>
      </c>
      <c r="F85" s="92">
        <v>14.512418520210188</v>
      </c>
      <c r="G85" s="92">
        <v>14.469082155488021</v>
      </c>
      <c r="H85" s="92">
        <v>14.437276901853718</v>
      </c>
      <c r="I85" s="92">
        <v>14.465196429026205</v>
      </c>
      <c r="J85" s="92">
        <v>14.460063307567696</v>
      </c>
      <c r="K85" s="92">
        <v>14.371743856031491</v>
      </c>
      <c r="L85" s="92">
        <v>5.2357364261843529</v>
      </c>
      <c r="M85" s="92">
        <v>5.5224964339289553</v>
      </c>
      <c r="N85" s="98">
        <v>5.8417505449097629</v>
      </c>
      <c r="O85" s="117"/>
      <c r="P85" s="150"/>
      <c r="R85" s="78"/>
      <c r="S85" s="78"/>
      <c r="T85" s="78"/>
    </row>
    <row r="86" spans="1:20">
      <c r="A86" s="118">
        <v>249</v>
      </c>
      <c r="B86" s="119" t="s">
        <v>148</v>
      </c>
      <c r="C86" s="96">
        <v>14.586380136699235</v>
      </c>
      <c r="D86" s="92">
        <v>14.448183317661076</v>
      </c>
      <c r="E86" s="92">
        <v>14.272281128850501</v>
      </c>
      <c r="F86" s="92">
        <v>13.81680838106811</v>
      </c>
      <c r="G86" s="92">
        <v>14.418467138979157</v>
      </c>
      <c r="H86" s="92">
        <v>14.455992513032946</v>
      </c>
      <c r="I86" s="92">
        <v>14.530393157247886</v>
      </c>
      <c r="J86" s="92">
        <v>14.560068839424419</v>
      </c>
      <c r="K86" s="92">
        <v>14.505825573073814</v>
      </c>
      <c r="L86" s="92">
        <v>6.5509464295738633</v>
      </c>
      <c r="M86" s="92">
        <v>6.6030379400316797</v>
      </c>
      <c r="N86" s="98">
        <v>6.9474249237285948</v>
      </c>
      <c r="O86" s="117"/>
      <c r="P86" s="150"/>
      <c r="R86" s="78"/>
      <c r="S86" s="78"/>
      <c r="T86" s="78"/>
    </row>
    <row r="87" spans="1:20">
      <c r="A87" s="118">
        <v>250</v>
      </c>
      <c r="B87" s="119" t="s">
        <v>149</v>
      </c>
      <c r="C87" s="96">
        <v>13.268177836974875</v>
      </c>
      <c r="D87" s="92">
        <v>13.831292293426962</v>
      </c>
      <c r="E87" s="92">
        <v>13.531712109023308</v>
      </c>
      <c r="F87" s="92">
        <v>12.87526020341353</v>
      </c>
      <c r="G87" s="92">
        <v>12.727249461837642</v>
      </c>
      <c r="H87" s="92">
        <v>12.743030504503658</v>
      </c>
      <c r="I87" s="92">
        <v>12.907668953869686</v>
      </c>
      <c r="J87" s="92">
        <v>12.979861908065885</v>
      </c>
      <c r="K87" s="92">
        <v>12.875912693501089</v>
      </c>
      <c r="L87" s="92">
        <v>5.8322441885579881</v>
      </c>
      <c r="M87" s="92">
        <v>5.9398447352355523</v>
      </c>
      <c r="N87" s="98">
        <v>6.6423028096456296</v>
      </c>
      <c r="O87" s="117"/>
      <c r="P87" s="150"/>
      <c r="R87" s="78"/>
      <c r="S87" s="78"/>
      <c r="T87" s="78"/>
    </row>
    <row r="88" spans="1:20">
      <c r="A88" s="118">
        <v>256</v>
      </c>
      <c r="B88" s="119" t="s">
        <v>150</v>
      </c>
      <c r="C88" s="96">
        <v>13.133710686901974</v>
      </c>
      <c r="D88" s="92">
        <v>13.14841621746449</v>
      </c>
      <c r="E88" s="92">
        <v>12.997430092627548</v>
      </c>
      <c r="F88" s="92">
        <v>12.542999471412081</v>
      </c>
      <c r="G88" s="92">
        <v>12.31636051177448</v>
      </c>
      <c r="H88" s="92">
        <v>12.763347667902321</v>
      </c>
      <c r="I88" s="92">
        <v>12.85343758854993</v>
      </c>
      <c r="J88" s="92">
        <v>13.060559040403326</v>
      </c>
      <c r="K88" s="92">
        <v>12.838353759468664</v>
      </c>
      <c r="L88" s="92">
        <v>5.8037524176193926</v>
      </c>
      <c r="M88" s="92">
        <v>6.3393995352768533</v>
      </c>
      <c r="N88" s="98">
        <v>6.6956800882202456</v>
      </c>
      <c r="O88" s="117"/>
      <c r="P88" s="150"/>
      <c r="R88" s="78"/>
      <c r="S88" s="78"/>
      <c r="T88" s="78"/>
    </row>
    <row r="89" spans="1:20">
      <c r="A89" s="118">
        <v>257</v>
      </c>
      <c r="B89" s="119" t="s">
        <v>151</v>
      </c>
      <c r="C89" s="96">
        <v>15.768317425353898</v>
      </c>
      <c r="D89" s="92">
        <v>15.760504891565214</v>
      </c>
      <c r="E89" s="92">
        <v>15.646456427608435</v>
      </c>
      <c r="F89" s="92">
        <v>15.215228178740668</v>
      </c>
      <c r="G89" s="92">
        <v>15.094917766679229</v>
      </c>
      <c r="H89" s="92">
        <v>15.319923998926475</v>
      </c>
      <c r="I89" s="92">
        <v>15.371778693764908</v>
      </c>
      <c r="J89" s="92">
        <v>15.378430733491426</v>
      </c>
      <c r="K89" s="92">
        <v>15.311575108520072</v>
      </c>
      <c r="L89" s="92">
        <v>5.7449951135274739</v>
      </c>
      <c r="M89" s="92">
        <v>5.7973473652825342</v>
      </c>
      <c r="N89" s="98">
        <v>5.9955054670686323</v>
      </c>
      <c r="O89" s="117"/>
      <c r="P89" s="150"/>
      <c r="R89" s="78"/>
      <c r="S89" s="78"/>
      <c r="T89" s="78"/>
    </row>
    <row r="90" spans="1:20">
      <c r="A90" s="118">
        <v>260</v>
      </c>
      <c r="B90" s="119" t="s">
        <v>152</v>
      </c>
      <c r="C90" s="96">
        <v>15.225511279569906</v>
      </c>
      <c r="D90" s="92">
        <v>15.084722714902528</v>
      </c>
      <c r="E90" s="92">
        <v>14.539532922623268</v>
      </c>
      <c r="F90" s="92">
        <v>13.662631603074368</v>
      </c>
      <c r="G90" s="92">
        <v>13.585082423237393</v>
      </c>
      <c r="H90" s="92">
        <v>13.283360325892955</v>
      </c>
      <c r="I90" s="92">
        <v>13.304125596517116</v>
      </c>
      <c r="J90" s="92">
        <v>13.150974104172041</v>
      </c>
      <c r="K90" s="92">
        <v>12.851561950686651</v>
      </c>
      <c r="L90" s="92">
        <v>5.4889205518136173</v>
      </c>
      <c r="M90" s="92">
        <v>5.5389026069987279</v>
      </c>
      <c r="N90" s="98">
        <v>5.8287795302673535</v>
      </c>
      <c r="O90" s="117"/>
      <c r="P90" s="150"/>
      <c r="R90" s="78"/>
      <c r="S90" s="78"/>
      <c r="T90" s="78"/>
    </row>
    <row r="91" spans="1:20">
      <c r="A91" s="118">
        <v>261</v>
      </c>
      <c r="B91" s="119" t="s">
        <v>153</v>
      </c>
      <c r="C91" s="96">
        <v>13.534208332594577</v>
      </c>
      <c r="D91" s="92">
        <v>13.457564271818777</v>
      </c>
      <c r="E91" s="92">
        <v>13.895826593540034</v>
      </c>
      <c r="F91" s="92">
        <v>13.406936264486188</v>
      </c>
      <c r="G91" s="92">
        <v>13.446676697629771</v>
      </c>
      <c r="H91" s="92">
        <v>13.4733315165339</v>
      </c>
      <c r="I91" s="92">
        <v>13.406683607359662</v>
      </c>
      <c r="J91" s="92">
        <v>13.459137873713381</v>
      </c>
      <c r="K91" s="92">
        <v>13.452287444466943</v>
      </c>
      <c r="L91" s="92">
        <v>5.533374723440013</v>
      </c>
      <c r="M91" s="92">
        <v>5.6138284014412942</v>
      </c>
      <c r="N91" s="98">
        <v>5.6605053951114721</v>
      </c>
      <c r="O91" s="117"/>
      <c r="P91" s="150"/>
      <c r="R91" s="78"/>
      <c r="S91" s="78"/>
      <c r="T91" s="78"/>
    </row>
    <row r="92" spans="1:20">
      <c r="A92" s="118">
        <v>263</v>
      </c>
      <c r="B92" s="119" t="s">
        <v>154</v>
      </c>
      <c r="C92" s="96">
        <v>13.707874234086331</v>
      </c>
      <c r="D92" s="92">
        <v>13.45655460927474</v>
      </c>
      <c r="E92" s="92">
        <v>13.393833458399779</v>
      </c>
      <c r="F92" s="92">
        <v>12.781511884787257</v>
      </c>
      <c r="G92" s="92">
        <v>12.758791673682621</v>
      </c>
      <c r="H92" s="92">
        <v>12.739645079036512</v>
      </c>
      <c r="I92" s="92">
        <v>13.470617996919643</v>
      </c>
      <c r="J92" s="92">
        <v>13.469087260602969</v>
      </c>
      <c r="K92" s="92">
        <v>13.284528663086629</v>
      </c>
      <c r="L92" s="92">
        <v>6.1558699677732944</v>
      </c>
      <c r="M92" s="92">
        <v>6.4996310524505407</v>
      </c>
      <c r="N92" s="98">
        <v>6.884224613700006</v>
      </c>
      <c r="O92" s="117"/>
      <c r="P92" s="150"/>
      <c r="R92" s="78"/>
      <c r="S92" s="78"/>
      <c r="T92" s="78"/>
    </row>
    <row r="93" spans="1:20">
      <c r="A93" s="118">
        <v>265</v>
      </c>
      <c r="B93" s="119" t="s">
        <v>155</v>
      </c>
      <c r="C93" s="96">
        <v>12.260196415343652</v>
      </c>
      <c r="D93" s="92">
        <v>12.754694980498975</v>
      </c>
      <c r="E93" s="92">
        <v>12.543311986122124</v>
      </c>
      <c r="F93" s="92">
        <v>11.938327766210737</v>
      </c>
      <c r="G93" s="92">
        <v>12.294510724139608</v>
      </c>
      <c r="H93" s="92">
        <v>12.537313052085628</v>
      </c>
      <c r="I93" s="92">
        <v>12.852229411212605</v>
      </c>
      <c r="J93" s="92">
        <v>12.940529967470441</v>
      </c>
      <c r="K93" s="92">
        <v>12.486123972153258</v>
      </c>
      <c r="L93" s="92">
        <v>5.8185106354912142</v>
      </c>
      <c r="M93" s="92">
        <v>5.8849653759459368</v>
      </c>
      <c r="N93" s="98">
        <v>6.1171567027924167</v>
      </c>
      <c r="O93" s="117"/>
      <c r="P93" s="150"/>
      <c r="R93" s="78"/>
      <c r="S93" s="78"/>
      <c r="T93" s="78"/>
    </row>
    <row r="94" spans="1:20">
      <c r="A94" s="118">
        <v>271</v>
      </c>
      <c r="B94" s="119" t="s">
        <v>156</v>
      </c>
      <c r="C94" s="96">
        <v>14.640547958603678</v>
      </c>
      <c r="D94" s="92">
        <v>14.858172556352361</v>
      </c>
      <c r="E94" s="92">
        <v>14.695790913675161</v>
      </c>
      <c r="F94" s="92">
        <v>14.496486609078552</v>
      </c>
      <c r="G94" s="92">
        <v>14.455429348311844</v>
      </c>
      <c r="H94" s="92">
        <v>14.473240445010731</v>
      </c>
      <c r="I94" s="92">
        <v>14.523317468690728</v>
      </c>
      <c r="J94" s="92">
        <v>14.525782626614843</v>
      </c>
      <c r="K94" s="92">
        <v>14.352141112445196</v>
      </c>
      <c r="L94" s="92">
        <v>6.5109399747170196</v>
      </c>
      <c r="M94" s="92">
        <v>6.6666565310226957</v>
      </c>
      <c r="N94" s="98">
        <v>7.0210169049744939</v>
      </c>
      <c r="O94" s="117"/>
      <c r="P94" s="150"/>
      <c r="R94" s="78"/>
      <c r="S94" s="78"/>
      <c r="T94" s="78"/>
    </row>
    <row r="95" spans="1:20">
      <c r="A95" s="118">
        <v>272</v>
      </c>
      <c r="B95" s="119" t="s">
        <v>157</v>
      </c>
      <c r="C95" s="96">
        <v>15.27199124249664</v>
      </c>
      <c r="D95" s="92">
        <v>15.536864526732103</v>
      </c>
      <c r="E95" s="92">
        <v>15.722881457230157</v>
      </c>
      <c r="F95" s="92">
        <v>15.360777819373146</v>
      </c>
      <c r="G95" s="92">
        <v>15.375459975840741</v>
      </c>
      <c r="H95" s="92">
        <v>15.412102632667978</v>
      </c>
      <c r="I95" s="92">
        <v>15.301133512442068</v>
      </c>
      <c r="J95" s="92">
        <v>15.291069144630201</v>
      </c>
      <c r="K95" s="92">
        <v>15.161964024057813</v>
      </c>
      <c r="L95" s="92">
        <v>6.6971017323553781</v>
      </c>
      <c r="M95" s="92">
        <v>6.8015091544672055</v>
      </c>
      <c r="N95" s="98">
        <v>7.3907076535960945</v>
      </c>
      <c r="O95" s="117"/>
      <c r="P95" s="150"/>
      <c r="R95" s="78"/>
      <c r="S95" s="78"/>
      <c r="T95" s="78"/>
    </row>
    <row r="96" spans="1:20">
      <c r="A96" s="118">
        <v>273</v>
      </c>
      <c r="B96" s="119" t="s">
        <v>158</v>
      </c>
      <c r="C96" s="96">
        <v>13.4981237836641</v>
      </c>
      <c r="D96" s="92">
        <v>13.32694822738913</v>
      </c>
      <c r="E96" s="92">
        <v>13.066829902660839</v>
      </c>
      <c r="F96" s="92">
        <v>12.634898380835173</v>
      </c>
      <c r="G96" s="92">
        <v>12.681401049477589</v>
      </c>
      <c r="H96" s="92">
        <v>12.684711660835438</v>
      </c>
      <c r="I96" s="92">
        <v>12.71832271878038</v>
      </c>
      <c r="J96" s="92">
        <v>12.815116368367612</v>
      </c>
      <c r="K96" s="92">
        <v>13.15270312848571</v>
      </c>
      <c r="L96" s="92">
        <v>5.5680026388462256</v>
      </c>
      <c r="M96" s="92">
        <v>5.679450991903745</v>
      </c>
      <c r="N96" s="98">
        <v>6.4057232470033485</v>
      </c>
      <c r="O96" s="117"/>
      <c r="P96" s="150"/>
      <c r="R96" s="78"/>
      <c r="S96" s="78"/>
      <c r="T96" s="78"/>
    </row>
    <row r="97" spans="1:20">
      <c r="A97" s="118">
        <v>275</v>
      </c>
      <c r="B97" s="119" t="s">
        <v>159</v>
      </c>
      <c r="C97" s="96">
        <v>13.605277297288744</v>
      </c>
      <c r="D97" s="92">
        <v>13.993576058318473</v>
      </c>
      <c r="E97" s="92">
        <v>13.792417425921041</v>
      </c>
      <c r="F97" s="92">
        <v>13.34227240008137</v>
      </c>
      <c r="G97" s="92">
        <v>13.552705473372539</v>
      </c>
      <c r="H97" s="92">
        <v>13.441661624928111</v>
      </c>
      <c r="I97" s="92">
        <v>13.572210761193201</v>
      </c>
      <c r="J97" s="92">
        <v>13.699989766008905</v>
      </c>
      <c r="K97" s="92">
        <v>13.424748506435403</v>
      </c>
      <c r="L97" s="92">
        <v>6.2944804762405164</v>
      </c>
      <c r="M97" s="92">
        <v>6.6944839373593297</v>
      </c>
      <c r="N97" s="98">
        <v>7.0719691834301228</v>
      </c>
      <c r="O97" s="117"/>
      <c r="P97" s="150"/>
      <c r="R97" s="78"/>
      <c r="S97" s="78"/>
      <c r="T97" s="78"/>
    </row>
    <row r="98" spans="1:20">
      <c r="A98" s="118">
        <v>276</v>
      </c>
      <c r="B98" s="119" t="s">
        <v>160</v>
      </c>
      <c r="C98" s="96">
        <v>14.65944934298262</v>
      </c>
      <c r="D98" s="92">
        <v>15.175458126837833</v>
      </c>
      <c r="E98" s="92">
        <v>14.993991734945688</v>
      </c>
      <c r="F98" s="92">
        <v>14.391880114585106</v>
      </c>
      <c r="G98" s="92">
        <v>14.402345712820591</v>
      </c>
      <c r="H98" s="92">
        <v>14.402414975551942</v>
      </c>
      <c r="I98" s="92">
        <v>14.4460423630857</v>
      </c>
      <c r="J98" s="92">
        <v>14.532752054288926</v>
      </c>
      <c r="K98" s="92">
        <v>14.374969280228692</v>
      </c>
      <c r="L98" s="92">
        <v>5.9470409725628022</v>
      </c>
      <c r="M98" s="92">
        <v>6.4589096724298747</v>
      </c>
      <c r="N98" s="98">
        <v>7.1248715097337429</v>
      </c>
      <c r="O98" s="117"/>
      <c r="P98" s="150"/>
      <c r="R98" s="78"/>
      <c r="S98" s="78"/>
      <c r="T98" s="78"/>
    </row>
    <row r="99" spans="1:20">
      <c r="A99" s="118">
        <v>280</v>
      </c>
      <c r="B99" s="119" t="s">
        <v>161</v>
      </c>
      <c r="C99" s="96">
        <v>13.285710232173638</v>
      </c>
      <c r="D99" s="92">
        <v>13.111674410046213</v>
      </c>
      <c r="E99" s="92">
        <v>13.02366048075095</v>
      </c>
      <c r="F99" s="92">
        <v>12.405162921603791</v>
      </c>
      <c r="G99" s="92">
        <v>12.373196306162319</v>
      </c>
      <c r="H99" s="92">
        <v>12.540056318652091</v>
      </c>
      <c r="I99" s="92">
        <v>13.013210892510347</v>
      </c>
      <c r="J99" s="92">
        <v>13.00615732638129</v>
      </c>
      <c r="K99" s="92">
        <v>13.098948177584949</v>
      </c>
      <c r="L99" s="92">
        <v>6.2306103658686602</v>
      </c>
      <c r="M99" s="92">
        <v>6.303346112234256</v>
      </c>
      <c r="N99" s="98">
        <v>6.5888132928466661</v>
      </c>
      <c r="O99" s="117"/>
      <c r="P99" s="150"/>
      <c r="R99" s="78"/>
      <c r="S99" s="78"/>
      <c r="T99" s="78"/>
    </row>
    <row r="100" spans="1:20">
      <c r="A100" s="118">
        <v>284</v>
      </c>
      <c r="B100" s="119" t="s">
        <v>162</v>
      </c>
      <c r="C100" s="96">
        <v>13.02272671523134</v>
      </c>
      <c r="D100" s="92">
        <v>12.885060299868782</v>
      </c>
      <c r="E100" s="92">
        <v>12.925121925609012</v>
      </c>
      <c r="F100" s="92">
        <v>12.277515540751931</v>
      </c>
      <c r="G100" s="92">
        <v>12.170622856393692</v>
      </c>
      <c r="H100" s="92">
        <v>12.338328649940358</v>
      </c>
      <c r="I100" s="92">
        <v>12.805440139759797</v>
      </c>
      <c r="J100" s="92">
        <v>12.720982118871225</v>
      </c>
      <c r="K100" s="92">
        <v>12.686921828333785</v>
      </c>
      <c r="L100" s="92">
        <v>5.1218207903069439</v>
      </c>
      <c r="M100" s="92">
        <v>5.2008749512941277</v>
      </c>
      <c r="N100" s="98">
        <v>5.4797172740977249</v>
      </c>
      <c r="O100" s="117"/>
      <c r="P100" s="150"/>
      <c r="R100" s="78"/>
      <c r="S100" s="78"/>
      <c r="T100" s="78"/>
    </row>
    <row r="101" spans="1:20">
      <c r="A101" s="118">
        <v>285</v>
      </c>
      <c r="B101" s="119" t="s">
        <v>163</v>
      </c>
      <c r="C101" s="96">
        <v>15.647659903901783</v>
      </c>
      <c r="D101" s="92">
        <v>15.559724441472998</v>
      </c>
      <c r="E101" s="92">
        <v>15.424973514090254</v>
      </c>
      <c r="F101" s="92">
        <v>15.674693647978925</v>
      </c>
      <c r="G101" s="92">
        <v>15.627639597392037</v>
      </c>
      <c r="H101" s="92">
        <v>15.672759375535922</v>
      </c>
      <c r="I101" s="92">
        <v>15.711318697578443</v>
      </c>
      <c r="J101" s="92">
        <v>15.683594947888297</v>
      </c>
      <c r="K101" s="92">
        <v>15.957081114732473</v>
      </c>
      <c r="L101" s="92">
        <v>7.1446914053973876</v>
      </c>
      <c r="M101" s="92">
        <v>7.2457457639891549</v>
      </c>
      <c r="N101" s="98">
        <v>7.5611635057964452</v>
      </c>
      <c r="O101" s="117"/>
      <c r="P101" s="150"/>
      <c r="R101" s="78"/>
      <c r="S101" s="78"/>
      <c r="T101" s="78"/>
    </row>
    <row r="102" spans="1:20">
      <c r="A102" s="118">
        <v>286</v>
      </c>
      <c r="B102" s="119" t="s">
        <v>164</v>
      </c>
      <c r="C102" s="96">
        <v>15.034445965636657</v>
      </c>
      <c r="D102" s="92">
        <v>15.35314415501799</v>
      </c>
      <c r="E102" s="92">
        <v>15.372072645446346</v>
      </c>
      <c r="F102" s="92">
        <v>14.880533577378394</v>
      </c>
      <c r="G102" s="92">
        <v>14.822583271715155</v>
      </c>
      <c r="H102" s="92">
        <v>14.837735759506677</v>
      </c>
      <c r="I102" s="92">
        <v>15.28663689607891</v>
      </c>
      <c r="J102" s="92">
        <v>15.264880617902055</v>
      </c>
      <c r="K102" s="92">
        <v>15.153087728475009</v>
      </c>
      <c r="L102" s="92">
        <v>6.4997845290288447</v>
      </c>
      <c r="M102" s="92">
        <v>6.7964715876655513</v>
      </c>
      <c r="N102" s="98">
        <v>7.1044235129627626</v>
      </c>
      <c r="O102" s="117"/>
      <c r="P102" s="150"/>
      <c r="R102" s="78"/>
      <c r="S102" s="78"/>
      <c r="T102" s="78"/>
    </row>
    <row r="103" spans="1:20">
      <c r="A103" s="118">
        <v>287</v>
      </c>
      <c r="B103" s="119" t="s">
        <v>165</v>
      </c>
      <c r="C103" s="96">
        <v>14.263918610311606</v>
      </c>
      <c r="D103" s="92">
        <v>14.402907086030069</v>
      </c>
      <c r="E103" s="92">
        <v>14.333676007951127</v>
      </c>
      <c r="F103" s="92">
        <v>13.840643558518398</v>
      </c>
      <c r="G103" s="92">
        <v>13.959845066859533</v>
      </c>
      <c r="H103" s="92">
        <v>14.063122615451849</v>
      </c>
      <c r="I103" s="92">
        <v>14.158462399225311</v>
      </c>
      <c r="J103" s="92">
        <v>14.253312599135169</v>
      </c>
      <c r="K103" s="92">
        <v>14.11543911172218</v>
      </c>
      <c r="L103" s="92">
        <v>6.2792316976997391</v>
      </c>
      <c r="M103" s="92">
        <v>6.3811507068642319</v>
      </c>
      <c r="N103" s="98">
        <v>6.7051652788351657</v>
      </c>
      <c r="O103" s="117"/>
      <c r="P103" s="150"/>
      <c r="R103" s="78"/>
      <c r="S103" s="78"/>
      <c r="T103" s="78"/>
    </row>
    <row r="104" spans="1:20">
      <c r="A104" s="118">
        <v>288</v>
      </c>
      <c r="B104" s="119" t="s">
        <v>166</v>
      </c>
      <c r="C104" s="96">
        <v>13.865105636715045</v>
      </c>
      <c r="D104" s="92">
        <v>14.301619495160573</v>
      </c>
      <c r="E104" s="92">
        <v>14.101104920095407</v>
      </c>
      <c r="F104" s="92">
        <v>13.99677771518234</v>
      </c>
      <c r="G104" s="92">
        <v>14.512716714406588</v>
      </c>
      <c r="H104" s="92">
        <v>14.505935593618117</v>
      </c>
      <c r="I104" s="92">
        <v>14.583956499528885</v>
      </c>
      <c r="J104" s="92">
        <v>14.597346295666746</v>
      </c>
      <c r="K104" s="92">
        <v>14.510948766758833</v>
      </c>
      <c r="L104" s="92">
        <v>6.667030576291884</v>
      </c>
      <c r="M104" s="92">
        <v>6.4275328053178988</v>
      </c>
      <c r="N104" s="98">
        <v>6.774692296313729</v>
      </c>
      <c r="O104" s="117"/>
      <c r="P104" s="150"/>
      <c r="R104" s="78"/>
      <c r="S104" s="78"/>
      <c r="T104" s="78"/>
    </row>
    <row r="105" spans="1:20">
      <c r="A105" s="118">
        <v>290</v>
      </c>
      <c r="B105" s="119" t="s">
        <v>167</v>
      </c>
      <c r="C105" s="96">
        <v>14.618566405189997</v>
      </c>
      <c r="D105" s="92">
        <v>14.451051277697644</v>
      </c>
      <c r="E105" s="92">
        <v>14.287221685705218</v>
      </c>
      <c r="F105" s="92">
        <v>13.763125724733264</v>
      </c>
      <c r="G105" s="92">
        <v>13.759117526508334</v>
      </c>
      <c r="H105" s="92">
        <v>13.716768095005714</v>
      </c>
      <c r="I105" s="92">
        <v>14.12585075558134</v>
      </c>
      <c r="J105" s="92">
        <v>14.134732154769956</v>
      </c>
      <c r="K105" s="92">
        <v>14.033630254095902</v>
      </c>
      <c r="L105" s="92">
        <v>6.4505374806793796</v>
      </c>
      <c r="M105" s="92">
        <v>6.5352460810397544</v>
      </c>
      <c r="N105" s="98">
        <v>6.8883487587481005</v>
      </c>
      <c r="O105" s="117"/>
      <c r="P105" s="150"/>
      <c r="R105" s="78"/>
      <c r="S105" s="78"/>
      <c r="T105" s="78"/>
    </row>
    <row r="106" spans="1:20">
      <c r="A106" s="118">
        <v>291</v>
      </c>
      <c r="B106" s="119" t="s">
        <v>168</v>
      </c>
      <c r="C106" s="96">
        <v>12.89905250372078</v>
      </c>
      <c r="D106" s="92">
        <v>13.615278315026547</v>
      </c>
      <c r="E106" s="92">
        <v>13.370714686459628</v>
      </c>
      <c r="F106" s="92">
        <v>12.95404547565944</v>
      </c>
      <c r="G106" s="92">
        <v>12.834594419877366</v>
      </c>
      <c r="H106" s="92">
        <v>12.917910590427905</v>
      </c>
      <c r="I106" s="92">
        <v>13.755197443425665</v>
      </c>
      <c r="J106" s="92">
        <v>13.812307203083106</v>
      </c>
      <c r="K106" s="92">
        <v>13.598669013107235</v>
      </c>
      <c r="L106" s="92">
        <v>6.2018287325326868</v>
      </c>
      <c r="M106" s="92">
        <v>6.2322798139630065</v>
      </c>
      <c r="N106" s="98">
        <v>6.5458060333714343</v>
      </c>
      <c r="O106" s="117"/>
      <c r="P106" s="150"/>
      <c r="R106" s="78"/>
      <c r="S106" s="78"/>
      <c r="T106" s="78"/>
    </row>
    <row r="107" spans="1:20">
      <c r="A107" s="118">
        <v>297</v>
      </c>
      <c r="B107" s="119" t="s">
        <v>169</v>
      </c>
      <c r="C107" s="96">
        <v>15.29815866516679</v>
      </c>
      <c r="D107" s="92">
        <v>15.21313482054167</v>
      </c>
      <c r="E107" s="92">
        <v>15.015959087414045</v>
      </c>
      <c r="F107" s="92">
        <v>14.437554137535543</v>
      </c>
      <c r="G107" s="92">
        <v>14.429193148917408</v>
      </c>
      <c r="H107" s="92">
        <v>14.430101684879112</v>
      </c>
      <c r="I107" s="92">
        <v>14.672177667174994</v>
      </c>
      <c r="J107" s="92">
        <v>14.657214041950894</v>
      </c>
      <c r="K107" s="92">
        <v>14.56087712799396</v>
      </c>
      <c r="L107" s="92">
        <v>6.1129120728062469</v>
      </c>
      <c r="M107" s="92">
        <v>6.1764210976724412</v>
      </c>
      <c r="N107" s="98">
        <v>6.4575252470508957</v>
      </c>
      <c r="O107" s="117"/>
      <c r="P107" s="150"/>
      <c r="R107" s="78"/>
      <c r="S107" s="78"/>
      <c r="T107" s="78"/>
    </row>
    <row r="108" spans="1:20">
      <c r="A108" s="118">
        <v>300</v>
      </c>
      <c r="B108" s="119" t="s">
        <v>170</v>
      </c>
      <c r="C108" s="96">
        <v>13.914629517383471</v>
      </c>
      <c r="D108" s="92">
        <v>13.729112912267951</v>
      </c>
      <c r="E108" s="92">
        <v>13.599351911478376</v>
      </c>
      <c r="F108" s="92">
        <v>13.112797609891002</v>
      </c>
      <c r="G108" s="92">
        <v>13.109079165819542</v>
      </c>
      <c r="H108" s="92">
        <v>13.161544493205326</v>
      </c>
      <c r="I108" s="92">
        <v>13.113823144345822</v>
      </c>
      <c r="J108" s="92">
        <v>13.079520754879471</v>
      </c>
      <c r="K108" s="92">
        <v>13.016084825547217</v>
      </c>
      <c r="L108" s="92">
        <v>5.7252216797179933</v>
      </c>
      <c r="M108" s="92">
        <v>5.8567070677071786</v>
      </c>
      <c r="N108" s="98">
        <v>6.1924726947875328</v>
      </c>
      <c r="O108" s="117"/>
      <c r="P108" s="150"/>
      <c r="R108" s="78"/>
      <c r="S108" s="78"/>
      <c r="T108" s="78"/>
    </row>
    <row r="109" spans="1:20">
      <c r="A109" s="118">
        <v>301</v>
      </c>
      <c r="B109" s="119" t="s">
        <v>171</v>
      </c>
      <c r="C109" s="96">
        <v>13.562537841876331</v>
      </c>
      <c r="D109" s="92">
        <v>13.437570724683871</v>
      </c>
      <c r="E109" s="92">
        <v>13.193703038145779</v>
      </c>
      <c r="F109" s="92">
        <v>13.311488792833678</v>
      </c>
      <c r="G109" s="92">
        <v>13.302313328560022</v>
      </c>
      <c r="H109" s="92">
        <v>13.40065804507752</v>
      </c>
      <c r="I109" s="92">
        <v>13.429248953148193</v>
      </c>
      <c r="J109" s="92">
        <v>13.417347312735636</v>
      </c>
      <c r="K109" s="92">
        <v>13.299449040143227</v>
      </c>
      <c r="L109" s="92">
        <v>5.8527208296030038</v>
      </c>
      <c r="M109" s="92">
        <v>5.9557981922942105</v>
      </c>
      <c r="N109" s="98">
        <v>6.2936486988469387</v>
      </c>
      <c r="O109" s="117"/>
      <c r="P109" s="150"/>
      <c r="R109" s="78"/>
      <c r="S109" s="78"/>
      <c r="T109" s="78"/>
    </row>
    <row r="110" spans="1:20">
      <c r="A110" s="120">
        <v>304</v>
      </c>
      <c r="B110" s="119" t="s">
        <v>172</v>
      </c>
      <c r="C110" s="96">
        <v>13.348429160938061</v>
      </c>
      <c r="D110" s="92">
        <v>13.334299613419315</v>
      </c>
      <c r="E110" s="92">
        <v>13.039592857026763</v>
      </c>
      <c r="F110" s="92">
        <v>12.695948300025917</v>
      </c>
      <c r="G110" s="92">
        <v>12.721648357555509</v>
      </c>
      <c r="H110" s="92">
        <v>12.726904986071364</v>
      </c>
      <c r="I110" s="92">
        <v>12.599394718551544</v>
      </c>
      <c r="J110" s="92">
        <v>12.948610008857244</v>
      </c>
      <c r="K110" s="92">
        <v>12.743931268415361</v>
      </c>
      <c r="L110" s="92">
        <v>3.9935456715070323</v>
      </c>
      <c r="M110" s="92">
        <v>4.0011485851556472</v>
      </c>
      <c r="N110" s="98">
        <v>4.1407133299003709</v>
      </c>
      <c r="O110" s="117"/>
      <c r="P110" s="150"/>
      <c r="R110" s="78"/>
      <c r="S110" s="78"/>
      <c r="T110" s="78"/>
    </row>
    <row r="111" spans="1:20">
      <c r="A111" s="118">
        <v>305</v>
      </c>
      <c r="B111" s="119" t="s">
        <v>173</v>
      </c>
      <c r="C111" s="96">
        <v>13.984319671079401</v>
      </c>
      <c r="D111" s="92">
        <v>13.851607290195306</v>
      </c>
      <c r="E111" s="92">
        <v>13.666153830803919</v>
      </c>
      <c r="F111" s="92">
        <v>13.132343738087048</v>
      </c>
      <c r="G111" s="92">
        <v>13.116907887997975</v>
      </c>
      <c r="H111" s="92">
        <v>13.068454815657921</v>
      </c>
      <c r="I111" s="92">
        <v>13.133813832334262</v>
      </c>
      <c r="J111" s="92">
        <v>13.090264489193377</v>
      </c>
      <c r="K111" s="92">
        <v>12.901004234155087</v>
      </c>
      <c r="L111" s="92">
        <v>5.2401137138922467</v>
      </c>
      <c r="M111" s="92">
        <v>5.3335744611956706</v>
      </c>
      <c r="N111" s="98">
        <v>6.5765805697254223</v>
      </c>
      <c r="O111" s="117"/>
      <c r="P111" s="150"/>
      <c r="R111" s="78"/>
      <c r="S111" s="78"/>
      <c r="T111" s="78"/>
    </row>
    <row r="112" spans="1:20">
      <c r="A112" s="118">
        <v>312</v>
      </c>
      <c r="B112" s="119" t="s">
        <v>174</v>
      </c>
      <c r="C112" s="96">
        <v>13.543714377936482</v>
      </c>
      <c r="D112" s="92">
        <v>13.173221177648529</v>
      </c>
      <c r="E112" s="92">
        <v>13.078770974306522</v>
      </c>
      <c r="F112" s="92">
        <v>12.846676282291446</v>
      </c>
      <c r="G112" s="92">
        <v>13.180067265290974</v>
      </c>
      <c r="H112" s="92">
        <v>13.048476530293389</v>
      </c>
      <c r="I112" s="92">
        <v>13.291727465975812</v>
      </c>
      <c r="J112" s="92">
        <v>13.526980066419585</v>
      </c>
      <c r="K112" s="92">
        <v>13.528309651604259</v>
      </c>
      <c r="L112" s="92">
        <v>6.5276675091344956</v>
      </c>
      <c r="M112" s="92">
        <v>6.6087800986669514</v>
      </c>
      <c r="N112" s="98">
        <v>7.0147904702149306</v>
      </c>
      <c r="O112" s="117"/>
      <c r="P112" s="150"/>
      <c r="R112" s="78"/>
      <c r="S112" s="78"/>
      <c r="T112" s="78"/>
    </row>
    <row r="113" spans="1:20">
      <c r="A113" s="118">
        <v>316</v>
      </c>
      <c r="B113" s="119" t="s">
        <v>175</v>
      </c>
      <c r="C113" s="96">
        <v>14.802741471293825</v>
      </c>
      <c r="D113" s="92">
        <v>15.260819804289222</v>
      </c>
      <c r="E113" s="92">
        <v>15.190825232299613</v>
      </c>
      <c r="F113" s="92">
        <v>14.672743822297285</v>
      </c>
      <c r="G113" s="92">
        <v>14.556368348933971</v>
      </c>
      <c r="H113" s="92">
        <v>14.910050973226063</v>
      </c>
      <c r="I113" s="92">
        <v>14.917670185755611</v>
      </c>
      <c r="J113" s="92">
        <v>15.037703575061643</v>
      </c>
      <c r="K113" s="92">
        <v>14.691903182541868</v>
      </c>
      <c r="L113" s="92">
        <v>6.7247957002568146</v>
      </c>
      <c r="M113" s="92">
        <v>6.8431836604962255</v>
      </c>
      <c r="N113" s="98">
        <v>7.2061941894384232</v>
      </c>
      <c r="O113" s="117"/>
      <c r="P113" s="150"/>
      <c r="R113" s="78"/>
      <c r="S113" s="78"/>
      <c r="T113" s="78"/>
    </row>
    <row r="114" spans="1:20">
      <c r="A114" s="118">
        <v>317</v>
      </c>
      <c r="B114" s="119" t="s">
        <v>176</v>
      </c>
      <c r="C114" s="96">
        <v>13.633624221520286</v>
      </c>
      <c r="D114" s="92">
        <v>13.503287358959009</v>
      </c>
      <c r="E114" s="92">
        <v>13.204238086761977</v>
      </c>
      <c r="F114" s="92">
        <v>12.756144746338855</v>
      </c>
      <c r="G114" s="92">
        <v>12.935448682774096</v>
      </c>
      <c r="H114" s="92">
        <v>12.724127579465099</v>
      </c>
      <c r="I114" s="92">
        <v>12.806068428858016</v>
      </c>
      <c r="J114" s="92">
        <v>13.026535905705664</v>
      </c>
      <c r="K114" s="92">
        <v>12.717953422758873</v>
      </c>
      <c r="L114" s="92">
        <v>5.8293403138184265</v>
      </c>
      <c r="M114" s="92">
        <v>6.3540940478066945</v>
      </c>
      <c r="N114" s="98">
        <v>6.7418467390673777</v>
      </c>
      <c r="O114" s="117"/>
      <c r="P114" s="150"/>
      <c r="R114" s="78"/>
      <c r="S114" s="78"/>
      <c r="T114" s="78"/>
    </row>
    <row r="115" spans="1:20">
      <c r="A115" s="118">
        <v>398</v>
      </c>
      <c r="B115" s="119" t="s">
        <v>177</v>
      </c>
      <c r="C115" s="96">
        <v>15.218132475977548</v>
      </c>
      <c r="D115" s="92">
        <v>15.160809413257365</v>
      </c>
      <c r="E115" s="92">
        <v>14.933758722209925</v>
      </c>
      <c r="F115" s="92">
        <v>14.459404969196079</v>
      </c>
      <c r="G115" s="92">
        <v>14.78304989367745</v>
      </c>
      <c r="H115" s="92">
        <v>14.881540710310702</v>
      </c>
      <c r="I115" s="92">
        <v>14.901576610313052</v>
      </c>
      <c r="J115" s="92">
        <v>14.9049741157895</v>
      </c>
      <c r="K115" s="92">
        <v>14.807855860033859</v>
      </c>
      <c r="L115" s="92">
        <v>6.156079939762984</v>
      </c>
      <c r="M115" s="92">
        <v>6.2137258626577596</v>
      </c>
      <c r="N115" s="98">
        <v>6.4966730762718674</v>
      </c>
      <c r="O115" s="117"/>
      <c r="P115" s="150"/>
      <c r="R115" s="78"/>
      <c r="S115" s="78"/>
      <c r="T115" s="78"/>
    </row>
    <row r="116" spans="1:20">
      <c r="A116" s="118">
        <v>399</v>
      </c>
      <c r="B116" s="119" t="s">
        <v>178</v>
      </c>
      <c r="C116" s="96">
        <v>15.056546470143397</v>
      </c>
      <c r="D116" s="92">
        <v>15.543342011873754</v>
      </c>
      <c r="E116" s="92">
        <v>15.393645564664865</v>
      </c>
      <c r="F116" s="92">
        <v>15.041016305446922</v>
      </c>
      <c r="G116" s="92">
        <v>15.071841059729177</v>
      </c>
      <c r="H116" s="92">
        <v>15.127315254296837</v>
      </c>
      <c r="I116" s="92">
        <v>15.293883577484671</v>
      </c>
      <c r="J116" s="92">
        <v>15.392343161514376</v>
      </c>
      <c r="K116" s="92">
        <v>15.242959180751065</v>
      </c>
      <c r="L116" s="92">
        <v>6.8217682335727439</v>
      </c>
      <c r="M116" s="92">
        <v>7.3072848399295927</v>
      </c>
      <c r="N116" s="98">
        <v>7.6670401085069466</v>
      </c>
      <c r="O116" s="117"/>
      <c r="P116" s="150"/>
      <c r="R116" s="78"/>
      <c r="S116" s="78"/>
      <c r="T116" s="78"/>
    </row>
    <row r="117" spans="1:20">
      <c r="A117" s="118">
        <v>400</v>
      </c>
      <c r="B117" s="119" t="s">
        <v>179</v>
      </c>
      <c r="C117" s="96">
        <v>14.181650011485278</v>
      </c>
      <c r="D117" s="92">
        <v>14.435597813506531</v>
      </c>
      <c r="E117" s="92">
        <v>14.279189439722826</v>
      </c>
      <c r="F117" s="92">
        <v>13.730093816855032</v>
      </c>
      <c r="G117" s="92">
        <v>13.514822167232589</v>
      </c>
      <c r="H117" s="92">
        <v>13.667745699884215</v>
      </c>
      <c r="I117" s="92">
        <v>13.63739494709114</v>
      </c>
      <c r="J117" s="92">
        <v>13.672890451744559</v>
      </c>
      <c r="K117" s="92">
        <v>13.491380077206907</v>
      </c>
      <c r="L117" s="92">
        <v>5.8003196848939567</v>
      </c>
      <c r="M117" s="92">
        <v>5.8494113936621259</v>
      </c>
      <c r="N117" s="98">
        <v>6.4253535365106247</v>
      </c>
      <c r="O117" s="117"/>
      <c r="P117" s="150"/>
      <c r="R117" s="78"/>
      <c r="S117" s="78"/>
      <c r="T117" s="78"/>
    </row>
    <row r="118" spans="1:20">
      <c r="A118" s="118">
        <v>407</v>
      </c>
      <c r="B118" s="119" t="s">
        <v>180</v>
      </c>
      <c r="C118" s="96">
        <v>13.929932518211208</v>
      </c>
      <c r="D118" s="92">
        <v>13.754264647726755</v>
      </c>
      <c r="E118" s="92">
        <v>13.621865084515422</v>
      </c>
      <c r="F118" s="92">
        <v>13.055567777611158</v>
      </c>
      <c r="G118" s="92">
        <v>13.13864046572755</v>
      </c>
      <c r="H118" s="92">
        <v>13.12508861434379</v>
      </c>
      <c r="I118" s="92">
        <v>13.492552163996137</v>
      </c>
      <c r="J118" s="92">
        <v>13.905532594575963</v>
      </c>
      <c r="K118" s="92">
        <v>13.612205885182615</v>
      </c>
      <c r="L118" s="92">
        <v>6.2011516266322602</v>
      </c>
      <c r="M118" s="92">
        <v>6.3340360000213884</v>
      </c>
      <c r="N118" s="98">
        <v>6.660940145515946</v>
      </c>
      <c r="O118" s="117"/>
      <c r="P118" s="150"/>
      <c r="R118" s="78"/>
      <c r="S118" s="78"/>
      <c r="T118" s="78"/>
    </row>
    <row r="119" spans="1:20">
      <c r="A119" s="118">
        <v>402</v>
      </c>
      <c r="B119" s="119" t="s">
        <v>181</v>
      </c>
      <c r="C119" s="96">
        <v>13.206208966231502</v>
      </c>
      <c r="D119" s="92">
        <v>13.619845138667674</v>
      </c>
      <c r="E119" s="92">
        <v>13.422792331483752</v>
      </c>
      <c r="F119" s="92">
        <v>12.892439550798217</v>
      </c>
      <c r="G119" s="92">
        <v>13.514148493527639</v>
      </c>
      <c r="H119" s="92">
        <v>13.536229444559256</v>
      </c>
      <c r="I119" s="92">
        <v>13.59715695132973</v>
      </c>
      <c r="J119" s="92">
        <v>13.633447662847777</v>
      </c>
      <c r="K119" s="92">
        <v>13.393158783070373</v>
      </c>
      <c r="L119" s="92">
        <v>5.9707258982606461</v>
      </c>
      <c r="M119" s="92">
        <v>6.6285650907021498</v>
      </c>
      <c r="N119" s="98">
        <v>7.0058354561117717</v>
      </c>
      <c r="O119" s="117"/>
      <c r="P119" s="150"/>
      <c r="R119" s="78"/>
      <c r="S119" s="78"/>
      <c r="T119" s="78"/>
    </row>
    <row r="120" spans="1:20">
      <c r="A120" s="118">
        <v>403</v>
      </c>
      <c r="B120" s="119" t="s">
        <v>182</v>
      </c>
      <c r="C120" s="96">
        <v>13.836074560682336</v>
      </c>
      <c r="D120" s="92">
        <v>13.817050441721243</v>
      </c>
      <c r="E120" s="92">
        <v>13.607250080542553</v>
      </c>
      <c r="F120" s="92">
        <v>12.978552999027515</v>
      </c>
      <c r="G120" s="92">
        <v>13.122673718849066</v>
      </c>
      <c r="H120" s="92">
        <v>13.446240651306573</v>
      </c>
      <c r="I120" s="92">
        <v>13.601213493560792</v>
      </c>
      <c r="J120" s="92">
        <v>13.815786046570922</v>
      </c>
      <c r="K120" s="92">
        <v>13.638421507576117</v>
      </c>
      <c r="L120" s="92">
        <v>6.3310354003514551</v>
      </c>
      <c r="M120" s="92">
        <v>6.4274687561802679</v>
      </c>
      <c r="N120" s="98">
        <v>6.7907865964391672</v>
      </c>
      <c r="O120" s="117"/>
      <c r="P120" s="150"/>
      <c r="R120" s="78"/>
      <c r="S120" s="78"/>
      <c r="T120" s="78"/>
    </row>
    <row r="121" spans="1:20">
      <c r="A121" s="118">
        <v>405</v>
      </c>
      <c r="B121" s="119" t="s">
        <v>183</v>
      </c>
      <c r="C121" s="96">
        <v>15.817291548789983</v>
      </c>
      <c r="D121" s="92">
        <v>15.725195173448961</v>
      </c>
      <c r="E121" s="92">
        <v>15.508828753143645</v>
      </c>
      <c r="F121" s="92">
        <v>14.975769995339286</v>
      </c>
      <c r="G121" s="92">
        <v>14.893025002888844</v>
      </c>
      <c r="H121" s="92">
        <v>14.852258755582175</v>
      </c>
      <c r="I121" s="92">
        <v>15.006628773835855</v>
      </c>
      <c r="J121" s="92">
        <v>14.918678638505957</v>
      </c>
      <c r="K121" s="92">
        <v>14.809075270919573</v>
      </c>
      <c r="L121" s="92">
        <v>6.2807293078893265</v>
      </c>
      <c r="M121" s="92">
        <v>6.3005071964766399</v>
      </c>
      <c r="N121" s="98">
        <v>6.5785086472546572</v>
      </c>
      <c r="O121" s="117"/>
      <c r="P121" s="150"/>
      <c r="R121" s="78"/>
      <c r="S121" s="78"/>
      <c r="T121" s="78"/>
    </row>
    <row r="122" spans="1:20">
      <c r="A122" s="118">
        <v>408</v>
      </c>
      <c r="B122" s="119" t="s">
        <v>184</v>
      </c>
      <c r="C122" s="96">
        <v>14.975066187166993</v>
      </c>
      <c r="D122" s="92">
        <v>14.871083653396724</v>
      </c>
      <c r="E122" s="92">
        <v>14.710861239999376</v>
      </c>
      <c r="F122" s="92">
        <v>14.112693598627725</v>
      </c>
      <c r="G122" s="92">
        <v>14.531510538035658</v>
      </c>
      <c r="H122" s="92">
        <v>14.537233468323549</v>
      </c>
      <c r="I122" s="92">
        <v>14.627953219894337</v>
      </c>
      <c r="J122" s="92">
        <v>14.670491728422876</v>
      </c>
      <c r="K122" s="92">
        <v>14.542983665070469</v>
      </c>
      <c r="L122" s="92">
        <v>6.4717453493040633</v>
      </c>
      <c r="M122" s="92">
        <v>6.5839545967894164</v>
      </c>
      <c r="N122" s="98">
        <v>6.9502392417054253</v>
      </c>
      <c r="O122" s="117"/>
      <c r="P122" s="150"/>
      <c r="R122" s="78"/>
      <c r="S122" s="78"/>
      <c r="T122" s="78"/>
    </row>
    <row r="123" spans="1:20">
      <c r="A123" s="115">
        <v>410</v>
      </c>
      <c r="B123" s="116" t="s">
        <v>185</v>
      </c>
      <c r="C123" s="96">
        <v>15.047723526491287</v>
      </c>
      <c r="D123" s="92">
        <v>15.788814591565428</v>
      </c>
      <c r="E123" s="92">
        <v>15.616807694329523</v>
      </c>
      <c r="F123" s="92">
        <v>15.040023052968913</v>
      </c>
      <c r="G123" s="92">
        <v>15.01620172520331</v>
      </c>
      <c r="H123" s="92">
        <v>15.116408471198916</v>
      </c>
      <c r="I123" s="92">
        <v>15.227321739365443</v>
      </c>
      <c r="J123" s="92">
        <v>15.239090923512641</v>
      </c>
      <c r="K123" s="92">
        <v>15.090470723691688</v>
      </c>
      <c r="L123" s="92">
        <v>6.6601008816408322</v>
      </c>
      <c r="M123" s="92">
        <v>7.551371612955518</v>
      </c>
      <c r="N123" s="98">
        <v>7.9378054838322241</v>
      </c>
      <c r="O123" s="117"/>
      <c r="P123" s="150"/>
      <c r="R123" s="78"/>
      <c r="S123" s="78"/>
      <c r="T123" s="78"/>
    </row>
    <row r="124" spans="1:20">
      <c r="A124" s="118">
        <v>416</v>
      </c>
      <c r="B124" s="119" t="s">
        <v>186</v>
      </c>
      <c r="C124" s="96">
        <v>14.771033681660619</v>
      </c>
      <c r="D124" s="92">
        <v>14.799744895849926</v>
      </c>
      <c r="E124" s="92">
        <v>14.639637705572154</v>
      </c>
      <c r="F124" s="92">
        <v>14.125068763875337</v>
      </c>
      <c r="G124" s="92">
        <v>13.993366477985504</v>
      </c>
      <c r="H124" s="92">
        <v>13.954262221836656</v>
      </c>
      <c r="I124" s="92">
        <v>14.878608902160165</v>
      </c>
      <c r="J124" s="92">
        <v>14.91257477331823</v>
      </c>
      <c r="K124" s="92">
        <v>14.684103908248462</v>
      </c>
      <c r="L124" s="92">
        <v>6.7563675279831017</v>
      </c>
      <c r="M124" s="92">
        <v>7.2558371351363924</v>
      </c>
      <c r="N124" s="98">
        <v>7.6499706334187962</v>
      </c>
      <c r="O124" s="117"/>
      <c r="P124" s="150"/>
      <c r="R124" s="78"/>
      <c r="S124" s="78"/>
      <c r="T124" s="78"/>
    </row>
    <row r="125" spans="1:20">
      <c r="A125" s="118">
        <v>418</v>
      </c>
      <c r="B125" s="119" t="s">
        <v>187</v>
      </c>
      <c r="C125" s="96">
        <v>15.924781798481291</v>
      </c>
      <c r="D125" s="92">
        <v>15.933095607200858</v>
      </c>
      <c r="E125" s="92">
        <v>15.795927970820477</v>
      </c>
      <c r="F125" s="92">
        <v>15.267401450509874</v>
      </c>
      <c r="G125" s="92">
        <v>15.261848698154592</v>
      </c>
      <c r="H125" s="92">
        <v>15.297022312190984</v>
      </c>
      <c r="I125" s="92">
        <v>15.329676969328894</v>
      </c>
      <c r="J125" s="92">
        <v>15.34387255444687</v>
      </c>
      <c r="K125" s="92">
        <v>15.302000091139892</v>
      </c>
      <c r="L125" s="92">
        <v>6.1907668578478514</v>
      </c>
      <c r="M125" s="92">
        <v>6.7053688766731128</v>
      </c>
      <c r="N125" s="98">
        <v>6.9891356924000405</v>
      </c>
      <c r="O125" s="117"/>
      <c r="P125" s="150"/>
      <c r="R125" s="78"/>
      <c r="S125" s="78"/>
      <c r="T125" s="78"/>
    </row>
    <row r="126" spans="1:20">
      <c r="A126" s="118">
        <v>420</v>
      </c>
      <c r="B126" s="119" t="s">
        <v>188</v>
      </c>
      <c r="C126" s="96">
        <v>14.071649463284112</v>
      </c>
      <c r="D126" s="92">
        <v>13.967483396908628</v>
      </c>
      <c r="E126" s="92">
        <v>13.784281786184392</v>
      </c>
      <c r="F126" s="92">
        <v>13.368622825756004</v>
      </c>
      <c r="G126" s="92">
        <v>13.994970010898058</v>
      </c>
      <c r="H126" s="92">
        <v>14.040362442928165</v>
      </c>
      <c r="I126" s="92">
        <v>14.144588171853112</v>
      </c>
      <c r="J126" s="92">
        <v>14.2009400923667</v>
      </c>
      <c r="K126" s="92">
        <v>14.001912380079036</v>
      </c>
      <c r="L126" s="92">
        <v>6.0038884539913075</v>
      </c>
      <c r="M126" s="92">
        <v>6.1156528237787393</v>
      </c>
      <c r="N126" s="98">
        <v>6.4209399606636186</v>
      </c>
      <c r="O126" s="117"/>
      <c r="P126" s="150"/>
      <c r="R126" s="78"/>
      <c r="S126" s="78"/>
      <c r="T126" s="78"/>
    </row>
    <row r="127" spans="1:20">
      <c r="A127" s="118">
        <v>421</v>
      </c>
      <c r="B127" s="119" t="s">
        <v>189</v>
      </c>
      <c r="C127" s="96">
        <v>12.938625201455475</v>
      </c>
      <c r="D127" s="92">
        <v>12.435916261305911</v>
      </c>
      <c r="E127" s="92">
        <v>13.176332405045718</v>
      </c>
      <c r="F127" s="92">
        <v>12.701966307597534</v>
      </c>
      <c r="G127" s="92">
        <v>12.710932484351744</v>
      </c>
      <c r="H127" s="92">
        <v>12.881758094453492</v>
      </c>
      <c r="I127" s="92">
        <v>13.229666843679253</v>
      </c>
      <c r="J127" s="92">
        <v>13.091550914781848</v>
      </c>
      <c r="K127" s="92">
        <v>12.95758512617104</v>
      </c>
      <c r="L127" s="92">
        <v>5.7214641194095028</v>
      </c>
      <c r="M127" s="92">
        <v>6.5411217618702775</v>
      </c>
      <c r="N127" s="98">
        <v>6.8866480145778457</v>
      </c>
      <c r="O127" s="117"/>
      <c r="P127" s="150"/>
      <c r="R127" s="78"/>
      <c r="S127" s="78"/>
      <c r="T127" s="78"/>
    </row>
    <row r="128" spans="1:20">
      <c r="A128" s="118">
        <v>422</v>
      </c>
      <c r="B128" s="119" t="s">
        <v>190</v>
      </c>
      <c r="C128" s="96">
        <v>14.650582005931499</v>
      </c>
      <c r="D128" s="92">
        <v>14.515629160030771</v>
      </c>
      <c r="E128" s="92">
        <v>14.340741149506346</v>
      </c>
      <c r="F128" s="92">
        <v>13.889243140075994</v>
      </c>
      <c r="G128" s="92">
        <v>13.819882196006859</v>
      </c>
      <c r="H128" s="92">
        <v>13.841001141415568</v>
      </c>
      <c r="I128" s="92">
        <v>13.982045574108104</v>
      </c>
      <c r="J128" s="92">
        <v>13.896318016960482</v>
      </c>
      <c r="K128" s="92">
        <v>13.751505977428867</v>
      </c>
      <c r="L128" s="92">
        <v>5.8722294131998742</v>
      </c>
      <c r="M128" s="92">
        <v>5.9768143871749819</v>
      </c>
      <c r="N128" s="98">
        <v>6.2598423695273429</v>
      </c>
      <c r="O128" s="117"/>
      <c r="P128" s="150"/>
      <c r="R128" s="78"/>
      <c r="S128" s="78"/>
      <c r="T128" s="78"/>
    </row>
    <row r="129" spans="1:20">
      <c r="A129" s="118">
        <v>423</v>
      </c>
      <c r="B129" s="119" t="s">
        <v>191</v>
      </c>
      <c r="C129" s="96">
        <v>14.749296704433986</v>
      </c>
      <c r="D129" s="92">
        <v>15.013472638814067</v>
      </c>
      <c r="E129" s="92">
        <v>14.897430411005027</v>
      </c>
      <c r="F129" s="92">
        <v>14.346553905333218</v>
      </c>
      <c r="G129" s="92">
        <v>14.33544198556886</v>
      </c>
      <c r="H129" s="92">
        <v>14.360197457019268</v>
      </c>
      <c r="I129" s="92">
        <v>14.414453610040418</v>
      </c>
      <c r="J129" s="92">
        <v>14.638332100389091</v>
      </c>
      <c r="K129" s="92">
        <v>14.36403574963887</v>
      </c>
      <c r="L129" s="92">
        <v>5.3695116042400395</v>
      </c>
      <c r="M129" s="92">
        <v>5.4687899071579453</v>
      </c>
      <c r="N129" s="98">
        <v>5.8720987401921043</v>
      </c>
      <c r="O129" s="117"/>
      <c r="P129" s="150"/>
      <c r="R129" s="78"/>
      <c r="S129" s="78"/>
      <c r="T129" s="78"/>
    </row>
    <row r="130" spans="1:20">
      <c r="A130" s="118">
        <v>425</v>
      </c>
      <c r="B130" s="119" t="s">
        <v>192</v>
      </c>
      <c r="C130" s="96">
        <v>15.480030095536092</v>
      </c>
      <c r="D130" s="92">
        <v>15.363163766608677</v>
      </c>
      <c r="E130" s="92">
        <v>15.210585618034441</v>
      </c>
      <c r="F130" s="92">
        <v>15.087316136894666</v>
      </c>
      <c r="G130" s="92">
        <v>15.483430864692664</v>
      </c>
      <c r="H130" s="92">
        <v>15.434422015730757</v>
      </c>
      <c r="I130" s="92">
        <v>15.56635962017063</v>
      </c>
      <c r="J130" s="92">
        <v>15.561380887576009</v>
      </c>
      <c r="K130" s="92">
        <v>15.4599188318274</v>
      </c>
      <c r="L130" s="92">
        <v>6.783859128206192</v>
      </c>
      <c r="M130" s="92">
        <v>6.9055451691809635</v>
      </c>
      <c r="N130" s="98">
        <v>7.673286846000428</v>
      </c>
      <c r="O130" s="117"/>
      <c r="P130" s="150"/>
      <c r="R130" s="78"/>
      <c r="S130" s="78"/>
      <c r="T130" s="78"/>
    </row>
    <row r="131" spans="1:20">
      <c r="A131" s="118">
        <v>426</v>
      </c>
      <c r="B131" s="119" t="s">
        <v>193</v>
      </c>
      <c r="C131" s="96">
        <v>15.259997306286937</v>
      </c>
      <c r="D131" s="92">
        <v>15.145489730457685</v>
      </c>
      <c r="E131" s="92">
        <v>14.9381762514363</v>
      </c>
      <c r="F131" s="92">
        <v>14.403577411225349</v>
      </c>
      <c r="G131" s="92">
        <v>14.398586977741667</v>
      </c>
      <c r="H131" s="92">
        <v>14.37768668699235</v>
      </c>
      <c r="I131" s="92">
        <v>14.47830133696193</v>
      </c>
      <c r="J131" s="92">
        <v>14.551997826779333</v>
      </c>
      <c r="K131" s="92">
        <v>14.327638744792022</v>
      </c>
      <c r="L131" s="92">
        <v>6.4318194683198202</v>
      </c>
      <c r="M131" s="92">
        <v>6.5540972198569811</v>
      </c>
      <c r="N131" s="98">
        <v>7.3919354469316314</v>
      </c>
      <c r="O131" s="117"/>
      <c r="P131" s="150"/>
      <c r="R131" s="78"/>
      <c r="S131" s="78"/>
      <c r="T131" s="78"/>
    </row>
    <row r="132" spans="1:20">
      <c r="A132" s="118">
        <v>444</v>
      </c>
      <c r="B132" s="119" t="s">
        <v>194</v>
      </c>
      <c r="C132" s="96">
        <v>15.04997630728244</v>
      </c>
      <c r="D132" s="92">
        <v>15.418117239431064</v>
      </c>
      <c r="E132" s="92">
        <v>15.247451697315581</v>
      </c>
      <c r="F132" s="92">
        <v>14.797074452054176</v>
      </c>
      <c r="G132" s="92">
        <v>14.739738290328999</v>
      </c>
      <c r="H132" s="92">
        <v>14.807975533341686</v>
      </c>
      <c r="I132" s="92">
        <v>14.892711469186963</v>
      </c>
      <c r="J132" s="92">
        <v>14.872695865806044</v>
      </c>
      <c r="K132" s="92">
        <v>14.74207109408305</v>
      </c>
      <c r="L132" s="92">
        <v>5.9841145495292203</v>
      </c>
      <c r="M132" s="92">
        <v>6.0952430440243308</v>
      </c>
      <c r="N132" s="98">
        <v>6.358770542781202</v>
      </c>
      <c r="O132" s="117"/>
      <c r="P132" s="150"/>
      <c r="R132" s="78"/>
      <c r="S132" s="78"/>
      <c r="T132" s="78"/>
    </row>
    <row r="133" spans="1:20">
      <c r="A133" s="120">
        <v>430</v>
      </c>
      <c r="B133" s="119" t="s">
        <v>195</v>
      </c>
      <c r="C133" s="96">
        <v>14.290894142770091</v>
      </c>
      <c r="D133" s="92">
        <v>14.179800767045423</v>
      </c>
      <c r="E133" s="92">
        <v>14.023200840336774</v>
      </c>
      <c r="F133" s="92">
        <v>13.558001910482659</v>
      </c>
      <c r="G133" s="92">
        <v>13.542783938401808</v>
      </c>
      <c r="H133" s="92">
        <v>13.926876554878907</v>
      </c>
      <c r="I133" s="92">
        <v>14.007752428688441</v>
      </c>
      <c r="J133" s="92">
        <v>14.012338979869924</v>
      </c>
      <c r="K133" s="92">
        <v>13.875089518187256</v>
      </c>
      <c r="L133" s="92">
        <v>5.9998567898665227</v>
      </c>
      <c r="M133" s="92">
        <v>6.0951264655593267</v>
      </c>
      <c r="N133" s="98">
        <v>6.4184357479863756</v>
      </c>
      <c r="O133" s="117"/>
      <c r="P133" s="150"/>
      <c r="R133" s="78"/>
      <c r="S133" s="78"/>
      <c r="T133" s="78"/>
    </row>
    <row r="134" spans="1:20">
      <c r="A134" s="115">
        <v>433</v>
      </c>
      <c r="B134" s="116" t="s">
        <v>196</v>
      </c>
      <c r="C134" s="96">
        <v>14.045539476103821</v>
      </c>
      <c r="D134" s="92">
        <v>14.310767863574233</v>
      </c>
      <c r="E134" s="92">
        <v>14.84601158770842</v>
      </c>
      <c r="F134" s="92">
        <v>14.294068151843009</v>
      </c>
      <c r="G134" s="92">
        <v>14.325091739773645</v>
      </c>
      <c r="H134" s="92">
        <v>14.28023089287348</v>
      </c>
      <c r="I134" s="92">
        <v>14.465882758502728</v>
      </c>
      <c r="J134" s="92">
        <v>14.549674248395721</v>
      </c>
      <c r="K134" s="92">
        <v>14.31852161597765</v>
      </c>
      <c r="L134" s="92">
        <v>6.3571131259235596</v>
      </c>
      <c r="M134" s="92">
        <v>6.4862555139833038</v>
      </c>
      <c r="N134" s="98">
        <v>6.8125306680288462</v>
      </c>
      <c r="O134" s="117"/>
      <c r="P134" s="150"/>
      <c r="R134" s="78"/>
      <c r="S134" s="78"/>
      <c r="T134" s="78"/>
    </row>
    <row r="135" spans="1:20">
      <c r="A135" s="118">
        <v>434</v>
      </c>
      <c r="B135" s="119" t="s">
        <v>197</v>
      </c>
      <c r="C135" s="96">
        <v>14.327804093460877</v>
      </c>
      <c r="D135" s="92">
        <v>14.306179550185396</v>
      </c>
      <c r="E135" s="92">
        <v>14.094276233689605</v>
      </c>
      <c r="F135" s="92">
        <v>13.545182225592018</v>
      </c>
      <c r="G135" s="92">
        <v>13.529235139916237</v>
      </c>
      <c r="H135" s="92">
        <v>13.551694399134565</v>
      </c>
      <c r="I135" s="92">
        <v>14.01701836379085</v>
      </c>
      <c r="J135" s="92">
        <v>14.0101823936042</v>
      </c>
      <c r="K135" s="92">
        <v>13.884799600553247</v>
      </c>
      <c r="L135" s="92">
        <v>5.5816985780201716</v>
      </c>
      <c r="M135" s="92">
        <v>5.6563918231049364</v>
      </c>
      <c r="N135" s="98">
        <v>5.916060777012901</v>
      </c>
      <c r="O135" s="117"/>
      <c r="P135" s="150"/>
      <c r="R135" s="78"/>
      <c r="S135" s="78"/>
      <c r="T135" s="78"/>
    </row>
    <row r="136" spans="1:20">
      <c r="A136" s="118">
        <v>435</v>
      </c>
      <c r="B136" s="119" t="s">
        <v>198</v>
      </c>
      <c r="C136" s="96">
        <v>12.389741450162369</v>
      </c>
      <c r="D136" s="92">
        <v>12.168766598190741</v>
      </c>
      <c r="E136" s="92">
        <v>11.619311812545529</v>
      </c>
      <c r="F136" s="92">
        <v>11.198752503235115</v>
      </c>
      <c r="G136" s="92">
        <v>11.516568223592918</v>
      </c>
      <c r="H136" s="92">
        <v>11.606954414759629</v>
      </c>
      <c r="I136" s="92">
        <v>11.815446957970575</v>
      </c>
      <c r="J136" s="92">
        <v>11.847913360426126</v>
      </c>
      <c r="K136" s="92">
        <v>12.027368846776058</v>
      </c>
      <c r="L136" s="92">
        <v>4.0602350490397212</v>
      </c>
      <c r="M136" s="92">
        <v>4.4821769844166814</v>
      </c>
      <c r="N136" s="98">
        <v>4.6717396900708659</v>
      </c>
      <c r="O136" s="117"/>
      <c r="P136" s="150"/>
      <c r="R136" s="78"/>
      <c r="S136" s="78"/>
      <c r="T136" s="78"/>
    </row>
    <row r="137" spans="1:20">
      <c r="A137" s="118">
        <v>436</v>
      </c>
      <c r="B137" s="119" t="s">
        <v>199</v>
      </c>
      <c r="C137" s="96">
        <v>14.281577333806235</v>
      </c>
      <c r="D137" s="92">
        <v>14.037382241158525</v>
      </c>
      <c r="E137" s="92">
        <v>14.271823724034714</v>
      </c>
      <c r="F137" s="92">
        <v>13.797837245734227</v>
      </c>
      <c r="G137" s="92">
        <v>14.039087934281529</v>
      </c>
      <c r="H137" s="92">
        <v>13.973978377059154</v>
      </c>
      <c r="I137" s="92">
        <v>14.005947209854591</v>
      </c>
      <c r="J137" s="92">
        <v>13.918102556484294</v>
      </c>
      <c r="K137" s="92">
        <v>13.706819468926533</v>
      </c>
      <c r="L137" s="92">
        <v>5.9554317474958856</v>
      </c>
      <c r="M137" s="92">
        <v>6.3857132705048167</v>
      </c>
      <c r="N137" s="98">
        <v>6.7609608267500736</v>
      </c>
      <c r="O137" s="117"/>
      <c r="P137" s="150"/>
      <c r="R137" s="78"/>
      <c r="S137" s="78"/>
      <c r="T137" s="78"/>
    </row>
    <row r="138" spans="1:20">
      <c r="A138" s="118">
        <v>440</v>
      </c>
      <c r="B138" s="119" t="s">
        <v>200</v>
      </c>
      <c r="C138" s="96">
        <v>14.184382508328106</v>
      </c>
      <c r="D138" s="92">
        <v>14.494347706466167</v>
      </c>
      <c r="E138" s="92">
        <v>13.914738405498859</v>
      </c>
      <c r="F138" s="92">
        <v>13.430066976311361</v>
      </c>
      <c r="G138" s="92">
        <v>13.497154859137108</v>
      </c>
      <c r="H138" s="92">
        <v>13.511141284194188</v>
      </c>
      <c r="I138" s="92">
        <v>13.588304888667416</v>
      </c>
      <c r="J138" s="92">
        <v>13.972965029627705</v>
      </c>
      <c r="K138" s="92">
        <v>13.835953696566548</v>
      </c>
      <c r="L138" s="92">
        <v>5.5298868301097306</v>
      </c>
      <c r="M138" s="92">
        <v>6.3399006094405674</v>
      </c>
      <c r="N138" s="98">
        <v>6.6963639000816091</v>
      </c>
      <c r="O138" s="117"/>
      <c r="P138" s="150"/>
      <c r="R138" s="78"/>
      <c r="S138" s="78"/>
      <c r="T138" s="78"/>
    </row>
    <row r="139" spans="1:20">
      <c r="A139" s="118">
        <v>441</v>
      </c>
      <c r="B139" s="119" t="s">
        <v>201</v>
      </c>
      <c r="C139" s="96">
        <v>13.115567848677129</v>
      </c>
      <c r="D139" s="92">
        <v>13.495949629520494</v>
      </c>
      <c r="E139" s="92">
        <v>13.405834069583948</v>
      </c>
      <c r="F139" s="92">
        <v>12.789006468677412</v>
      </c>
      <c r="G139" s="92">
        <v>13.214541945063047</v>
      </c>
      <c r="H139" s="92">
        <v>13.260685018452165</v>
      </c>
      <c r="I139" s="92">
        <v>13.486268177922286</v>
      </c>
      <c r="J139" s="92">
        <v>13.460238318334538</v>
      </c>
      <c r="K139" s="92">
        <v>13.567137038121443</v>
      </c>
      <c r="L139" s="92">
        <v>5.8466438582857876</v>
      </c>
      <c r="M139" s="92">
        <v>6.2275168459536792</v>
      </c>
      <c r="N139" s="98">
        <v>6.5429013770214572</v>
      </c>
      <c r="O139" s="117"/>
      <c r="P139" s="150"/>
      <c r="R139" s="78"/>
      <c r="S139" s="78"/>
      <c r="T139" s="78"/>
    </row>
    <row r="140" spans="1:20">
      <c r="A140" s="118">
        <v>475</v>
      </c>
      <c r="B140" s="119" t="s">
        <v>202</v>
      </c>
      <c r="C140" s="96">
        <v>14.281722917153832</v>
      </c>
      <c r="D140" s="92">
        <v>14.593998085205834</v>
      </c>
      <c r="E140" s="92">
        <v>14.503207893376468</v>
      </c>
      <c r="F140" s="92">
        <v>13.957433352164934</v>
      </c>
      <c r="G140" s="92">
        <v>14.067624769206788</v>
      </c>
      <c r="H140" s="92">
        <v>14.018592879670694</v>
      </c>
      <c r="I140" s="92">
        <v>14.141314383519893</v>
      </c>
      <c r="J140" s="92">
        <v>14.265950837352712</v>
      </c>
      <c r="K140" s="92">
        <v>14.181287971642112</v>
      </c>
      <c r="L140" s="92">
        <v>6.3417913307568137</v>
      </c>
      <c r="M140" s="92">
        <v>6.4754225367663265</v>
      </c>
      <c r="N140" s="98">
        <v>6.8197209174237496</v>
      </c>
      <c r="O140" s="117"/>
      <c r="P140" s="150"/>
      <c r="R140" s="78"/>
      <c r="S140" s="78"/>
      <c r="T140" s="78"/>
    </row>
    <row r="141" spans="1:20">
      <c r="A141" s="118">
        <v>480</v>
      </c>
      <c r="B141" s="119" t="s">
        <v>203</v>
      </c>
      <c r="C141" s="96">
        <v>13.696034395115106</v>
      </c>
      <c r="D141" s="92">
        <v>13.57329223938615</v>
      </c>
      <c r="E141" s="92">
        <v>13.640565869175088</v>
      </c>
      <c r="F141" s="92">
        <v>13.151564874377152</v>
      </c>
      <c r="G141" s="92">
        <v>13.490574762720831</v>
      </c>
      <c r="H141" s="92">
        <v>13.542212516755388</v>
      </c>
      <c r="I141" s="92">
        <v>13.734307495302723</v>
      </c>
      <c r="J141" s="92">
        <v>13.788286392937291</v>
      </c>
      <c r="K141" s="92">
        <v>13.371155636883309</v>
      </c>
      <c r="L141" s="92">
        <v>5.7078843223009157</v>
      </c>
      <c r="M141" s="92">
        <v>6.0887243606196657</v>
      </c>
      <c r="N141" s="98">
        <v>6.401504207084133</v>
      </c>
      <c r="O141" s="117"/>
      <c r="P141" s="150"/>
      <c r="R141" s="78"/>
      <c r="S141" s="78"/>
      <c r="T141" s="78"/>
    </row>
    <row r="142" spans="1:20">
      <c r="A142" s="118">
        <v>481</v>
      </c>
      <c r="B142" s="119" t="s">
        <v>204</v>
      </c>
      <c r="C142" s="96">
        <v>15.127913302071027</v>
      </c>
      <c r="D142" s="92">
        <v>15.86872117045634</v>
      </c>
      <c r="E142" s="92">
        <v>15.764665188409928</v>
      </c>
      <c r="F142" s="92">
        <v>15.307058343376644</v>
      </c>
      <c r="G142" s="92">
        <v>15.193933476673955</v>
      </c>
      <c r="H142" s="92">
        <v>15.323679386460963</v>
      </c>
      <c r="I142" s="92">
        <v>15.331866857047512</v>
      </c>
      <c r="J142" s="92">
        <v>15.352772934967543</v>
      </c>
      <c r="K142" s="92">
        <v>15.235094884306157</v>
      </c>
      <c r="L142" s="92">
        <v>6.3342410107811684</v>
      </c>
      <c r="M142" s="92">
        <v>6.4122269067921041</v>
      </c>
      <c r="N142" s="98">
        <v>6.7003394683744517</v>
      </c>
      <c r="O142" s="117"/>
      <c r="P142" s="150"/>
      <c r="R142" s="78"/>
      <c r="S142" s="78"/>
      <c r="T142" s="78"/>
    </row>
    <row r="143" spans="1:20">
      <c r="A143" s="118">
        <v>483</v>
      </c>
      <c r="B143" s="119" t="s">
        <v>205</v>
      </c>
      <c r="C143" s="96">
        <v>13.384798130406757</v>
      </c>
      <c r="D143" s="92">
        <v>12.869943740161798</v>
      </c>
      <c r="E143" s="92">
        <v>13.020260709518283</v>
      </c>
      <c r="F143" s="92">
        <v>12.412935409758928</v>
      </c>
      <c r="G143" s="92">
        <v>12.233857778054862</v>
      </c>
      <c r="H143" s="92">
        <v>12.607976643941718</v>
      </c>
      <c r="I143" s="92">
        <v>12.955288212513455</v>
      </c>
      <c r="J143" s="92">
        <v>12.949042752807214</v>
      </c>
      <c r="K143" s="92">
        <v>12.938358870922315</v>
      </c>
      <c r="L143" s="92">
        <v>6.4683546032571657</v>
      </c>
      <c r="M143" s="92">
        <v>6.6851574906083311</v>
      </c>
      <c r="N143" s="98">
        <v>7.142090108763667</v>
      </c>
      <c r="O143" s="117"/>
      <c r="P143" s="150"/>
      <c r="R143" s="78"/>
      <c r="S143" s="78"/>
      <c r="T143" s="78"/>
    </row>
    <row r="144" spans="1:20">
      <c r="A144" s="118">
        <v>484</v>
      </c>
      <c r="B144" s="119" t="s">
        <v>206</v>
      </c>
      <c r="C144" s="96">
        <v>13.150223534673408</v>
      </c>
      <c r="D144" s="92">
        <v>12.895763022980827</v>
      </c>
      <c r="E144" s="92">
        <v>12.808686802875975</v>
      </c>
      <c r="F144" s="92">
        <v>12.301202206951224</v>
      </c>
      <c r="G144" s="92">
        <v>12.300589884272597</v>
      </c>
      <c r="H144" s="92">
        <v>12.938375539157532</v>
      </c>
      <c r="I144" s="92">
        <v>13.15932050563215</v>
      </c>
      <c r="J144" s="92">
        <v>13.41526579250303</v>
      </c>
      <c r="K144" s="92">
        <v>13.031789910648426</v>
      </c>
      <c r="L144" s="92">
        <v>5.540308807543294</v>
      </c>
      <c r="M144" s="92">
        <v>5.6306301127444298</v>
      </c>
      <c r="N144" s="98">
        <v>6.708334425841902</v>
      </c>
      <c r="O144" s="117"/>
      <c r="P144" s="150"/>
      <c r="R144" s="78"/>
      <c r="S144" s="78"/>
      <c r="T144" s="78"/>
    </row>
    <row r="145" spans="1:20">
      <c r="A145" s="115">
        <v>489</v>
      </c>
      <c r="B145" s="116" t="s">
        <v>207</v>
      </c>
      <c r="C145" s="96">
        <v>12.71429182661508</v>
      </c>
      <c r="D145" s="92">
        <v>12.593434551952432</v>
      </c>
      <c r="E145" s="92">
        <v>12.365253717467066</v>
      </c>
      <c r="F145" s="92">
        <v>11.940202960460757</v>
      </c>
      <c r="G145" s="92">
        <v>11.944172973651231</v>
      </c>
      <c r="H145" s="92">
        <v>12.166826525834772</v>
      </c>
      <c r="I145" s="92">
        <v>12.296937862644123</v>
      </c>
      <c r="J145" s="92">
        <v>12.383666106667711</v>
      </c>
      <c r="K145" s="92">
        <v>12.966042305061707</v>
      </c>
      <c r="L145" s="92">
        <v>5.7504202881566941</v>
      </c>
      <c r="M145" s="92">
        <v>5.8667084184185887</v>
      </c>
      <c r="N145" s="98">
        <v>6.6192017853330904</v>
      </c>
      <c r="O145" s="117"/>
      <c r="P145" s="150"/>
      <c r="R145" s="78"/>
      <c r="S145" s="78"/>
      <c r="T145" s="78"/>
    </row>
    <row r="146" spans="1:20">
      <c r="A146" s="118">
        <v>491</v>
      </c>
      <c r="B146" s="119" t="s">
        <v>208</v>
      </c>
      <c r="C146" s="96">
        <v>14.724411998627229</v>
      </c>
      <c r="D146" s="92">
        <v>14.63990934701769</v>
      </c>
      <c r="E146" s="92">
        <v>14.42252459401044</v>
      </c>
      <c r="F146" s="92">
        <v>14.283337193159552</v>
      </c>
      <c r="G146" s="92">
        <v>14.2622025474375</v>
      </c>
      <c r="H146" s="92">
        <v>14.243939102048646</v>
      </c>
      <c r="I146" s="92">
        <v>15.408313704219072</v>
      </c>
      <c r="J146" s="92">
        <v>15.479156239512934</v>
      </c>
      <c r="K146" s="92">
        <v>15.454563334533779</v>
      </c>
      <c r="L146" s="92">
        <v>6.9952255659279947</v>
      </c>
      <c r="M146" s="92">
        <v>7.1036075779049259</v>
      </c>
      <c r="N146" s="98">
        <v>7.4510595940249527</v>
      </c>
      <c r="O146" s="117"/>
      <c r="P146" s="150"/>
      <c r="R146" s="78"/>
      <c r="S146" s="78"/>
      <c r="T146" s="78"/>
    </row>
    <row r="147" spans="1:20">
      <c r="A147" s="118">
        <v>494</v>
      </c>
      <c r="B147" s="119" t="s">
        <v>209</v>
      </c>
      <c r="C147" s="96">
        <v>14.400249016320995</v>
      </c>
      <c r="D147" s="92">
        <v>14.737228306438178</v>
      </c>
      <c r="E147" s="92">
        <v>14.567809444391825</v>
      </c>
      <c r="F147" s="92">
        <v>14.057607898345523</v>
      </c>
      <c r="G147" s="92">
        <v>14.369122559032897</v>
      </c>
      <c r="H147" s="92">
        <v>14.622870223561556</v>
      </c>
      <c r="I147" s="92">
        <v>14.342300560746926</v>
      </c>
      <c r="J147" s="92">
        <v>14.679871860635181</v>
      </c>
      <c r="K147" s="92">
        <v>14.897350216993619</v>
      </c>
      <c r="L147" s="92">
        <v>6.8565618480447776</v>
      </c>
      <c r="M147" s="92">
        <v>6.9755851226297985</v>
      </c>
      <c r="N147" s="98">
        <v>7.3597316039300624</v>
      </c>
      <c r="O147" s="117"/>
      <c r="P147" s="150"/>
      <c r="R147" s="78"/>
      <c r="S147" s="78"/>
      <c r="T147" s="78"/>
    </row>
    <row r="148" spans="1:20">
      <c r="A148" s="118">
        <v>495</v>
      </c>
      <c r="B148" s="119" t="s">
        <v>210</v>
      </c>
      <c r="C148" s="96">
        <v>13.281410875421839</v>
      </c>
      <c r="D148" s="92">
        <v>13.376606323116853</v>
      </c>
      <c r="E148" s="92">
        <v>13.614858125976555</v>
      </c>
      <c r="F148" s="92">
        <v>13.103303317098517</v>
      </c>
      <c r="G148" s="92">
        <v>13.430302229016464</v>
      </c>
      <c r="H148" s="92">
        <v>13.46121684593321</v>
      </c>
      <c r="I148" s="92">
        <v>13.537329080152753</v>
      </c>
      <c r="J148" s="92">
        <v>13.757901412019596</v>
      </c>
      <c r="K148" s="92">
        <v>13.395987186788492</v>
      </c>
      <c r="L148" s="92">
        <v>6.1814572943118469</v>
      </c>
      <c r="M148" s="92">
        <v>6.6076599321459861</v>
      </c>
      <c r="N148" s="98">
        <v>6.9679827527512259</v>
      </c>
      <c r="O148" s="117"/>
      <c r="P148" s="150"/>
      <c r="R148" s="78"/>
      <c r="S148" s="78"/>
      <c r="T148" s="78"/>
    </row>
    <row r="149" spans="1:20">
      <c r="A149" s="118">
        <v>498</v>
      </c>
      <c r="B149" s="119" t="s">
        <v>211</v>
      </c>
      <c r="C149" s="96">
        <v>14.64742511060372</v>
      </c>
      <c r="D149" s="92">
        <v>14.741369845953493</v>
      </c>
      <c r="E149" s="92">
        <v>14.469075174589932</v>
      </c>
      <c r="F149" s="92">
        <v>14.240148051783576</v>
      </c>
      <c r="G149" s="92">
        <v>14.233045190820272</v>
      </c>
      <c r="H149" s="92">
        <v>14.420117595553442</v>
      </c>
      <c r="I149" s="92">
        <v>14.509695722029118</v>
      </c>
      <c r="J149" s="92">
        <v>14.588006071262313</v>
      </c>
      <c r="K149" s="92">
        <v>14.417855563329622</v>
      </c>
      <c r="L149" s="92">
        <v>6.4284174958656468</v>
      </c>
      <c r="M149" s="92">
        <v>6.55665139398746</v>
      </c>
      <c r="N149" s="98">
        <v>6.9107448115215648</v>
      </c>
      <c r="O149" s="117"/>
      <c r="P149" s="150"/>
      <c r="R149" s="78"/>
      <c r="S149" s="78"/>
      <c r="T149" s="78"/>
    </row>
    <row r="150" spans="1:20">
      <c r="A150" s="118">
        <v>499</v>
      </c>
      <c r="B150" s="119" t="s">
        <v>212</v>
      </c>
      <c r="C150" s="96">
        <v>15.593757291827758</v>
      </c>
      <c r="D150" s="92">
        <v>15.581260141213988</v>
      </c>
      <c r="E150" s="92">
        <v>15.424920569127984</v>
      </c>
      <c r="F150" s="92">
        <v>14.902691599636345</v>
      </c>
      <c r="G150" s="92">
        <v>14.90482676986297</v>
      </c>
      <c r="H150" s="92">
        <v>14.916750799106833</v>
      </c>
      <c r="I150" s="92">
        <v>14.98669231873267</v>
      </c>
      <c r="J150" s="92">
        <v>15.011809451981842</v>
      </c>
      <c r="K150" s="92">
        <v>14.914701467282399</v>
      </c>
      <c r="L150" s="92">
        <v>6.2137774586105001</v>
      </c>
      <c r="M150" s="92">
        <v>6.5327804105539471</v>
      </c>
      <c r="N150" s="98">
        <v>7.254958037041499</v>
      </c>
      <c r="O150" s="117"/>
      <c r="P150" s="150"/>
      <c r="R150" s="78"/>
      <c r="S150" s="78"/>
      <c r="T150" s="78"/>
    </row>
    <row r="151" spans="1:20">
      <c r="A151" s="115">
        <v>500</v>
      </c>
      <c r="B151" s="116" t="s">
        <v>213</v>
      </c>
      <c r="C151" s="96">
        <v>15.111466633825133</v>
      </c>
      <c r="D151" s="92">
        <v>15.071760742341478</v>
      </c>
      <c r="E151" s="92">
        <v>14.904266762827616</v>
      </c>
      <c r="F151" s="92">
        <v>14.431324291788114</v>
      </c>
      <c r="G151" s="92">
        <v>14.379348551542284</v>
      </c>
      <c r="H151" s="92">
        <v>14.47883785797462</v>
      </c>
      <c r="I151" s="92">
        <v>14.555212893348903</v>
      </c>
      <c r="J151" s="92">
        <v>14.574548229296909</v>
      </c>
      <c r="K151" s="92">
        <v>14.448828905887728</v>
      </c>
      <c r="L151" s="92">
        <v>5.3966500424102826</v>
      </c>
      <c r="M151" s="92">
        <v>5.4912750715653962</v>
      </c>
      <c r="N151" s="98">
        <v>5.72523722244211</v>
      </c>
      <c r="O151" s="117"/>
      <c r="P151" s="150"/>
      <c r="R151" s="78"/>
      <c r="S151" s="78"/>
      <c r="T151" s="78"/>
    </row>
    <row r="152" spans="1:20">
      <c r="A152" s="118">
        <v>503</v>
      </c>
      <c r="B152" s="119" t="s">
        <v>214</v>
      </c>
      <c r="C152" s="96">
        <v>14.444940620268481</v>
      </c>
      <c r="D152" s="92">
        <v>14.429534290334166</v>
      </c>
      <c r="E152" s="92">
        <v>14.687773920642664</v>
      </c>
      <c r="F152" s="92">
        <v>14.213035485007293</v>
      </c>
      <c r="G152" s="92">
        <v>14.117917382657918</v>
      </c>
      <c r="H152" s="92">
        <v>14.158034563727922</v>
      </c>
      <c r="I152" s="92">
        <v>14.445664658318838</v>
      </c>
      <c r="J152" s="92">
        <v>14.408046082927592</v>
      </c>
      <c r="K152" s="92">
        <v>14.307740131526746</v>
      </c>
      <c r="L152" s="92">
        <v>6.2646625342128184</v>
      </c>
      <c r="M152" s="92">
        <v>6.7270214676557254</v>
      </c>
      <c r="N152" s="98">
        <v>7.0729960998782424</v>
      </c>
      <c r="O152" s="117"/>
      <c r="P152" s="150"/>
      <c r="R152" s="78"/>
      <c r="S152" s="78"/>
      <c r="T152" s="78"/>
    </row>
    <row r="153" spans="1:20">
      <c r="A153" s="118">
        <v>504</v>
      </c>
      <c r="B153" s="119" t="s">
        <v>215</v>
      </c>
      <c r="C153" s="96">
        <v>14.03633506692476</v>
      </c>
      <c r="D153" s="92">
        <v>14.374389855178416</v>
      </c>
      <c r="E153" s="92">
        <v>14.109163902482148</v>
      </c>
      <c r="F153" s="92">
        <v>13.736471765490403</v>
      </c>
      <c r="G153" s="92">
        <v>13.792944861039697</v>
      </c>
      <c r="H153" s="92">
        <v>13.878631763474694</v>
      </c>
      <c r="I153" s="92">
        <v>14.046433683729219</v>
      </c>
      <c r="J153" s="92">
        <v>14.002639648511289</v>
      </c>
      <c r="K153" s="92">
        <v>13.915053836423095</v>
      </c>
      <c r="L153" s="92">
        <v>6.2437291411997293</v>
      </c>
      <c r="M153" s="92">
        <v>7.1315433631735994</v>
      </c>
      <c r="N153" s="98">
        <v>7.5041913619088012</v>
      </c>
      <c r="O153" s="117"/>
      <c r="P153" s="150"/>
      <c r="R153" s="78"/>
      <c r="S153" s="78"/>
      <c r="T153" s="78"/>
    </row>
    <row r="154" spans="1:20">
      <c r="A154" s="118">
        <v>505</v>
      </c>
      <c r="B154" s="119" t="s">
        <v>216</v>
      </c>
      <c r="C154" s="96">
        <v>14.55027687477069</v>
      </c>
      <c r="D154" s="92">
        <v>15.08050929375791</v>
      </c>
      <c r="E154" s="92">
        <v>14.946799977911416</v>
      </c>
      <c r="F154" s="92">
        <v>14.416562029616331</v>
      </c>
      <c r="G154" s="92">
        <v>14.429010098864467</v>
      </c>
      <c r="H154" s="92">
        <v>14.489134366476163</v>
      </c>
      <c r="I154" s="92">
        <v>14.613304085502669</v>
      </c>
      <c r="J154" s="92">
        <v>15.025548933008658</v>
      </c>
      <c r="K154" s="92">
        <v>14.83068515347356</v>
      </c>
      <c r="L154" s="92">
        <v>6.3063872751354504</v>
      </c>
      <c r="M154" s="92">
        <v>6.3489574530143082</v>
      </c>
      <c r="N154" s="98">
        <v>6.6464728495809267</v>
      </c>
      <c r="O154" s="117"/>
      <c r="P154" s="150"/>
      <c r="R154" s="78"/>
      <c r="S154" s="78"/>
      <c r="T154" s="78"/>
    </row>
    <row r="155" spans="1:20">
      <c r="A155" s="118">
        <v>508</v>
      </c>
      <c r="B155" s="119" t="s">
        <v>217</v>
      </c>
      <c r="C155" s="96">
        <v>16.350527145852702</v>
      </c>
      <c r="D155" s="92">
        <v>16.195570762308115</v>
      </c>
      <c r="E155" s="92">
        <v>16.028221628315922</v>
      </c>
      <c r="F155" s="92">
        <v>15.512188039554934</v>
      </c>
      <c r="G155" s="92">
        <v>15.479893536512716</v>
      </c>
      <c r="H155" s="92">
        <v>15.452875562981482</v>
      </c>
      <c r="I155" s="92">
        <v>15.510313635280426</v>
      </c>
      <c r="J155" s="92">
        <v>15.854352225914919</v>
      </c>
      <c r="K155" s="92">
        <v>15.709133489251728</v>
      </c>
      <c r="L155" s="92">
        <v>7.2642932653829488</v>
      </c>
      <c r="M155" s="92">
        <v>7.3670512386268339</v>
      </c>
      <c r="N155" s="98">
        <v>7.7246986548107133</v>
      </c>
      <c r="O155" s="117"/>
      <c r="P155" s="150"/>
      <c r="R155" s="78"/>
      <c r="S155" s="78"/>
      <c r="T155" s="78"/>
    </row>
    <row r="156" spans="1:20">
      <c r="A156" s="118">
        <v>507</v>
      </c>
      <c r="B156" s="119" t="s">
        <v>218</v>
      </c>
      <c r="C156" s="96">
        <v>13.480089186079873</v>
      </c>
      <c r="D156" s="92">
        <v>13.319590712660537</v>
      </c>
      <c r="E156" s="92">
        <v>13.247077715736937</v>
      </c>
      <c r="F156" s="92">
        <v>12.822745577874677</v>
      </c>
      <c r="G156" s="92">
        <v>12.795395779938191</v>
      </c>
      <c r="H156" s="92">
        <v>12.854157960119782</v>
      </c>
      <c r="I156" s="92">
        <v>13.238312457097305</v>
      </c>
      <c r="J156" s="92">
        <v>13.763687772852089</v>
      </c>
      <c r="K156" s="92">
        <v>13.587090926666837</v>
      </c>
      <c r="L156" s="92">
        <v>5.7400485032441946</v>
      </c>
      <c r="M156" s="92">
        <v>5.7947335393488917</v>
      </c>
      <c r="N156" s="98">
        <v>6.2628865665358466</v>
      </c>
      <c r="O156" s="117"/>
      <c r="P156" s="150"/>
      <c r="R156" s="78"/>
      <c r="S156" s="78"/>
      <c r="T156" s="78"/>
    </row>
    <row r="157" spans="1:20">
      <c r="A157" s="115">
        <v>529</v>
      </c>
      <c r="B157" s="116" t="s">
        <v>219</v>
      </c>
      <c r="C157" s="96">
        <v>14.414791755837909</v>
      </c>
      <c r="D157" s="92">
        <v>14.442938092928296</v>
      </c>
      <c r="E157" s="92">
        <v>14.346026848483449</v>
      </c>
      <c r="F157" s="92">
        <v>14.33814669253535</v>
      </c>
      <c r="G157" s="92">
        <v>14.326491831349689</v>
      </c>
      <c r="H157" s="92">
        <v>14.336312784007546</v>
      </c>
      <c r="I157" s="92">
        <v>14.383416837877871</v>
      </c>
      <c r="J157" s="92">
        <v>14.413944467246274</v>
      </c>
      <c r="K157" s="92">
        <v>14.317472981544659</v>
      </c>
      <c r="L157" s="92">
        <v>5.0344759926242215</v>
      </c>
      <c r="M157" s="92">
        <v>5.1269269645655351</v>
      </c>
      <c r="N157" s="98">
        <v>5.3169781933327478</v>
      </c>
      <c r="O157" s="117"/>
      <c r="P157" s="150"/>
      <c r="R157" s="78"/>
      <c r="S157" s="78"/>
      <c r="T157" s="78"/>
    </row>
    <row r="158" spans="1:20">
      <c r="A158" s="118">
        <v>531</v>
      </c>
      <c r="B158" s="119" t="s">
        <v>220</v>
      </c>
      <c r="C158" s="96">
        <v>14.692579502575063</v>
      </c>
      <c r="D158" s="92">
        <v>15.034783614133962</v>
      </c>
      <c r="E158" s="92">
        <v>14.761580419475777</v>
      </c>
      <c r="F158" s="92">
        <v>14.704433134650163</v>
      </c>
      <c r="G158" s="92">
        <v>14.643249941998675</v>
      </c>
      <c r="H158" s="92">
        <v>14.659696391437533</v>
      </c>
      <c r="I158" s="92">
        <v>14.70254612537464</v>
      </c>
      <c r="J158" s="92">
        <v>14.717269063839717</v>
      </c>
      <c r="K158" s="92">
        <v>14.993407701139304</v>
      </c>
      <c r="L158" s="92">
        <v>6.7339739481614744</v>
      </c>
      <c r="M158" s="92">
        <v>6.8073478948875783</v>
      </c>
      <c r="N158" s="98">
        <v>7.1548483780468946</v>
      </c>
      <c r="O158" s="117"/>
      <c r="P158" s="150"/>
      <c r="R158" s="78"/>
      <c r="S158" s="78"/>
      <c r="T158" s="78"/>
    </row>
    <row r="159" spans="1:20">
      <c r="A159" s="118">
        <v>535</v>
      </c>
      <c r="B159" s="119" t="s">
        <v>221</v>
      </c>
      <c r="C159" s="96">
        <v>14.842994126830774</v>
      </c>
      <c r="D159" s="92">
        <v>14.655260372304804</v>
      </c>
      <c r="E159" s="92">
        <v>14.427310487617991</v>
      </c>
      <c r="F159" s="92">
        <v>13.895753333650749</v>
      </c>
      <c r="G159" s="92">
        <v>13.900808831703793</v>
      </c>
      <c r="H159" s="92">
        <v>14.290337135673525</v>
      </c>
      <c r="I159" s="92">
        <v>14.290619891629964</v>
      </c>
      <c r="J159" s="92">
        <v>14.314598934627357</v>
      </c>
      <c r="K159" s="92">
        <v>14.155444264895415</v>
      </c>
      <c r="L159" s="92">
        <v>6.6212828390180567</v>
      </c>
      <c r="M159" s="92">
        <v>7.1006800374032615</v>
      </c>
      <c r="N159" s="98">
        <v>7.5402842393109637</v>
      </c>
      <c r="O159" s="117"/>
      <c r="P159" s="150"/>
      <c r="R159" s="78"/>
      <c r="S159" s="78"/>
      <c r="T159" s="78"/>
    </row>
    <row r="160" spans="1:20">
      <c r="A160" s="118">
        <v>536</v>
      </c>
      <c r="B160" s="119" t="s">
        <v>222</v>
      </c>
      <c r="C160" s="96">
        <v>15.180704891226108</v>
      </c>
      <c r="D160" s="92">
        <v>15.109768257662822</v>
      </c>
      <c r="E160" s="92">
        <v>14.971999183125156</v>
      </c>
      <c r="F160" s="92">
        <v>14.677278539096703</v>
      </c>
      <c r="G160" s="92">
        <v>14.995829657297078</v>
      </c>
      <c r="H160" s="92">
        <v>14.986200877916875</v>
      </c>
      <c r="I160" s="92">
        <v>15.433493196024065</v>
      </c>
      <c r="J160" s="92">
        <v>15.415394485120096</v>
      </c>
      <c r="K160" s="92">
        <v>15.299181225385485</v>
      </c>
      <c r="L160" s="92">
        <v>6.4692104505039092</v>
      </c>
      <c r="M160" s="92">
        <v>6.5741456917822712</v>
      </c>
      <c r="N160" s="98">
        <v>6.877770514034987</v>
      </c>
      <c r="O160" s="117"/>
      <c r="P160" s="150"/>
      <c r="R160" s="78"/>
      <c r="S160" s="78"/>
      <c r="T160" s="78"/>
    </row>
    <row r="161" spans="1:20">
      <c r="A161" s="118">
        <v>538</v>
      </c>
      <c r="B161" s="119" t="s">
        <v>223</v>
      </c>
      <c r="C161" s="96">
        <v>14.954786677721589</v>
      </c>
      <c r="D161" s="92">
        <v>15.334843306625462</v>
      </c>
      <c r="E161" s="92">
        <v>15.16542947456859</v>
      </c>
      <c r="F161" s="92">
        <v>14.602312949239126</v>
      </c>
      <c r="G161" s="92">
        <v>14.894229082807527</v>
      </c>
      <c r="H161" s="92">
        <v>14.904894229013387</v>
      </c>
      <c r="I161" s="92">
        <v>15.01639572801327</v>
      </c>
      <c r="J161" s="92">
        <v>15.023169456329587</v>
      </c>
      <c r="K161" s="92">
        <v>14.915888874903839</v>
      </c>
      <c r="L161" s="92">
        <v>6.6465923457681848</v>
      </c>
      <c r="M161" s="92">
        <v>6.9196523047705245</v>
      </c>
      <c r="N161" s="98">
        <v>7.2825854177471152</v>
      </c>
      <c r="O161" s="117"/>
      <c r="P161" s="150"/>
      <c r="R161" s="78"/>
      <c r="S161" s="78"/>
      <c r="T161" s="78"/>
    </row>
    <row r="162" spans="1:20">
      <c r="A162" s="118">
        <v>541</v>
      </c>
      <c r="B162" s="119" t="s">
        <v>224</v>
      </c>
      <c r="C162" s="96">
        <v>13.713563627101234</v>
      </c>
      <c r="D162" s="92">
        <v>13.434494335229376</v>
      </c>
      <c r="E162" s="92">
        <v>13.394929910579689</v>
      </c>
      <c r="F162" s="92">
        <v>12.890825624625817</v>
      </c>
      <c r="G162" s="92">
        <v>12.954815248317699</v>
      </c>
      <c r="H162" s="92">
        <v>12.900621073639597</v>
      </c>
      <c r="I162" s="92">
        <v>12.946773489156749</v>
      </c>
      <c r="J162" s="92">
        <v>12.894158278083173</v>
      </c>
      <c r="K162" s="92">
        <v>13.099363951225708</v>
      </c>
      <c r="L162" s="92">
        <v>5.7330732743714581</v>
      </c>
      <c r="M162" s="92">
        <v>6.1891838501472591</v>
      </c>
      <c r="N162" s="98">
        <v>6.5414370582888353</v>
      </c>
      <c r="O162" s="117"/>
      <c r="P162" s="150"/>
      <c r="R162" s="78"/>
      <c r="S162" s="78"/>
      <c r="T162" s="78"/>
    </row>
    <row r="163" spans="1:20">
      <c r="A163" s="115">
        <v>543</v>
      </c>
      <c r="B163" s="116" t="s">
        <v>225</v>
      </c>
      <c r="C163" s="96">
        <v>15.380269098281545</v>
      </c>
      <c r="D163" s="92">
        <v>15.377605979842576</v>
      </c>
      <c r="E163" s="92">
        <v>15.211692230826504</v>
      </c>
      <c r="F163" s="92">
        <v>14.769372591639245</v>
      </c>
      <c r="G163" s="92">
        <v>14.722733932143225</v>
      </c>
      <c r="H163" s="92">
        <v>14.703827820794228</v>
      </c>
      <c r="I163" s="92">
        <v>14.961798835209432</v>
      </c>
      <c r="J163" s="92">
        <v>14.911909600546563</v>
      </c>
      <c r="K163" s="92">
        <v>14.797603088056183</v>
      </c>
      <c r="L163" s="92">
        <v>5.6123449499977101</v>
      </c>
      <c r="M163" s="92">
        <v>5.9963874973704989</v>
      </c>
      <c r="N163" s="98">
        <v>6.2376113508531645</v>
      </c>
      <c r="O163" s="117"/>
      <c r="P163" s="150"/>
      <c r="R163" s="78"/>
      <c r="S163" s="78"/>
      <c r="T163" s="78"/>
    </row>
    <row r="164" spans="1:20">
      <c r="A164" s="118">
        <v>545</v>
      </c>
      <c r="B164" s="119" t="s">
        <v>226</v>
      </c>
      <c r="C164" s="96">
        <v>13.64938829046881</v>
      </c>
      <c r="D164" s="92">
        <v>13.896400576558202</v>
      </c>
      <c r="E164" s="92">
        <v>13.726614384685634</v>
      </c>
      <c r="F164" s="92">
        <v>13.042304744976521</v>
      </c>
      <c r="G164" s="92">
        <v>13.12961023906113</v>
      </c>
      <c r="H164" s="92">
        <v>13.103095093688529</v>
      </c>
      <c r="I164" s="92">
        <v>13.150090636260861</v>
      </c>
      <c r="J164" s="92">
        <v>13.186560207771691</v>
      </c>
      <c r="K164" s="92">
        <v>13.176447573910306</v>
      </c>
      <c r="L164" s="92">
        <v>5.8520584123561195</v>
      </c>
      <c r="M164" s="92">
        <v>5.9579130263306945</v>
      </c>
      <c r="N164" s="98">
        <v>6.3042683326842726</v>
      </c>
      <c r="O164" s="117"/>
      <c r="P164" s="150"/>
      <c r="R164" s="78"/>
      <c r="S164" s="78"/>
      <c r="T164" s="78"/>
    </row>
    <row r="165" spans="1:20">
      <c r="A165" s="118">
        <v>560</v>
      </c>
      <c r="B165" s="119" t="s">
        <v>227</v>
      </c>
      <c r="C165" s="96">
        <v>14.50239435456001</v>
      </c>
      <c r="D165" s="92">
        <v>14.434527850037396</v>
      </c>
      <c r="E165" s="92">
        <v>14.459832411991272</v>
      </c>
      <c r="F165" s="92">
        <v>13.999630463233583</v>
      </c>
      <c r="G165" s="92">
        <v>13.958875560038864</v>
      </c>
      <c r="H165" s="92">
        <v>14.139095580309153</v>
      </c>
      <c r="I165" s="92">
        <v>14.155674262874816</v>
      </c>
      <c r="J165" s="92">
        <v>14.553545547126147</v>
      </c>
      <c r="K165" s="92">
        <v>14.38404932854565</v>
      </c>
      <c r="L165" s="92">
        <v>6.2510252446804495</v>
      </c>
      <c r="M165" s="92">
        <v>6.4082559319635992</v>
      </c>
      <c r="N165" s="98">
        <v>6.7307983860456817</v>
      </c>
      <c r="O165" s="117"/>
      <c r="P165" s="150"/>
      <c r="R165" s="78"/>
      <c r="S165" s="78"/>
      <c r="T165" s="78"/>
    </row>
    <row r="166" spans="1:20">
      <c r="A166" s="118">
        <v>561</v>
      </c>
      <c r="B166" s="119" t="s">
        <v>228</v>
      </c>
      <c r="C166" s="96">
        <v>13.111746718206286</v>
      </c>
      <c r="D166" s="92">
        <v>13.081410044792138</v>
      </c>
      <c r="E166" s="92">
        <v>12.763874689675106</v>
      </c>
      <c r="F166" s="92">
        <v>12.253660841591422</v>
      </c>
      <c r="G166" s="92">
        <v>12.484300643561854</v>
      </c>
      <c r="H166" s="92">
        <v>13.633968799601174</v>
      </c>
      <c r="I166" s="92">
        <v>13.55353829466549</v>
      </c>
      <c r="J166" s="92">
        <v>13.41500031619859</v>
      </c>
      <c r="K166" s="92">
        <v>13.304237633204632</v>
      </c>
      <c r="L166" s="92">
        <v>5.8777668978416608</v>
      </c>
      <c r="M166" s="92">
        <v>5.9951807365237073</v>
      </c>
      <c r="N166" s="98">
        <v>6.3313100412231549</v>
      </c>
      <c r="O166" s="117"/>
      <c r="P166" s="150"/>
      <c r="R166" s="78"/>
      <c r="S166" s="78"/>
      <c r="T166" s="78"/>
    </row>
    <row r="167" spans="1:20">
      <c r="A167" s="118">
        <v>562</v>
      </c>
      <c r="B167" s="119" t="s">
        <v>229</v>
      </c>
      <c r="C167" s="96">
        <v>14.945722059916182</v>
      </c>
      <c r="D167" s="92">
        <v>15.44613470084999</v>
      </c>
      <c r="E167" s="92">
        <v>15.304335344881325</v>
      </c>
      <c r="F167" s="92">
        <v>14.645742202813722</v>
      </c>
      <c r="G167" s="92">
        <v>14.640931960278897</v>
      </c>
      <c r="H167" s="92">
        <v>14.75016758496119</v>
      </c>
      <c r="I167" s="92">
        <v>14.826465505457213</v>
      </c>
      <c r="J167" s="92">
        <v>14.906322537073887</v>
      </c>
      <c r="K167" s="92">
        <v>14.668625708474622</v>
      </c>
      <c r="L167" s="92">
        <v>6.735997449030954</v>
      </c>
      <c r="M167" s="92">
        <v>6.8632298952056994</v>
      </c>
      <c r="N167" s="98">
        <v>7.2160487746135153</v>
      </c>
      <c r="O167" s="117"/>
      <c r="P167" s="150"/>
      <c r="R167" s="78"/>
      <c r="S167" s="78"/>
      <c r="T167" s="78"/>
    </row>
    <row r="168" spans="1:20">
      <c r="A168" s="118">
        <v>563</v>
      </c>
      <c r="B168" s="119" t="s">
        <v>230</v>
      </c>
      <c r="C168" s="96">
        <v>15.146220005903359</v>
      </c>
      <c r="D168" s="92">
        <v>15.215704199692034</v>
      </c>
      <c r="E168" s="92">
        <v>15.017059299085677</v>
      </c>
      <c r="F168" s="92">
        <v>14.343489076680914</v>
      </c>
      <c r="G168" s="92">
        <v>14.291611523041839</v>
      </c>
      <c r="H168" s="92">
        <v>14.683185470118861</v>
      </c>
      <c r="I168" s="92">
        <v>14.812174214077162</v>
      </c>
      <c r="J168" s="92">
        <v>14.807157690075272</v>
      </c>
      <c r="K168" s="92">
        <v>14.662741730056061</v>
      </c>
      <c r="L168" s="92">
        <v>6.7456453784185424</v>
      </c>
      <c r="M168" s="92">
        <v>7.2893945542661749</v>
      </c>
      <c r="N168" s="98">
        <v>7.687178209895813</v>
      </c>
      <c r="O168" s="117"/>
      <c r="P168" s="150"/>
      <c r="R168" s="78"/>
      <c r="S168" s="78"/>
      <c r="T168" s="78"/>
    </row>
    <row r="169" spans="1:20">
      <c r="A169" s="118">
        <v>564</v>
      </c>
      <c r="B169" s="119" t="s">
        <v>231</v>
      </c>
      <c r="C169" s="96">
        <v>15.40442684705269</v>
      </c>
      <c r="D169" s="92">
        <v>15.321950571520164</v>
      </c>
      <c r="E169" s="92">
        <v>15.092440952677569</v>
      </c>
      <c r="F169" s="92">
        <v>14.585543398804214</v>
      </c>
      <c r="G169" s="92">
        <v>14.533363504729451</v>
      </c>
      <c r="H169" s="92">
        <v>14.49542022042899</v>
      </c>
      <c r="I169" s="92">
        <v>14.544088398914864</v>
      </c>
      <c r="J169" s="92">
        <v>14.898671248044701</v>
      </c>
      <c r="K169" s="92">
        <v>14.817136139193435</v>
      </c>
      <c r="L169" s="92">
        <v>6.0541452388567416</v>
      </c>
      <c r="M169" s="92">
        <v>6.1482144763349407</v>
      </c>
      <c r="N169" s="98">
        <v>6.5760256291748318</v>
      </c>
      <c r="O169" s="117"/>
      <c r="P169" s="150"/>
      <c r="R169" s="78"/>
      <c r="S169" s="78"/>
      <c r="T169" s="78"/>
    </row>
    <row r="170" spans="1:20">
      <c r="A170" s="118">
        <v>309</v>
      </c>
      <c r="B170" s="119" t="s">
        <v>232</v>
      </c>
      <c r="C170" s="96">
        <v>15.35606914951731</v>
      </c>
      <c r="D170" s="92">
        <v>15.187482432493532</v>
      </c>
      <c r="E170" s="92">
        <v>15.050305407551386</v>
      </c>
      <c r="F170" s="92">
        <v>14.166103378684721</v>
      </c>
      <c r="G170" s="92">
        <v>14.05409479852262</v>
      </c>
      <c r="H170" s="92">
        <v>14.116086668769256</v>
      </c>
      <c r="I170" s="92">
        <v>14.162728143765436</v>
      </c>
      <c r="J170" s="92">
        <v>13.967656076109835</v>
      </c>
      <c r="K170" s="92">
        <v>13.818014393536609</v>
      </c>
      <c r="L170" s="92">
        <v>6.1588465167520656</v>
      </c>
      <c r="M170" s="92">
        <v>6.2634878616685645</v>
      </c>
      <c r="N170" s="98">
        <v>6.60332743640258</v>
      </c>
      <c r="O170" s="117"/>
      <c r="P170" s="150"/>
      <c r="R170" s="78"/>
      <c r="S170" s="78"/>
      <c r="T170" s="78"/>
    </row>
    <row r="171" spans="1:20">
      <c r="A171" s="118">
        <v>576</v>
      </c>
      <c r="B171" s="119" t="s">
        <v>233</v>
      </c>
      <c r="C171" s="96">
        <v>13.135023551372935</v>
      </c>
      <c r="D171" s="92">
        <v>13.78468276385555</v>
      </c>
      <c r="E171" s="92">
        <v>13.640712228147756</v>
      </c>
      <c r="F171" s="92">
        <v>13.292342839454095</v>
      </c>
      <c r="G171" s="92">
        <v>13.106807867190323</v>
      </c>
      <c r="H171" s="92">
        <v>13.160067666429578</v>
      </c>
      <c r="I171" s="92">
        <v>13.190933079683923</v>
      </c>
      <c r="J171" s="92">
        <v>13.333516625308189</v>
      </c>
      <c r="K171" s="92">
        <v>12.916745214488822</v>
      </c>
      <c r="L171" s="92">
        <v>5.6325989337553688</v>
      </c>
      <c r="M171" s="92">
        <v>5.7279248562955756</v>
      </c>
      <c r="N171" s="98">
        <v>6.0259303614570339</v>
      </c>
      <c r="O171" s="117"/>
      <c r="P171" s="150"/>
      <c r="R171" s="78"/>
      <c r="S171" s="78"/>
      <c r="T171" s="78"/>
    </row>
    <row r="172" spans="1:20">
      <c r="A172" s="118">
        <v>577</v>
      </c>
      <c r="B172" s="119" t="s">
        <v>234</v>
      </c>
      <c r="C172" s="96">
        <v>15.199741440835261</v>
      </c>
      <c r="D172" s="92">
        <v>15.604339870268078</v>
      </c>
      <c r="E172" s="92">
        <v>15.403923433606552</v>
      </c>
      <c r="F172" s="92">
        <v>14.811220925150822</v>
      </c>
      <c r="G172" s="92">
        <v>14.854518880861079</v>
      </c>
      <c r="H172" s="92">
        <v>14.837874033770641</v>
      </c>
      <c r="I172" s="92">
        <v>14.903325990843294</v>
      </c>
      <c r="J172" s="92">
        <v>14.911854486446325</v>
      </c>
      <c r="K172" s="92">
        <v>14.780713578906628</v>
      </c>
      <c r="L172" s="92">
        <v>6.1742344974559504</v>
      </c>
      <c r="M172" s="92">
        <v>6.3288240438792265</v>
      </c>
      <c r="N172" s="98">
        <v>6.633175468131423</v>
      </c>
      <c r="O172" s="117"/>
      <c r="P172" s="150"/>
      <c r="R172" s="78"/>
      <c r="S172" s="78"/>
      <c r="T172" s="78"/>
    </row>
    <row r="173" spans="1:20">
      <c r="A173" s="118">
        <v>578</v>
      </c>
      <c r="B173" s="119" t="s">
        <v>235</v>
      </c>
      <c r="C173" s="96">
        <v>14.613236728771277</v>
      </c>
      <c r="D173" s="92">
        <v>14.433001394710015</v>
      </c>
      <c r="E173" s="92">
        <v>14.284862560167365</v>
      </c>
      <c r="F173" s="92">
        <v>13.70536545195206</v>
      </c>
      <c r="G173" s="92">
        <v>13.821276827586686</v>
      </c>
      <c r="H173" s="92">
        <v>13.820716915697131</v>
      </c>
      <c r="I173" s="92">
        <v>13.85758760374854</v>
      </c>
      <c r="J173" s="92">
        <v>14.119000162377986</v>
      </c>
      <c r="K173" s="92">
        <v>13.781111520145975</v>
      </c>
      <c r="L173" s="92">
        <v>6.366481518374731</v>
      </c>
      <c r="M173" s="92">
        <v>6.4951684283838018</v>
      </c>
      <c r="N173" s="98">
        <v>6.8342280593824105</v>
      </c>
      <c r="O173" s="117"/>
      <c r="P173" s="150"/>
      <c r="R173" s="78"/>
      <c r="S173" s="78"/>
      <c r="T173" s="78"/>
    </row>
    <row r="174" spans="1:20">
      <c r="A174" s="118">
        <v>445</v>
      </c>
      <c r="B174" s="119" t="s">
        <v>236</v>
      </c>
      <c r="C174" s="96">
        <v>14.784500102679333</v>
      </c>
      <c r="D174" s="92">
        <v>14.749745790553149</v>
      </c>
      <c r="E174" s="92">
        <v>14.694908875974386</v>
      </c>
      <c r="F174" s="92">
        <v>14.300324351510485</v>
      </c>
      <c r="G174" s="92">
        <v>14.280868968641633</v>
      </c>
      <c r="H174" s="92">
        <v>14.340659559330579</v>
      </c>
      <c r="I174" s="92">
        <v>14.594637170311803</v>
      </c>
      <c r="J174" s="92">
        <v>15.03861318771277</v>
      </c>
      <c r="K174" s="92">
        <v>14.928941703821474</v>
      </c>
      <c r="L174" s="92">
        <v>6.0444113109867459</v>
      </c>
      <c r="M174" s="92">
        <v>6.1468481650320941</v>
      </c>
      <c r="N174" s="98">
        <v>6.4010528772368271</v>
      </c>
      <c r="O174" s="117"/>
      <c r="P174" s="150"/>
      <c r="R174" s="78"/>
      <c r="S174" s="78"/>
      <c r="T174" s="78"/>
    </row>
    <row r="175" spans="1:20">
      <c r="A175" s="118">
        <v>580</v>
      </c>
      <c r="B175" s="119" t="s">
        <v>237</v>
      </c>
      <c r="C175" s="96">
        <v>13.002284698975767</v>
      </c>
      <c r="D175" s="92">
        <v>12.878750675864637</v>
      </c>
      <c r="E175" s="92">
        <v>12.705817467215368</v>
      </c>
      <c r="F175" s="92">
        <v>12.245412420748027</v>
      </c>
      <c r="G175" s="92">
        <v>12.293382700416757</v>
      </c>
      <c r="H175" s="92">
        <v>12.365074198545871</v>
      </c>
      <c r="I175" s="92">
        <v>13.263052590139456</v>
      </c>
      <c r="J175" s="92">
        <v>13.23661464085921</v>
      </c>
      <c r="K175" s="92">
        <v>13.751337177655282</v>
      </c>
      <c r="L175" s="92">
        <v>6.0770424080716685</v>
      </c>
      <c r="M175" s="92">
        <v>6.594583764336849</v>
      </c>
      <c r="N175" s="98">
        <v>6.954802170310983</v>
      </c>
      <c r="O175" s="117"/>
      <c r="P175" s="150"/>
      <c r="R175" s="78"/>
      <c r="S175" s="78"/>
      <c r="T175" s="78"/>
    </row>
    <row r="176" spans="1:20">
      <c r="A176" s="118">
        <v>581</v>
      </c>
      <c r="B176" s="119" t="s">
        <v>238</v>
      </c>
      <c r="C176" s="96">
        <v>14.132511204740039</v>
      </c>
      <c r="D176" s="92">
        <v>14.011850877046207</v>
      </c>
      <c r="E176" s="92">
        <v>14.212723862794803</v>
      </c>
      <c r="F176" s="92">
        <v>13.660921359175461</v>
      </c>
      <c r="G176" s="92">
        <v>14.365232036373254</v>
      </c>
      <c r="H176" s="92">
        <v>14.482657459961462</v>
      </c>
      <c r="I176" s="92">
        <v>14.535913380594629</v>
      </c>
      <c r="J176" s="92">
        <v>14.541641167146935</v>
      </c>
      <c r="K176" s="92">
        <v>14.319596581203303</v>
      </c>
      <c r="L176" s="92">
        <v>6.596789828376572</v>
      </c>
      <c r="M176" s="92">
        <v>6.7046165841422853</v>
      </c>
      <c r="N176" s="98">
        <v>7.0786149599271706</v>
      </c>
      <c r="O176" s="117"/>
      <c r="P176" s="150"/>
      <c r="R176" s="78"/>
      <c r="S176" s="78"/>
      <c r="T176" s="78"/>
    </row>
    <row r="177" spans="1:20">
      <c r="A177" s="118">
        <v>599</v>
      </c>
      <c r="B177" s="119" t="s">
        <v>239</v>
      </c>
      <c r="C177" s="96">
        <v>14.54724112970111</v>
      </c>
      <c r="D177" s="92">
        <v>14.386916821800243</v>
      </c>
      <c r="E177" s="92">
        <v>14.192125522618626</v>
      </c>
      <c r="F177" s="92">
        <v>13.603583557538983</v>
      </c>
      <c r="G177" s="92">
        <v>13.611268123852026</v>
      </c>
      <c r="H177" s="92">
        <v>13.641627296951384</v>
      </c>
      <c r="I177" s="92">
        <v>14.020743567971316</v>
      </c>
      <c r="J177" s="92">
        <v>14.029356168900099</v>
      </c>
      <c r="K177" s="92">
        <v>14.031760429750179</v>
      </c>
      <c r="L177" s="92">
        <v>6.132286840621064</v>
      </c>
      <c r="M177" s="92">
        <v>6.7030770147548084</v>
      </c>
      <c r="N177" s="98">
        <v>7.3480908551814235</v>
      </c>
      <c r="O177" s="117"/>
      <c r="P177" s="150"/>
      <c r="R177" s="78"/>
      <c r="S177" s="78"/>
      <c r="T177" s="78"/>
    </row>
    <row r="178" spans="1:20">
      <c r="A178" s="118">
        <v>583</v>
      </c>
      <c r="B178" s="119" t="s">
        <v>240</v>
      </c>
      <c r="C178" s="96">
        <v>13.048446846661797</v>
      </c>
      <c r="D178" s="92">
        <v>13.043641155429263</v>
      </c>
      <c r="E178" s="92">
        <v>14.400825916318084</v>
      </c>
      <c r="F178" s="92">
        <v>13.960341066030063</v>
      </c>
      <c r="G178" s="92">
        <v>14.094531482408771</v>
      </c>
      <c r="H178" s="92">
        <v>14.18038801114356</v>
      </c>
      <c r="I178" s="92">
        <v>14.125413366537019</v>
      </c>
      <c r="J178" s="92">
        <v>14.491936602855798</v>
      </c>
      <c r="K178" s="92">
        <v>14.346447482798952</v>
      </c>
      <c r="L178" s="92">
        <v>6.5297677837097279</v>
      </c>
      <c r="M178" s="92">
        <v>6.49714329067496</v>
      </c>
      <c r="N178" s="98">
        <v>6.8233715113953002</v>
      </c>
      <c r="O178" s="117"/>
      <c r="P178" s="150"/>
      <c r="R178" s="78"/>
      <c r="S178" s="78"/>
      <c r="T178" s="78"/>
    </row>
    <row r="179" spans="1:20">
      <c r="A179" s="118">
        <v>854</v>
      </c>
      <c r="B179" s="119" t="s">
        <v>241</v>
      </c>
      <c r="C179" s="96">
        <v>13.459703412319522</v>
      </c>
      <c r="D179" s="92">
        <v>13.490134676607463</v>
      </c>
      <c r="E179" s="92">
        <v>13.295170738936609</v>
      </c>
      <c r="F179" s="92">
        <v>12.739822790581115</v>
      </c>
      <c r="G179" s="92">
        <v>13.2021096349674</v>
      </c>
      <c r="H179" s="92">
        <v>13.448819274110361</v>
      </c>
      <c r="I179" s="92">
        <v>13.598981236200176</v>
      </c>
      <c r="J179" s="92">
        <v>13.784979521622724</v>
      </c>
      <c r="K179" s="92">
        <v>13.61418869355874</v>
      </c>
      <c r="L179" s="92">
        <v>5.8962717063671048</v>
      </c>
      <c r="M179" s="92">
        <v>6.2609211678437662</v>
      </c>
      <c r="N179" s="98">
        <v>6.5800053081893823</v>
      </c>
      <c r="O179" s="117"/>
      <c r="P179" s="150"/>
      <c r="R179" s="78"/>
      <c r="S179" s="78"/>
      <c r="T179" s="78"/>
    </row>
    <row r="180" spans="1:20">
      <c r="A180" s="118">
        <v>584</v>
      </c>
      <c r="B180" s="119" t="s">
        <v>242</v>
      </c>
      <c r="C180" s="96">
        <v>14.099447920587174</v>
      </c>
      <c r="D180" s="92">
        <v>13.780091552324757</v>
      </c>
      <c r="E180" s="92">
        <v>13.714841842227836</v>
      </c>
      <c r="F180" s="92">
        <v>13.577336507690614</v>
      </c>
      <c r="G180" s="92">
        <v>13.315414973069693</v>
      </c>
      <c r="H180" s="92">
        <v>13.436176359866906</v>
      </c>
      <c r="I180" s="92">
        <v>13.522557587564711</v>
      </c>
      <c r="J180" s="92">
        <v>13.585859878229535</v>
      </c>
      <c r="K180" s="92">
        <v>13.466367257340702</v>
      </c>
      <c r="L180" s="92">
        <v>6.1367636621933608</v>
      </c>
      <c r="M180" s="92">
        <v>6.5344479852349089</v>
      </c>
      <c r="N180" s="98">
        <v>6.9379341056229853</v>
      </c>
      <c r="O180" s="117"/>
      <c r="P180" s="150"/>
      <c r="R180" s="78"/>
      <c r="S180" s="78"/>
      <c r="T180" s="78"/>
    </row>
    <row r="181" spans="1:20">
      <c r="A181" s="118">
        <v>592</v>
      </c>
      <c r="B181" s="119" t="s">
        <v>243</v>
      </c>
      <c r="C181" s="96">
        <v>14.60847157463674</v>
      </c>
      <c r="D181" s="92">
        <v>14.55993106033309</v>
      </c>
      <c r="E181" s="92">
        <v>14.405147519884643</v>
      </c>
      <c r="F181" s="92">
        <v>13.757597508110161</v>
      </c>
      <c r="G181" s="92">
        <v>14.084225436907751</v>
      </c>
      <c r="H181" s="92">
        <v>14.130473547336786</v>
      </c>
      <c r="I181" s="92">
        <v>14.285083127609202</v>
      </c>
      <c r="J181" s="92">
        <v>14.244601772237418</v>
      </c>
      <c r="K181" s="92">
        <v>14.105046816910601</v>
      </c>
      <c r="L181" s="92">
        <v>6.457743713406507</v>
      </c>
      <c r="M181" s="92">
        <v>7.1216552530381261</v>
      </c>
      <c r="N181" s="98">
        <v>7.5144295541065116</v>
      </c>
      <c r="O181" s="117"/>
      <c r="P181" s="150"/>
      <c r="R181" s="78"/>
      <c r="S181" s="78"/>
      <c r="T181" s="78"/>
    </row>
    <row r="182" spans="1:20">
      <c r="A182" s="118">
        <v>593</v>
      </c>
      <c r="B182" s="119" t="s">
        <v>244</v>
      </c>
      <c r="C182" s="96">
        <v>14.686326191849503</v>
      </c>
      <c r="D182" s="92">
        <v>15.275568923533111</v>
      </c>
      <c r="E182" s="92">
        <v>15.454551809945137</v>
      </c>
      <c r="F182" s="92">
        <v>14.933320378143403</v>
      </c>
      <c r="G182" s="92">
        <v>14.905525474451364</v>
      </c>
      <c r="H182" s="92">
        <v>14.918372281134825</v>
      </c>
      <c r="I182" s="92">
        <v>14.914782236296944</v>
      </c>
      <c r="J182" s="92">
        <v>14.982274493557156</v>
      </c>
      <c r="K182" s="92">
        <v>14.809968458757291</v>
      </c>
      <c r="L182" s="92">
        <v>6.7767963798914685</v>
      </c>
      <c r="M182" s="92">
        <v>6.8822694511318714</v>
      </c>
      <c r="N182" s="98">
        <v>7.2337274749505287</v>
      </c>
      <c r="O182" s="117"/>
      <c r="P182" s="150"/>
      <c r="R182" s="78"/>
      <c r="S182" s="78"/>
      <c r="T182" s="78"/>
    </row>
    <row r="183" spans="1:20">
      <c r="A183" s="118">
        <v>595</v>
      </c>
      <c r="B183" s="119" t="s">
        <v>245</v>
      </c>
      <c r="C183" s="96">
        <v>13.259655851061101</v>
      </c>
      <c r="D183" s="92">
        <v>13.029989836254556</v>
      </c>
      <c r="E183" s="92">
        <v>12.895262541193789</v>
      </c>
      <c r="F183" s="92">
        <v>12.356889748684186</v>
      </c>
      <c r="G183" s="92">
        <v>13.135034483594497</v>
      </c>
      <c r="H183" s="92">
        <v>13.120243473204278</v>
      </c>
      <c r="I183" s="92">
        <v>13.060717344723292</v>
      </c>
      <c r="J183" s="92">
        <v>13.108368841728373</v>
      </c>
      <c r="K183" s="92">
        <v>12.831544907707448</v>
      </c>
      <c r="L183" s="92">
        <v>5.9147769453360066</v>
      </c>
      <c r="M183" s="92">
        <v>5.9890255633309026</v>
      </c>
      <c r="N183" s="98">
        <v>6.329275256687497</v>
      </c>
      <c r="O183" s="117"/>
      <c r="P183" s="150"/>
      <c r="R183" s="78"/>
      <c r="S183" s="78"/>
      <c r="T183" s="78"/>
    </row>
    <row r="184" spans="1:20">
      <c r="A184" s="118">
        <v>598</v>
      </c>
      <c r="B184" s="119" t="s">
        <v>246</v>
      </c>
      <c r="C184" s="96">
        <v>16.082755781613315</v>
      </c>
      <c r="D184" s="92">
        <v>15.940212856828097</v>
      </c>
      <c r="E184" s="92">
        <v>15.760710953046033</v>
      </c>
      <c r="F184" s="92">
        <v>15.216300707707958</v>
      </c>
      <c r="G184" s="92">
        <v>15.184901747971736</v>
      </c>
      <c r="H184" s="92">
        <v>15.214811158271488</v>
      </c>
      <c r="I184" s="92">
        <v>15.259488433194191</v>
      </c>
      <c r="J184" s="92">
        <v>15.272540479353513</v>
      </c>
      <c r="K184" s="92">
        <v>15.110558031484661</v>
      </c>
      <c r="L184" s="92">
        <v>6.5249688321341113</v>
      </c>
      <c r="M184" s="92">
        <v>6.8893211531893277</v>
      </c>
      <c r="N184" s="98">
        <v>7.2388881004397074</v>
      </c>
      <c r="O184" s="117"/>
      <c r="P184" s="150"/>
      <c r="R184" s="78"/>
      <c r="S184" s="78"/>
      <c r="T184" s="78"/>
    </row>
    <row r="185" spans="1:20">
      <c r="A185" s="118">
        <v>601</v>
      </c>
      <c r="B185" s="119" t="s">
        <v>247</v>
      </c>
      <c r="C185" s="96">
        <v>13.645215190834586</v>
      </c>
      <c r="D185" s="92">
        <v>13.468447656617309</v>
      </c>
      <c r="E185" s="92">
        <v>13.289200916500077</v>
      </c>
      <c r="F185" s="92">
        <v>12.709875522305847</v>
      </c>
      <c r="G185" s="92">
        <v>12.769687066665799</v>
      </c>
      <c r="H185" s="92">
        <v>12.656889389919094</v>
      </c>
      <c r="I185" s="92">
        <v>12.738867785847656</v>
      </c>
      <c r="J185" s="92">
        <v>12.877683794881198</v>
      </c>
      <c r="K185" s="92">
        <v>12.793780448162039</v>
      </c>
      <c r="L185" s="92">
        <v>5.6365120388014462</v>
      </c>
      <c r="M185" s="92">
        <v>5.7294438706084367</v>
      </c>
      <c r="N185" s="98">
        <v>6.4381670232069448</v>
      </c>
      <c r="O185" s="117"/>
      <c r="P185" s="150"/>
      <c r="R185" s="78"/>
      <c r="S185" s="78"/>
      <c r="T185" s="78"/>
    </row>
    <row r="186" spans="1:20">
      <c r="A186" s="118">
        <v>604</v>
      </c>
      <c r="B186" s="119" t="s">
        <v>248</v>
      </c>
      <c r="C186" s="96">
        <v>16.07797959578733</v>
      </c>
      <c r="D186" s="92">
        <v>16.041649093332634</v>
      </c>
      <c r="E186" s="92">
        <v>15.843066395592208</v>
      </c>
      <c r="F186" s="92">
        <v>15.380279079618262</v>
      </c>
      <c r="G186" s="92">
        <v>15.366870531619867</v>
      </c>
      <c r="H186" s="92">
        <v>15.368019651860129</v>
      </c>
      <c r="I186" s="92">
        <v>15.776646816061559</v>
      </c>
      <c r="J186" s="92">
        <v>15.837353935498358</v>
      </c>
      <c r="K186" s="92">
        <v>15.784173263011628</v>
      </c>
      <c r="L186" s="92">
        <v>6.3430838151648707</v>
      </c>
      <c r="M186" s="92">
        <v>6.445516955963531</v>
      </c>
      <c r="N186" s="98">
        <v>6.6935354344033682</v>
      </c>
      <c r="O186" s="117"/>
      <c r="P186" s="150"/>
      <c r="R186" s="78"/>
      <c r="S186" s="78"/>
      <c r="T186" s="78"/>
    </row>
    <row r="187" spans="1:20">
      <c r="A187" s="118">
        <v>607</v>
      </c>
      <c r="B187" s="119" t="s">
        <v>249</v>
      </c>
      <c r="C187" s="96">
        <v>12.063174518381317</v>
      </c>
      <c r="D187" s="92">
        <v>12.128425528740836</v>
      </c>
      <c r="E187" s="92">
        <v>12.494413951326267</v>
      </c>
      <c r="F187" s="92">
        <v>11.894928750374387</v>
      </c>
      <c r="G187" s="92">
        <v>11.837719885314826</v>
      </c>
      <c r="H187" s="92">
        <v>11.798499766876668</v>
      </c>
      <c r="I187" s="92">
        <v>11.859977571306748</v>
      </c>
      <c r="J187" s="92">
        <v>11.924764881581092</v>
      </c>
      <c r="K187" s="92">
        <v>11.626928222507351</v>
      </c>
      <c r="L187" s="92">
        <v>4.935068166270038</v>
      </c>
      <c r="M187" s="92">
        <v>5.6088902887235879</v>
      </c>
      <c r="N187" s="98">
        <v>6.2951389618171154</v>
      </c>
      <c r="O187" s="117"/>
      <c r="P187" s="150"/>
      <c r="R187" s="78"/>
      <c r="S187" s="78"/>
      <c r="T187" s="78"/>
    </row>
    <row r="188" spans="1:20">
      <c r="A188" s="118">
        <v>608</v>
      </c>
      <c r="B188" s="119" t="s">
        <v>250</v>
      </c>
      <c r="C188" s="96">
        <v>13.677758372276939</v>
      </c>
      <c r="D188" s="92">
        <v>13.569085558309588</v>
      </c>
      <c r="E188" s="92">
        <v>13.407127556819841</v>
      </c>
      <c r="F188" s="92">
        <v>12.72692577074463</v>
      </c>
      <c r="G188" s="92">
        <v>12.89653249514576</v>
      </c>
      <c r="H188" s="92">
        <v>13.58148084664132</v>
      </c>
      <c r="I188" s="92">
        <v>13.649762893332831</v>
      </c>
      <c r="J188" s="92">
        <v>13.800580230842899</v>
      </c>
      <c r="K188" s="92">
        <v>13.555391399934789</v>
      </c>
      <c r="L188" s="92">
        <v>6.0831369772236679</v>
      </c>
      <c r="M188" s="92">
        <v>6.9152768640255591</v>
      </c>
      <c r="N188" s="98">
        <v>8.0814282015808399</v>
      </c>
      <c r="O188" s="117"/>
      <c r="P188" s="150"/>
      <c r="R188" s="78"/>
      <c r="S188" s="78"/>
      <c r="T188" s="78"/>
    </row>
    <row r="189" spans="1:20">
      <c r="A189" s="118">
        <v>609</v>
      </c>
      <c r="B189" s="119" t="s">
        <v>251</v>
      </c>
      <c r="C189" s="96">
        <v>14.350095845600087</v>
      </c>
      <c r="D189" s="92">
        <v>14.620789798432165</v>
      </c>
      <c r="E189" s="92">
        <v>14.409791054288437</v>
      </c>
      <c r="F189" s="92">
        <v>13.93154598032813</v>
      </c>
      <c r="G189" s="92">
        <v>13.855300883389274</v>
      </c>
      <c r="H189" s="92">
        <v>14.228902190868153</v>
      </c>
      <c r="I189" s="92">
        <v>14.250214525379606</v>
      </c>
      <c r="J189" s="92">
        <v>14.791841858220566</v>
      </c>
      <c r="K189" s="92">
        <v>14.682568596306526</v>
      </c>
      <c r="L189" s="92">
        <v>6.2656592549662289</v>
      </c>
      <c r="M189" s="92">
        <v>6.3643520822406234</v>
      </c>
      <c r="N189" s="98">
        <v>6.9138929315657993</v>
      </c>
      <c r="O189" s="117"/>
      <c r="P189" s="150"/>
      <c r="R189" s="78"/>
      <c r="S189" s="78"/>
      <c r="T189" s="78"/>
    </row>
    <row r="190" spans="1:20">
      <c r="A190" s="118">
        <v>611</v>
      </c>
      <c r="B190" s="119" t="s">
        <v>252</v>
      </c>
      <c r="C190" s="96">
        <v>14.90241184864446</v>
      </c>
      <c r="D190" s="92">
        <v>14.869306380741284</v>
      </c>
      <c r="E190" s="92">
        <v>15.105234730435637</v>
      </c>
      <c r="F190" s="92">
        <v>14.590675781591672</v>
      </c>
      <c r="G190" s="92">
        <v>14.568831537552947</v>
      </c>
      <c r="H190" s="92">
        <v>14.659555650265945</v>
      </c>
      <c r="I190" s="92">
        <v>14.809551569519932</v>
      </c>
      <c r="J190" s="92">
        <v>14.7639076638955</v>
      </c>
      <c r="K190" s="92">
        <v>14.564415324682479</v>
      </c>
      <c r="L190" s="92">
        <v>5.959715654408952</v>
      </c>
      <c r="M190" s="92">
        <v>6.0887334242311084</v>
      </c>
      <c r="N190" s="98">
        <v>6.3602854418096308</v>
      </c>
      <c r="O190" s="117"/>
      <c r="P190" s="150"/>
      <c r="R190" s="78"/>
      <c r="S190" s="78"/>
      <c r="T190" s="78"/>
    </row>
    <row r="191" spans="1:20">
      <c r="A191" s="118">
        <v>638</v>
      </c>
      <c r="B191" s="119" t="s">
        <v>253</v>
      </c>
      <c r="C191" s="96">
        <v>14.812835146095114</v>
      </c>
      <c r="D191" s="92">
        <v>15.225141962011117</v>
      </c>
      <c r="E191" s="92">
        <v>15.049754848529746</v>
      </c>
      <c r="F191" s="92">
        <v>14.605689258747633</v>
      </c>
      <c r="G191" s="92">
        <v>14.566019685485282</v>
      </c>
      <c r="H191" s="92">
        <v>14.583404581428349</v>
      </c>
      <c r="I191" s="92">
        <v>14.694294797552113</v>
      </c>
      <c r="J191" s="92">
        <v>14.749843274505436</v>
      </c>
      <c r="K191" s="92">
        <v>14.630290261925003</v>
      </c>
      <c r="L191" s="92">
        <v>5.5574694465541015</v>
      </c>
      <c r="M191" s="92">
        <v>5.6238179791690159</v>
      </c>
      <c r="N191" s="98">
        <v>5.8394966154672678</v>
      </c>
      <c r="O191" s="117"/>
      <c r="P191" s="150"/>
      <c r="R191" s="78"/>
      <c r="S191" s="78"/>
      <c r="T191" s="78"/>
    </row>
    <row r="192" spans="1:20">
      <c r="A192" s="118">
        <v>614</v>
      </c>
      <c r="B192" s="119" t="s">
        <v>254</v>
      </c>
      <c r="C192" s="96">
        <v>13.287055348974208</v>
      </c>
      <c r="D192" s="92">
        <v>13.09907419717646</v>
      </c>
      <c r="E192" s="92">
        <v>13.532340643498312</v>
      </c>
      <c r="F192" s="92">
        <v>12.834802339206806</v>
      </c>
      <c r="G192" s="92">
        <v>12.836028021627454</v>
      </c>
      <c r="H192" s="92">
        <v>12.932595054166251</v>
      </c>
      <c r="I192" s="92">
        <v>13.180899505874883</v>
      </c>
      <c r="J192" s="92">
        <v>13.133689229137364</v>
      </c>
      <c r="K192" s="92">
        <v>13.09582035116653</v>
      </c>
      <c r="L192" s="92">
        <v>5.9987953860167993</v>
      </c>
      <c r="M192" s="92">
        <v>6.0567986389294903</v>
      </c>
      <c r="N192" s="98">
        <v>6.3874972192295605</v>
      </c>
      <c r="O192" s="117"/>
      <c r="P192" s="150"/>
      <c r="R192" s="78"/>
      <c r="S192" s="78"/>
      <c r="T192" s="78"/>
    </row>
    <row r="193" spans="1:20">
      <c r="A193" s="118">
        <v>615</v>
      </c>
      <c r="B193" s="119" t="s">
        <v>255</v>
      </c>
      <c r="C193" s="96">
        <v>13.14716361171847</v>
      </c>
      <c r="D193" s="92">
        <v>13.019856101705694</v>
      </c>
      <c r="E193" s="92">
        <v>12.787717933146451</v>
      </c>
      <c r="F193" s="92">
        <v>12.26910853858756</v>
      </c>
      <c r="G193" s="92">
        <v>12.316807485678778</v>
      </c>
      <c r="H193" s="92">
        <v>12.278527487113735</v>
      </c>
      <c r="I193" s="92">
        <v>12.433923814060641</v>
      </c>
      <c r="J193" s="92">
        <v>12.855445051492779</v>
      </c>
      <c r="K193" s="92">
        <v>12.638191693895777</v>
      </c>
      <c r="L193" s="92">
        <v>5.5178128490448897</v>
      </c>
      <c r="M193" s="92">
        <v>6.0231121299800785</v>
      </c>
      <c r="N193" s="98">
        <v>6.7290193817363573</v>
      </c>
      <c r="O193" s="117"/>
      <c r="P193" s="150"/>
      <c r="R193" s="78"/>
      <c r="S193" s="78"/>
      <c r="T193" s="78"/>
    </row>
    <row r="194" spans="1:20">
      <c r="A194" s="118">
        <v>616</v>
      </c>
      <c r="B194" s="119" t="s">
        <v>256</v>
      </c>
      <c r="C194" s="96">
        <v>14.582376538498496</v>
      </c>
      <c r="D194" s="92">
        <v>15.38055016497896</v>
      </c>
      <c r="E194" s="92">
        <v>15.217926880281414</v>
      </c>
      <c r="F194" s="92">
        <v>14.591101186412638</v>
      </c>
      <c r="G194" s="92">
        <v>14.18582114537266</v>
      </c>
      <c r="H194" s="92">
        <v>14.225208927687998</v>
      </c>
      <c r="I194" s="92">
        <v>14.509272195021346</v>
      </c>
      <c r="J194" s="92">
        <v>14.482769461329559</v>
      </c>
      <c r="K194" s="92">
        <v>14.26244769487743</v>
      </c>
      <c r="L194" s="92">
        <v>6.3107268597806607</v>
      </c>
      <c r="M194" s="92">
        <v>6.4410191512897139</v>
      </c>
      <c r="N194" s="98">
        <v>7.5698367289088067</v>
      </c>
      <c r="O194" s="117"/>
      <c r="P194" s="150"/>
      <c r="R194" s="78"/>
      <c r="S194" s="78"/>
      <c r="T194" s="78"/>
    </row>
    <row r="195" spans="1:20">
      <c r="A195" s="120">
        <v>619</v>
      </c>
      <c r="B195" s="119" t="s">
        <v>257</v>
      </c>
      <c r="C195" s="96">
        <v>13.383853669951916</v>
      </c>
      <c r="D195" s="92">
        <v>13.848998549958862</v>
      </c>
      <c r="E195" s="92">
        <v>13.701699326747294</v>
      </c>
      <c r="F195" s="92">
        <v>13.333395004573088</v>
      </c>
      <c r="G195" s="92">
        <v>13.712108104156044</v>
      </c>
      <c r="H195" s="92">
        <v>13.692497543248331</v>
      </c>
      <c r="I195" s="92">
        <v>13.718817667606679</v>
      </c>
      <c r="J195" s="92">
        <v>13.680783880820609</v>
      </c>
      <c r="K195" s="92">
        <v>13.767838850532025</v>
      </c>
      <c r="L195" s="92">
        <v>6.2960786913821298</v>
      </c>
      <c r="M195" s="92">
        <v>6.1027129549521604</v>
      </c>
      <c r="N195" s="98">
        <v>6.7366581218776176</v>
      </c>
      <c r="O195" s="117"/>
      <c r="P195" s="150"/>
      <c r="R195" s="78"/>
      <c r="S195" s="78"/>
      <c r="T195" s="78"/>
    </row>
    <row r="196" spans="1:20">
      <c r="A196" s="118">
        <v>620</v>
      </c>
      <c r="B196" s="119" t="s">
        <v>258</v>
      </c>
      <c r="C196" s="96">
        <v>13.518038464073353</v>
      </c>
      <c r="D196" s="92">
        <v>13.725582556754384</v>
      </c>
      <c r="E196" s="92">
        <v>13.47671324028491</v>
      </c>
      <c r="F196" s="92">
        <v>12.776246507797639</v>
      </c>
      <c r="G196" s="92">
        <v>12.964148098640212</v>
      </c>
      <c r="H196" s="92">
        <v>12.872870244403243</v>
      </c>
      <c r="I196" s="92">
        <v>13.023389106596406</v>
      </c>
      <c r="J196" s="92">
        <v>13.102452983607488</v>
      </c>
      <c r="K196" s="92">
        <v>12.765504459631645</v>
      </c>
      <c r="L196" s="92">
        <v>5.7838031340491538</v>
      </c>
      <c r="M196" s="92">
        <v>5.8946980785813494</v>
      </c>
      <c r="N196" s="98">
        <v>6.2021448805975758</v>
      </c>
      <c r="O196" s="117"/>
      <c r="P196" s="150"/>
      <c r="R196" s="78"/>
      <c r="S196" s="78"/>
      <c r="T196" s="78"/>
    </row>
    <row r="197" spans="1:20">
      <c r="A197" s="115">
        <v>623</v>
      </c>
      <c r="B197" s="116" t="s">
        <v>259</v>
      </c>
      <c r="C197" s="96">
        <v>13.657041614535347</v>
      </c>
      <c r="D197" s="92">
        <v>13.568735383518458</v>
      </c>
      <c r="E197" s="92">
        <v>13.395173428339092</v>
      </c>
      <c r="F197" s="92">
        <v>12.8516542992854</v>
      </c>
      <c r="G197" s="92">
        <v>12.957814558489167</v>
      </c>
      <c r="H197" s="92">
        <v>12.909031828959323</v>
      </c>
      <c r="I197" s="92">
        <v>12.704436740220689</v>
      </c>
      <c r="J197" s="92">
        <v>12.944493756596383</v>
      </c>
      <c r="K197" s="92">
        <v>12.983194222583736</v>
      </c>
      <c r="L197" s="92">
        <v>4.8554952940392981</v>
      </c>
      <c r="M197" s="92">
        <v>4.7113374063842093</v>
      </c>
      <c r="N197" s="98">
        <v>4.9090211029377384</v>
      </c>
      <c r="O197" s="117"/>
      <c r="P197" s="150"/>
      <c r="R197" s="78"/>
      <c r="S197" s="78"/>
      <c r="T197" s="78"/>
    </row>
    <row r="198" spans="1:20">
      <c r="A198" s="118">
        <v>624</v>
      </c>
      <c r="B198" s="119" t="s">
        <v>260</v>
      </c>
      <c r="C198" s="96">
        <v>14.652601150231648</v>
      </c>
      <c r="D198" s="92">
        <v>14.578123428838079</v>
      </c>
      <c r="E198" s="92">
        <v>14.80493328226992</v>
      </c>
      <c r="F198" s="92">
        <v>14.409654814911672</v>
      </c>
      <c r="G198" s="92">
        <v>14.346600120954887</v>
      </c>
      <c r="H198" s="92">
        <v>14.464518429408727</v>
      </c>
      <c r="I198" s="92">
        <v>14.832619243739389</v>
      </c>
      <c r="J198" s="92">
        <v>14.891313030461856</v>
      </c>
      <c r="K198" s="92">
        <v>14.777288983757465</v>
      </c>
      <c r="L198" s="92">
        <v>6.1177120706885981</v>
      </c>
      <c r="M198" s="92">
        <v>6.1984182294091665</v>
      </c>
      <c r="N198" s="98">
        <v>6.4658022563420188</v>
      </c>
      <c r="O198" s="117"/>
      <c r="P198" s="150"/>
      <c r="R198" s="78"/>
      <c r="S198" s="78"/>
      <c r="T198" s="78"/>
    </row>
    <row r="199" spans="1:20">
      <c r="A199" s="118">
        <v>625</v>
      </c>
      <c r="B199" s="119" t="s">
        <v>261</v>
      </c>
      <c r="C199" s="96">
        <v>14.099226799509973</v>
      </c>
      <c r="D199" s="92">
        <v>14.101543503488886</v>
      </c>
      <c r="E199" s="92">
        <v>13.965147456368852</v>
      </c>
      <c r="F199" s="92">
        <v>13.551142874764501</v>
      </c>
      <c r="G199" s="92">
        <v>13.456975134544349</v>
      </c>
      <c r="H199" s="92">
        <v>13.812728350579548</v>
      </c>
      <c r="I199" s="92">
        <v>14.115924425325604</v>
      </c>
      <c r="J199" s="92">
        <v>14.221429060234788</v>
      </c>
      <c r="K199" s="92">
        <v>13.913054310756422</v>
      </c>
      <c r="L199" s="92">
        <v>5.8999813465416659</v>
      </c>
      <c r="M199" s="92">
        <v>5.8031231324845614</v>
      </c>
      <c r="N199" s="98">
        <v>6.092081241492294</v>
      </c>
      <c r="O199" s="117"/>
      <c r="P199" s="150"/>
      <c r="R199" s="78"/>
      <c r="S199" s="78"/>
      <c r="T199" s="78"/>
    </row>
    <row r="200" spans="1:20">
      <c r="A200" s="118">
        <v>626</v>
      </c>
      <c r="B200" s="119" t="s">
        <v>262</v>
      </c>
      <c r="C200" s="96">
        <v>13.57365500351214</v>
      </c>
      <c r="D200" s="92">
        <v>13.563265353297613</v>
      </c>
      <c r="E200" s="92">
        <v>13.298619289632814</v>
      </c>
      <c r="F200" s="92">
        <v>13.610063508053438</v>
      </c>
      <c r="G200" s="92">
        <v>13.640130615934412</v>
      </c>
      <c r="H200" s="92">
        <v>13.809830196226205</v>
      </c>
      <c r="I200" s="92">
        <v>14.43310714940165</v>
      </c>
      <c r="J200" s="92">
        <v>14.42534814035489</v>
      </c>
      <c r="K200" s="92">
        <v>14.2206148797141</v>
      </c>
      <c r="L200" s="92">
        <v>6.3698631693744758</v>
      </c>
      <c r="M200" s="92">
        <v>6.4295521918977636</v>
      </c>
      <c r="N200" s="98">
        <v>6.7519265273313351</v>
      </c>
      <c r="O200" s="117"/>
      <c r="P200" s="150"/>
      <c r="R200" s="78"/>
      <c r="S200" s="78"/>
      <c r="T200" s="78"/>
    </row>
    <row r="201" spans="1:20">
      <c r="A201" s="118">
        <v>630</v>
      </c>
      <c r="B201" s="119" t="s">
        <v>263</v>
      </c>
      <c r="C201" s="96">
        <v>13.539246286517439</v>
      </c>
      <c r="D201" s="92">
        <v>13.279696942429345</v>
      </c>
      <c r="E201" s="92">
        <v>13.152400958488897</v>
      </c>
      <c r="F201" s="92">
        <v>12.486631468003711</v>
      </c>
      <c r="G201" s="92">
        <v>12.433762500683835</v>
      </c>
      <c r="H201" s="92">
        <v>12.543552038924014</v>
      </c>
      <c r="I201" s="92">
        <v>12.59081785480705</v>
      </c>
      <c r="J201" s="92">
        <v>12.375727926131892</v>
      </c>
      <c r="K201" s="92">
        <v>12.555141403961828</v>
      </c>
      <c r="L201" s="92">
        <v>4.8834466315656631</v>
      </c>
      <c r="M201" s="92">
        <v>5.5949261519838149</v>
      </c>
      <c r="N201" s="98">
        <v>5.9270802579726887</v>
      </c>
      <c r="O201" s="117"/>
      <c r="P201" s="150"/>
      <c r="R201" s="78"/>
      <c r="S201" s="78"/>
      <c r="T201" s="78"/>
    </row>
    <row r="202" spans="1:20">
      <c r="A202" s="118">
        <v>631</v>
      </c>
      <c r="B202" s="119" t="s">
        <v>264</v>
      </c>
      <c r="C202" s="96">
        <v>14.887293014998937</v>
      </c>
      <c r="D202" s="92">
        <v>15.02331436111789</v>
      </c>
      <c r="E202" s="92">
        <v>14.743260094086704</v>
      </c>
      <c r="F202" s="92">
        <v>14.930819230888522</v>
      </c>
      <c r="G202" s="92">
        <v>14.965426312754641</v>
      </c>
      <c r="H202" s="92">
        <v>15.030102999798935</v>
      </c>
      <c r="I202" s="92">
        <v>14.998494784478327</v>
      </c>
      <c r="J202" s="92">
        <v>15.254312870071615</v>
      </c>
      <c r="K202" s="92">
        <v>14.977561793125354</v>
      </c>
      <c r="L202" s="92">
        <v>6.7250504020761177</v>
      </c>
      <c r="M202" s="92">
        <v>6.8105362843808042</v>
      </c>
      <c r="N202" s="98">
        <v>7.1599542480354881</v>
      </c>
      <c r="O202" s="117"/>
      <c r="P202" s="150"/>
      <c r="R202" s="78"/>
      <c r="S202" s="78"/>
      <c r="T202" s="78"/>
    </row>
    <row r="203" spans="1:20">
      <c r="A203" s="118">
        <v>635</v>
      </c>
      <c r="B203" s="119" t="s">
        <v>265</v>
      </c>
      <c r="C203" s="96">
        <v>14.105650403339711</v>
      </c>
      <c r="D203" s="92">
        <v>14.393889385131406</v>
      </c>
      <c r="E203" s="92">
        <v>14.287243751625367</v>
      </c>
      <c r="F203" s="92">
        <v>13.711472253678332</v>
      </c>
      <c r="G203" s="92">
        <v>13.685186659300092</v>
      </c>
      <c r="H203" s="92">
        <v>14.042891479156156</v>
      </c>
      <c r="I203" s="92">
        <v>14.223074090563133</v>
      </c>
      <c r="J203" s="92">
        <v>14.250323073569723</v>
      </c>
      <c r="K203" s="92">
        <v>14.003562742537859</v>
      </c>
      <c r="L203" s="92">
        <v>6.2770496323025959</v>
      </c>
      <c r="M203" s="92">
        <v>6.3808574573867896</v>
      </c>
      <c r="N203" s="98">
        <v>6.7167012823578878</v>
      </c>
      <c r="O203" s="117"/>
      <c r="P203" s="150"/>
      <c r="R203" s="78"/>
      <c r="S203" s="78"/>
      <c r="T203" s="78"/>
    </row>
    <row r="204" spans="1:20">
      <c r="A204" s="118">
        <v>636</v>
      </c>
      <c r="B204" s="119" t="s">
        <v>266</v>
      </c>
      <c r="C204" s="96">
        <v>14.141875071002005</v>
      </c>
      <c r="D204" s="92">
        <v>14.067307674919181</v>
      </c>
      <c r="E204" s="92">
        <v>14.287372929695964</v>
      </c>
      <c r="F204" s="92">
        <v>13.77766351568944</v>
      </c>
      <c r="G204" s="92">
        <v>13.723752413655813</v>
      </c>
      <c r="H204" s="92">
        <v>13.653183224029931</v>
      </c>
      <c r="I204" s="92">
        <v>13.751670517820189</v>
      </c>
      <c r="J204" s="92">
        <v>13.870736737806403</v>
      </c>
      <c r="K204" s="92">
        <v>13.560710167904535</v>
      </c>
      <c r="L204" s="92">
        <v>6.016741040714658</v>
      </c>
      <c r="M204" s="92">
        <v>6.1007226152874585</v>
      </c>
      <c r="N204" s="98">
        <v>6.4387117356828334</v>
      </c>
      <c r="O204" s="117"/>
      <c r="P204" s="150"/>
      <c r="R204" s="78"/>
      <c r="S204" s="78"/>
      <c r="T204" s="78"/>
    </row>
    <row r="205" spans="1:20">
      <c r="A205" s="118">
        <v>678</v>
      </c>
      <c r="B205" s="119" t="s">
        <v>267</v>
      </c>
      <c r="C205" s="96">
        <v>15.904939694163881</v>
      </c>
      <c r="D205" s="92">
        <v>15.807761811236944</v>
      </c>
      <c r="E205" s="92">
        <v>15.594772658587072</v>
      </c>
      <c r="F205" s="92">
        <v>15.185699173131594</v>
      </c>
      <c r="G205" s="92">
        <v>15.134414425060996</v>
      </c>
      <c r="H205" s="92">
        <v>15.195654664182097</v>
      </c>
      <c r="I205" s="92">
        <v>15.245774190192748</v>
      </c>
      <c r="J205" s="92">
        <v>15.407914794170138</v>
      </c>
      <c r="K205" s="92">
        <v>15.366557001157602</v>
      </c>
      <c r="L205" s="92">
        <v>6.5511477319264051</v>
      </c>
      <c r="M205" s="92">
        <v>6.7599233243720311</v>
      </c>
      <c r="N205" s="98">
        <v>7.073435863669757</v>
      </c>
      <c r="O205" s="117"/>
      <c r="P205" s="150"/>
      <c r="R205" s="78"/>
      <c r="S205" s="78"/>
      <c r="T205" s="78"/>
    </row>
    <row r="206" spans="1:20">
      <c r="A206" s="118">
        <v>710</v>
      </c>
      <c r="B206" s="119" t="s">
        <v>268</v>
      </c>
      <c r="C206" s="96">
        <v>16.242416399612782</v>
      </c>
      <c r="D206" s="92">
        <v>16.134167097192073</v>
      </c>
      <c r="E206" s="92">
        <v>16.017587013387736</v>
      </c>
      <c r="F206" s="92">
        <v>15.468324912181133</v>
      </c>
      <c r="G206" s="92">
        <v>15.467491767608909</v>
      </c>
      <c r="H206" s="92">
        <v>15.480896252371256</v>
      </c>
      <c r="I206" s="92">
        <v>15.508921600358677</v>
      </c>
      <c r="J206" s="92">
        <v>15.557974731881725</v>
      </c>
      <c r="K206" s="92">
        <v>15.394917567967887</v>
      </c>
      <c r="L206" s="92">
        <v>6.9818809771048258</v>
      </c>
      <c r="M206" s="92">
        <v>7.0260015806659117</v>
      </c>
      <c r="N206" s="98">
        <v>7.3596367898709074</v>
      </c>
      <c r="O206" s="117"/>
      <c r="P206" s="150"/>
      <c r="R206" s="78"/>
      <c r="S206" s="78"/>
      <c r="T206" s="78"/>
    </row>
    <row r="207" spans="1:20">
      <c r="A207" s="118">
        <v>680</v>
      </c>
      <c r="B207" s="119" t="s">
        <v>269</v>
      </c>
      <c r="C207" s="96">
        <v>15.236493909792106</v>
      </c>
      <c r="D207" s="92">
        <v>15.164664820451558</v>
      </c>
      <c r="E207" s="92">
        <v>15.003384982093118</v>
      </c>
      <c r="F207" s="92">
        <v>14.482134932272853</v>
      </c>
      <c r="G207" s="92">
        <v>14.395301851628327</v>
      </c>
      <c r="H207" s="92">
        <v>14.380049706355802</v>
      </c>
      <c r="I207" s="92">
        <v>14.390525157450076</v>
      </c>
      <c r="J207" s="92">
        <v>14.747470955801646</v>
      </c>
      <c r="K207" s="92">
        <v>14.63061650412744</v>
      </c>
      <c r="L207" s="92">
        <v>5.8638148635988223</v>
      </c>
      <c r="M207" s="92">
        <v>5.9167945325806466</v>
      </c>
      <c r="N207" s="98">
        <v>6.1884008663749617</v>
      </c>
      <c r="O207" s="117"/>
      <c r="P207" s="150"/>
      <c r="R207" s="78"/>
      <c r="S207" s="78"/>
      <c r="T207" s="78"/>
    </row>
    <row r="208" spans="1:20">
      <c r="A208" s="118">
        <v>681</v>
      </c>
      <c r="B208" s="119" t="s">
        <v>270</v>
      </c>
      <c r="C208" s="96">
        <v>13.341574999978507</v>
      </c>
      <c r="D208" s="92">
        <v>13.108732603505876</v>
      </c>
      <c r="E208" s="92">
        <v>13.100280892897711</v>
      </c>
      <c r="F208" s="92">
        <v>12.540195402281688</v>
      </c>
      <c r="G208" s="92">
        <v>12.847064290847628</v>
      </c>
      <c r="H208" s="92">
        <v>13.242317482764365</v>
      </c>
      <c r="I208" s="92">
        <v>13.706345452070856</v>
      </c>
      <c r="J208" s="92">
        <v>13.725399043650837</v>
      </c>
      <c r="K208" s="92">
        <v>13.427450499554034</v>
      </c>
      <c r="L208" s="92">
        <v>6.291932507518279</v>
      </c>
      <c r="M208" s="92">
        <v>6.3998023351830353</v>
      </c>
      <c r="N208" s="98">
        <v>6.7567482406061012</v>
      </c>
      <c r="O208" s="117"/>
      <c r="P208" s="150"/>
      <c r="R208" s="78"/>
      <c r="S208" s="78"/>
      <c r="T208" s="78"/>
    </row>
    <row r="209" spans="1:20">
      <c r="A209" s="118">
        <v>683</v>
      </c>
      <c r="B209" s="119" t="s">
        <v>271</v>
      </c>
      <c r="C209" s="96">
        <v>12.527407145166983</v>
      </c>
      <c r="D209" s="92">
        <v>12.659883251115021</v>
      </c>
      <c r="E209" s="92">
        <v>12.502203595304215</v>
      </c>
      <c r="F209" s="92">
        <v>11.810047742047836</v>
      </c>
      <c r="G209" s="92">
        <v>11.818923836117072</v>
      </c>
      <c r="H209" s="92">
        <v>11.917735045599505</v>
      </c>
      <c r="I209" s="92">
        <v>12.021218968313034</v>
      </c>
      <c r="J209" s="92">
        <v>11.946555523255505</v>
      </c>
      <c r="K209" s="92">
        <v>11.738414372928293</v>
      </c>
      <c r="L209" s="92">
        <v>4.6806863701100712</v>
      </c>
      <c r="M209" s="92">
        <v>4.7539768091401822</v>
      </c>
      <c r="N209" s="98">
        <v>5.7567812003571266</v>
      </c>
      <c r="O209" s="117"/>
      <c r="P209" s="150"/>
      <c r="R209" s="78"/>
      <c r="S209" s="78"/>
      <c r="T209" s="78"/>
    </row>
    <row r="210" spans="1:20">
      <c r="A210" s="118">
        <v>684</v>
      </c>
      <c r="B210" s="119" t="s">
        <v>272</v>
      </c>
      <c r="C210" s="96">
        <v>14.351185581270716</v>
      </c>
      <c r="D210" s="92">
        <v>14.266122896192584</v>
      </c>
      <c r="E210" s="92">
        <v>14.882030009135585</v>
      </c>
      <c r="F210" s="92">
        <v>14.426987950800431</v>
      </c>
      <c r="G210" s="92">
        <v>14.398631357001532</v>
      </c>
      <c r="H210" s="92">
        <v>14.432855871477583</v>
      </c>
      <c r="I210" s="92">
        <v>15.322165872145479</v>
      </c>
      <c r="J210" s="92">
        <v>15.36925880402133</v>
      </c>
      <c r="K210" s="92">
        <v>14.785396942311444</v>
      </c>
      <c r="L210" s="92">
        <v>5.9924480804282148</v>
      </c>
      <c r="M210" s="92">
        <v>6.0920447990536308</v>
      </c>
      <c r="N210" s="98">
        <v>6.3490383696431909</v>
      </c>
      <c r="O210" s="117"/>
      <c r="P210" s="150"/>
      <c r="R210" s="78"/>
      <c r="S210" s="78"/>
      <c r="T210" s="78"/>
    </row>
    <row r="211" spans="1:20">
      <c r="A211" s="118">
        <v>686</v>
      </c>
      <c r="B211" s="119" t="s">
        <v>273</v>
      </c>
      <c r="C211" s="96">
        <v>14.291925263377596</v>
      </c>
      <c r="D211" s="92">
        <v>14.47813243087074</v>
      </c>
      <c r="E211" s="92">
        <v>14.352248252795333</v>
      </c>
      <c r="F211" s="92">
        <v>13.876103971983717</v>
      </c>
      <c r="G211" s="92">
        <v>13.861284681471481</v>
      </c>
      <c r="H211" s="92">
        <v>13.87902188539633</v>
      </c>
      <c r="I211" s="92">
        <v>13.99498638078448</v>
      </c>
      <c r="J211" s="92">
        <v>13.971058464788339</v>
      </c>
      <c r="K211" s="92">
        <v>14.156033895614721</v>
      </c>
      <c r="L211" s="92">
        <v>6.7136595148549922</v>
      </c>
      <c r="M211" s="92">
        <v>6.8235905088999571</v>
      </c>
      <c r="N211" s="98">
        <v>7.2013539215381108</v>
      </c>
      <c r="O211" s="117"/>
      <c r="P211" s="150"/>
      <c r="R211" s="78"/>
      <c r="S211" s="78"/>
      <c r="T211" s="78"/>
    </row>
    <row r="212" spans="1:20">
      <c r="A212" s="118">
        <v>687</v>
      </c>
      <c r="B212" s="119" t="s">
        <v>274</v>
      </c>
      <c r="C212" s="96">
        <v>12.223727159499802</v>
      </c>
      <c r="D212" s="92">
        <v>12.700382224768283</v>
      </c>
      <c r="E212" s="92">
        <v>12.505587061881469</v>
      </c>
      <c r="F212" s="92">
        <v>11.997137943673486</v>
      </c>
      <c r="G212" s="92">
        <v>12.560402007459601</v>
      </c>
      <c r="H212" s="92">
        <v>12.379787603554496</v>
      </c>
      <c r="I212" s="92">
        <v>12.533041624619704</v>
      </c>
      <c r="J212" s="92">
        <v>12.633354413124986</v>
      </c>
      <c r="K212" s="92">
        <v>12.511614657425266</v>
      </c>
      <c r="L212" s="92">
        <v>5.8839948422434425</v>
      </c>
      <c r="M212" s="92">
        <v>5.962433632774653</v>
      </c>
      <c r="N212" s="98">
        <v>6.3034476694655543</v>
      </c>
      <c r="O212" s="117"/>
      <c r="P212" s="150"/>
      <c r="R212" s="78"/>
      <c r="S212" s="78"/>
      <c r="T212" s="78"/>
    </row>
    <row r="213" spans="1:20">
      <c r="A213" s="118">
        <v>689</v>
      </c>
      <c r="B213" s="119" t="s">
        <v>275</v>
      </c>
      <c r="C213" s="96">
        <v>13.942093729253573</v>
      </c>
      <c r="D213" s="92">
        <v>14.407070415357403</v>
      </c>
      <c r="E213" s="92">
        <v>14.360798096170395</v>
      </c>
      <c r="F213" s="92">
        <v>13.693265621024654</v>
      </c>
      <c r="G213" s="92">
        <v>13.808636877512015</v>
      </c>
      <c r="H213" s="92">
        <v>13.811193501197584</v>
      </c>
      <c r="I213" s="92">
        <v>14.225670567389928</v>
      </c>
      <c r="J213" s="92">
        <v>14.490268280526788</v>
      </c>
      <c r="K213" s="92">
        <v>14.308985779159645</v>
      </c>
      <c r="L213" s="92">
        <v>6.0360852203555275</v>
      </c>
      <c r="M213" s="92">
        <v>6.0662344904487355</v>
      </c>
      <c r="N213" s="98">
        <v>6.4737854746176611</v>
      </c>
      <c r="O213" s="117"/>
      <c r="P213" s="150"/>
      <c r="R213" s="78"/>
      <c r="S213" s="78"/>
      <c r="T213" s="78"/>
    </row>
    <row r="214" spans="1:20">
      <c r="A214" s="118">
        <v>691</v>
      </c>
      <c r="B214" s="119" t="s">
        <v>276</v>
      </c>
      <c r="C214" s="96">
        <v>14.822034960616177</v>
      </c>
      <c r="D214" s="92">
        <v>14.382880326791085</v>
      </c>
      <c r="E214" s="92">
        <v>14.279714919328695</v>
      </c>
      <c r="F214" s="92">
        <v>13.649746684419751</v>
      </c>
      <c r="G214" s="92">
        <v>14.15328994910265</v>
      </c>
      <c r="H214" s="92">
        <v>14.241863096076974</v>
      </c>
      <c r="I214" s="92">
        <v>14.282861527489517</v>
      </c>
      <c r="J214" s="92">
        <v>14.258572905567465</v>
      </c>
      <c r="K214" s="92">
        <v>14.185090019567907</v>
      </c>
      <c r="L214" s="92">
        <v>6.8422283770407955</v>
      </c>
      <c r="M214" s="92">
        <v>6.954521987220498</v>
      </c>
      <c r="N214" s="98">
        <v>7.5839321469790821</v>
      </c>
      <c r="O214" s="117"/>
      <c r="P214" s="150"/>
      <c r="R214" s="78"/>
      <c r="S214" s="78"/>
      <c r="T214" s="78"/>
    </row>
    <row r="215" spans="1:20">
      <c r="A215" s="118">
        <v>694</v>
      </c>
      <c r="B215" s="119" t="s">
        <v>277</v>
      </c>
      <c r="C215" s="96">
        <v>15.622225231175698</v>
      </c>
      <c r="D215" s="92">
        <v>15.525853759674293</v>
      </c>
      <c r="E215" s="92">
        <v>15.329853360789926</v>
      </c>
      <c r="F215" s="92">
        <v>14.8473900233408</v>
      </c>
      <c r="G215" s="92">
        <v>14.806333304057333</v>
      </c>
      <c r="H215" s="92">
        <v>14.831710073054218</v>
      </c>
      <c r="I215" s="92">
        <v>14.886319275699162</v>
      </c>
      <c r="J215" s="92">
        <v>14.904453860132364</v>
      </c>
      <c r="K215" s="92">
        <v>14.722751287881707</v>
      </c>
      <c r="L215" s="92">
        <v>6.0183072658527887</v>
      </c>
      <c r="M215" s="92">
        <v>6.1114544485860121</v>
      </c>
      <c r="N215" s="98">
        <v>6.3891930222905717</v>
      </c>
      <c r="O215" s="117"/>
      <c r="P215" s="150"/>
      <c r="R215" s="78"/>
      <c r="S215" s="78"/>
      <c r="T215" s="78"/>
    </row>
    <row r="216" spans="1:20">
      <c r="A216" s="118">
        <v>697</v>
      </c>
      <c r="B216" s="119" t="s">
        <v>278</v>
      </c>
      <c r="C216" s="96">
        <v>13.535077771561831</v>
      </c>
      <c r="D216" s="92">
        <v>13.785444477486726</v>
      </c>
      <c r="E216" s="92">
        <v>13.74102253439079</v>
      </c>
      <c r="F216" s="92">
        <v>13.297891029611511</v>
      </c>
      <c r="G216" s="92">
        <v>13.317902642332285</v>
      </c>
      <c r="H216" s="92">
        <v>13.349993638799141</v>
      </c>
      <c r="I216" s="92">
        <v>13.431832144059138</v>
      </c>
      <c r="J216" s="92">
        <v>13.443151059503256</v>
      </c>
      <c r="K216" s="92">
        <v>13.57326768446824</v>
      </c>
      <c r="L216" s="92">
        <v>6.2684547760530354</v>
      </c>
      <c r="M216" s="92">
        <v>6.3229579790601393</v>
      </c>
      <c r="N216" s="98">
        <v>6.6263599033816014</v>
      </c>
      <c r="O216" s="117"/>
      <c r="P216" s="150"/>
      <c r="R216" s="78"/>
      <c r="S216" s="78"/>
      <c r="T216" s="78"/>
    </row>
    <row r="217" spans="1:20">
      <c r="A217" s="118">
        <v>698</v>
      </c>
      <c r="B217" s="119" t="s">
        <v>279</v>
      </c>
      <c r="C217" s="96">
        <v>15.832178784086437</v>
      </c>
      <c r="D217" s="92">
        <v>15.73933225406784</v>
      </c>
      <c r="E217" s="92">
        <v>15.520190532342793</v>
      </c>
      <c r="F217" s="92">
        <v>14.928586200368279</v>
      </c>
      <c r="G217" s="92">
        <v>14.88361226594971</v>
      </c>
      <c r="H217" s="92">
        <v>14.858390766536825</v>
      </c>
      <c r="I217" s="92">
        <v>15.30121179954611</v>
      </c>
      <c r="J217" s="92">
        <v>15.268134363120797</v>
      </c>
      <c r="K217" s="92">
        <v>15.178898319514845</v>
      </c>
      <c r="L217" s="92">
        <v>6.7032562343067692</v>
      </c>
      <c r="M217" s="92">
        <v>6.8194394003145238</v>
      </c>
      <c r="N217" s="98">
        <v>7.1443026059514603</v>
      </c>
      <c r="O217" s="117"/>
      <c r="P217" s="150"/>
      <c r="R217" s="78"/>
      <c r="S217" s="78"/>
      <c r="T217" s="78"/>
    </row>
    <row r="218" spans="1:20">
      <c r="A218" s="118">
        <v>700</v>
      </c>
      <c r="B218" s="119" t="s">
        <v>280</v>
      </c>
      <c r="C218" s="96">
        <v>14.142560570698688</v>
      </c>
      <c r="D218" s="92">
        <v>14.907157201405569</v>
      </c>
      <c r="E218" s="92">
        <v>14.774134165602502</v>
      </c>
      <c r="F218" s="92">
        <v>14.37811548372815</v>
      </c>
      <c r="G218" s="92">
        <v>14.392979709294035</v>
      </c>
      <c r="H218" s="92">
        <v>14.447245187969726</v>
      </c>
      <c r="I218" s="92">
        <v>14.595722857312099</v>
      </c>
      <c r="J218" s="92">
        <v>14.628826037844206</v>
      </c>
      <c r="K218" s="92">
        <v>14.363134741641202</v>
      </c>
      <c r="L218" s="92">
        <v>5.8263531425564148</v>
      </c>
      <c r="M218" s="92">
        <v>6.4586893012733286</v>
      </c>
      <c r="N218" s="98">
        <v>6.7392908599559256</v>
      </c>
      <c r="O218" s="117"/>
      <c r="P218" s="150"/>
      <c r="R218" s="78"/>
      <c r="S218" s="78"/>
      <c r="T218" s="78"/>
    </row>
    <row r="219" spans="1:20">
      <c r="A219" s="115">
        <v>702</v>
      </c>
      <c r="B219" s="116" t="s">
        <v>281</v>
      </c>
      <c r="C219" s="96">
        <v>14.643985763036083</v>
      </c>
      <c r="D219" s="92">
        <v>15.015531809693211</v>
      </c>
      <c r="E219" s="92">
        <v>14.881601807035127</v>
      </c>
      <c r="F219" s="92">
        <v>14.228992163237692</v>
      </c>
      <c r="G219" s="92">
        <v>14.231874306559419</v>
      </c>
      <c r="H219" s="92">
        <v>14.267670367799422</v>
      </c>
      <c r="I219" s="92">
        <v>14.26387851273344</v>
      </c>
      <c r="J219" s="92">
        <v>14.307802241048329</v>
      </c>
      <c r="K219" s="92">
        <v>14.018286632360415</v>
      </c>
      <c r="L219" s="92">
        <v>6.5158546063812963</v>
      </c>
      <c r="M219" s="92">
        <v>6.6217881845515034</v>
      </c>
      <c r="N219" s="98">
        <v>6.9751252713242238</v>
      </c>
      <c r="O219" s="117"/>
      <c r="P219" s="150"/>
      <c r="R219" s="78"/>
      <c r="S219" s="78"/>
      <c r="T219" s="78"/>
    </row>
    <row r="220" spans="1:20">
      <c r="A220" s="118">
        <v>704</v>
      </c>
      <c r="B220" s="119" t="s">
        <v>282</v>
      </c>
      <c r="C220" s="96">
        <v>14.420740819859512</v>
      </c>
      <c r="D220" s="92">
        <v>14.793318626195452</v>
      </c>
      <c r="E220" s="92">
        <v>14.871098703025465</v>
      </c>
      <c r="F220" s="92">
        <v>14.441022524651151</v>
      </c>
      <c r="G220" s="92">
        <v>14.346947215095252</v>
      </c>
      <c r="H220" s="92">
        <v>14.348170849652439</v>
      </c>
      <c r="I220" s="92">
        <v>14.404203248516726</v>
      </c>
      <c r="J220" s="92">
        <v>14.49091854621429</v>
      </c>
      <c r="K220" s="92">
        <v>14.392023625345118</v>
      </c>
      <c r="L220" s="92">
        <v>5.5335796035240632</v>
      </c>
      <c r="M220" s="92">
        <v>5.5996972282917286</v>
      </c>
      <c r="N220" s="98">
        <v>6.0191895083221914</v>
      </c>
      <c r="O220" s="117"/>
      <c r="P220" s="150"/>
      <c r="R220" s="78"/>
      <c r="S220" s="78"/>
      <c r="T220" s="78"/>
    </row>
    <row r="221" spans="1:20">
      <c r="A221" s="118">
        <v>707</v>
      </c>
      <c r="B221" s="119" t="s">
        <v>283</v>
      </c>
      <c r="C221" s="96">
        <v>12.875484851134535</v>
      </c>
      <c r="D221" s="92">
        <v>12.645529560490646</v>
      </c>
      <c r="E221" s="92">
        <v>12.770582620438873</v>
      </c>
      <c r="F221" s="92">
        <v>12.417072489484163</v>
      </c>
      <c r="G221" s="92">
        <v>12.262730326159298</v>
      </c>
      <c r="H221" s="92">
        <v>12.396670893493569</v>
      </c>
      <c r="I221" s="92">
        <v>12.495101048166688</v>
      </c>
      <c r="J221" s="92">
        <v>12.473254841949416</v>
      </c>
      <c r="K221" s="92">
        <v>12.273598942125943</v>
      </c>
      <c r="L221" s="92">
        <v>5.5373014360207957</v>
      </c>
      <c r="M221" s="92">
        <v>5.6266786169815202</v>
      </c>
      <c r="N221" s="98">
        <v>6.6119805207856084</v>
      </c>
      <c r="O221" s="117"/>
      <c r="P221" s="150"/>
      <c r="R221" s="78"/>
      <c r="S221" s="78"/>
      <c r="T221" s="78"/>
    </row>
    <row r="222" spans="1:20">
      <c r="A222" s="118">
        <v>729</v>
      </c>
      <c r="B222" s="119" t="s">
        <v>284</v>
      </c>
      <c r="C222" s="96">
        <v>14.108339564468697</v>
      </c>
      <c r="D222" s="92">
        <v>14.325183751516672</v>
      </c>
      <c r="E222" s="92">
        <v>14.202373397171899</v>
      </c>
      <c r="F222" s="92">
        <v>13.644900832770137</v>
      </c>
      <c r="G222" s="92">
        <v>13.626110016093209</v>
      </c>
      <c r="H222" s="92">
        <v>13.606730667820216</v>
      </c>
      <c r="I222" s="92">
        <v>13.710886505518676</v>
      </c>
      <c r="J222" s="92">
        <v>14.105445870471911</v>
      </c>
      <c r="K222" s="92">
        <v>13.825261148849973</v>
      </c>
      <c r="L222" s="92">
        <v>6.4283274607571856</v>
      </c>
      <c r="M222" s="92">
        <v>6.4795191876095357</v>
      </c>
      <c r="N222" s="98">
        <v>6.8227782710082536</v>
      </c>
      <c r="O222" s="117"/>
      <c r="P222" s="150"/>
      <c r="R222" s="78"/>
      <c r="S222" s="78"/>
      <c r="T222" s="78"/>
    </row>
    <row r="223" spans="1:20">
      <c r="A223" s="118">
        <v>732</v>
      </c>
      <c r="B223" s="119" t="s">
        <v>285</v>
      </c>
      <c r="C223" s="96">
        <v>13.48550208386245</v>
      </c>
      <c r="D223" s="92">
        <v>13.318122042924561</v>
      </c>
      <c r="E223" s="92">
        <v>13.009538971874358</v>
      </c>
      <c r="F223" s="92">
        <v>12.580538271364539</v>
      </c>
      <c r="G223" s="92">
        <v>12.55985585729416</v>
      </c>
      <c r="H223" s="92">
        <v>12.598451848394349</v>
      </c>
      <c r="I223" s="92">
        <v>12.49390462995056</v>
      </c>
      <c r="J223" s="92">
        <v>12.655726306105816</v>
      </c>
      <c r="K223" s="92">
        <v>12.540776772619868</v>
      </c>
      <c r="L223" s="92">
        <v>5.1266462977531093</v>
      </c>
      <c r="M223" s="92">
        <v>5.8886059928598131</v>
      </c>
      <c r="N223" s="98">
        <v>6.4421632398748674</v>
      </c>
      <c r="O223" s="117"/>
      <c r="P223" s="150"/>
      <c r="R223" s="78"/>
      <c r="S223" s="78"/>
      <c r="T223" s="78"/>
    </row>
    <row r="224" spans="1:20">
      <c r="A224" s="118">
        <v>734</v>
      </c>
      <c r="B224" s="119" t="s">
        <v>286</v>
      </c>
      <c r="C224" s="96">
        <v>15.100205017325949</v>
      </c>
      <c r="D224" s="92">
        <v>15.025909331060552</v>
      </c>
      <c r="E224" s="92">
        <v>14.832453681761162</v>
      </c>
      <c r="F224" s="92">
        <v>14.133598431145742</v>
      </c>
      <c r="G224" s="92">
        <v>14.062664536069498</v>
      </c>
      <c r="H224" s="92">
        <v>14.059405219439334</v>
      </c>
      <c r="I224" s="92">
        <v>14.168622743383144</v>
      </c>
      <c r="J224" s="92">
        <v>14.190931774700564</v>
      </c>
      <c r="K224" s="92">
        <v>14.038314809405707</v>
      </c>
      <c r="L224" s="92">
        <v>5.938981590010485</v>
      </c>
      <c r="M224" s="92">
        <v>6.0043330129484609</v>
      </c>
      <c r="N224" s="98">
        <v>6.2985580136680008</v>
      </c>
      <c r="O224" s="117"/>
      <c r="P224" s="150"/>
      <c r="R224" s="78"/>
      <c r="S224" s="78"/>
      <c r="T224" s="78"/>
    </row>
    <row r="225" spans="1:20">
      <c r="A225" s="115">
        <v>790</v>
      </c>
      <c r="B225" s="116" t="s">
        <v>287</v>
      </c>
      <c r="C225" s="96">
        <v>13.970832545258633</v>
      </c>
      <c r="D225" s="92">
        <v>14.400390518988603</v>
      </c>
      <c r="E225" s="92">
        <v>14.239710564377665</v>
      </c>
      <c r="F225" s="92">
        <v>13.7454518332275</v>
      </c>
      <c r="G225" s="92">
        <v>13.70873585594601</v>
      </c>
      <c r="H225" s="92">
        <v>13.700431656674816</v>
      </c>
      <c r="I225" s="92">
        <v>13.778786881342432</v>
      </c>
      <c r="J225" s="92">
        <v>14.357809489404127</v>
      </c>
      <c r="K225" s="92">
        <v>14.162067276911689</v>
      </c>
      <c r="L225" s="92">
        <v>6.3289454856217366</v>
      </c>
      <c r="M225" s="92">
        <v>6.4428540784995185</v>
      </c>
      <c r="N225" s="98">
        <v>6.7770979864387737</v>
      </c>
      <c r="O225" s="117"/>
      <c r="P225" s="150"/>
      <c r="R225" s="78"/>
      <c r="S225" s="78"/>
      <c r="T225" s="78"/>
    </row>
    <row r="226" spans="1:20">
      <c r="A226" s="118">
        <v>738</v>
      </c>
      <c r="B226" s="119" t="s">
        <v>288</v>
      </c>
      <c r="C226" s="96">
        <v>14.413904140154237</v>
      </c>
      <c r="D226" s="92">
        <v>14.595550849033282</v>
      </c>
      <c r="E226" s="92">
        <v>14.576710853279353</v>
      </c>
      <c r="F226" s="92">
        <v>14.374319582474437</v>
      </c>
      <c r="G226" s="92">
        <v>14.311235530136583</v>
      </c>
      <c r="H226" s="92">
        <v>14.322332969961053</v>
      </c>
      <c r="I226" s="92">
        <v>14.51803677926531</v>
      </c>
      <c r="J226" s="92">
        <v>14.491059955378159</v>
      </c>
      <c r="K226" s="92">
        <v>14.208865684209087</v>
      </c>
      <c r="L226" s="92">
        <v>6.3226102974051717</v>
      </c>
      <c r="M226" s="92">
        <v>6.3509484371799463</v>
      </c>
      <c r="N226" s="98">
        <v>6.6638597753649575</v>
      </c>
      <c r="O226" s="117"/>
      <c r="P226" s="150"/>
      <c r="R226" s="78"/>
      <c r="S226" s="78"/>
      <c r="T226" s="78"/>
    </row>
    <row r="227" spans="1:20">
      <c r="A227" s="118">
        <v>739</v>
      </c>
      <c r="B227" s="119" t="s">
        <v>289</v>
      </c>
      <c r="C227" s="96">
        <v>14.135942847081617</v>
      </c>
      <c r="D227" s="92">
        <v>14.010062373655483</v>
      </c>
      <c r="E227" s="92">
        <v>13.820448313847525</v>
      </c>
      <c r="F227" s="92">
        <v>13.43823851755813</v>
      </c>
      <c r="G227" s="92">
        <v>13.672776645151851</v>
      </c>
      <c r="H227" s="92">
        <v>13.802295001870572</v>
      </c>
      <c r="I227" s="92">
        <v>13.987028390874471</v>
      </c>
      <c r="J227" s="92">
        <v>13.995821045162907</v>
      </c>
      <c r="K227" s="92">
        <v>13.812127858711907</v>
      </c>
      <c r="L227" s="92">
        <v>6.1545184544022442</v>
      </c>
      <c r="M227" s="92">
        <v>6.2472385203979055</v>
      </c>
      <c r="N227" s="98">
        <v>6.5610477349699323</v>
      </c>
      <c r="O227" s="117"/>
      <c r="P227" s="150"/>
      <c r="R227" s="78"/>
      <c r="S227" s="78"/>
      <c r="T227" s="78"/>
    </row>
    <row r="228" spans="1:20">
      <c r="A228" s="118">
        <v>740</v>
      </c>
      <c r="B228" s="119" t="s">
        <v>290</v>
      </c>
      <c r="C228" s="96">
        <v>15.898044738288393</v>
      </c>
      <c r="D228" s="92">
        <v>15.780308752684034</v>
      </c>
      <c r="E228" s="92">
        <v>15.932139756206531</v>
      </c>
      <c r="F228" s="92">
        <v>15.365880875423418</v>
      </c>
      <c r="G228" s="92">
        <v>14.974071724816866</v>
      </c>
      <c r="H228" s="92">
        <v>15.266270427460711</v>
      </c>
      <c r="I228" s="92">
        <v>15.634623456937316</v>
      </c>
      <c r="J228" s="92">
        <v>15.702400667094235</v>
      </c>
      <c r="K228" s="92">
        <v>14.970943466202796</v>
      </c>
      <c r="L228" s="92">
        <v>6.8300537321432619</v>
      </c>
      <c r="M228" s="92">
        <v>6.85761693528067</v>
      </c>
      <c r="N228" s="98">
        <v>7.1976498293720539</v>
      </c>
      <c r="O228" s="117"/>
      <c r="P228" s="150"/>
      <c r="R228" s="78"/>
      <c r="S228" s="78"/>
      <c r="T228" s="78"/>
    </row>
    <row r="229" spans="1:20">
      <c r="A229" s="118">
        <v>742</v>
      </c>
      <c r="B229" s="119" t="s">
        <v>291</v>
      </c>
      <c r="C229" s="96">
        <v>14.373543546061393</v>
      </c>
      <c r="D229" s="92">
        <v>14.199255722828383</v>
      </c>
      <c r="E229" s="92">
        <v>14.023115315289809</v>
      </c>
      <c r="F229" s="92">
        <v>13.51043774770611</v>
      </c>
      <c r="G229" s="92">
        <v>13.67811954182049</v>
      </c>
      <c r="H229" s="92">
        <v>13.552687243095946</v>
      </c>
      <c r="I229" s="92">
        <v>13.759627306032273</v>
      </c>
      <c r="J229" s="92">
        <v>13.729841307108801</v>
      </c>
      <c r="K229" s="92">
        <v>13.937659139155741</v>
      </c>
      <c r="L229" s="92">
        <v>6.1675722427885598</v>
      </c>
      <c r="M229" s="92">
        <v>6.2359987282892932</v>
      </c>
      <c r="N229" s="98">
        <v>6.5750840851841108</v>
      </c>
      <c r="O229" s="117"/>
      <c r="P229" s="150"/>
      <c r="R229" s="78"/>
      <c r="S229" s="78"/>
      <c r="T229" s="78"/>
    </row>
    <row r="230" spans="1:20">
      <c r="A230" s="118">
        <v>743</v>
      </c>
      <c r="B230" s="119" t="s">
        <v>292</v>
      </c>
      <c r="C230" s="96">
        <v>15.737277314917241</v>
      </c>
      <c r="D230" s="92">
        <v>15.656309247304803</v>
      </c>
      <c r="E230" s="92">
        <v>15.431059046306578</v>
      </c>
      <c r="F230" s="92">
        <v>14.885192939937195</v>
      </c>
      <c r="G230" s="92">
        <v>14.84247670688179</v>
      </c>
      <c r="H230" s="92">
        <v>14.847754960785107</v>
      </c>
      <c r="I230" s="92">
        <v>14.851624204689891</v>
      </c>
      <c r="J230" s="92">
        <v>14.905015053432129</v>
      </c>
      <c r="K230" s="92">
        <v>14.725174655803293</v>
      </c>
      <c r="L230" s="92">
        <v>6.3126855658705745</v>
      </c>
      <c r="M230" s="92">
        <v>6.420407478200497</v>
      </c>
      <c r="N230" s="98">
        <v>7.4051929373315835</v>
      </c>
      <c r="O230" s="117"/>
      <c r="P230" s="150"/>
      <c r="R230" s="78"/>
      <c r="S230" s="78"/>
      <c r="T230" s="78"/>
    </row>
    <row r="231" spans="1:20">
      <c r="A231" s="118">
        <v>746</v>
      </c>
      <c r="B231" s="119" t="s">
        <v>293</v>
      </c>
      <c r="C231" s="96">
        <v>15.036802668369997</v>
      </c>
      <c r="D231" s="92">
        <v>14.75492443467431</v>
      </c>
      <c r="E231" s="92">
        <v>14.480515891747674</v>
      </c>
      <c r="F231" s="92">
        <v>14.040623828993278</v>
      </c>
      <c r="G231" s="92">
        <v>14.032836377798784</v>
      </c>
      <c r="H231" s="92">
        <v>14.093500784088008</v>
      </c>
      <c r="I231" s="92">
        <v>14.034289917970739</v>
      </c>
      <c r="J231" s="92">
        <v>13.975715579554414</v>
      </c>
      <c r="K231" s="92">
        <v>13.767864320523255</v>
      </c>
      <c r="L231" s="92">
        <v>6.3502813014207824</v>
      </c>
      <c r="M231" s="92">
        <v>6.7707874579128555</v>
      </c>
      <c r="N231" s="98">
        <v>7.1980769770019997</v>
      </c>
      <c r="O231" s="117"/>
      <c r="P231" s="150"/>
      <c r="R231" s="78"/>
      <c r="S231" s="78"/>
      <c r="T231" s="78"/>
    </row>
    <row r="232" spans="1:20">
      <c r="A232" s="118">
        <v>747</v>
      </c>
      <c r="B232" s="119" t="s">
        <v>294</v>
      </c>
      <c r="C232" s="96">
        <v>13.017822273481791</v>
      </c>
      <c r="D232" s="92">
        <v>12.818071745550538</v>
      </c>
      <c r="E232" s="92">
        <v>12.751656032250333</v>
      </c>
      <c r="F232" s="92">
        <v>12.255653321902896</v>
      </c>
      <c r="G232" s="92">
        <v>12.953373627362097</v>
      </c>
      <c r="H232" s="92">
        <v>12.944548314716585</v>
      </c>
      <c r="I232" s="92">
        <v>12.938955782499837</v>
      </c>
      <c r="J232" s="92">
        <v>12.978649706439105</v>
      </c>
      <c r="K232" s="92">
        <v>13.000789418888875</v>
      </c>
      <c r="L232" s="92">
        <v>6.0553764218472743</v>
      </c>
      <c r="M232" s="92">
        <v>6.184636116121216</v>
      </c>
      <c r="N232" s="98">
        <v>6.53390976817475</v>
      </c>
      <c r="O232" s="117"/>
      <c r="P232" s="150"/>
      <c r="R232" s="78"/>
      <c r="S232" s="78"/>
      <c r="T232" s="78"/>
    </row>
    <row r="233" spans="1:20">
      <c r="A233" s="118">
        <v>748</v>
      </c>
      <c r="B233" s="119" t="s">
        <v>295</v>
      </c>
      <c r="C233" s="96">
        <v>15.411226089850468</v>
      </c>
      <c r="D233" s="92">
        <v>15.221030251962542</v>
      </c>
      <c r="E233" s="92">
        <v>15.162892170676898</v>
      </c>
      <c r="F233" s="92">
        <v>14.431401402189177</v>
      </c>
      <c r="G233" s="92">
        <v>14.462399662401017</v>
      </c>
      <c r="H233" s="92">
        <v>14.492635242472874</v>
      </c>
      <c r="I233" s="92">
        <v>14.510835674657674</v>
      </c>
      <c r="J233" s="92">
        <v>14.492717854101333</v>
      </c>
      <c r="K233" s="92">
        <v>14.354672885478569</v>
      </c>
      <c r="L233" s="92">
        <v>6.6227452700899194</v>
      </c>
      <c r="M233" s="92">
        <v>6.7572358448507606</v>
      </c>
      <c r="N233" s="98">
        <v>7.1138002542552989</v>
      </c>
      <c r="O233" s="117"/>
      <c r="P233" s="150"/>
      <c r="R233" s="78"/>
      <c r="S233" s="78"/>
      <c r="T233" s="78"/>
    </row>
    <row r="234" spans="1:20">
      <c r="A234" s="118">
        <v>791</v>
      </c>
      <c r="B234" s="119" t="s">
        <v>296</v>
      </c>
      <c r="C234" s="96">
        <v>14.22173108198198</v>
      </c>
      <c r="D234" s="92">
        <v>14.355641444897648</v>
      </c>
      <c r="E234" s="92">
        <v>14.12083511730194</v>
      </c>
      <c r="F234" s="92">
        <v>13.459727796893235</v>
      </c>
      <c r="G234" s="92">
        <v>13.530380648667137</v>
      </c>
      <c r="H234" s="92">
        <v>13.51185638664681</v>
      </c>
      <c r="I234" s="92">
        <v>13.642185818546679</v>
      </c>
      <c r="J234" s="92">
        <v>13.579658337132001</v>
      </c>
      <c r="K234" s="92">
        <v>13.166508181075447</v>
      </c>
      <c r="L234" s="92">
        <v>6.0727836983954067</v>
      </c>
      <c r="M234" s="92">
        <v>6.1500936838600806</v>
      </c>
      <c r="N234" s="98">
        <v>6.6539993327603755</v>
      </c>
      <c r="O234" s="117"/>
      <c r="P234" s="150"/>
      <c r="R234" s="78"/>
      <c r="S234" s="78"/>
      <c r="T234" s="78"/>
    </row>
    <row r="235" spans="1:20">
      <c r="A235" s="118">
        <v>749</v>
      </c>
      <c r="B235" s="119" t="s">
        <v>297</v>
      </c>
      <c r="C235" s="96">
        <v>16.064865776917632</v>
      </c>
      <c r="D235" s="92">
        <v>16.000221373163075</v>
      </c>
      <c r="E235" s="92">
        <v>15.806640339442653</v>
      </c>
      <c r="F235" s="92">
        <v>15.317920732877644</v>
      </c>
      <c r="G235" s="92">
        <v>15.225965416380442</v>
      </c>
      <c r="H235" s="92">
        <v>15.25436144569286</v>
      </c>
      <c r="I235" s="92">
        <v>15.883118504332398</v>
      </c>
      <c r="J235" s="92">
        <v>15.834158514459107</v>
      </c>
      <c r="K235" s="92">
        <v>15.782206507926601</v>
      </c>
      <c r="L235" s="92">
        <v>7.1581159290620997</v>
      </c>
      <c r="M235" s="92">
        <v>7.2748229033680687</v>
      </c>
      <c r="N235" s="98">
        <v>7.6324722041155182</v>
      </c>
      <c r="O235" s="117"/>
      <c r="P235" s="150"/>
      <c r="R235" s="78"/>
      <c r="S235" s="78"/>
      <c r="T235" s="78"/>
    </row>
    <row r="236" spans="1:20">
      <c r="A236" s="118">
        <v>751</v>
      </c>
      <c r="B236" s="119" t="s">
        <v>298</v>
      </c>
      <c r="C236" s="96">
        <v>15.168936369094022</v>
      </c>
      <c r="D236" s="92">
        <v>15.517055716631495</v>
      </c>
      <c r="E236" s="92">
        <v>15.606420882633049</v>
      </c>
      <c r="F236" s="92">
        <v>15.051790864755093</v>
      </c>
      <c r="G236" s="92">
        <v>15.115563303702061</v>
      </c>
      <c r="H236" s="92">
        <v>15.110908816721428</v>
      </c>
      <c r="I236" s="92">
        <v>15.284001226063491</v>
      </c>
      <c r="J236" s="92">
        <v>15.163353372111093</v>
      </c>
      <c r="K236" s="92">
        <v>15.098413183521876</v>
      </c>
      <c r="L236" s="92">
        <v>6.7696241516164299</v>
      </c>
      <c r="M236" s="92">
        <v>6.8965922580701742</v>
      </c>
      <c r="N236" s="98">
        <v>7.2228045915227694</v>
      </c>
      <c r="O236" s="117"/>
      <c r="P236" s="150"/>
      <c r="R236" s="78"/>
      <c r="S236" s="78"/>
      <c r="T236" s="78"/>
    </row>
    <row r="237" spans="1:20">
      <c r="A237" s="118">
        <v>753</v>
      </c>
      <c r="B237" s="119" t="s">
        <v>299</v>
      </c>
      <c r="C237" s="96">
        <v>15.213480765636012</v>
      </c>
      <c r="D237" s="92">
        <v>15.194234553033048</v>
      </c>
      <c r="E237" s="92">
        <v>15.100199039050448</v>
      </c>
      <c r="F237" s="92">
        <v>14.668925988778243</v>
      </c>
      <c r="G237" s="92">
        <v>14.672894416568539</v>
      </c>
      <c r="H237" s="92">
        <v>14.664488839741075</v>
      </c>
      <c r="I237" s="92">
        <v>14.764583850967556</v>
      </c>
      <c r="J237" s="92">
        <v>14.740013598704458</v>
      </c>
      <c r="K237" s="92">
        <v>14.609333783140867</v>
      </c>
      <c r="L237" s="92">
        <v>5.2728417555906866</v>
      </c>
      <c r="M237" s="92">
        <v>5.3271925752700042</v>
      </c>
      <c r="N237" s="98">
        <v>5.5190779308472262</v>
      </c>
      <c r="O237" s="117"/>
      <c r="P237" s="150"/>
      <c r="R237" s="78"/>
      <c r="S237" s="78"/>
      <c r="T237" s="78"/>
    </row>
    <row r="238" spans="1:20">
      <c r="A238" s="118">
        <v>755</v>
      </c>
      <c r="B238" s="119" t="s">
        <v>300</v>
      </c>
      <c r="C238" s="96">
        <v>16.500412750661877</v>
      </c>
      <c r="D238" s="92">
        <v>16.571570281738222</v>
      </c>
      <c r="E238" s="92">
        <v>16.423876436536492</v>
      </c>
      <c r="F238" s="92">
        <v>15.98396708114721</v>
      </c>
      <c r="G238" s="92">
        <v>15.96347754674199</v>
      </c>
      <c r="H238" s="92">
        <v>15.957387760936289</v>
      </c>
      <c r="I238" s="92">
        <v>16.073892248756927</v>
      </c>
      <c r="J238" s="92">
        <v>16.150646860918791</v>
      </c>
      <c r="K238" s="92">
        <v>15.788843608600136</v>
      </c>
      <c r="L238" s="92">
        <v>6.7276471485704334</v>
      </c>
      <c r="M238" s="92">
        <v>6.8250817330947875</v>
      </c>
      <c r="N238" s="98">
        <v>7.0871746090307255</v>
      </c>
      <c r="O238" s="117"/>
      <c r="P238" s="150"/>
      <c r="R238" s="78"/>
      <c r="S238" s="78"/>
      <c r="T238" s="78"/>
    </row>
    <row r="239" spans="1:20">
      <c r="A239" s="118">
        <v>758</v>
      </c>
      <c r="B239" s="119" t="s">
        <v>301</v>
      </c>
      <c r="C239" s="96">
        <v>14.369566691855191</v>
      </c>
      <c r="D239" s="92">
        <v>14.31072420177161</v>
      </c>
      <c r="E239" s="92">
        <v>14.046196051798194</v>
      </c>
      <c r="F239" s="92">
        <v>13.520100768533705</v>
      </c>
      <c r="G239" s="92">
        <v>13.44362213912974</v>
      </c>
      <c r="H239" s="92">
        <v>13.561666997910542</v>
      </c>
      <c r="I239" s="92">
        <v>14.308398494770071</v>
      </c>
      <c r="J239" s="92">
        <v>14.361844607999933</v>
      </c>
      <c r="K239" s="92">
        <v>14.283224982977579</v>
      </c>
      <c r="L239" s="92">
        <v>6.0953265103460774</v>
      </c>
      <c r="M239" s="92">
        <v>5.9092283083732031</v>
      </c>
      <c r="N239" s="98">
        <v>6.203192620616603</v>
      </c>
      <c r="O239" s="117"/>
      <c r="P239" s="150"/>
      <c r="R239" s="78"/>
      <c r="S239" s="78"/>
      <c r="T239" s="78"/>
    </row>
    <row r="240" spans="1:20">
      <c r="A240" s="118">
        <v>759</v>
      </c>
      <c r="B240" s="119" t="s">
        <v>302</v>
      </c>
      <c r="C240" s="96">
        <v>13.180291523356251</v>
      </c>
      <c r="D240" s="92">
        <v>13.267530598858322</v>
      </c>
      <c r="E240" s="92">
        <v>13.338526045314834</v>
      </c>
      <c r="F240" s="92">
        <v>12.879568914409059</v>
      </c>
      <c r="G240" s="92">
        <v>12.940494480577017</v>
      </c>
      <c r="H240" s="92">
        <v>12.87798443838636</v>
      </c>
      <c r="I240" s="92">
        <v>12.824390531520258</v>
      </c>
      <c r="J240" s="92">
        <v>12.864172617597662</v>
      </c>
      <c r="K240" s="92">
        <v>12.707283545898143</v>
      </c>
      <c r="L240" s="92">
        <v>5.8921856140748821</v>
      </c>
      <c r="M240" s="92">
        <v>5.9568302320835942</v>
      </c>
      <c r="N240" s="98">
        <v>6.3250622805996537</v>
      </c>
      <c r="O240" s="117"/>
      <c r="P240" s="150"/>
      <c r="R240" s="78"/>
      <c r="S240" s="78"/>
      <c r="T240" s="78"/>
    </row>
    <row r="241" spans="1:20">
      <c r="A241" s="115">
        <v>761</v>
      </c>
      <c r="B241" s="116" t="s">
        <v>303</v>
      </c>
      <c r="C241" s="96">
        <v>13.375685038431392</v>
      </c>
      <c r="D241" s="92">
        <v>13.25991256051217</v>
      </c>
      <c r="E241" s="92">
        <v>13.178007112329276</v>
      </c>
      <c r="F241" s="92">
        <v>12.697950551878886</v>
      </c>
      <c r="G241" s="92">
        <v>12.999492456495281</v>
      </c>
      <c r="H241" s="92">
        <v>13.028828125937864</v>
      </c>
      <c r="I241" s="92">
        <v>13.478489428138989</v>
      </c>
      <c r="J241" s="92">
        <v>13.516187176992167</v>
      </c>
      <c r="K241" s="92">
        <v>13.394961697076221</v>
      </c>
      <c r="L241" s="92">
        <v>5.5733352818091833</v>
      </c>
      <c r="M241" s="92">
        <v>5.8848453526412206</v>
      </c>
      <c r="N241" s="98">
        <v>6.1960295481093173</v>
      </c>
      <c r="O241" s="117"/>
      <c r="P241" s="150"/>
      <c r="R241" s="78"/>
      <c r="S241" s="78"/>
      <c r="T241" s="78"/>
    </row>
    <row r="242" spans="1:20">
      <c r="A242" s="115">
        <v>762</v>
      </c>
      <c r="B242" s="116" t="s">
        <v>304</v>
      </c>
      <c r="C242" s="96">
        <v>13.473146878608089</v>
      </c>
      <c r="D242" s="92">
        <v>13.10245525000837</v>
      </c>
      <c r="E242" s="92">
        <v>12.938538337399475</v>
      </c>
      <c r="F242" s="92">
        <v>12.44289496841801</v>
      </c>
      <c r="G242" s="92">
        <v>12.52708677472399</v>
      </c>
      <c r="H242" s="92">
        <v>12.450874157379264</v>
      </c>
      <c r="I242" s="92">
        <v>12.923035910858932</v>
      </c>
      <c r="J242" s="92">
        <v>13.013353243458305</v>
      </c>
      <c r="K242" s="92">
        <v>12.90380589869916</v>
      </c>
      <c r="L242" s="92">
        <v>5.7630802659367149</v>
      </c>
      <c r="M242" s="92">
        <v>5.8333273876139877</v>
      </c>
      <c r="N242" s="98">
        <v>6.1602466315091231</v>
      </c>
      <c r="O242" s="117"/>
      <c r="P242" s="150"/>
      <c r="R242" s="78"/>
      <c r="S242" s="78"/>
      <c r="T242" s="78"/>
    </row>
    <row r="243" spans="1:20">
      <c r="A243" s="118">
        <v>765</v>
      </c>
      <c r="B243" s="119" t="s">
        <v>305</v>
      </c>
      <c r="C243" s="96">
        <v>14.956740646436176</v>
      </c>
      <c r="D243" s="92">
        <v>14.859268629695649</v>
      </c>
      <c r="E243" s="92">
        <v>14.745685336430459</v>
      </c>
      <c r="F243" s="92">
        <v>14.237389119298513</v>
      </c>
      <c r="G243" s="92">
        <v>14.243869832283545</v>
      </c>
      <c r="H243" s="92">
        <v>14.22864838137354</v>
      </c>
      <c r="I243" s="92">
        <v>13.199718577236235</v>
      </c>
      <c r="J243" s="92">
        <v>13.278677562242191</v>
      </c>
      <c r="K243" s="92">
        <v>13.178136203010801</v>
      </c>
      <c r="L243" s="92">
        <v>5.1740034928316891</v>
      </c>
      <c r="M243" s="92">
        <v>5.5344590748308464</v>
      </c>
      <c r="N243" s="98">
        <v>6.6169069920328951</v>
      </c>
      <c r="O243" s="117"/>
      <c r="P243" s="150"/>
      <c r="R243" s="78"/>
      <c r="S243" s="78"/>
      <c r="T243" s="78"/>
    </row>
    <row r="244" spans="1:20">
      <c r="A244" s="118">
        <v>768</v>
      </c>
      <c r="B244" s="119" t="s">
        <v>306</v>
      </c>
      <c r="C244" s="96">
        <v>13.613842217999242</v>
      </c>
      <c r="D244" s="92">
        <v>13.493019793599519</v>
      </c>
      <c r="E244" s="92">
        <v>13.508591042124296</v>
      </c>
      <c r="F244" s="92">
        <v>12.908912960657565</v>
      </c>
      <c r="G244" s="92">
        <v>12.816796007440853</v>
      </c>
      <c r="H244" s="92">
        <v>12.975793726521216</v>
      </c>
      <c r="I244" s="92">
        <v>13.076055826395038</v>
      </c>
      <c r="J244" s="92">
        <v>12.898690535747329</v>
      </c>
      <c r="K244" s="92">
        <v>12.655057200201837</v>
      </c>
      <c r="L244" s="92">
        <v>5.5501516067125412</v>
      </c>
      <c r="M244" s="92">
        <v>5.6466734819631199</v>
      </c>
      <c r="N244" s="98">
        <v>5.9362721429646355</v>
      </c>
      <c r="O244" s="117"/>
      <c r="P244" s="150"/>
      <c r="R244" s="78"/>
      <c r="S244" s="78"/>
      <c r="T244" s="78"/>
    </row>
    <row r="245" spans="1:20">
      <c r="A245" s="118">
        <v>777</v>
      </c>
      <c r="B245" s="119" t="s">
        <v>307</v>
      </c>
      <c r="C245" s="96">
        <v>13.682958407453237</v>
      </c>
      <c r="D245" s="92">
        <v>13.544400208075258</v>
      </c>
      <c r="E245" s="92">
        <v>13.281380964502896</v>
      </c>
      <c r="F245" s="92">
        <v>12.820568180178032</v>
      </c>
      <c r="G245" s="92">
        <v>12.767431969480779</v>
      </c>
      <c r="H245" s="92">
        <v>13.502653680376357</v>
      </c>
      <c r="I245" s="92">
        <v>13.562358712696227</v>
      </c>
      <c r="J245" s="92">
        <v>13.640329059614052</v>
      </c>
      <c r="K245" s="92">
        <v>13.51131302466114</v>
      </c>
      <c r="L245" s="92">
        <v>6.035869746939186</v>
      </c>
      <c r="M245" s="92">
        <v>6.136614034446799</v>
      </c>
      <c r="N245" s="98">
        <v>6.460609526380142</v>
      </c>
      <c r="O245" s="117"/>
      <c r="P245" s="150"/>
      <c r="R245" s="78"/>
      <c r="S245" s="78"/>
      <c r="T245" s="78"/>
    </row>
    <row r="246" spans="1:20">
      <c r="A246" s="118">
        <v>778</v>
      </c>
      <c r="B246" s="119" t="s">
        <v>308</v>
      </c>
      <c r="C246" s="96">
        <v>14.660166939760364</v>
      </c>
      <c r="D246" s="92">
        <v>14.905229823768702</v>
      </c>
      <c r="E246" s="92">
        <v>14.70326019974951</v>
      </c>
      <c r="F246" s="92">
        <v>14.013659851212541</v>
      </c>
      <c r="G246" s="92">
        <v>14.164578724710637</v>
      </c>
      <c r="H246" s="92">
        <v>14.022179455575376</v>
      </c>
      <c r="I246" s="92">
        <v>14.103310256787681</v>
      </c>
      <c r="J246" s="92">
        <v>14.067189582241015</v>
      </c>
      <c r="K246" s="92">
        <v>13.864504362979297</v>
      </c>
      <c r="L246" s="92">
        <v>6.2873296579307176</v>
      </c>
      <c r="M246" s="92">
        <v>6.3537751052611027</v>
      </c>
      <c r="N246" s="98">
        <v>6.7171925116326925</v>
      </c>
      <c r="O246" s="117"/>
      <c r="P246" s="150"/>
      <c r="R246" s="78"/>
      <c r="S246" s="78"/>
      <c r="T246" s="78"/>
    </row>
    <row r="247" spans="1:20">
      <c r="A247" s="118">
        <v>781</v>
      </c>
      <c r="B247" s="119" t="s">
        <v>309</v>
      </c>
      <c r="C247" s="96">
        <v>12.300516382541465</v>
      </c>
      <c r="D247" s="92">
        <v>12.076634954943888</v>
      </c>
      <c r="E247" s="92">
        <v>11.988016541042333</v>
      </c>
      <c r="F247" s="92">
        <v>11.568573140910697</v>
      </c>
      <c r="G247" s="92">
        <v>11.550031797677313</v>
      </c>
      <c r="H247" s="92">
        <v>11.780821682959266</v>
      </c>
      <c r="I247" s="92">
        <v>11.89613602285192</v>
      </c>
      <c r="J247" s="92">
        <v>12.053733854169693</v>
      </c>
      <c r="K247" s="92">
        <v>11.880876335641362</v>
      </c>
      <c r="L247" s="92">
        <v>4.3008578850108936</v>
      </c>
      <c r="M247" s="92">
        <v>4.3799675429879024</v>
      </c>
      <c r="N247" s="98">
        <v>4.5928946461309295</v>
      </c>
      <c r="O247" s="117"/>
      <c r="P247" s="150"/>
      <c r="R247" s="78"/>
      <c r="S247" s="78"/>
      <c r="T247" s="78"/>
    </row>
    <row r="248" spans="1:20">
      <c r="A248" s="115">
        <v>783</v>
      </c>
      <c r="B248" s="116" t="s">
        <v>310</v>
      </c>
      <c r="C248" s="96">
        <v>15.079092456701799</v>
      </c>
      <c r="D248" s="92">
        <v>14.962648112601427</v>
      </c>
      <c r="E248" s="92">
        <v>15.580769380830018</v>
      </c>
      <c r="F248" s="92">
        <v>15.103846875792639</v>
      </c>
      <c r="G248" s="92">
        <v>14.959009525005097</v>
      </c>
      <c r="H248" s="92">
        <v>14.917568040821495</v>
      </c>
      <c r="I248" s="92">
        <v>15.040993380392811</v>
      </c>
      <c r="J248" s="92">
        <v>15.041744926559796</v>
      </c>
      <c r="K248" s="92">
        <v>14.827940954313693</v>
      </c>
      <c r="L248" s="92">
        <v>6.5442697541695871</v>
      </c>
      <c r="M248" s="92">
        <v>6.6535406220058908</v>
      </c>
      <c r="N248" s="98">
        <v>6.9823311965040284</v>
      </c>
      <c r="O248" s="117"/>
      <c r="P248" s="150"/>
      <c r="R248" s="78"/>
      <c r="S248" s="78"/>
      <c r="T248" s="78"/>
    </row>
    <row r="249" spans="1:20">
      <c r="A249" s="118">
        <v>831</v>
      </c>
      <c r="B249" s="119" t="s">
        <v>311</v>
      </c>
      <c r="C249" s="96">
        <v>14.963363023448952</v>
      </c>
      <c r="D249" s="92">
        <v>15.103403257269981</v>
      </c>
      <c r="E249" s="92">
        <v>14.976761174391223</v>
      </c>
      <c r="F249" s="92">
        <v>14.891049446647337</v>
      </c>
      <c r="G249" s="92">
        <v>14.820921347357599</v>
      </c>
      <c r="H249" s="92">
        <v>15.211526108119228</v>
      </c>
      <c r="I249" s="92">
        <v>15.420924756794099</v>
      </c>
      <c r="J249" s="92">
        <v>15.337142009754565</v>
      </c>
      <c r="K249" s="92">
        <v>15.20760478803885</v>
      </c>
      <c r="L249" s="92">
        <v>6.4009917967615717</v>
      </c>
      <c r="M249" s="92">
        <v>6.5079797092632754</v>
      </c>
      <c r="N249" s="98">
        <v>6.7817883473544258</v>
      </c>
      <c r="O249" s="117"/>
      <c r="P249" s="150"/>
      <c r="R249" s="78"/>
      <c r="S249" s="78"/>
      <c r="T249" s="78"/>
    </row>
    <row r="250" spans="1:20">
      <c r="A250" s="118">
        <v>832</v>
      </c>
      <c r="B250" s="119" t="s">
        <v>312</v>
      </c>
      <c r="C250" s="96">
        <v>13.436401106340361</v>
      </c>
      <c r="D250" s="92">
        <v>13.436639071732387</v>
      </c>
      <c r="E250" s="92">
        <v>13.191854956054225</v>
      </c>
      <c r="F250" s="92">
        <v>12.653254673118338</v>
      </c>
      <c r="G250" s="92">
        <v>12.624958102730469</v>
      </c>
      <c r="H250" s="92">
        <v>12.710781713620678</v>
      </c>
      <c r="I250" s="92">
        <v>12.684721188961168</v>
      </c>
      <c r="J250" s="92">
        <v>12.817970986804747</v>
      </c>
      <c r="K250" s="92">
        <v>12.591753374062526</v>
      </c>
      <c r="L250" s="92">
        <v>5.3364812599355256</v>
      </c>
      <c r="M250" s="92">
        <v>5.4134432990072572</v>
      </c>
      <c r="N250" s="98">
        <v>5.7188977138801951</v>
      </c>
      <c r="O250" s="117"/>
      <c r="P250" s="150"/>
      <c r="R250" s="78"/>
      <c r="S250" s="78"/>
      <c r="T250" s="78"/>
    </row>
    <row r="251" spans="1:20">
      <c r="A251" s="118">
        <v>833</v>
      </c>
      <c r="B251" s="119" t="s">
        <v>313</v>
      </c>
      <c r="C251" s="96">
        <v>13.543902851291982</v>
      </c>
      <c r="D251" s="92">
        <v>13.83528719556406</v>
      </c>
      <c r="E251" s="92">
        <v>13.932376477090388</v>
      </c>
      <c r="F251" s="92">
        <v>13.580583591587986</v>
      </c>
      <c r="G251" s="92">
        <v>13.498722566245629</v>
      </c>
      <c r="H251" s="92">
        <v>13.870044260785741</v>
      </c>
      <c r="I251" s="92">
        <v>13.917402613091088</v>
      </c>
      <c r="J251" s="92">
        <v>13.713630870236107</v>
      </c>
      <c r="K251" s="92">
        <v>12.897215736674726</v>
      </c>
      <c r="L251" s="92">
        <v>4.8686346962970521</v>
      </c>
      <c r="M251" s="92">
        <v>4.9503417212086713</v>
      </c>
      <c r="N251" s="98">
        <v>5.2051013833584738</v>
      </c>
      <c r="O251" s="117"/>
      <c r="P251" s="150"/>
      <c r="R251" s="78"/>
      <c r="S251" s="78"/>
      <c r="T251" s="78"/>
    </row>
    <row r="252" spans="1:20">
      <c r="A252" s="118">
        <v>834</v>
      </c>
      <c r="B252" s="119" t="s">
        <v>314</v>
      </c>
      <c r="C252" s="96">
        <v>13.840226027457662</v>
      </c>
      <c r="D252" s="92">
        <v>13.762490139048378</v>
      </c>
      <c r="E252" s="92">
        <v>13.659471684286302</v>
      </c>
      <c r="F252" s="92">
        <v>13.709407140430468</v>
      </c>
      <c r="G252" s="92">
        <v>13.700722561118397</v>
      </c>
      <c r="H252" s="92">
        <v>13.792385815382493</v>
      </c>
      <c r="I252" s="92">
        <v>14.164964365486398</v>
      </c>
      <c r="J252" s="92">
        <v>14.692772513005995</v>
      </c>
      <c r="K252" s="92">
        <v>14.48334143910982</v>
      </c>
      <c r="L252" s="92">
        <v>6.3025975104703535</v>
      </c>
      <c r="M252" s="92">
        <v>6.3731378108437662</v>
      </c>
      <c r="N252" s="98">
        <v>6.6846665800947838</v>
      </c>
      <c r="O252" s="117"/>
      <c r="P252" s="150"/>
      <c r="R252" s="78"/>
      <c r="S252" s="78"/>
      <c r="T252" s="78"/>
    </row>
    <row r="253" spans="1:20">
      <c r="A253" s="118">
        <v>837</v>
      </c>
      <c r="B253" s="119" t="s">
        <v>315</v>
      </c>
      <c r="C253" s="96">
        <v>15.115087954979952</v>
      </c>
      <c r="D253" s="92">
        <v>15.044308091540179</v>
      </c>
      <c r="E253" s="92">
        <v>14.826764956485528</v>
      </c>
      <c r="F253" s="92">
        <v>14.280668593576594</v>
      </c>
      <c r="G253" s="92">
        <v>14.228151907364753</v>
      </c>
      <c r="H253" s="92">
        <v>14.199891858153242</v>
      </c>
      <c r="I253" s="92">
        <v>14.629077644913954</v>
      </c>
      <c r="J253" s="92">
        <v>14.605065443317079</v>
      </c>
      <c r="K253" s="92">
        <v>14.548461902116896</v>
      </c>
      <c r="L253" s="92">
        <v>5.8391076348327671</v>
      </c>
      <c r="M253" s="92">
        <v>5.8890321606476368</v>
      </c>
      <c r="N253" s="98">
        <v>6.1349064031309632</v>
      </c>
      <c r="O253" s="117"/>
      <c r="P253" s="150"/>
      <c r="R253" s="78"/>
      <c r="S253" s="78"/>
      <c r="T253" s="78"/>
    </row>
    <row r="254" spans="1:20">
      <c r="A254" s="118">
        <v>844</v>
      </c>
      <c r="B254" s="119" t="s">
        <v>316</v>
      </c>
      <c r="C254" s="96">
        <v>11.847648442436002</v>
      </c>
      <c r="D254" s="92">
        <v>11.821596025762076</v>
      </c>
      <c r="E254" s="92">
        <v>12.404675586039081</v>
      </c>
      <c r="F254" s="92">
        <v>11.816933102212188</v>
      </c>
      <c r="G254" s="92">
        <v>11.780571249776653</v>
      </c>
      <c r="H254" s="92">
        <v>11.897834194523034</v>
      </c>
      <c r="I254" s="92">
        <v>12.645309471469014</v>
      </c>
      <c r="J254" s="92">
        <v>12.801696419458002</v>
      </c>
      <c r="K254" s="92">
        <v>12.627938806814983</v>
      </c>
      <c r="L254" s="92">
        <v>5.7421918544836297</v>
      </c>
      <c r="M254" s="92">
        <v>6.5302642033471479</v>
      </c>
      <c r="N254" s="98">
        <v>6.8749515623316029</v>
      </c>
      <c r="O254" s="117"/>
      <c r="P254" s="150"/>
      <c r="R254" s="78"/>
      <c r="S254" s="78"/>
      <c r="T254" s="78"/>
    </row>
    <row r="255" spans="1:20">
      <c r="A255" s="118">
        <v>845</v>
      </c>
      <c r="B255" s="119" t="s">
        <v>317</v>
      </c>
      <c r="C255" s="96">
        <v>13.363116711402261</v>
      </c>
      <c r="D255" s="92">
        <v>13.298302452003853</v>
      </c>
      <c r="E255" s="92">
        <v>13.146415871014739</v>
      </c>
      <c r="F255" s="92">
        <v>12.684907302621419</v>
      </c>
      <c r="G255" s="92">
        <v>12.633210334719912</v>
      </c>
      <c r="H255" s="92">
        <v>12.702490331614214</v>
      </c>
      <c r="I255" s="92">
        <v>13.137690112352754</v>
      </c>
      <c r="J255" s="92">
        <v>13.085861323110288</v>
      </c>
      <c r="K255" s="92">
        <v>12.953377128755809</v>
      </c>
      <c r="L255" s="92">
        <v>5.1681709624491532</v>
      </c>
      <c r="M255" s="92">
        <v>4.9142493389549662</v>
      </c>
      <c r="N255" s="98">
        <v>5.144002755289792</v>
      </c>
      <c r="O255" s="117"/>
      <c r="P255" s="150"/>
      <c r="R255" s="78"/>
      <c r="S255" s="78"/>
      <c r="T255" s="78"/>
    </row>
    <row r="256" spans="1:20">
      <c r="A256" s="118">
        <v>846</v>
      </c>
      <c r="B256" s="119" t="s">
        <v>318</v>
      </c>
      <c r="C256" s="96">
        <v>14.737381031621025</v>
      </c>
      <c r="D256" s="92">
        <v>14.535602383825731</v>
      </c>
      <c r="E256" s="92">
        <v>14.484613306680822</v>
      </c>
      <c r="F256" s="92">
        <v>13.776187158394793</v>
      </c>
      <c r="G256" s="92">
        <v>14.187182345137076</v>
      </c>
      <c r="H256" s="92">
        <v>14.178258383241339</v>
      </c>
      <c r="I256" s="92">
        <v>14.226842524721093</v>
      </c>
      <c r="J256" s="92">
        <v>14.213680095567927</v>
      </c>
      <c r="K256" s="92">
        <v>14.139797333574787</v>
      </c>
      <c r="L256" s="92">
        <v>6.8094528833688397</v>
      </c>
      <c r="M256" s="92">
        <v>6.7975733766464952</v>
      </c>
      <c r="N256" s="98">
        <v>7.1136301370809845</v>
      </c>
      <c r="O256" s="117"/>
      <c r="P256" s="150"/>
      <c r="R256" s="78"/>
      <c r="S256" s="78"/>
      <c r="T256" s="78"/>
    </row>
    <row r="257" spans="1:20">
      <c r="A257" s="118">
        <v>848</v>
      </c>
      <c r="B257" s="119" t="s">
        <v>319</v>
      </c>
      <c r="C257" s="96">
        <v>14.494304128518555</v>
      </c>
      <c r="D257" s="92">
        <v>14.273653249859727</v>
      </c>
      <c r="E257" s="92">
        <v>14.087663219907808</v>
      </c>
      <c r="F257" s="92">
        <v>13.473576928294335</v>
      </c>
      <c r="G257" s="92">
        <v>13.508550898733166</v>
      </c>
      <c r="H257" s="92">
        <v>13.478936938915776</v>
      </c>
      <c r="I257" s="92">
        <v>13.625341991124658</v>
      </c>
      <c r="J257" s="92">
        <v>13.561695749959622</v>
      </c>
      <c r="K257" s="92">
        <v>13.348251939753634</v>
      </c>
      <c r="L257" s="92">
        <v>6.1479936748473332</v>
      </c>
      <c r="M257" s="92">
        <v>6.2218020554898636</v>
      </c>
      <c r="N257" s="98">
        <v>6.5662746235750182</v>
      </c>
      <c r="O257" s="117"/>
      <c r="P257" s="150"/>
      <c r="R257" s="78"/>
      <c r="S257" s="78"/>
      <c r="T257" s="78"/>
    </row>
    <row r="258" spans="1:20">
      <c r="A258" s="118">
        <v>849</v>
      </c>
      <c r="B258" s="119" t="s">
        <v>320</v>
      </c>
      <c r="C258" s="96">
        <v>14.902048219957825</v>
      </c>
      <c r="D258" s="92">
        <v>14.58437576637804</v>
      </c>
      <c r="E258" s="92">
        <v>14.299486232650713</v>
      </c>
      <c r="F258" s="92">
        <v>13.612026428101988</v>
      </c>
      <c r="G258" s="92">
        <v>13.824572663295301</v>
      </c>
      <c r="H258" s="92">
        <v>13.828910701395023</v>
      </c>
      <c r="I258" s="92">
        <v>14.015803124549056</v>
      </c>
      <c r="J258" s="92">
        <v>13.948057463630148</v>
      </c>
      <c r="K258" s="92">
        <v>13.605651747944654</v>
      </c>
      <c r="L258" s="92">
        <v>6.2521789495587941</v>
      </c>
      <c r="M258" s="92">
        <v>6.6157650047925012</v>
      </c>
      <c r="N258" s="98">
        <v>7.3107870641697632</v>
      </c>
      <c r="O258" s="117"/>
      <c r="P258" s="150"/>
      <c r="R258" s="78"/>
      <c r="S258" s="78"/>
      <c r="T258" s="78"/>
    </row>
    <row r="259" spans="1:20">
      <c r="A259" s="115">
        <v>850</v>
      </c>
      <c r="B259" s="116" t="s">
        <v>321</v>
      </c>
      <c r="C259" s="96">
        <v>14.076799647488349</v>
      </c>
      <c r="D259" s="92">
        <v>14.054009634199478</v>
      </c>
      <c r="E259" s="92">
        <v>13.90709170813378</v>
      </c>
      <c r="F259" s="92">
        <v>13.718568786632881</v>
      </c>
      <c r="G259" s="92">
        <v>13.739666375018036</v>
      </c>
      <c r="H259" s="92">
        <v>13.791126975312329</v>
      </c>
      <c r="I259" s="92">
        <v>13.912343808294647</v>
      </c>
      <c r="J259" s="92">
        <v>13.963566792965578</v>
      </c>
      <c r="K259" s="92">
        <v>13.826844669868644</v>
      </c>
      <c r="L259" s="92">
        <v>5.9045531146372863</v>
      </c>
      <c r="M259" s="92">
        <v>6.7645825165434781</v>
      </c>
      <c r="N259" s="98">
        <v>7.1151372606135581</v>
      </c>
      <c r="O259" s="117"/>
      <c r="P259" s="150"/>
      <c r="R259" s="78"/>
      <c r="S259" s="78"/>
      <c r="T259" s="78"/>
    </row>
    <row r="260" spans="1:20">
      <c r="A260" s="115">
        <v>851</v>
      </c>
      <c r="B260" s="116" t="s">
        <v>322</v>
      </c>
      <c r="C260" s="96">
        <v>15.249762586025017</v>
      </c>
      <c r="D260" s="92">
        <v>15.165111959035992</v>
      </c>
      <c r="E260" s="92">
        <v>15.002906218641023</v>
      </c>
      <c r="F260" s="92">
        <v>14.950846447850349</v>
      </c>
      <c r="G260" s="92">
        <v>14.941739489783169</v>
      </c>
      <c r="H260" s="92">
        <v>14.915576042909702</v>
      </c>
      <c r="I260" s="92">
        <v>15.014187453974273</v>
      </c>
      <c r="J260" s="92">
        <v>14.988793603414186</v>
      </c>
      <c r="K260" s="92">
        <v>14.848367870157688</v>
      </c>
      <c r="L260" s="92">
        <v>6.2749465575252357</v>
      </c>
      <c r="M260" s="92">
        <v>6.3688742048285576</v>
      </c>
      <c r="N260" s="98">
        <v>6.6711468719403735</v>
      </c>
      <c r="O260" s="117"/>
      <c r="P260" s="150"/>
      <c r="R260" s="78"/>
      <c r="S260" s="78"/>
      <c r="T260" s="78"/>
    </row>
    <row r="261" spans="1:20">
      <c r="A261" s="118">
        <v>853</v>
      </c>
      <c r="B261" s="119" t="s">
        <v>323</v>
      </c>
      <c r="C261" s="96">
        <v>14.668311326423499</v>
      </c>
      <c r="D261" s="92">
        <v>14.585472480301718</v>
      </c>
      <c r="E261" s="92">
        <v>14.362125748407665</v>
      </c>
      <c r="F261" s="92">
        <v>13.824674848656429</v>
      </c>
      <c r="G261" s="92">
        <v>13.781339679410483</v>
      </c>
      <c r="H261" s="92">
        <v>13.745286113859528</v>
      </c>
      <c r="I261" s="92">
        <v>13.751516874044558</v>
      </c>
      <c r="J261" s="92">
        <v>13.738180062174662</v>
      </c>
      <c r="K261" s="92">
        <v>13.630422827462262</v>
      </c>
      <c r="L261" s="92">
        <v>5.1637597861552642</v>
      </c>
      <c r="M261" s="92">
        <v>5.2479027355852326</v>
      </c>
      <c r="N261" s="98">
        <v>5.6332854608714582</v>
      </c>
      <c r="O261" s="117"/>
      <c r="P261" s="150"/>
      <c r="R261" s="78"/>
      <c r="S261" s="78"/>
      <c r="T261" s="78"/>
    </row>
    <row r="262" spans="1:20">
      <c r="A262" s="118">
        <v>857</v>
      </c>
      <c r="B262" s="119" t="s">
        <v>324</v>
      </c>
      <c r="C262" s="96">
        <v>13.26884470295682</v>
      </c>
      <c r="D262" s="92">
        <v>13.94120930749607</v>
      </c>
      <c r="E262" s="92">
        <v>13.820005832005833</v>
      </c>
      <c r="F262" s="92">
        <v>13.151865189556824</v>
      </c>
      <c r="G262" s="92">
        <v>13.220745202094971</v>
      </c>
      <c r="H262" s="92">
        <v>13.227901771775633</v>
      </c>
      <c r="I262" s="92">
        <v>13.348849009709264</v>
      </c>
      <c r="J262" s="92">
        <v>13.357620442008427</v>
      </c>
      <c r="K262" s="92">
        <v>13.141789952282201</v>
      </c>
      <c r="L262" s="92">
        <v>6.0858565697080405</v>
      </c>
      <c r="M262" s="92">
        <v>6.1984761247193099</v>
      </c>
      <c r="N262" s="98">
        <v>6.5168753779968824</v>
      </c>
      <c r="O262" s="117"/>
      <c r="P262" s="150"/>
      <c r="R262" s="78"/>
      <c r="S262" s="78"/>
      <c r="T262" s="78"/>
    </row>
    <row r="263" spans="1:20">
      <c r="A263" s="118">
        <v>858</v>
      </c>
      <c r="B263" s="119" t="s">
        <v>325</v>
      </c>
      <c r="C263" s="96">
        <v>15.31452689247188</v>
      </c>
      <c r="D263" s="92">
        <v>15.488945491894855</v>
      </c>
      <c r="E263" s="92">
        <v>15.324388685714293</v>
      </c>
      <c r="F263" s="92">
        <v>14.905282797239545</v>
      </c>
      <c r="G263" s="92">
        <v>14.872862849979899</v>
      </c>
      <c r="H263" s="92">
        <v>14.919028753178605</v>
      </c>
      <c r="I263" s="92">
        <v>15.007615109092846</v>
      </c>
      <c r="J263" s="92">
        <v>15.199240850062079</v>
      </c>
      <c r="K263" s="92">
        <v>15.130323361195565</v>
      </c>
      <c r="L263" s="92">
        <v>5.6974066805295704</v>
      </c>
      <c r="M263" s="92">
        <v>5.7499308919640519</v>
      </c>
      <c r="N263" s="98">
        <v>5.9655228601472965</v>
      </c>
      <c r="O263" s="117"/>
      <c r="P263" s="150"/>
      <c r="R263" s="78"/>
      <c r="S263" s="78"/>
      <c r="T263" s="78"/>
    </row>
    <row r="264" spans="1:20">
      <c r="A264" s="118">
        <v>859</v>
      </c>
      <c r="B264" s="119" t="s">
        <v>326</v>
      </c>
      <c r="C264" s="96">
        <v>14.627635203494005</v>
      </c>
      <c r="D264" s="92">
        <v>14.517158957050244</v>
      </c>
      <c r="E264" s="92">
        <v>14.336992712802445</v>
      </c>
      <c r="F264" s="92">
        <v>13.715505294642965</v>
      </c>
      <c r="G264" s="92">
        <v>14.070267322856733</v>
      </c>
      <c r="H264" s="92">
        <v>14.770081450797308</v>
      </c>
      <c r="I264" s="92">
        <v>14.909945751759441</v>
      </c>
      <c r="J264" s="92">
        <v>14.860045438291152</v>
      </c>
      <c r="K264" s="92">
        <v>14.624322831434382</v>
      </c>
      <c r="L264" s="92">
        <v>6.792085175895946</v>
      </c>
      <c r="M264" s="92">
        <v>7.2948255926382499</v>
      </c>
      <c r="N264" s="98">
        <v>7.7266835082169409</v>
      </c>
      <c r="O264" s="117"/>
      <c r="P264" s="150"/>
      <c r="R264" s="78"/>
      <c r="S264" s="78"/>
      <c r="T264" s="78"/>
    </row>
    <row r="265" spans="1:20">
      <c r="A265" s="118">
        <v>886</v>
      </c>
      <c r="B265" s="119" t="s">
        <v>327</v>
      </c>
      <c r="C265" s="96">
        <v>15.371513731433318</v>
      </c>
      <c r="D265" s="92">
        <v>15.299269430243315</v>
      </c>
      <c r="E265" s="92">
        <v>15.113602503945339</v>
      </c>
      <c r="F265" s="92">
        <v>15.00045571523906</v>
      </c>
      <c r="G265" s="92">
        <v>14.95129438463759</v>
      </c>
      <c r="H265" s="92">
        <v>14.95733238827721</v>
      </c>
      <c r="I265" s="92">
        <v>15.389535899505526</v>
      </c>
      <c r="J265" s="92">
        <v>15.40248380253162</v>
      </c>
      <c r="K265" s="92">
        <v>15.283134899959393</v>
      </c>
      <c r="L265" s="92">
        <v>6.6993770136059707</v>
      </c>
      <c r="M265" s="92">
        <v>6.8144659901436011</v>
      </c>
      <c r="N265" s="98">
        <v>7.5525191635340718</v>
      </c>
      <c r="O265" s="117"/>
      <c r="P265" s="150"/>
      <c r="R265" s="78"/>
      <c r="S265" s="78"/>
      <c r="T265" s="78"/>
    </row>
    <row r="266" spans="1:20">
      <c r="A266" s="118">
        <v>887</v>
      </c>
      <c r="B266" s="119" t="s">
        <v>328</v>
      </c>
      <c r="C266" s="96">
        <v>14.88008241035773</v>
      </c>
      <c r="D266" s="92">
        <v>14.738284714890385</v>
      </c>
      <c r="E266" s="92">
        <v>14.492519191084723</v>
      </c>
      <c r="F266" s="92">
        <v>13.741011184312516</v>
      </c>
      <c r="G266" s="92">
        <v>13.742187814086947</v>
      </c>
      <c r="H266" s="92">
        <v>13.891217805115835</v>
      </c>
      <c r="I266" s="92">
        <v>13.988599575932669</v>
      </c>
      <c r="J266" s="92">
        <v>14.060397549879809</v>
      </c>
      <c r="K266" s="92">
        <v>13.701149244462108</v>
      </c>
      <c r="L266" s="92">
        <v>6.3794080216257552</v>
      </c>
      <c r="M266" s="92">
        <v>7.1199687585465137</v>
      </c>
      <c r="N266" s="98">
        <v>7.522562854418041</v>
      </c>
      <c r="O266" s="117"/>
      <c r="P266" s="150"/>
      <c r="R266" s="78"/>
      <c r="S266" s="78"/>
      <c r="T266" s="78"/>
    </row>
    <row r="267" spans="1:20">
      <c r="A267" s="118">
        <v>889</v>
      </c>
      <c r="B267" s="119" t="s">
        <v>329</v>
      </c>
      <c r="C267" s="96">
        <v>12.700799360810795</v>
      </c>
      <c r="D267" s="92">
        <v>13.31556613087657</v>
      </c>
      <c r="E267" s="92">
        <v>13.249004210814723</v>
      </c>
      <c r="F267" s="92">
        <v>12.565550008675677</v>
      </c>
      <c r="G267" s="92">
        <v>12.480837207306653</v>
      </c>
      <c r="H267" s="92">
        <v>12.52379142835844</v>
      </c>
      <c r="I267" s="92">
        <v>12.703402539706516</v>
      </c>
      <c r="J267" s="92">
        <v>12.872240743975798</v>
      </c>
      <c r="K267" s="92">
        <v>12.603515738316606</v>
      </c>
      <c r="L267" s="92">
        <v>5.305523878862755</v>
      </c>
      <c r="M267" s="92">
        <v>5.7470749252573139</v>
      </c>
      <c r="N267" s="98">
        <v>6.0762883833637931</v>
      </c>
      <c r="O267" s="117"/>
      <c r="P267" s="150"/>
      <c r="R267" s="78"/>
      <c r="S267" s="78"/>
      <c r="T267" s="78"/>
    </row>
    <row r="268" spans="1:20">
      <c r="A268" s="118">
        <v>890</v>
      </c>
      <c r="B268" s="119" t="s">
        <v>330</v>
      </c>
      <c r="C268" s="96">
        <v>14.421401680300178</v>
      </c>
      <c r="D268" s="92">
        <v>14.196816981256294</v>
      </c>
      <c r="E268" s="92">
        <v>14.245152307149711</v>
      </c>
      <c r="F268" s="92">
        <v>13.772886303897076</v>
      </c>
      <c r="G268" s="92">
        <v>14.25932891945174</v>
      </c>
      <c r="H268" s="92">
        <v>14.361621474676362</v>
      </c>
      <c r="I268" s="92">
        <v>14.237824001069486</v>
      </c>
      <c r="J268" s="92">
        <v>14.327240779999618</v>
      </c>
      <c r="K268" s="92">
        <v>14.310788814545834</v>
      </c>
      <c r="L268" s="92">
        <v>6.1053984448611436</v>
      </c>
      <c r="M268" s="92">
        <v>6.2108826650210869</v>
      </c>
      <c r="N268" s="98">
        <v>6.508380061216303</v>
      </c>
      <c r="O268" s="117"/>
      <c r="P268" s="150"/>
      <c r="R268" s="78"/>
      <c r="S268" s="78"/>
      <c r="T268" s="78"/>
    </row>
    <row r="269" spans="1:20">
      <c r="A269" s="118">
        <v>892</v>
      </c>
      <c r="B269" s="119" t="s">
        <v>331</v>
      </c>
      <c r="C269" s="96">
        <v>14.126083909412701</v>
      </c>
      <c r="D269" s="92">
        <v>14.128838079153441</v>
      </c>
      <c r="E269" s="92">
        <v>13.983721394488848</v>
      </c>
      <c r="F269" s="92">
        <v>13.374721715740344</v>
      </c>
      <c r="G269" s="92">
        <v>13.366519901447646</v>
      </c>
      <c r="H269" s="92">
        <v>14.045057473487436</v>
      </c>
      <c r="I269" s="92">
        <v>14.263091206876846</v>
      </c>
      <c r="J269" s="92">
        <v>14.334030918867175</v>
      </c>
      <c r="K269" s="92">
        <v>14.030925906707582</v>
      </c>
      <c r="L269" s="92">
        <v>6.3222734180987867</v>
      </c>
      <c r="M269" s="92">
        <v>6.5018220702673322</v>
      </c>
      <c r="N269" s="98">
        <v>7.0312757600103248</v>
      </c>
      <c r="O269" s="117"/>
      <c r="P269" s="150"/>
      <c r="R269" s="78"/>
      <c r="S269" s="78"/>
      <c r="T269" s="78"/>
    </row>
    <row r="270" spans="1:20">
      <c r="A270" s="118">
        <v>893</v>
      </c>
      <c r="B270" s="119" t="s">
        <v>332</v>
      </c>
      <c r="C270" s="96">
        <v>13.976368444161817</v>
      </c>
      <c r="D270" s="92">
        <v>14.198982982220402</v>
      </c>
      <c r="E270" s="92">
        <v>14.3320357294259</v>
      </c>
      <c r="F270" s="92">
        <v>13.776339272196727</v>
      </c>
      <c r="G270" s="92">
        <v>13.952853713333724</v>
      </c>
      <c r="H270" s="92">
        <v>13.934435322498059</v>
      </c>
      <c r="I270" s="92">
        <v>13.947061385617518</v>
      </c>
      <c r="J270" s="92">
        <v>14.030107731343707</v>
      </c>
      <c r="K270" s="92">
        <v>13.843322419319627</v>
      </c>
      <c r="L270" s="92">
        <v>6.1743539465859083</v>
      </c>
      <c r="M270" s="92">
        <v>6.2518841485804986</v>
      </c>
      <c r="N270" s="98">
        <v>6.6090222337076279</v>
      </c>
      <c r="O270" s="117"/>
      <c r="P270" s="150"/>
      <c r="R270" s="78"/>
      <c r="S270" s="78"/>
      <c r="T270" s="78"/>
    </row>
    <row r="271" spans="1:20">
      <c r="A271" s="118">
        <v>895</v>
      </c>
      <c r="B271" s="119" t="s">
        <v>333</v>
      </c>
      <c r="C271" s="96">
        <v>15.200803195789069</v>
      </c>
      <c r="D271" s="92">
        <v>15.299543176162835</v>
      </c>
      <c r="E271" s="92">
        <v>15.120305258284082</v>
      </c>
      <c r="F271" s="92">
        <v>14.665063488003751</v>
      </c>
      <c r="G271" s="92">
        <v>14.619357040871064</v>
      </c>
      <c r="H271" s="92">
        <v>14.621775396577512</v>
      </c>
      <c r="I271" s="92">
        <v>14.644970349683902</v>
      </c>
      <c r="J271" s="92">
        <v>14.721973053728215</v>
      </c>
      <c r="K271" s="92">
        <v>14.533549029145188</v>
      </c>
      <c r="L271" s="92">
        <v>6.112312530966542</v>
      </c>
      <c r="M271" s="92">
        <v>6.5511843394101934</v>
      </c>
      <c r="N271" s="98">
        <v>6.8824361018732523</v>
      </c>
      <c r="O271" s="117"/>
      <c r="P271" s="150"/>
      <c r="R271" s="78"/>
      <c r="S271" s="78"/>
      <c r="T271" s="78"/>
    </row>
    <row r="272" spans="1:20">
      <c r="A272" s="118">
        <v>785</v>
      </c>
      <c r="B272" s="119" t="s">
        <v>334</v>
      </c>
      <c r="C272" s="96">
        <v>14.416467038324386</v>
      </c>
      <c r="D272" s="92">
        <v>14.200201026267942</v>
      </c>
      <c r="E272" s="92">
        <v>14.043706112138352</v>
      </c>
      <c r="F272" s="92">
        <v>13.520202174640851</v>
      </c>
      <c r="G272" s="92">
        <v>13.493141702197972</v>
      </c>
      <c r="H272" s="92">
        <v>13.597282755597272</v>
      </c>
      <c r="I272" s="92">
        <v>13.725817581277997</v>
      </c>
      <c r="J272" s="92">
        <v>13.607562120969732</v>
      </c>
      <c r="K272" s="92">
        <v>13.138148497880714</v>
      </c>
      <c r="L272" s="92">
        <v>5.6416022989801764</v>
      </c>
      <c r="M272" s="92">
        <v>5.6599339718312747</v>
      </c>
      <c r="N272" s="98">
        <v>5.9443836362953473</v>
      </c>
      <c r="O272" s="117"/>
      <c r="P272" s="150"/>
      <c r="R272" s="78"/>
      <c r="S272" s="78"/>
      <c r="T272" s="78"/>
    </row>
    <row r="273" spans="1:20">
      <c r="A273" s="118">
        <v>905</v>
      </c>
      <c r="B273" s="119" t="s">
        <v>335</v>
      </c>
      <c r="C273" s="96">
        <v>14.9046326343834</v>
      </c>
      <c r="D273" s="92">
        <v>14.81263201411195</v>
      </c>
      <c r="E273" s="92">
        <v>14.986309753156329</v>
      </c>
      <c r="F273" s="92">
        <v>14.434838515287767</v>
      </c>
      <c r="G273" s="92">
        <v>14.381762333553906</v>
      </c>
      <c r="H273" s="92">
        <v>14.748523131999624</v>
      </c>
      <c r="I273" s="92">
        <v>15.150905916894921</v>
      </c>
      <c r="J273" s="92">
        <v>15.124432303255354</v>
      </c>
      <c r="K273" s="92">
        <v>15.05580642348443</v>
      </c>
      <c r="L273" s="92">
        <v>6.3690033657675107</v>
      </c>
      <c r="M273" s="92">
        <v>6.4761693443590564</v>
      </c>
      <c r="N273" s="98">
        <v>6.7453542915287912</v>
      </c>
      <c r="O273" s="117"/>
      <c r="P273" s="150"/>
      <c r="R273" s="78"/>
      <c r="S273" s="78"/>
      <c r="T273" s="78"/>
    </row>
    <row r="274" spans="1:20">
      <c r="A274" s="118">
        <v>908</v>
      </c>
      <c r="B274" s="119" t="s">
        <v>336</v>
      </c>
      <c r="C274" s="96">
        <v>15.021594386383223</v>
      </c>
      <c r="D274" s="92">
        <v>14.958885452376679</v>
      </c>
      <c r="E274" s="92">
        <v>14.788534789002062</v>
      </c>
      <c r="F274" s="92">
        <v>14.290995330158175</v>
      </c>
      <c r="G274" s="92">
        <v>14.228764408460602</v>
      </c>
      <c r="H274" s="92">
        <v>14.613050899025852</v>
      </c>
      <c r="I274" s="92">
        <v>14.738685562971787</v>
      </c>
      <c r="J274" s="92">
        <v>14.712648961830103</v>
      </c>
      <c r="K274" s="92">
        <v>14.563725570569165</v>
      </c>
      <c r="L274" s="92">
        <v>5.8089539827481378</v>
      </c>
      <c r="M274" s="92">
        <v>6.8825704630936144</v>
      </c>
      <c r="N274" s="98">
        <v>7.2072908159380962</v>
      </c>
      <c r="O274" s="117"/>
      <c r="P274" s="150"/>
      <c r="R274" s="78"/>
      <c r="S274" s="78"/>
      <c r="T274" s="78"/>
    </row>
    <row r="275" spans="1:20">
      <c r="A275" s="118">
        <v>92</v>
      </c>
      <c r="B275" s="119" t="s">
        <v>337</v>
      </c>
      <c r="C275" s="96">
        <v>15.11328983752632</v>
      </c>
      <c r="D275" s="92">
        <v>15.056840596653622</v>
      </c>
      <c r="E275" s="92">
        <v>14.846761878495654</v>
      </c>
      <c r="F275" s="92">
        <v>14.336560302259437</v>
      </c>
      <c r="G275" s="92">
        <v>14.257621191670491</v>
      </c>
      <c r="H275" s="92">
        <v>14.221467972445442</v>
      </c>
      <c r="I275" s="92">
        <v>14.174615052940842</v>
      </c>
      <c r="J275" s="92">
        <v>14.154371729848538</v>
      </c>
      <c r="K275" s="92">
        <v>14.062524656072076</v>
      </c>
      <c r="L275" s="92">
        <v>5.0101175862899394</v>
      </c>
      <c r="M275" s="92">
        <v>5.0875532164495842</v>
      </c>
      <c r="N275" s="98">
        <v>5.3001927030007261</v>
      </c>
      <c r="O275" s="117"/>
      <c r="P275" s="150"/>
      <c r="R275" s="78"/>
      <c r="S275" s="78"/>
      <c r="T275" s="78"/>
    </row>
    <row r="276" spans="1:20">
      <c r="A276" s="118">
        <v>915</v>
      </c>
      <c r="B276" s="119" t="s">
        <v>338</v>
      </c>
      <c r="C276" s="96">
        <v>15.209460600944421</v>
      </c>
      <c r="D276" s="92">
        <v>15.352166946360922</v>
      </c>
      <c r="E276" s="92">
        <v>15.148692562302795</v>
      </c>
      <c r="F276" s="92">
        <v>14.830260275293366</v>
      </c>
      <c r="G276" s="92">
        <v>14.779984215319683</v>
      </c>
      <c r="H276" s="92">
        <v>14.773403912131101</v>
      </c>
      <c r="I276" s="92">
        <v>14.834922499486636</v>
      </c>
      <c r="J276" s="92">
        <v>14.841480941138876</v>
      </c>
      <c r="K276" s="92">
        <v>14.67640451846483</v>
      </c>
      <c r="L276" s="92">
        <v>6.2357341850863781</v>
      </c>
      <c r="M276" s="92">
        <v>6.6201837397182741</v>
      </c>
      <c r="N276" s="98">
        <v>7.3341599933743309</v>
      </c>
      <c r="O276" s="117"/>
      <c r="P276" s="150"/>
      <c r="R276" s="78"/>
      <c r="S276" s="78"/>
      <c r="T276" s="78"/>
    </row>
    <row r="277" spans="1:20">
      <c r="A277" s="118">
        <v>918</v>
      </c>
      <c r="B277" s="119" t="s">
        <v>339</v>
      </c>
      <c r="C277" s="96">
        <v>14.322457140352784</v>
      </c>
      <c r="D277" s="92">
        <v>14.268771634928703</v>
      </c>
      <c r="E277" s="92">
        <v>14.229236179729599</v>
      </c>
      <c r="F277" s="92">
        <v>14.305430009106255</v>
      </c>
      <c r="G277" s="92">
        <v>14.27570060151039</v>
      </c>
      <c r="H277" s="92">
        <v>14.341154752052459</v>
      </c>
      <c r="I277" s="92">
        <v>14.306267927196076</v>
      </c>
      <c r="J277" s="92">
        <v>14.306410940499569</v>
      </c>
      <c r="K277" s="92">
        <v>14.06543823462645</v>
      </c>
      <c r="L277" s="92">
        <v>6.6335452515763533</v>
      </c>
      <c r="M277" s="92">
        <v>6.6409184576693354</v>
      </c>
      <c r="N277" s="98">
        <v>7.031885708838943</v>
      </c>
      <c r="O277" s="117"/>
      <c r="P277" s="150"/>
      <c r="R277" s="78"/>
      <c r="S277" s="78"/>
      <c r="T277" s="78"/>
    </row>
    <row r="278" spans="1:20">
      <c r="A278" s="118">
        <v>921</v>
      </c>
      <c r="B278" s="119" t="s">
        <v>340</v>
      </c>
      <c r="C278" s="96">
        <v>12.700306149716811</v>
      </c>
      <c r="D278" s="92">
        <v>12.839528089619419</v>
      </c>
      <c r="E278" s="92">
        <v>12.628100794017499</v>
      </c>
      <c r="F278" s="92">
        <v>12.270283125522788</v>
      </c>
      <c r="G278" s="92">
        <v>12.41870254460224</v>
      </c>
      <c r="H278" s="92">
        <v>12.485321978528276</v>
      </c>
      <c r="I278" s="92">
        <v>12.850401037706419</v>
      </c>
      <c r="J278" s="92">
        <v>13.158532885807579</v>
      </c>
      <c r="K278" s="92">
        <v>12.796280629233744</v>
      </c>
      <c r="L278" s="92">
        <v>5.8881601885432895</v>
      </c>
      <c r="M278" s="92">
        <v>6.0101167534206601</v>
      </c>
      <c r="N278" s="98">
        <v>6.5647994678213566</v>
      </c>
      <c r="O278" s="117"/>
      <c r="P278" s="150"/>
      <c r="R278" s="78"/>
      <c r="S278" s="78"/>
      <c r="T278" s="78"/>
    </row>
    <row r="279" spans="1:20">
      <c r="A279" s="118">
        <v>922</v>
      </c>
      <c r="B279" s="119" t="s">
        <v>341</v>
      </c>
      <c r="C279" s="96">
        <v>15.400201423993083</v>
      </c>
      <c r="D279" s="92">
        <v>15.44847028260541</v>
      </c>
      <c r="E279" s="92">
        <v>15.351704691336934</v>
      </c>
      <c r="F279" s="92">
        <v>14.764114060945582</v>
      </c>
      <c r="G279" s="92">
        <v>14.796526856199156</v>
      </c>
      <c r="H279" s="92">
        <v>14.924995708070373</v>
      </c>
      <c r="I279" s="92">
        <v>15.457648276257407</v>
      </c>
      <c r="J279" s="92">
        <v>15.520565731064346</v>
      </c>
      <c r="K279" s="92">
        <v>15.361218384234688</v>
      </c>
      <c r="L279" s="92">
        <v>7.041207999973162</v>
      </c>
      <c r="M279" s="92">
        <v>7.0977700619656625</v>
      </c>
      <c r="N279" s="98">
        <v>7.4285638083333518</v>
      </c>
      <c r="O279" s="117"/>
      <c r="P279" s="150"/>
      <c r="R279" s="78"/>
      <c r="S279" s="78"/>
      <c r="T279" s="78"/>
    </row>
    <row r="280" spans="1:20">
      <c r="A280" s="118">
        <v>924</v>
      </c>
      <c r="B280" s="119" t="s">
        <v>342</v>
      </c>
      <c r="C280" s="96">
        <v>14.844936675696141</v>
      </c>
      <c r="D280" s="92">
        <v>14.787487765534518</v>
      </c>
      <c r="E280" s="92">
        <v>14.522645612983268</v>
      </c>
      <c r="F280" s="92">
        <v>13.982380563142801</v>
      </c>
      <c r="G280" s="92">
        <v>13.934369834182414</v>
      </c>
      <c r="H280" s="92">
        <v>13.781268019354773</v>
      </c>
      <c r="I280" s="92">
        <v>14.210379093076126</v>
      </c>
      <c r="J280" s="92">
        <v>14.31643211419766</v>
      </c>
      <c r="K280" s="92">
        <v>13.979963245523653</v>
      </c>
      <c r="L280" s="92">
        <v>6.7496335142100241</v>
      </c>
      <c r="M280" s="92">
        <v>6.8211784769551942</v>
      </c>
      <c r="N280" s="98">
        <v>7.2245066776351115</v>
      </c>
      <c r="O280" s="117"/>
      <c r="P280" s="150"/>
      <c r="R280" s="78"/>
      <c r="S280" s="78"/>
      <c r="T280" s="78"/>
    </row>
    <row r="281" spans="1:20">
      <c r="A281" s="118">
        <v>925</v>
      </c>
      <c r="B281" s="119" t="s">
        <v>343</v>
      </c>
      <c r="C281" s="96">
        <v>13.825853866851284</v>
      </c>
      <c r="D281" s="92">
        <v>13.648707644434756</v>
      </c>
      <c r="E281" s="92">
        <v>13.663940981175054</v>
      </c>
      <c r="F281" s="92">
        <v>13.080558385046469</v>
      </c>
      <c r="G281" s="92">
        <v>13.302918775670086</v>
      </c>
      <c r="H281" s="92">
        <v>13.179958664608005</v>
      </c>
      <c r="I281" s="92">
        <v>13.254890620730318</v>
      </c>
      <c r="J281" s="92">
        <v>13.373706918056866</v>
      </c>
      <c r="K281" s="92">
        <v>13.282130960326766</v>
      </c>
      <c r="L281" s="92">
        <v>5.8629860576007413</v>
      </c>
      <c r="M281" s="92">
        <v>5.9362634862690182</v>
      </c>
      <c r="N281" s="98">
        <v>6.296154104920987</v>
      </c>
      <c r="O281" s="117"/>
      <c r="P281" s="150"/>
      <c r="R281" s="78"/>
      <c r="S281" s="78"/>
      <c r="T281" s="78"/>
    </row>
    <row r="282" spans="1:20">
      <c r="A282" s="118">
        <v>927</v>
      </c>
      <c r="B282" s="119" t="s">
        <v>344</v>
      </c>
      <c r="C282" s="96">
        <v>15.329856653626226</v>
      </c>
      <c r="D282" s="92">
        <v>15.735545415759583</v>
      </c>
      <c r="E282" s="92">
        <v>15.591682783334704</v>
      </c>
      <c r="F282" s="92">
        <v>15.073382220353361</v>
      </c>
      <c r="G282" s="92">
        <v>14.987817582236284</v>
      </c>
      <c r="H282" s="92">
        <v>14.981307779319479</v>
      </c>
      <c r="I282" s="92">
        <v>15.137449471156017</v>
      </c>
      <c r="J282" s="92">
        <v>15.13482570369977</v>
      </c>
      <c r="K282" s="92">
        <v>14.964912250655502</v>
      </c>
      <c r="L282" s="92">
        <v>6.0744927209625317</v>
      </c>
      <c r="M282" s="92">
        <v>6.1149826107543692</v>
      </c>
      <c r="N282" s="98">
        <v>6.3658827773333595</v>
      </c>
      <c r="O282" s="117"/>
      <c r="P282" s="150"/>
      <c r="R282" s="78"/>
      <c r="S282" s="78"/>
      <c r="T282" s="78"/>
    </row>
    <row r="283" spans="1:20">
      <c r="A283" s="118">
        <v>931</v>
      </c>
      <c r="B283" s="119" t="s">
        <v>345</v>
      </c>
      <c r="C283" s="96">
        <v>13.950198955051507</v>
      </c>
      <c r="D283" s="92">
        <v>13.727138916309791</v>
      </c>
      <c r="E283" s="92">
        <v>13.677273296076171</v>
      </c>
      <c r="F283" s="92">
        <v>13.052713207677257</v>
      </c>
      <c r="G283" s="92">
        <v>13.04910433579842</v>
      </c>
      <c r="H283" s="92">
        <v>13.039581589643305</v>
      </c>
      <c r="I283" s="92">
        <v>13.159832817003529</v>
      </c>
      <c r="J283" s="92">
        <v>13.259652751040498</v>
      </c>
      <c r="K283" s="92">
        <v>13.018561076389718</v>
      </c>
      <c r="L283" s="92">
        <v>5.7359705442278912</v>
      </c>
      <c r="M283" s="92">
        <v>5.8310201143400517</v>
      </c>
      <c r="N283" s="98">
        <v>6.1588815686483613</v>
      </c>
      <c r="O283" s="117"/>
      <c r="P283" s="150"/>
      <c r="R283" s="78"/>
      <c r="S283" s="78"/>
      <c r="T283" s="78"/>
    </row>
    <row r="284" spans="1:20">
      <c r="A284" s="118">
        <v>934</v>
      </c>
      <c r="B284" s="119" t="s">
        <v>346</v>
      </c>
      <c r="C284" s="96">
        <v>15.14943165185012</v>
      </c>
      <c r="D284" s="92">
        <v>15.320207458687598</v>
      </c>
      <c r="E284" s="92">
        <v>15.328242912240794</v>
      </c>
      <c r="F284" s="92">
        <v>14.638045919857028</v>
      </c>
      <c r="G284" s="92">
        <v>14.851902560310444</v>
      </c>
      <c r="H284" s="92">
        <v>14.691557900261039</v>
      </c>
      <c r="I284" s="92">
        <v>14.802743434982213</v>
      </c>
      <c r="J284" s="92">
        <v>14.683149457561878</v>
      </c>
      <c r="K284" s="92">
        <v>14.578501594411177</v>
      </c>
      <c r="L284" s="92">
        <v>6.7920707141164565</v>
      </c>
      <c r="M284" s="92">
        <v>6.8601051415332819</v>
      </c>
      <c r="N284" s="98">
        <v>7.2610032483242195</v>
      </c>
      <c r="O284" s="117"/>
      <c r="P284" s="150"/>
      <c r="R284" s="78"/>
      <c r="S284" s="78"/>
      <c r="T284" s="78"/>
    </row>
    <row r="285" spans="1:20">
      <c r="A285" s="118">
        <v>935</v>
      </c>
      <c r="B285" s="119" t="s">
        <v>347</v>
      </c>
      <c r="C285" s="96">
        <v>13.487644179115041</v>
      </c>
      <c r="D285" s="92">
        <v>13.349413244470149</v>
      </c>
      <c r="E285" s="92">
        <v>13.223289107869086</v>
      </c>
      <c r="F285" s="92">
        <v>12.770479296074463</v>
      </c>
      <c r="G285" s="92">
        <v>12.831646380663496</v>
      </c>
      <c r="H285" s="92">
        <v>13.190981774913977</v>
      </c>
      <c r="I285" s="92">
        <v>13.27868783958141</v>
      </c>
      <c r="J285" s="92">
        <v>13.196993389128583</v>
      </c>
      <c r="K285" s="92">
        <v>13.776964877524748</v>
      </c>
      <c r="L285" s="92">
        <v>6.149489839673965</v>
      </c>
      <c r="M285" s="92">
        <v>6.9897806872031234</v>
      </c>
      <c r="N285" s="98">
        <v>7.3715927344598278</v>
      </c>
      <c r="O285" s="117"/>
      <c r="P285" s="150"/>
      <c r="R285" s="78"/>
      <c r="S285" s="78"/>
      <c r="T285" s="78"/>
    </row>
    <row r="286" spans="1:20">
      <c r="A286" s="118">
        <v>936</v>
      </c>
      <c r="B286" s="119" t="s">
        <v>348</v>
      </c>
      <c r="C286" s="96">
        <v>13.566270608233475</v>
      </c>
      <c r="D286" s="92">
        <v>13.468943223575691</v>
      </c>
      <c r="E286" s="92">
        <v>13.301951754210011</v>
      </c>
      <c r="F286" s="92">
        <v>13.185221268874997</v>
      </c>
      <c r="G286" s="92">
        <v>13.206286058835763</v>
      </c>
      <c r="H286" s="92">
        <v>13.503993212373119</v>
      </c>
      <c r="I286" s="92">
        <v>13.671681150457124</v>
      </c>
      <c r="J286" s="92">
        <v>13.550726588734808</v>
      </c>
      <c r="K286" s="92">
        <v>13.395456164336146</v>
      </c>
      <c r="L286" s="92">
        <v>5.9280508778805334</v>
      </c>
      <c r="M286" s="92">
        <v>5.9939182549889054</v>
      </c>
      <c r="N286" s="98">
        <v>6.3197676612432323</v>
      </c>
      <c r="O286" s="117"/>
      <c r="P286" s="150"/>
      <c r="R286" s="78"/>
      <c r="S286" s="78"/>
      <c r="T286" s="78"/>
    </row>
    <row r="287" spans="1:20">
      <c r="A287" s="118">
        <v>946</v>
      </c>
      <c r="B287" s="119" t="s">
        <v>349</v>
      </c>
      <c r="C287" s="96">
        <v>13.755240784369779</v>
      </c>
      <c r="D287" s="92">
        <v>14.348947753057466</v>
      </c>
      <c r="E287" s="92">
        <v>14.186363380757358</v>
      </c>
      <c r="F287" s="92">
        <v>13.627466693588939</v>
      </c>
      <c r="G287" s="92">
        <v>13.608197017196117</v>
      </c>
      <c r="H287" s="92">
        <v>13.723911566158215</v>
      </c>
      <c r="I287" s="92">
        <v>14.225374969003562</v>
      </c>
      <c r="J287" s="92">
        <v>14.376466313698725</v>
      </c>
      <c r="K287" s="92">
        <v>14.177877582760079</v>
      </c>
      <c r="L287" s="92">
        <v>6.3246959601926358</v>
      </c>
      <c r="M287" s="92">
        <v>6.6759785682179738</v>
      </c>
      <c r="N287" s="98">
        <v>7.0474635459134092</v>
      </c>
      <c r="O287" s="117"/>
      <c r="P287" s="150"/>
      <c r="R287" s="78"/>
      <c r="S287" s="78"/>
      <c r="T287" s="78"/>
    </row>
    <row r="288" spans="1:20">
      <c r="A288" s="118">
        <v>976</v>
      </c>
      <c r="B288" s="119" t="s">
        <v>350</v>
      </c>
      <c r="C288" s="96">
        <v>12.633570605932412</v>
      </c>
      <c r="D288" s="92">
        <v>12.509981154771131</v>
      </c>
      <c r="E288" s="92">
        <v>12.386170665763728</v>
      </c>
      <c r="F288" s="92">
        <v>11.91899548764709</v>
      </c>
      <c r="G288" s="92">
        <v>12.433608684121356</v>
      </c>
      <c r="H288" s="92">
        <v>12.453761135852005</v>
      </c>
      <c r="I288" s="92">
        <v>12.654791564605542</v>
      </c>
      <c r="J288" s="92">
        <v>12.640104910149079</v>
      </c>
      <c r="K288" s="92">
        <v>12.537945315893587</v>
      </c>
      <c r="L288" s="92">
        <v>5.0401392715309283</v>
      </c>
      <c r="M288" s="92">
        <v>5.8567822485506644</v>
      </c>
      <c r="N288" s="98">
        <v>6.1566365762227777</v>
      </c>
      <c r="O288" s="117"/>
      <c r="P288" s="150"/>
      <c r="R288" s="78"/>
      <c r="S288" s="78"/>
      <c r="T288" s="78"/>
    </row>
    <row r="289" spans="1:20">
      <c r="A289" s="118">
        <v>977</v>
      </c>
      <c r="B289" s="119" t="s">
        <v>351</v>
      </c>
      <c r="C289" s="96">
        <v>15.727462837608211</v>
      </c>
      <c r="D289" s="92">
        <v>15.634503513289658</v>
      </c>
      <c r="E289" s="92">
        <v>15.397964969325766</v>
      </c>
      <c r="F289" s="92">
        <v>14.821953258146836</v>
      </c>
      <c r="G289" s="92">
        <v>14.760014933180388</v>
      </c>
      <c r="H289" s="92">
        <v>15.135929378994685</v>
      </c>
      <c r="I289" s="92">
        <v>15.153811473446821</v>
      </c>
      <c r="J289" s="92">
        <v>15.93008772279981</v>
      </c>
      <c r="K289" s="92">
        <v>15.748654168860186</v>
      </c>
      <c r="L289" s="92">
        <v>7.6659053089614755</v>
      </c>
      <c r="M289" s="92">
        <v>7.7168348021642945</v>
      </c>
      <c r="N289" s="98">
        <v>8.1523646390624869</v>
      </c>
      <c r="O289" s="117"/>
      <c r="P289" s="150"/>
      <c r="R289" s="78"/>
      <c r="S289" s="78"/>
      <c r="T289" s="78"/>
    </row>
    <row r="290" spans="1:20">
      <c r="A290" s="118">
        <v>980</v>
      </c>
      <c r="B290" s="119" t="s">
        <v>352</v>
      </c>
      <c r="C290" s="96">
        <v>15.616726101278687</v>
      </c>
      <c r="D290" s="92">
        <v>15.570591209344835</v>
      </c>
      <c r="E290" s="92">
        <v>15.428337042759152</v>
      </c>
      <c r="F290" s="92">
        <v>14.907961612128831</v>
      </c>
      <c r="G290" s="92">
        <v>14.858766943484678</v>
      </c>
      <c r="H290" s="92">
        <v>14.843585379801567</v>
      </c>
      <c r="I290" s="92">
        <v>14.902446054235481</v>
      </c>
      <c r="J290" s="92">
        <v>14.946311081998875</v>
      </c>
      <c r="K290" s="92">
        <v>14.862651552216407</v>
      </c>
      <c r="L290" s="92">
        <v>6.078609892778891</v>
      </c>
      <c r="M290" s="92">
        <v>6.5832773883137961</v>
      </c>
      <c r="N290" s="98">
        <v>6.8884287855615316</v>
      </c>
      <c r="O290" s="117"/>
      <c r="P290" s="150"/>
      <c r="R290" s="78"/>
      <c r="S290" s="78"/>
      <c r="T290" s="78"/>
    </row>
    <row r="291" spans="1:20">
      <c r="A291" s="118">
        <v>981</v>
      </c>
      <c r="B291" s="119" t="s">
        <v>353</v>
      </c>
      <c r="C291" s="96">
        <v>13.783719982243161</v>
      </c>
      <c r="D291" s="92">
        <v>14.170091878404406</v>
      </c>
      <c r="E291" s="92">
        <v>14.119155394293497</v>
      </c>
      <c r="F291" s="92">
        <v>13.933900829339365</v>
      </c>
      <c r="G291" s="92">
        <v>14.05939734511067</v>
      </c>
      <c r="H291" s="92">
        <v>14.192784643493562</v>
      </c>
      <c r="I291" s="92">
        <v>14.450539891986885</v>
      </c>
      <c r="J291" s="92">
        <v>14.650862750216591</v>
      </c>
      <c r="K291" s="92">
        <v>14.585324153004448</v>
      </c>
      <c r="L291" s="92">
        <v>6.6441025461973133</v>
      </c>
      <c r="M291" s="92">
        <v>6.6942360652937243</v>
      </c>
      <c r="N291" s="98">
        <v>7.0491571726443256</v>
      </c>
      <c r="O291" s="117"/>
      <c r="P291" s="150"/>
      <c r="R291" s="78"/>
      <c r="S291" s="78"/>
      <c r="T291" s="78"/>
    </row>
    <row r="292" spans="1:20">
      <c r="A292" s="118">
        <v>989</v>
      </c>
      <c r="B292" s="119" t="s">
        <v>354</v>
      </c>
      <c r="C292" s="96">
        <v>14.79638978116297</v>
      </c>
      <c r="D292" s="92">
        <v>14.641469519487472</v>
      </c>
      <c r="E292" s="92">
        <v>14.999631006767519</v>
      </c>
      <c r="F292" s="92">
        <v>14.491405203722183</v>
      </c>
      <c r="G292" s="92">
        <v>14.451378135364912</v>
      </c>
      <c r="H292" s="92">
        <v>14.462125630683692</v>
      </c>
      <c r="I292" s="92">
        <v>14.576910428521263</v>
      </c>
      <c r="J292" s="92">
        <v>15.007261109686862</v>
      </c>
      <c r="K292" s="92">
        <v>14.778254871721497</v>
      </c>
      <c r="L292" s="92">
        <v>6.9450035909264836</v>
      </c>
      <c r="M292" s="92">
        <v>7.2182982677405283</v>
      </c>
      <c r="N292" s="98">
        <v>8.0019541669713288</v>
      </c>
      <c r="O292" s="117"/>
      <c r="P292" s="150"/>
      <c r="R292" s="78"/>
      <c r="S292" s="78"/>
      <c r="T292" s="78"/>
    </row>
    <row r="293" spans="1:20">
      <c r="A293" s="121">
        <v>992</v>
      </c>
      <c r="B293" s="122" t="s">
        <v>355</v>
      </c>
      <c r="C293" s="106">
        <v>15.380474583182359</v>
      </c>
      <c r="D293" s="107">
        <v>15.724288757380602</v>
      </c>
      <c r="E293" s="107">
        <v>15.479246590353453</v>
      </c>
      <c r="F293" s="107">
        <v>14.806120724888281</v>
      </c>
      <c r="G293" s="107">
        <v>14.880116556593084</v>
      </c>
      <c r="H293" s="107">
        <v>14.796515669193308</v>
      </c>
      <c r="I293" s="107">
        <v>14.908004670210818</v>
      </c>
      <c r="J293" s="107">
        <v>14.897410377469111</v>
      </c>
      <c r="K293" s="107">
        <v>14.736952042456725</v>
      </c>
      <c r="L293" s="107">
        <v>6.501289366742431</v>
      </c>
      <c r="M293" s="107">
        <v>6.9788087758379538</v>
      </c>
      <c r="N293" s="109">
        <v>7.3270326163643977</v>
      </c>
      <c r="O293" s="117"/>
      <c r="P293" s="150"/>
      <c r="R293" s="78"/>
      <c r="S293" s="78"/>
      <c r="T293" s="78"/>
    </row>
    <row r="294" spans="1:20">
      <c r="P294" s="150"/>
      <c r="R294" s="78"/>
      <c r="S294" s="78"/>
      <c r="T294" s="78"/>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D2EB-D83C-4740-AB73-D3E97F2046DD}">
  <dimension ref="A1:M299"/>
  <sheetViews>
    <sheetView zoomScaleNormal="100" workbookViewId="0">
      <pane xSplit="3" ySplit="6" topLeftCell="D7" activePane="bottomRight" state="frozen"/>
      <selection pane="topRight" activeCell="Q50" sqref="Q50"/>
      <selection pane="bottomLeft" activeCell="Q50" sqref="Q50"/>
      <selection pane="bottomRight" activeCell="M7" sqref="M7"/>
    </sheetView>
  </sheetViews>
  <sheetFormatPr defaultColWidth="8.7109375" defaultRowHeight="12"/>
  <cols>
    <col min="1" max="1" width="6.85546875" style="1" bestFit="1" customWidth="1"/>
    <col min="2" max="2" width="17.7109375" style="1" customWidth="1"/>
    <col min="3" max="3" width="9.28515625" style="1" bestFit="1" customWidth="1"/>
    <col min="4" max="4" width="14.5703125" style="1" bestFit="1" customWidth="1"/>
    <col min="5" max="5" width="16.140625" style="1" bestFit="1" customWidth="1"/>
    <col min="6" max="7" width="23.140625" style="1" bestFit="1" customWidth="1"/>
    <col min="8" max="8" width="15.42578125" style="1" bestFit="1" customWidth="1"/>
    <col min="9" max="9" width="2.28515625" style="1" customWidth="1"/>
    <col min="10" max="10" width="25.140625" style="1" customWidth="1"/>
    <col min="11" max="11" width="15.140625" style="1" bestFit="1" customWidth="1"/>
    <col min="12" max="12" width="12.28515625" style="1" bestFit="1" customWidth="1"/>
    <col min="13" max="13" width="13" style="1" bestFit="1" customWidth="1"/>
    <col min="14" max="16384" width="8.7109375" style="1"/>
  </cols>
  <sheetData>
    <row r="1" spans="1:13" ht="30" customHeight="1">
      <c r="A1" s="17" t="s">
        <v>374</v>
      </c>
      <c r="L1" s="22"/>
    </row>
    <row r="2" spans="1:13" ht="30" customHeight="1">
      <c r="A2" s="14" t="s">
        <v>375</v>
      </c>
      <c r="K2" s="22"/>
    </row>
    <row r="3" spans="1:13" ht="12" customHeight="1">
      <c r="H3" s="18"/>
      <c r="M3" s="18"/>
    </row>
    <row r="4" spans="1:13" ht="14.25">
      <c r="A4" s="2"/>
      <c r="B4" s="2"/>
      <c r="C4" s="2"/>
      <c r="D4" s="2"/>
      <c r="E4" s="2"/>
      <c r="F4" s="2"/>
      <c r="G4" s="2"/>
      <c r="H4" s="19"/>
      <c r="J4" s="13" t="s">
        <v>376</v>
      </c>
      <c r="K4" s="13" t="s">
        <v>377</v>
      </c>
      <c r="L4" s="13" t="s">
        <v>378</v>
      </c>
      <c r="M4" s="13"/>
    </row>
    <row r="5" spans="1:13" ht="14.25">
      <c r="A5" s="2" t="s">
        <v>379</v>
      </c>
      <c r="B5" s="2" t="s">
        <v>379</v>
      </c>
      <c r="C5" s="3" t="s">
        <v>380</v>
      </c>
      <c r="D5" s="13" t="s">
        <v>381</v>
      </c>
      <c r="E5" s="13" t="s">
        <v>382</v>
      </c>
      <c r="F5" s="13" t="s">
        <v>32</v>
      </c>
      <c r="G5" s="13" t="s">
        <v>32</v>
      </c>
      <c r="H5" s="20" t="s">
        <v>28</v>
      </c>
      <c r="J5" s="13" t="s">
        <v>383</v>
      </c>
      <c r="K5" s="13" t="s">
        <v>384</v>
      </c>
      <c r="L5" s="13" t="s">
        <v>385</v>
      </c>
      <c r="M5" s="13" t="s">
        <v>386</v>
      </c>
    </row>
    <row r="6" spans="1:13" ht="14.25">
      <c r="A6" s="2" t="s">
        <v>387</v>
      </c>
      <c r="B6" s="2" t="s">
        <v>388</v>
      </c>
      <c r="C6" s="3" t="s">
        <v>387</v>
      </c>
      <c r="D6" s="13" t="s">
        <v>389</v>
      </c>
      <c r="E6" s="13" t="s">
        <v>390</v>
      </c>
      <c r="F6" s="13" t="s">
        <v>391</v>
      </c>
      <c r="G6" s="13" t="s">
        <v>392</v>
      </c>
      <c r="H6" s="20" t="s">
        <v>393</v>
      </c>
      <c r="J6" s="145">
        <f>'Kunnallisveron veroasteet'!Q6</f>
        <v>1</v>
      </c>
      <c r="K6" s="13" t="s">
        <v>394</v>
      </c>
      <c r="L6" s="13" t="s">
        <v>395</v>
      </c>
      <c r="M6" s="13" t="s">
        <v>395</v>
      </c>
    </row>
    <row r="7" spans="1:13">
      <c r="A7" s="4">
        <v>20</v>
      </c>
      <c r="B7" s="5" t="s">
        <v>3</v>
      </c>
      <c r="C7" s="11">
        <v>6</v>
      </c>
      <c r="D7" s="6">
        <v>16299</v>
      </c>
      <c r="E7" s="15">
        <v>9.9</v>
      </c>
      <c r="F7" s="6">
        <v>37000114.89549794</v>
      </c>
      <c r="G7" s="6">
        <f>ROUND(F7/D7,-1)</f>
        <v>2270</v>
      </c>
      <c r="H7" s="21">
        <f>ROUND(100*F7/E7,-2)</f>
        <v>373738500</v>
      </c>
      <c r="J7" s="6">
        <f t="shared" ref="J7:J71" si="0">(E7+$J$6)*H7/100</f>
        <v>40737496.5</v>
      </c>
      <c r="K7" s="6">
        <f>ROUND(J7-F7,-1)</f>
        <v>3737380</v>
      </c>
      <c r="L7" s="6">
        <f>ROUND(J7/D7,-1)</f>
        <v>2500</v>
      </c>
      <c r="M7" s="21">
        <f t="shared" ref="M7:M70" si="1">L7-G7</f>
        <v>230</v>
      </c>
    </row>
    <row r="8" spans="1:13">
      <c r="A8" s="4">
        <v>5</v>
      </c>
      <c r="B8" s="5" t="s">
        <v>65</v>
      </c>
      <c r="C8" s="11">
        <v>14</v>
      </c>
      <c r="D8" s="6">
        <v>8781</v>
      </c>
      <c r="E8" s="15">
        <v>9.1</v>
      </c>
      <c r="F8" s="6">
        <v>14262378.373003822</v>
      </c>
      <c r="G8" s="6">
        <f t="shared" ref="G8:G71" si="2">ROUND(F8/D8,-1)</f>
        <v>1620</v>
      </c>
      <c r="H8" s="21">
        <f t="shared" ref="H8:H71" si="3">ROUND(100*F8/E8,-2)</f>
        <v>156729400</v>
      </c>
      <c r="J8" s="6">
        <f t="shared" si="0"/>
        <v>15829669.4</v>
      </c>
      <c r="K8" s="6">
        <f t="shared" ref="K8:K71" si="4">ROUND(J8-F8,-1)</f>
        <v>1567290</v>
      </c>
      <c r="L8" s="6">
        <f t="shared" ref="L8:L71" si="5">ROUND(J8/D8,-1)</f>
        <v>1800</v>
      </c>
      <c r="M8" s="21">
        <f t="shared" si="1"/>
        <v>180</v>
      </c>
    </row>
    <row r="9" spans="1:13">
      <c r="A9" s="4">
        <v>9</v>
      </c>
      <c r="B9" s="5" t="s">
        <v>66</v>
      </c>
      <c r="C9" s="11">
        <v>17</v>
      </c>
      <c r="D9" s="6">
        <v>2349</v>
      </c>
      <c r="E9" s="15">
        <v>9.3000000000000007</v>
      </c>
      <c r="F9" s="6">
        <v>3988911.3705911078</v>
      </c>
      <c r="G9" s="6">
        <f t="shared" si="2"/>
        <v>1700</v>
      </c>
      <c r="H9" s="21">
        <f t="shared" si="3"/>
        <v>42891500</v>
      </c>
      <c r="J9" s="6">
        <f t="shared" si="0"/>
        <v>4417824.5000000009</v>
      </c>
      <c r="K9" s="6">
        <f t="shared" si="4"/>
        <v>428910</v>
      </c>
      <c r="L9" s="6">
        <f t="shared" si="5"/>
        <v>1880</v>
      </c>
      <c r="M9" s="21">
        <f t="shared" si="1"/>
        <v>180</v>
      </c>
    </row>
    <row r="10" spans="1:13">
      <c r="A10" s="4">
        <v>10</v>
      </c>
      <c r="B10" s="5" t="s">
        <v>67</v>
      </c>
      <c r="C10" s="11">
        <v>14</v>
      </c>
      <c r="D10" s="6">
        <v>10545</v>
      </c>
      <c r="E10" s="15">
        <v>9.6</v>
      </c>
      <c r="F10" s="6">
        <v>18104402.011170026</v>
      </c>
      <c r="G10" s="6">
        <f>F10/D10</f>
        <v>1716.8707454879113</v>
      </c>
      <c r="H10" s="21">
        <f t="shared" si="3"/>
        <v>188587500</v>
      </c>
      <c r="I10" s="6"/>
      <c r="J10" s="6">
        <f t="shared" si="0"/>
        <v>19990275</v>
      </c>
      <c r="K10" s="6">
        <f>J10-F10</f>
        <v>1885872.9888299741</v>
      </c>
      <c r="L10" s="6">
        <f>J10/D10</f>
        <v>1895.7112375533429</v>
      </c>
      <c r="M10" s="21">
        <f t="shared" si="1"/>
        <v>178.84049206543159</v>
      </c>
    </row>
    <row r="11" spans="1:13">
      <c r="A11" s="4">
        <v>16</v>
      </c>
      <c r="B11" s="5" t="s">
        <v>68</v>
      </c>
      <c r="C11" s="11">
        <v>7</v>
      </c>
      <c r="D11" s="6">
        <v>7860</v>
      </c>
      <c r="E11" s="15">
        <v>8.1</v>
      </c>
      <c r="F11" s="6">
        <v>13599879.708370768</v>
      </c>
      <c r="G11" s="6">
        <f t="shared" si="2"/>
        <v>1730</v>
      </c>
      <c r="H11" s="21">
        <f t="shared" si="3"/>
        <v>167899700</v>
      </c>
      <c r="I11" s="6"/>
      <c r="J11" s="6">
        <f t="shared" si="0"/>
        <v>15278872.699999999</v>
      </c>
      <c r="K11" s="6">
        <f t="shared" si="4"/>
        <v>1678990</v>
      </c>
      <c r="L11" s="6">
        <f t="shared" si="5"/>
        <v>1940</v>
      </c>
      <c r="M11" s="21">
        <f t="shared" si="1"/>
        <v>210</v>
      </c>
    </row>
    <row r="12" spans="1:13">
      <c r="A12" s="4">
        <v>18</v>
      </c>
      <c r="B12" s="5" t="s">
        <v>69</v>
      </c>
      <c r="C12" s="11">
        <v>1</v>
      </c>
      <c r="D12" s="6">
        <v>4591</v>
      </c>
      <c r="E12" s="15">
        <v>9.1999999999999993</v>
      </c>
      <c r="F12" s="6">
        <v>10620313.911677606</v>
      </c>
      <c r="G12" s="6">
        <f t="shared" si="2"/>
        <v>2310</v>
      </c>
      <c r="H12" s="21">
        <f t="shared" si="3"/>
        <v>115438200</v>
      </c>
      <c r="I12" s="6"/>
      <c r="J12" s="6">
        <f t="shared" si="0"/>
        <v>11774696.4</v>
      </c>
      <c r="K12" s="6">
        <f t="shared" si="4"/>
        <v>1154380</v>
      </c>
      <c r="L12" s="6">
        <f t="shared" si="5"/>
        <v>2560</v>
      </c>
      <c r="M12" s="21">
        <f t="shared" si="1"/>
        <v>250</v>
      </c>
    </row>
    <row r="13" spans="1:13">
      <c r="A13" s="4">
        <v>19</v>
      </c>
      <c r="B13" s="5" t="s">
        <v>70</v>
      </c>
      <c r="C13" s="11">
        <v>2</v>
      </c>
      <c r="D13" s="6">
        <v>3959</v>
      </c>
      <c r="E13" s="15">
        <v>8.9</v>
      </c>
      <c r="F13" s="6">
        <v>8060938.1622018022</v>
      </c>
      <c r="G13" s="6">
        <f t="shared" si="2"/>
        <v>2040</v>
      </c>
      <c r="H13" s="21">
        <f t="shared" si="3"/>
        <v>90572300</v>
      </c>
      <c r="I13" s="6"/>
      <c r="J13" s="6">
        <f t="shared" si="0"/>
        <v>8966657.6999999993</v>
      </c>
      <c r="K13" s="6">
        <f t="shared" si="4"/>
        <v>905720</v>
      </c>
      <c r="L13" s="6">
        <f t="shared" si="5"/>
        <v>2260</v>
      </c>
      <c r="M13" s="21">
        <f t="shared" si="1"/>
        <v>220</v>
      </c>
    </row>
    <row r="14" spans="1:13">
      <c r="A14" s="4">
        <v>46</v>
      </c>
      <c r="B14" s="5" t="s">
        <v>71</v>
      </c>
      <c r="C14" s="11">
        <v>10</v>
      </c>
      <c r="D14" s="6">
        <v>1288</v>
      </c>
      <c r="E14" s="15">
        <v>8.4</v>
      </c>
      <c r="F14" s="6">
        <v>1906194.9165160819</v>
      </c>
      <c r="G14" s="6">
        <f t="shared" si="2"/>
        <v>1480</v>
      </c>
      <c r="H14" s="21">
        <f t="shared" si="3"/>
        <v>22692800</v>
      </c>
      <c r="I14" s="6"/>
      <c r="J14" s="6">
        <f t="shared" si="0"/>
        <v>2133123.2000000002</v>
      </c>
      <c r="K14" s="6">
        <f t="shared" si="4"/>
        <v>226930</v>
      </c>
      <c r="L14" s="6">
        <f t="shared" si="5"/>
        <v>1660</v>
      </c>
      <c r="M14" s="21">
        <f t="shared" si="1"/>
        <v>180</v>
      </c>
    </row>
    <row r="15" spans="1:13">
      <c r="A15" s="4">
        <v>47</v>
      </c>
      <c r="B15" s="5" t="s">
        <v>72</v>
      </c>
      <c r="C15" s="11">
        <v>19</v>
      </c>
      <c r="D15" s="6">
        <v>1720</v>
      </c>
      <c r="E15" s="15">
        <v>8.6</v>
      </c>
      <c r="F15" s="6">
        <v>3008574.7882647812</v>
      </c>
      <c r="G15" s="6">
        <f t="shared" si="2"/>
        <v>1750</v>
      </c>
      <c r="H15" s="21">
        <f t="shared" si="3"/>
        <v>34983400</v>
      </c>
      <c r="I15" s="6"/>
      <c r="J15" s="6">
        <f t="shared" si="0"/>
        <v>3358406.4</v>
      </c>
      <c r="K15" s="6">
        <f>ROUND(J15-F15,-1)</f>
        <v>349830</v>
      </c>
      <c r="L15" s="6">
        <f t="shared" si="5"/>
        <v>1950</v>
      </c>
      <c r="M15" s="21">
        <f t="shared" si="1"/>
        <v>200</v>
      </c>
    </row>
    <row r="16" spans="1:13">
      <c r="A16" s="4">
        <v>49</v>
      </c>
      <c r="B16" s="5" t="s">
        <v>73</v>
      </c>
      <c r="C16" s="11">
        <v>1</v>
      </c>
      <c r="D16" s="6">
        <v>335439</v>
      </c>
      <c r="E16" s="15">
        <v>5.3</v>
      </c>
      <c r="F16" s="6">
        <v>575535403.04717374</v>
      </c>
      <c r="G16" s="6">
        <f t="shared" si="2"/>
        <v>1720</v>
      </c>
      <c r="H16" s="21">
        <f t="shared" si="3"/>
        <v>10859158500</v>
      </c>
      <c r="I16" s="6"/>
      <c r="J16" s="6">
        <f t="shared" si="0"/>
        <v>684126985.5</v>
      </c>
      <c r="K16" s="6">
        <f t="shared" si="4"/>
        <v>108591580</v>
      </c>
      <c r="L16" s="6">
        <f t="shared" si="5"/>
        <v>2040</v>
      </c>
      <c r="M16" s="21">
        <f t="shared" si="1"/>
        <v>320</v>
      </c>
    </row>
    <row r="17" spans="1:13">
      <c r="A17" s="4">
        <v>50</v>
      </c>
      <c r="B17" s="5" t="s">
        <v>74</v>
      </c>
      <c r="C17" s="11">
        <v>4</v>
      </c>
      <c r="D17" s="6">
        <v>10851</v>
      </c>
      <c r="E17" s="15">
        <v>9.4000000000000021</v>
      </c>
      <c r="F17" s="6">
        <v>23798377.124558698</v>
      </c>
      <c r="G17" s="6">
        <f t="shared" si="2"/>
        <v>2190</v>
      </c>
      <c r="H17" s="21">
        <f t="shared" si="3"/>
        <v>253174200</v>
      </c>
      <c r="I17" s="6"/>
      <c r="J17" s="6">
        <f t="shared" si="0"/>
        <v>26330116.800000004</v>
      </c>
      <c r="K17" s="6">
        <f t="shared" si="4"/>
        <v>2531740</v>
      </c>
      <c r="L17" s="6">
        <f t="shared" si="5"/>
        <v>2430</v>
      </c>
      <c r="M17" s="21">
        <f t="shared" si="1"/>
        <v>240</v>
      </c>
    </row>
    <row r="18" spans="1:13">
      <c r="A18" s="4">
        <v>51</v>
      </c>
      <c r="B18" s="5" t="s">
        <v>75</v>
      </c>
      <c r="C18" s="11">
        <v>4</v>
      </c>
      <c r="D18" s="6">
        <v>8943</v>
      </c>
      <c r="E18" s="15">
        <v>6.4</v>
      </c>
      <c r="F18" s="6">
        <v>14148983.445537366</v>
      </c>
      <c r="G18" s="6">
        <f t="shared" si="2"/>
        <v>1580</v>
      </c>
      <c r="H18" s="21">
        <f t="shared" si="3"/>
        <v>221077900</v>
      </c>
      <c r="I18" s="6"/>
      <c r="J18" s="6">
        <f t="shared" si="0"/>
        <v>16359764.6</v>
      </c>
      <c r="K18" s="6">
        <f t="shared" si="4"/>
        <v>2210780</v>
      </c>
      <c r="L18" s="6">
        <f t="shared" si="5"/>
        <v>1830</v>
      </c>
      <c r="M18" s="21">
        <f t="shared" si="1"/>
        <v>250</v>
      </c>
    </row>
    <row r="19" spans="1:13">
      <c r="A19" s="24">
        <v>52</v>
      </c>
      <c r="B19" s="23" t="s">
        <v>76</v>
      </c>
      <c r="C19" s="11">
        <v>14</v>
      </c>
      <c r="D19" s="6">
        <v>2198</v>
      </c>
      <c r="E19" s="16">
        <v>9.8000000000000007</v>
      </c>
      <c r="F19" s="6">
        <v>4127441.2386218118</v>
      </c>
      <c r="G19" s="6">
        <f t="shared" si="2"/>
        <v>1880</v>
      </c>
      <c r="H19" s="21">
        <f t="shared" si="3"/>
        <v>42116700</v>
      </c>
      <c r="I19" s="6"/>
      <c r="J19" s="6">
        <f t="shared" si="0"/>
        <v>4548603.6000000006</v>
      </c>
      <c r="K19" s="6">
        <f t="shared" si="4"/>
        <v>421160</v>
      </c>
      <c r="L19" s="6">
        <f t="shared" si="5"/>
        <v>2070</v>
      </c>
      <c r="M19" s="21">
        <f t="shared" si="1"/>
        <v>190</v>
      </c>
    </row>
    <row r="20" spans="1:13">
      <c r="A20" s="4">
        <v>61</v>
      </c>
      <c r="B20" s="5" t="s">
        <v>77</v>
      </c>
      <c r="C20" s="11">
        <v>5</v>
      </c>
      <c r="D20" s="6">
        <v>16062</v>
      </c>
      <c r="E20" s="15">
        <v>8.5</v>
      </c>
      <c r="F20" s="6">
        <v>28912687.939925175</v>
      </c>
      <c r="G20" s="6">
        <f t="shared" si="2"/>
        <v>1800</v>
      </c>
      <c r="H20" s="21">
        <f t="shared" si="3"/>
        <v>340149300</v>
      </c>
      <c r="I20" s="6"/>
      <c r="J20" s="6">
        <f t="shared" si="0"/>
        <v>32314183.5</v>
      </c>
      <c r="K20" s="6">
        <f t="shared" si="4"/>
        <v>3401500</v>
      </c>
      <c r="L20" s="6">
        <f t="shared" si="5"/>
        <v>2010</v>
      </c>
      <c r="M20" s="21">
        <f t="shared" si="1"/>
        <v>210</v>
      </c>
    </row>
    <row r="21" spans="1:13">
      <c r="A21" s="24">
        <v>69</v>
      </c>
      <c r="B21" s="23" t="s">
        <v>78</v>
      </c>
      <c r="C21" s="11">
        <v>17</v>
      </c>
      <c r="D21" s="6">
        <v>6261</v>
      </c>
      <c r="E21" s="16">
        <v>10.199999999999999</v>
      </c>
      <c r="F21" s="6">
        <v>12415059.897683667</v>
      </c>
      <c r="G21" s="6">
        <f t="shared" si="2"/>
        <v>1980</v>
      </c>
      <c r="H21" s="21">
        <f t="shared" si="3"/>
        <v>121716300</v>
      </c>
      <c r="I21" s="6"/>
      <c r="J21" s="6">
        <f t="shared" si="0"/>
        <v>13632225.6</v>
      </c>
      <c r="K21" s="6">
        <f t="shared" si="4"/>
        <v>1217170</v>
      </c>
      <c r="L21" s="6">
        <f t="shared" si="5"/>
        <v>2180</v>
      </c>
      <c r="M21" s="21">
        <f t="shared" si="1"/>
        <v>200</v>
      </c>
    </row>
    <row r="22" spans="1:13">
      <c r="A22" s="4">
        <v>71</v>
      </c>
      <c r="B22" s="5" t="s">
        <v>79</v>
      </c>
      <c r="C22" s="11">
        <v>17</v>
      </c>
      <c r="D22" s="6">
        <v>6280</v>
      </c>
      <c r="E22" s="15">
        <v>9.4</v>
      </c>
      <c r="F22" s="6">
        <v>10995765.033920864</v>
      </c>
      <c r="G22" s="6">
        <f t="shared" si="2"/>
        <v>1750</v>
      </c>
      <c r="H22" s="21">
        <f t="shared" si="3"/>
        <v>116976200</v>
      </c>
      <c r="I22" s="6"/>
      <c r="J22" s="6">
        <f t="shared" si="0"/>
        <v>12165524.800000001</v>
      </c>
      <c r="K22" s="6">
        <f t="shared" si="4"/>
        <v>1169760</v>
      </c>
      <c r="L22" s="6">
        <f t="shared" si="5"/>
        <v>1940</v>
      </c>
      <c r="M22" s="21">
        <f t="shared" si="1"/>
        <v>190</v>
      </c>
    </row>
    <row r="23" spans="1:13">
      <c r="A23" s="4">
        <v>72</v>
      </c>
      <c r="B23" s="5" t="s">
        <v>80</v>
      </c>
      <c r="C23" s="11">
        <v>17</v>
      </c>
      <c r="D23" s="6">
        <v>936</v>
      </c>
      <c r="E23" s="15">
        <v>8.9</v>
      </c>
      <c r="F23" s="6">
        <v>1830171.6145660882</v>
      </c>
      <c r="G23" s="6">
        <f t="shared" si="2"/>
        <v>1960</v>
      </c>
      <c r="H23" s="21">
        <f t="shared" si="3"/>
        <v>20563700</v>
      </c>
      <c r="I23" s="6"/>
      <c r="J23" s="6">
        <f t="shared" si="0"/>
        <v>2035806.3</v>
      </c>
      <c r="K23" s="6">
        <f t="shared" si="4"/>
        <v>205630</v>
      </c>
      <c r="L23" s="6">
        <f t="shared" si="5"/>
        <v>2180</v>
      </c>
      <c r="M23" s="21">
        <f t="shared" si="1"/>
        <v>220</v>
      </c>
    </row>
    <row r="24" spans="1:13">
      <c r="A24" s="24">
        <v>74</v>
      </c>
      <c r="B24" s="23" t="s">
        <v>81</v>
      </c>
      <c r="C24" s="11">
        <v>16</v>
      </c>
      <c r="D24" s="6">
        <v>943</v>
      </c>
      <c r="E24" s="16">
        <v>10.8</v>
      </c>
      <c r="F24" s="6">
        <v>1786899.3188629481</v>
      </c>
      <c r="G24" s="6">
        <f t="shared" si="2"/>
        <v>1890</v>
      </c>
      <c r="H24" s="21">
        <f t="shared" si="3"/>
        <v>16545400</v>
      </c>
      <c r="I24" s="6"/>
      <c r="J24" s="6">
        <f t="shared" si="0"/>
        <v>1952357.2</v>
      </c>
      <c r="K24" s="6">
        <f t="shared" si="4"/>
        <v>165460</v>
      </c>
      <c r="L24" s="6">
        <f t="shared" si="5"/>
        <v>2070</v>
      </c>
      <c r="M24" s="21">
        <f t="shared" si="1"/>
        <v>180</v>
      </c>
    </row>
    <row r="25" spans="1:13">
      <c r="A25" s="4">
        <v>75</v>
      </c>
      <c r="B25" s="5" t="s">
        <v>82</v>
      </c>
      <c r="C25" s="11">
        <v>8</v>
      </c>
      <c r="D25" s="6">
        <v>19021</v>
      </c>
      <c r="E25" s="15">
        <v>9.4</v>
      </c>
      <c r="F25" s="6">
        <v>42312203.245484523</v>
      </c>
      <c r="G25" s="6">
        <f t="shared" si="2"/>
        <v>2220</v>
      </c>
      <c r="H25" s="21">
        <f t="shared" si="3"/>
        <v>450129800</v>
      </c>
      <c r="I25" s="6"/>
      <c r="J25" s="6">
        <f t="shared" si="0"/>
        <v>46813499.200000003</v>
      </c>
      <c r="K25" s="6">
        <f t="shared" si="4"/>
        <v>4501300</v>
      </c>
      <c r="L25" s="6">
        <f t="shared" si="5"/>
        <v>2460</v>
      </c>
      <c r="M25" s="21">
        <f t="shared" si="1"/>
        <v>240</v>
      </c>
    </row>
    <row r="26" spans="1:13">
      <c r="A26" s="4">
        <v>77</v>
      </c>
      <c r="B26" s="5" t="s">
        <v>83</v>
      </c>
      <c r="C26" s="11">
        <v>13</v>
      </c>
      <c r="D26" s="6">
        <v>4332</v>
      </c>
      <c r="E26" s="15">
        <v>9.4</v>
      </c>
      <c r="F26" s="6">
        <v>7669195.6053546658</v>
      </c>
      <c r="G26" s="6">
        <f t="shared" si="2"/>
        <v>1770</v>
      </c>
      <c r="H26" s="21">
        <f t="shared" si="3"/>
        <v>81587200</v>
      </c>
      <c r="I26" s="6"/>
      <c r="J26" s="6">
        <f t="shared" si="0"/>
        <v>8485068.8000000007</v>
      </c>
      <c r="K26" s="6">
        <f t="shared" si="4"/>
        <v>815870</v>
      </c>
      <c r="L26" s="6">
        <f t="shared" si="5"/>
        <v>1960</v>
      </c>
      <c r="M26" s="21">
        <f t="shared" si="1"/>
        <v>190</v>
      </c>
    </row>
    <row r="27" spans="1:13">
      <c r="A27" s="4">
        <v>78</v>
      </c>
      <c r="B27" s="5" t="s">
        <v>84</v>
      </c>
      <c r="C27" s="11">
        <v>1</v>
      </c>
      <c r="D27" s="6">
        <v>7392</v>
      </c>
      <c r="E27" s="15">
        <v>9.1</v>
      </c>
      <c r="F27" s="6">
        <v>17869913.515310887</v>
      </c>
      <c r="G27" s="6">
        <f t="shared" si="2"/>
        <v>2420</v>
      </c>
      <c r="H27" s="21">
        <f t="shared" si="3"/>
        <v>196372700</v>
      </c>
      <c r="I27" s="6"/>
      <c r="J27" s="6">
        <f t="shared" si="0"/>
        <v>19833642.699999999</v>
      </c>
      <c r="K27" s="6">
        <f t="shared" si="4"/>
        <v>1963730</v>
      </c>
      <c r="L27" s="6">
        <f t="shared" si="5"/>
        <v>2680</v>
      </c>
      <c r="M27" s="21">
        <f t="shared" si="1"/>
        <v>260</v>
      </c>
    </row>
    <row r="28" spans="1:13">
      <c r="A28" s="4">
        <v>79</v>
      </c>
      <c r="B28" s="5" t="s">
        <v>85</v>
      </c>
      <c r="C28" s="11">
        <v>4</v>
      </c>
      <c r="D28" s="6">
        <v>6511</v>
      </c>
      <c r="E28" s="15">
        <v>8.9</v>
      </c>
      <c r="F28" s="6">
        <v>13374607.348691048</v>
      </c>
      <c r="G28" s="6">
        <f t="shared" si="2"/>
        <v>2050</v>
      </c>
      <c r="H28" s="21">
        <f t="shared" si="3"/>
        <v>150276500</v>
      </c>
      <c r="I28" s="6"/>
      <c r="J28" s="6">
        <f t="shared" si="0"/>
        <v>14877373.5</v>
      </c>
      <c r="K28" s="6">
        <f t="shared" si="4"/>
        <v>1502770</v>
      </c>
      <c r="L28" s="6">
        <f t="shared" si="5"/>
        <v>2280</v>
      </c>
      <c r="M28" s="21">
        <f t="shared" si="1"/>
        <v>230</v>
      </c>
    </row>
    <row r="29" spans="1:13">
      <c r="A29" s="4">
        <v>81</v>
      </c>
      <c r="B29" s="5" t="s">
        <v>86</v>
      </c>
      <c r="C29" s="11">
        <v>7</v>
      </c>
      <c r="D29" s="6">
        <v>2417</v>
      </c>
      <c r="E29" s="15">
        <v>9.1999999999999993</v>
      </c>
      <c r="F29" s="6">
        <v>4046227.1869235379</v>
      </c>
      <c r="G29" s="6">
        <f t="shared" si="2"/>
        <v>1670</v>
      </c>
      <c r="H29" s="21">
        <f t="shared" si="3"/>
        <v>43980700</v>
      </c>
      <c r="I29" s="6"/>
      <c r="J29" s="6">
        <f t="shared" si="0"/>
        <v>4486031.3999999994</v>
      </c>
      <c r="K29" s="6">
        <f t="shared" si="4"/>
        <v>439800</v>
      </c>
      <c r="L29" s="6">
        <f t="shared" si="5"/>
        <v>1860</v>
      </c>
      <c r="M29" s="21">
        <f t="shared" si="1"/>
        <v>190</v>
      </c>
    </row>
    <row r="30" spans="1:13">
      <c r="A30" s="4">
        <v>82</v>
      </c>
      <c r="B30" s="5" t="s">
        <v>87</v>
      </c>
      <c r="C30" s="11">
        <v>5</v>
      </c>
      <c r="D30" s="6">
        <v>9317</v>
      </c>
      <c r="E30" s="15">
        <v>8.4</v>
      </c>
      <c r="F30" s="6">
        <v>19945275.727896057</v>
      </c>
      <c r="G30" s="6">
        <f t="shared" si="2"/>
        <v>2140</v>
      </c>
      <c r="H30" s="21">
        <f t="shared" si="3"/>
        <v>237443800</v>
      </c>
      <c r="I30" s="6"/>
      <c r="J30" s="6">
        <f t="shared" si="0"/>
        <v>22319717.199999999</v>
      </c>
      <c r="K30" s="6">
        <f t="shared" si="4"/>
        <v>2374440</v>
      </c>
      <c r="L30" s="6">
        <f t="shared" si="5"/>
        <v>2400</v>
      </c>
      <c r="M30" s="21">
        <f t="shared" si="1"/>
        <v>260</v>
      </c>
    </row>
    <row r="31" spans="1:13">
      <c r="A31" s="4">
        <v>86</v>
      </c>
      <c r="B31" s="5" t="s">
        <v>88</v>
      </c>
      <c r="C31" s="11">
        <v>5</v>
      </c>
      <c r="D31" s="6">
        <v>7778</v>
      </c>
      <c r="E31" s="15">
        <v>9.3000000000000007</v>
      </c>
      <c r="F31" s="6">
        <v>17390746.050642014</v>
      </c>
      <c r="G31" s="6">
        <f t="shared" si="2"/>
        <v>2240</v>
      </c>
      <c r="H31" s="21">
        <f t="shared" si="3"/>
        <v>186997300</v>
      </c>
      <c r="I31" s="6"/>
      <c r="J31" s="6">
        <f t="shared" si="0"/>
        <v>19260721.900000002</v>
      </c>
      <c r="K31" s="6">
        <f t="shared" si="4"/>
        <v>1869980</v>
      </c>
      <c r="L31" s="6">
        <f t="shared" si="5"/>
        <v>2480</v>
      </c>
      <c r="M31" s="21">
        <f t="shared" si="1"/>
        <v>240</v>
      </c>
    </row>
    <row r="32" spans="1:13">
      <c r="A32" s="4">
        <v>111</v>
      </c>
      <c r="B32" s="5" t="s">
        <v>89</v>
      </c>
      <c r="C32" s="11">
        <v>7</v>
      </c>
      <c r="D32" s="6">
        <v>17465</v>
      </c>
      <c r="E32" s="15">
        <v>8.1999999999999993</v>
      </c>
      <c r="F32" s="6">
        <v>31655595.127807535</v>
      </c>
      <c r="G32" s="6">
        <f t="shared" si="2"/>
        <v>1810</v>
      </c>
      <c r="H32" s="21">
        <f t="shared" si="3"/>
        <v>386043800</v>
      </c>
      <c r="I32" s="6"/>
      <c r="J32" s="6">
        <f t="shared" si="0"/>
        <v>35516029.599999994</v>
      </c>
      <c r="K32" s="6">
        <f t="shared" si="4"/>
        <v>3860430</v>
      </c>
      <c r="L32" s="6">
        <f t="shared" si="5"/>
        <v>2030</v>
      </c>
      <c r="M32" s="21">
        <f t="shared" si="1"/>
        <v>220</v>
      </c>
    </row>
    <row r="33" spans="1:13">
      <c r="A33" s="4">
        <v>90</v>
      </c>
      <c r="B33" s="5" t="s">
        <v>90</v>
      </c>
      <c r="C33" s="11">
        <v>10</v>
      </c>
      <c r="D33" s="6">
        <v>2824</v>
      </c>
      <c r="E33" s="15">
        <v>8.8000000000000007</v>
      </c>
      <c r="F33" s="6">
        <v>4579256.4489801992</v>
      </c>
      <c r="G33" s="6">
        <f t="shared" si="2"/>
        <v>1620</v>
      </c>
      <c r="H33" s="21">
        <f t="shared" si="3"/>
        <v>52037000</v>
      </c>
      <c r="I33" s="6"/>
      <c r="J33" s="6">
        <f t="shared" si="0"/>
        <v>5099626.0000000009</v>
      </c>
      <c r="K33" s="6">
        <f t="shared" si="4"/>
        <v>520370</v>
      </c>
      <c r="L33" s="6">
        <f t="shared" si="5"/>
        <v>1810</v>
      </c>
      <c r="M33" s="21">
        <f t="shared" si="1"/>
        <v>190</v>
      </c>
    </row>
    <row r="34" spans="1:13">
      <c r="A34" s="4">
        <v>91</v>
      </c>
      <c r="B34" s="5" t="s">
        <v>91</v>
      </c>
      <c r="C34" s="11">
        <v>1</v>
      </c>
      <c r="D34" s="6">
        <v>706283</v>
      </c>
      <c r="E34" s="15">
        <v>5.3</v>
      </c>
      <c r="F34" s="6">
        <v>1135172044.6091588</v>
      </c>
      <c r="G34" s="6">
        <f t="shared" si="2"/>
        <v>1610</v>
      </c>
      <c r="H34" s="21">
        <f t="shared" si="3"/>
        <v>21418340500</v>
      </c>
      <c r="I34" s="6"/>
      <c r="J34" s="6">
        <f t="shared" si="0"/>
        <v>1349355451.5</v>
      </c>
      <c r="K34" s="6">
        <f t="shared" si="4"/>
        <v>214183410</v>
      </c>
      <c r="L34" s="6">
        <f t="shared" si="5"/>
        <v>1910</v>
      </c>
      <c r="M34" s="21">
        <f t="shared" si="1"/>
        <v>300</v>
      </c>
    </row>
    <row r="35" spans="1:13">
      <c r="A35" s="4">
        <v>97</v>
      </c>
      <c r="B35" s="7" t="s">
        <v>92</v>
      </c>
      <c r="C35" s="11">
        <v>10</v>
      </c>
      <c r="D35" s="6">
        <v>2040</v>
      </c>
      <c r="E35" s="15">
        <v>7.4000000000000012</v>
      </c>
      <c r="F35" s="6">
        <v>2941679.0536491219</v>
      </c>
      <c r="G35" s="6">
        <f t="shared" si="2"/>
        <v>1440</v>
      </c>
      <c r="H35" s="21">
        <f t="shared" si="3"/>
        <v>39752400</v>
      </c>
      <c r="I35" s="6"/>
      <c r="J35" s="6">
        <f t="shared" si="0"/>
        <v>3339201.6000000006</v>
      </c>
      <c r="K35" s="6">
        <f t="shared" si="4"/>
        <v>397520</v>
      </c>
      <c r="L35" s="6">
        <f t="shared" si="5"/>
        <v>1640</v>
      </c>
      <c r="M35" s="21">
        <f t="shared" si="1"/>
        <v>200</v>
      </c>
    </row>
    <row r="36" spans="1:13">
      <c r="A36" s="4">
        <v>98</v>
      </c>
      <c r="B36" s="5" t="s">
        <v>93</v>
      </c>
      <c r="C36" s="11">
        <v>7</v>
      </c>
      <c r="D36" s="6">
        <v>22600</v>
      </c>
      <c r="E36" s="15">
        <v>8.2999999999999989</v>
      </c>
      <c r="F36" s="6">
        <v>46409369.955716796</v>
      </c>
      <c r="G36" s="6">
        <f t="shared" si="2"/>
        <v>2050</v>
      </c>
      <c r="H36" s="21">
        <f t="shared" si="3"/>
        <v>559149000</v>
      </c>
      <c r="I36" s="6"/>
      <c r="J36" s="6">
        <f t="shared" si="0"/>
        <v>52000856.999999993</v>
      </c>
      <c r="K36" s="6">
        <f t="shared" si="4"/>
        <v>5591490</v>
      </c>
      <c r="L36" s="6">
        <f t="shared" si="5"/>
        <v>2300</v>
      </c>
      <c r="M36" s="21">
        <f t="shared" si="1"/>
        <v>250</v>
      </c>
    </row>
    <row r="37" spans="1:13">
      <c r="A37" s="4">
        <v>102</v>
      </c>
      <c r="B37" s="5" t="s">
        <v>94</v>
      </c>
      <c r="C37" s="11">
        <v>4</v>
      </c>
      <c r="D37" s="6">
        <v>9366</v>
      </c>
      <c r="E37" s="15">
        <v>9</v>
      </c>
      <c r="F37" s="6">
        <v>17580798.663980581</v>
      </c>
      <c r="G37" s="6">
        <f t="shared" si="2"/>
        <v>1880</v>
      </c>
      <c r="H37" s="21">
        <f t="shared" si="3"/>
        <v>195342200</v>
      </c>
      <c r="I37" s="6"/>
      <c r="J37" s="6">
        <f t="shared" si="0"/>
        <v>19534220</v>
      </c>
      <c r="K37" s="6">
        <f t="shared" si="4"/>
        <v>1953420</v>
      </c>
      <c r="L37" s="6">
        <f t="shared" si="5"/>
        <v>2090</v>
      </c>
      <c r="M37" s="21">
        <f t="shared" si="1"/>
        <v>210</v>
      </c>
    </row>
    <row r="38" spans="1:13">
      <c r="A38" s="4">
        <v>103</v>
      </c>
      <c r="B38" s="5" t="s">
        <v>95</v>
      </c>
      <c r="C38" s="11">
        <v>5</v>
      </c>
      <c r="D38" s="6">
        <v>2079</v>
      </c>
      <c r="E38" s="15">
        <v>9.3000000000000007</v>
      </c>
      <c r="F38" s="6">
        <v>3914013.2181276516</v>
      </c>
      <c r="G38" s="6">
        <f t="shared" si="2"/>
        <v>1880</v>
      </c>
      <c r="H38" s="21">
        <f t="shared" si="3"/>
        <v>42086200</v>
      </c>
      <c r="I38" s="6"/>
      <c r="J38" s="6">
        <f t="shared" si="0"/>
        <v>4334878.6000000006</v>
      </c>
      <c r="K38" s="6">
        <f t="shared" si="4"/>
        <v>420870</v>
      </c>
      <c r="L38" s="6">
        <f t="shared" si="5"/>
        <v>2090</v>
      </c>
      <c r="M38" s="21">
        <f t="shared" si="1"/>
        <v>210</v>
      </c>
    </row>
    <row r="39" spans="1:13">
      <c r="A39" s="4">
        <v>105</v>
      </c>
      <c r="B39" s="5" t="s">
        <v>96</v>
      </c>
      <c r="C39" s="11">
        <v>18</v>
      </c>
      <c r="D39" s="6">
        <v>1954</v>
      </c>
      <c r="E39" s="15">
        <v>9</v>
      </c>
      <c r="F39" s="6">
        <v>3106387.5336223743</v>
      </c>
      <c r="G39" s="6">
        <f t="shared" si="2"/>
        <v>1590</v>
      </c>
      <c r="H39" s="21">
        <f t="shared" si="3"/>
        <v>34515400</v>
      </c>
      <c r="I39" s="6"/>
      <c r="J39" s="6">
        <f t="shared" si="0"/>
        <v>3451540</v>
      </c>
      <c r="K39" s="6">
        <f t="shared" si="4"/>
        <v>345150</v>
      </c>
      <c r="L39" s="6">
        <f t="shared" si="5"/>
        <v>1770</v>
      </c>
      <c r="M39" s="21">
        <f t="shared" si="1"/>
        <v>180</v>
      </c>
    </row>
    <row r="40" spans="1:13">
      <c r="A40" s="4">
        <v>106</v>
      </c>
      <c r="B40" s="5" t="s">
        <v>97</v>
      </c>
      <c r="C40" s="11">
        <v>1</v>
      </c>
      <c r="D40" s="6">
        <v>47321</v>
      </c>
      <c r="E40" s="15">
        <v>7.7</v>
      </c>
      <c r="F40" s="6">
        <v>97978040.637999386</v>
      </c>
      <c r="G40" s="6">
        <f t="shared" si="2"/>
        <v>2070</v>
      </c>
      <c r="H40" s="21">
        <f t="shared" si="3"/>
        <v>1272442100</v>
      </c>
      <c r="I40" s="6"/>
      <c r="J40" s="6">
        <f t="shared" si="0"/>
        <v>110702462.7</v>
      </c>
      <c r="K40" s="6">
        <f t="shared" si="4"/>
        <v>12724420</v>
      </c>
      <c r="L40" s="6">
        <f t="shared" si="5"/>
        <v>2340</v>
      </c>
      <c r="M40" s="21">
        <f t="shared" si="1"/>
        <v>270</v>
      </c>
    </row>
    <row r="41" spans="1:13">
      <c r="A41" s="4">
        <v>108</v>
      </c>
      <c r="B41" s="5" t="s">
        <v>98</v>
      </c>
      <c r="C41" s="11">
        <v>6</v>
      </c>
      <c r="D41" s="6">
        <v>10247</v>
      </c>
      <c r="E41" s="15">
        <v>9.3999999999999986</v>
      </c>
      <c r="F41" s="6">
        <v>20719393.886459462</v>
      </c>
      <c r="G41" s="6">
        <f t="shared" si="2"/>
        <v>2020</v>
      </c>
      <c r="H41" s="21">
        <f t="shared" si="3"/>
        <v>220419100</v>
      </c>
      <c r="I41" s="6"/>
      <c r="J41" s="6">
        <f t="shared" si="0"/>
        <v>22923586.399999995</v>
      </c>
      <c r="K41" s="6">
        <f t="shared" si="4"/>
        <v>2204190</v>
      </c>
      <c r="L41" s="6">
        <f t="shared" si="5"/>
        <v>2240</v>
      </c>
      <c r="M41" s="21">
        <f t="shared" si="1"/>
        <v>220</v>
      </c>
    </row>
    <row r="42" spans="1:13">
      <c r="A42" s="4">
        <v>109</v>
      </c>
      <c r="B42" s="5" t="s">
        <v>99</v>
      </c>
      <c r="C42" s="11">
        <v>5</v>
      </c>
      <c r="D42" s="6">
        <v>68952</v>
      </c>
      <c r="E42" s="15">
        <v>8.4</v>
      </c>
      <c r="F42" s="6">
        <v>141787767.87530163</v>
      </c>
      <c r="G42" s="6">
        <f t="shared" si="2"/>
        <v>2060</v>
      </c>
      <c r="H42" s="21">
        <f t="shared" si="3"/>
        <v>1687949600</v>
      </c>
      <c r="I42" s="6"/>
      <c r="J42" s="6">
        <f t="shared" si="0"/>
        <v>158667262.40000001</v>
      </c>
      <c r="K42" s="6">
        <f t="shared" si="4"/>
        <v>16879490</v>
      </c>
      <c r="L42" s="6">
        <f t="shared" si="5"/>
        <v>2300</v>
      </c>
      <c r="M42" s="21">
        <f t="shared" si="1"/>
        <v>240</v>
      </c>
    </row>
    <row r="43" spans="1:13">
      <c r="A43" s="4">
        <v>139</v>
      </c>
      <c r="B43" s="5" t="s">
        <v>100</v>
      </c>
      <c r="C43" s="11">
        <v>17</v>
      </c>
      <c r="D43" s="6">
        <v>9727</v>
      </c>
      <c r="E43" s="15">
        <v>8.9</v>
      </c>
      <c r="F43" s="6">
        <v>17394168.891511414</v>
      </c>
      <c r="G43" s="6">
        <f t="shared" si="2"/>
        <v>1790</v>
      </c>
      <c r="H43" s="21">
        <f t="shared" si="3"/>
        <v>195440100</v>
      </c>
      <c r="I43" s="6"/>
      <c r="J43" s="6">
        <f t="shared" si="0"/>
        <v>19348569.899999999</v>
      </c>
      <c r="K43" s="6">
        <f t="shared" si="4"/>
        <v>1954400</v>
      </c>
      <c r="L43" s="6">
        <f t="shared" si="5"/>
        <v>1990</v>
      </c>
      <c r="M43" s="21">
        <f t="shared" si="1"/>
        <v>200</v>
      </c>
    </row>
    <row r="44" spans="1:13">
      <c r="A44" s="4">
        <v>140</v>
      </c>
      <c r="B44" s="5" t="s">
        <v>101</v>
      </c>
      <c r="C44" s="11">
        <v>11</v>
      </c>
      <c r="D44" s="6">
        <v>20114</v>
      </c>
      <c r="E44" s="15">
        <v>7.9</v>
      </c>
      <c r="F44" s="6">
        <v>33504018.109852776</v>
      </c>
      <c r="G44" s="6">
        <f t="shared" si="2"/>
        <v>1670</v>
      </c>
      <c r="H44" s="21">
        <f t="shared" si="3"/>
        <v>424101500</v>
      </c>
      <c r="I44" s="6"/>
      <c r="J44" s="6">
        <f t="shared" si="0"/>
        <v>37745033.5</v>
      </c>
      <c r="K44" s="6">
        <f t="shared" si="4"/>
        <v>4241020</v>
      </c>
      <c r="L44" s="6">
        <f t="shared" si="5"/>
        <v>1880</v>
      </c>
      <c r="M44" s="21">
        <f t="shared" si="1"/>
        <v>210</v>
      </c>
    </row>
    <row r="45" spans="1:13">
      <c r="A45" s="4">
        <v>142</v>
      </c>
      <c r="B45" s="5" t="s">
        <v>102</v>
      </c>
      <c r="C45" s="11">
        <v>8</v>
      </c>
      <c r="D45" s="6">
        <v>6295</v>
      </c>
      <c r="E45" s="15">
        <v>8.6</v>
      </c>
      <c r="F45" s="6">
        <v>11266379.740957962</v>
      </c>
      <c r="G45" s="6">
        <f t="shared" si="2"/>
        <v>1790</v>
      </c>
      <c r="H45" s="21">
        <f t="shared" si="3"/>
        <v>131004400</v>
      </c>
      <c r="I45" s="6"/>
      <c r="J45" s="6">
        <f t="shared" si="0"/>
        <v>12576422.4</v>
      </c>
      <c r="K45" s="6">
        <f t="shared" si="4"/>
        <v>1310040</v>
      </c>
      <c r="L45" s="6">
        <f t="shared" si="5"/>
        <v>2000</v>
      </c>
      <c r="M45" s="21">
        <f t="shared" si="1"/>
        <v>210</v>
      </c>
    </row>
    <row r="46" spans="1:13">
      <c r="A46" s="4">
        <v>143</v>
      </c>
      <c r="B46" s="5" t="s">
        <v>103</v>
      </c>
      <c r="C46" s="11">
        <v>6</v>
      </c>
      <c r="D46" s="6">
        <v>6765</v>
      </c>
      <c r="E46" s="15">
        <v>9.9</v>
      </c>
      <c r="F46" s="6">
        <v>13152430.644397967</v>
      </c>
      <c r="G46" s="6">
        <f t="shared" si="2"/>
        <v>1940</v>
      </c>
      <c r="H46" s="21">
        <f t="shared" si="3"/>
        <v>132852800</v>
      </c>
      <c r="I46" s="6"/>
      <c r="J46" s="6">
        <f t="shared" si="0"/>
        <v>14480955.199999999</v>
      </c>
      <c r="K46" s="6">
        <f t="shared" si="4"/>
        <v>1328520</v>
      </c>
      <c r="L46" s="6">
        <f t="shared" si="5"/>
        <v>2140</v>
      </c>
      <c r="M46" s="21">
        <f t="shared" si="1"/>
        <v>200</v>
      </c>
    </row>
    <row r="47" spans="1:13">
      <c r="A47" s="4">
        <v>145</v>
      </c>
      <c r="B47" s="5" t="s">
        <v>104</v>
      </c>
      <c r="C47" s="11">
        <v>14</v>
      </c>
      <c r="D47" s="6">
        <v>12463</v>
      </c>
      <c r="E47" s="15">
        <v>9.1999999999999993</v>
      </c>
      <c r="F47" s="6">
        <v>24743371.710515138</v>
      </c>
      <c r="G47" s="6">
        <f t="shared" si="2"/>
        <v>1990</v>
      </c>
      <c r="H47" s="21">
        <f t="shared" si="3"/>
        <v>268949700</v>
      </c>
      <c r="I47" s="6"/>
      <c r="J47" s="6">
        <f t="shared" si="0"/>
        <v>27432869.399999999</v>
      </c>
      <c r="K47" s="6">
        <f t="shared" si="4"/>
        <v>2689500</v>
      </c>
      <c r="L47" s="6">
        <f t="shared" si="5"/>
        <v>2200</v>
      </c>
      <c r="M47" s="21">
        <f t="shared" si="1"/>
        <v>210</v>
      </c>
    </row>
    <row r="48" spans="1:13">
      <c r="A48" s="4">
        <v>146</v>
      </c>
      <c r="B48" s="5" t="s">
        <v>105</v>
      </c>
      <c r="C48" s="11">
        <v>12</v>
      </c>
      <c r="D48" s="6">
        <v>4125</v>
      </c>
      <c r="E48" s="15">
        <v>8.6</v>
      </c>
      <c r="F48" s="6">
        <v>6579590.2114006551</v>
      </c>
      <c r="G48" s="6">
        <f t="shared" si="2"/>
        <v>1600</v>
      </c>
      <c r="H48" s="21">
        <f t="shared" si="3"/>
        <v>76506900</v>
      </c>
      <c r="I48" s="6"/>
      <c r="J48" s="6">
        <f t="shared" si="0"/>
        <v>7344662.4000000004</v>
      </c>
      <c r="K48" s="6">
        <f t="shared" si="4"/>
        <v>765070</v>
      </c>
      <c r="L48" s="6">
        <f t="shared" si="5"/>
        <v>1780</v>
      </c>
      <c r="M48" s="21">
        <f t="shared" si="1"/>
        <v>180</v>
      </c>
    </row>
    <row r="49" spans="1:13">
      <c r="A49" s="4">
        <v>153</v>
      </c>
      <c r="B49" s="5" t="s">
        <v>106</v>
      </c>
      <c r="C49" s="11">
        <v>9</v>
      </c>
      <c r="D49" s="6">
        <v>23792</v>
      </c>
      <c r="E49" s="15">
        <v>8.6</v>
      </c>
      <c r="F49" s="6">
        <v>47784037.783329748</v>
      </c>
      <c r="G49" s="6">
        <f t="shared" si="2"/>
        <v>2010</v>
      </c>
      <c r="H49" s="21">
        <f t="shared" si="3"/>
        <v>555628300</v>
      </c>
      <c r="I49" s="6"/>
      <c r="J49" s="6">
        <f t="shared" si="0"/>
        <v>53340316.799999997</v>
      </c>
      <c r="K49" s="6">
        <f t="shared" si="4"/>
        <v>5556280</v>
      </c>
      <c r="L49" s="6">
        <f t="shared" si="5"/>
        <v>2240</v>
      </c>
      <c r="M49" s="21">
        <f t="shared" si="1"/>
        <v>230</v>
      </c>
    </row>
    <row r="50" spans="1:13">
      <c r="A50" s="4">
        <v>148</v>
      </c>
      <c r="B50" s="5" t="s">
        <v>107</v>
      </c>
      <c r="C50" s="11">
        <v>19</v>
      </c>
      <c r="D50" s="6">
        <v>7279</v>
      </c>
      <c r="E50" s="15">
        <v>6.4</v>
      </c>
      <c r="F50" s="6">
        <v>11130854.18256858</v>
      </c>
      <c r="G50" s="6">
        <f t="shared" si="2"/>
        <v>1530</v>
      </c>
      <c r="H50" s="21">
        <f t="shared" si="3"/>
        <v>173919600</v>
      </c>
      <c r="I50" s="6"/>
      <c r="J50" s="6">
        <f t="shared" si="0"/>
        <v>12870050.4</v>
      </c>
      <c r="K50" s="6">
        <f t="shared" si="4"/>
        <v>1739200</v>
      </c>
      <c r="L50" s="6">
        <f t="shared" si="5"/>
        <v>1770</v>
      </c>
      <c r="M50" s="21">
        <f t="shared" si="1"/>
        <v>240</v>
      </c>
    </row>
    <row r="51" spans="1:13">
      <c r="A51" s="4">
        <v>149</v>
      </c>
      <c r="B51" s="5" t="s">
        <v>108</v>
      </c>
      <c r="C51" s="11">
        <v>1</v>
      </c>
      <c r="D51" s="6">
        <v>5386</v>
      </c>
      <c r="E51" s="15">
        <v>8.1</v>
      </c>
      <c r="F51" s="6">
        <v>12070244.17343121</v>
      </c>
      <c r="G51" s="6">
        <f t="shared" si="2"/>
        <v>2240</v>
      </c>
      <c r="H51" s="21">
        <f t="shared" si="3"/>
        <v>149015400</v>
      </c>
      <c r="I51" s="6"/>
      <c r="J51" s="6">
        <f t="shared" si="0"/>
        <v>13560401.4</v>
      </c>
      <c r="K51" s="6">
        <f t="shared" si="4"/>
        <v>1490160</v>
      </c>
      <c r="L51" s="6">
        <f t="shared" si="5"/>
        <v>2520</v>
      </c>
      <c r="M51" s="21">
        <f t="shared" si="1"/>
        <v>280</v>
      </c>
    </row>
    <row r="52" spans="1:13">
      <c r="A52" s="24">
        <v>151</v>
      </c>
      <c r="B52" s="23" t="s">
        <v>109</v>
      </c>
      <c r="C52" s="11">
        <v>14</v>
      </c>
      <c r="D52" s="6">
        <v>1724</v>
      </c>
      <c r="E52" s="16">
        <v>9.8000000000000007</v>
      </c>
      <c r="F52" s="6">
        <v>3206167.3609222732</v>
      </c>
      <c r="G52" s="6">
        <f t="shared" si="2"/>
        <v>1860</v>
      </c>
      <c r="H52" s="21">
        <f t="shared" si="3"/>
        <v>32716000</v>
      </c>
      <c r="I52" s="6"/>
      <c r="J52" s="6">
        <f t="shared" si="0"/>
        <v>3533328</v>
      </c>
      <c r="K52" s="6">
        <f t="shared" si="4"/>
        <v>327160</v>
      </c>
      <c r="L52" s="6">
        <f t="shared" si="5"/>
        <v>2050</v>
      </c>
      <c r="M52" s="21">
        <f t="shared" si="1"/>
        <v>190</v>
      </c>
    </row>
    <row r="53" spans="1:13">
      <c r="A53" s="4">
        <v>152</v>
      </c>
      <c r="B53" s="8" t="s">
        <v>110</v>
      </c>
      <c r="C53" s="11">
        <v>15</v>
      </c>
      <c r="D53" s="6">
        <v>4240</v>
      </c>
      <c r="E53" s="15">
        <v>9.5</v>
      </c>
      <c r="F53" s="6">
        <v>8509016.3167584687</v>
      </c>
      <c r="G53" s="6">
        <f t="shared" si="2"/>
        <v>2010</v>
      </c>
      <c r="H53" s="21">
        <f t="shared" si="3"/>
        <v>89568600</v>
      </c>
      <c r="I53" s="6"/>
      <c r="J53" s="6">
        <f t="shared" si="0"/>
        <v>9404703</v>
      </c>
      <c r="K53" s="6">
        <f t="shared" si="4"/>
        <v>895690</v>
      </c>
      <c r="L53" s="6">
        <f t="shared" si="5"/>
        <v>2220</v>
      </c>
      <c r="M53" s="21">
        <f t="shared" si="1"/>
        <v>210</v>
      </c>
    </row>
    <row r="54" spans="1:13">
      <c r="A54" s="4">
        <v>165</v>
      </c>
      <c r="B54" s="5" t="s">
        <v>111</v>
      </c>
      <c r="C54" s="11">
        <v>5</v>
      </c>
      <c r="D54" s="6">
        <v>15897</v>
      </c>
      <c r="E54" s="15">
        <v>8.6999999999999993</v>
      </c>
      <c r="F54" s="6">
        <v>33562648.153456651</v>
      </c>
      <c r="G54" s="6">
        <f t="shared" si="2"/>
        <v>2110</v>
      </c>
      <c r="H54" s="21">
        <f t="shared" si="3"/>
        <v>385777600</v>
      </c>
      <c r="I54" s="6"/>
      <c r="J54" s="6">
        <f t="shared" si="0"/>
        <v>37420427.199999996</v>
      </c>
      <c r="K54" s="6">
        <f t="shared" si="4"/>
        <v>3857780</v>
      </c>
      <c r="L54" s="6">
        <f t="shared" si="5"/>
        <v>2350</v>
      </c>
      <c r="M54" s="21">
        <f t="shared" si="1"/>
        <v>240</v>
      </c>
    </row>
    <row r="55" spans="1:13">
      <c r="A55" s="4">
        <v>167</v>
      </c>
      <c r="B55" s="5" t="s">
        <v>112</v>
      </c>
      <c r="C55" s="11">
        <v>12</v>
      </c>
      <c r="D55" s="6">
        <v>79392</v>
      </c>
      <c r="E55" s="15">
        <v>8.1</v>
      </c>
      <c r="F55" s="6">
        <v>132978220.52927315</v>
      </c>
      <c r="G55" s="6">
        <f t="shared" si="2"/>
        <v>1670</v>
      </c>
      <c r="H55" s="21">
        <f t="shared" si="3"/>
        <v>1641706400</v>
      </c>
      <c r="I55" s="6"/>
      <c r="J55" s="6">
        <f t="shared" si="0"/>
        <v>149395282.40000001</v>
      </c>
      <c r="K55" s="6">
        <f t="shared" si="4"/>
        <v>16417060</v>
      </c>
      <c r="L55" s="6">
        <f t="shared" si="5"/>
        <v>1880</v>
      </c>
      <c r="M55" s="21">
        <f t="shared" si="1"/>
        <v>210</v>
      </c>
    </row>
    <row r="56" spans="1:13">
      <c r="A56" s="4">
        <v>169</v>
      </c>
      <c r="B56" s="5" t="s">
        <v>113</v>
      </c>
      <c r="C56" s="11">
        <v>5</v>
      </c>
      <c r="D56" s="6">
        <v>4752</v>
      </c>
      <c r="E56" s="15">
        <v>9.0000000000000018</v>
      </c>
      <c r="F56" s="6">
        <v>9824807.0536727738</v>
      </c>
      <c r="G56" s="6">
        <f t="shared" si="2"/>
        <v>2070</v>
      </c>
      <c r="H56" s="21">
        <f t="shared" si="3"/>
        <v>109164500</v>
      </c>
      <c r="I56" s="6"/>
      <c r="J56" s="6">
        <f t="shared" si="0"/>
        <v>10916450.000000002</v>
      </c>
      <c r="K56" s="6">
        <f t="shared" si="4"/>
        <v>1091640</v>
      </c>
      <c r="L56" s="6">
        <f t="shared" si="5"/>
        <v>2300</v>
      </c>
      <c r="M56" s="21">
        <f t="shared" si="1"/>
        <v>230</v>
      </c>
    </row>
    <row r="57" spans="1:13">
      <c r="A57" s="4">
        <v>171</v>
      </c>
      <c r="B57" s="5" t="s">
        <v>114</v>
      </c>
      <c r="C57" s="11">
        <v>10</v>
      </c>
      <c r="D57" s="6">
        <v>4470</v>
      </c>
      <c r="E57" s="15">
        <v>8.6</v>
      </c>
      <c r="F57" s="6">
        <v>8176033.4207933508</v>
      </c>
      <c r="G57" s="6">
        <f t="shared" si="2"/>
        <v>1830</v>
      </c>
      <c r="H57" s="21">
        <f t="shared" si="3"/>
        <v>95070200</v>
      </c>
      <c r="I57" s="6"/>
      <c r="J57" s="6">
        <f t="shared" si="0"/>
        <v>9126739.1999999993</v>
      </c>
      <c r="K57" s="6">
        <f t="shared" si="4"/>
        <v>950710</v>
      </c>
      <c r="L57" s="6">
        <f t="shared" si="5"/>
        <v>2040</v>
      </c>
      <c r="M57" s="21">
        <f t="shared" si="1"/>
        <v>210</v>
      </c>
    </row>
    <row r="58" spans="1:13">
      <c r="A58" s="4">
        <v>172</v>
      </c>
      <c r="B58" s="7" t="s">
        <v>115</v>
      </c>
      <c r="C58" s="11">
        <v>13</v>
      </c>
      <c r="D58" s="6">
        <v>3851</v>
      </c>
      <c r="E58" s="15">
        <v>9</v>
      </c>
      <c r="F58" s="6">
        <v>6524065.1673977962</v>
      </c>
      <c r="G58" s="6">
        <f t="shared" si="2"/>
        <v>1690</v>
      </c>
      <c r="H58" s="21">
        <f t="shared" si="3"/>
        <v>72489600</v>
      </c>
      <c r="I58" s="6"/>
      <c r="J58" s="6">
        <f t="shared" si="0"/>
        <v>7248960</v>
      </c>
      <c r="K58" s="6">
        <f t="shared" si="4"/>
        <v>724890</v>
      </c>
      <c r="L58" s="6">
        <f t="shared" si="5"/>
        <v>1880</v>
      </c>
      <c r="M58" s="21">
        <f t="shared" si="1"/>
        <v>190</v>
      </c>
    </row>
    <row r="59" spans="1:13">
      <c r="A59" s="4">
        <v>176</v>
      </c>
      <c r="B59" s="5" t="s">
        <v>116</v>
      </c>
      <c r="C59" s="11">
        <v>12</v>
      </c>
      <c r="D59" s="6">
        <v>3998</v>
      </c>
      <c r="E59" s="15">
        <v>8.5</v>
      </c>
      <c r="F59" s="6">
        <v>5962351.554033855</v>
      </c>
      <c r="G59" s="6">
        <f t="shared" si="2"/>
        <v>1490</v>
      </c>
      <c r="H59" s="21">
        <f t="shared" si="3"/>
        <v>70145300</v>
      </c>
      <c r="I59" s="6"/>
      <c r="J59" s="6">
        <f t="shared" si="0"/>
        <v>6663803.5</v>
      </c>
      <c r="K59" s="6">
        <f t="shared" si="4"/>
        <v>701450</v>
      </c>
      <c r="L59" s="6">
        <f t="shared" si="5"/>
        <v>1670</v>
      </c>
      <c r="M59" s="21">
        <f t="shared" si="1"/>
        <v>180</v>
      </c>
    </row>
    <row r="60" spans="1:13">
      <c r="A60" s="4">
        <v>177</v>
      </c>
      <c r="B60" s="5" t="s">
        <v>117</v>
      </c>
      <c r="C60" s="11">
        <v>6</v>
      </c>
      <c r="D60" s="6">
        <v>1617</v>
      </c>
      <c r="E60" s="15">
        <v>8.4</v>
      </c>
      <c r="F60" s="6">
        <v>2795283.2191285281</v>
      </c>
      <c r="G60" s="6">
        <f t="shared" si="2"/>
        <v>1730</v>
      </c>
      <c r="H60" s="21">
        <f t="shared" si="3"/>
        <v>33277200</v>
      </c>
      <c r="I60" s="6"/>
      <c r="J60" s="6">
        <f t="shared" si="0"/>
        <v>3128056.8</v>
      </c>
      <c r="K60" s="6">
        <f t="shared" si="4"/>
        <v>332770</v>
      </c>
      <c r="L60" s="6">
        <f t="shared" si="5"/>
        <v>1930</v>
      </c>
      <c r="M60" s="21">
        <f t="shared" si="1"/>
        <v>200</v>
      </c>
    </row>
    <row r="61" spans="1:13">
      <c r="A61" s="4">
        <v>178</v>
      </c>
      <c r="B61" s="5" t="s">
        <v>118</v>
      </c>
      <c r="C61" s="11">
        <v>10</v>
      </c>
      <c r="D61" s="6">
        <v>5480</v>
      </c>
      <c r="E61" s="15">
        <v>9.1</v>
      </c>
      <c r="F61" s="6">
        <v>9566589.2429897767</v>
      </c>
      <c r="G61" s="6">
        <f t="shared" si="2"/>
        <v>1750</v>
      </c>
      <c r="H61" s="21">
        <f t="shared" si="3"/>
        <v>105127400</v>
      </c>
      <c r="I61" s="6"/>
      <c r="J61" s="6">
        <f t="shared" si="0"/>
        <v>10617867.4</v>
      </c>
      <c r="K61" s="6">
        <f t="shared" si="4"/>
        <v>1051280</v>
      </c>
      <c r="L61" s="6">
        <f t="shared" si="5"/>
        <v>1940</v>
      </c>
      <c r="M61" s="21">
        <f t="shared" si="1"/>
        <v>190</v>
      </c>
    </row>
    <row r="62" spans="1:13">
      <c r="A62" s="4">
        <v>179</v>
      </c>
      <c r="B62" s="5" t="s">
        <v>119</v>
      </c>
      <c r="C62" s="11">
        <v>13</v>
      </c>
      <c r="D62" s="6">
        <v>152152</v>
      </c>
      <c r="E62" s="15">
        <v>8.1</v>
      </c>
      <c r="F62" s="6">
        <v>278128813.22360474</v>
      </c>
      <c r="G62" s="6">
        <f t="shared" si="2"/>
        <v>1830</v>
      </c>
      <c r="H62" s="21">
        <f t="shared" si="3"/>
        <v>3433689100</v>
      </c>
      <c r="I62" s="6"/>
      <c r="J62" s="6">
        <f t="shared" si="0"/>
        <v>312465708.10000002</v>
      </c>
      <c r="K62" s="6">
        <f t="shared" si="4"/>
        <v>34336890</v>
      </c>
      <c r="L62" s="6">
        <f t="shared" si="5"/>
        <v>2050</v>
      </c>
      <c r="M62" s="21">
        <f t="shared" si="1"/>
        <v>220</v>
      </c>
    </row>
    <row r="63" spans="1:13">
      <c r="A63" s="24">
        <v>181</v>
      </c>
      <c r="B63" s="23" t="s">
        <v>120</v>
      </c>
      <c r="C63" s="11">
        <v>4</v>
      </c>
      <c r="D63" s="6">
        <v>1613</v>
      </c>
      <c r="E63" s="16">
        <v>10</v>
      </c>
      <c r="F63" s="6">
        <v>3094632.4440655233</v>
      </c>
      <c r="G63" s="6">
        <f t="shared" si="2"/>
        <v>1920</v>
      </c>
      <c r="H63" s="21">
        <f t="shared" si="3"/>
        <v>30946300</v>
      </c>
      <c r="I63" s="6"/>
      <c r="J63" s="6">
        <f t="shared" si="0"/>
        <v>3404093</v>
      </c>
      <c r="K63" s="6">
        <f t="shared" si="4"/>
        <v>309460</v>
      </c>
      <c r="L63" s="6">
        <f t="shared" si="5"/>
        <v>2110</v>
      </c>
      <c r="M63" s="21">
        <f t="shared" si="1"/>
        <v>190</v>
      </c>
    </row>
    <row r="64" spans="1:13">
      <c r="A64" s="4">
        <v>182</v>
      </c>
      <c r="B64" s="5" t="s">
        <v>121</v>
      </c>
      <c r="C64" s="11">
        <v>13</v>
      </c>
      <c r="D64" s="6">
        <v>18362</v>
      </c>
      <c r="E64" s="15">
        <v>9.4000000000000021</v>
      </c>
      <c r="F64" s="6">
        <v>38987062.243572474</v>
      </c>
      <c r="G64" s="6">
        <f t="shared" si="2"/>
        <v>2120</v>
      </c>
      <c r="H64" s="21">
        <f t="shared" si="3"/>
        <v>414756000</v>
      </c>
      <c r="I64" s="6"/>
      <c r="J64" s="6">
        <f t="shared" si="0"/>
        <v>43134624.000000007</v>
      </c>
      <c r="K64" s="6">
        <f t="shared" si="4"/>
        <v>4147560</v>
      </c>
      <c r="L64" s="6">
        <f t="shared" si="5"/>
        <v>2350</v>
      </c>
      <c r="M64" s="21">
        <f t="shared" si="1"/>
        <v>230</v>
      </c>
    </row>
    <row r="65" spans="1:13">
      <c r="A65" s="4">
        <v>186</v>
      </c>
      <c r="B65" s="5" t="s">
        <v>122</v>
      </c>
      <c r="C65" s="11">
        <v>1</v>
      </c>
      <c r="D65" s="6">
        <v>48410</v>
      </c>
      <c r="E65" s="15">
        <v>7.6</v>
      </c>
      <c r="F65" s="6">
        <v>101485389.81252927</v>
      </c>
      <c r="G65" s="6">
        <f t="shared" si="2"/>
        <v>2100</v>
      </c>
      <c r="H65" s="21">
        <f t="shared" si="3"/>
        <v>1335334100</v>
      </c>
      <c r="I65" s="6"/>
      <c r="J65" s="6">
        <f t="shared" si="0"/>
        <v>114838732.59999999</v>
      </c>
      <c r="K65" s="6">
        <f t="shared" si="4"/>
        <v>13353340</v>
      </c>
      <c r="L65" s="6">
        <f t="shared" si="5"/>
        <v>2370</v>
      </c>
      <c r="M65" s="21">
        <f t="shared" si="1"/>
        <v>270</v>
      </c>
    </row>
    <row r="66" spans="1:13">
      <c r="A66" s="4">
        <v>202</v>
      </c>
      <c r="B66" s="5" t="s">
        <v>123</v>
      </c>
      <c r="C66" s="11">
        <v>2</v>
      </c>
      <c r="D66" s="6">
        <v>38035</v>
      </c>
      <c r="E66" s="15">
        <v>7.6</v>
      </c>
      <c r="F66" s="6">
        <v>80238886.186731443</v>
      </c>
      <c r="G66" s="6">
        <f t="shared" si="2"/>
        <v>2110</v>
      </c>
      <c r="H66" s="21">
        <f t="shared" si="3"/>
        <v>1055774800</v>
      </c>
      <c r="I66" s="6"/>
      <c r="J66" s="6">
        <f t="shared" si="0"/>
        <v>90796632.799999997</v>
      </c>
      <c r="K66" s="6">
        <f t="shared" si="4"/>
        <v>10557750</v>
      </c>
      <c r="L66" s="6">
        <f t="shared" si="5"/>
        <v>2390</v>
      </c>
      <c r="M66" s="21">
        <f t="shared" si="1"/>
        <v>280</v>
      </c>
    </row>
    <row r="67" spans="1:13">
      <c r="A67" s="4">
        <v>204</v>
      </c>
      <c r="B67" s="5" t="s">
        <v>124</v>
      </c>
      <c r="C67" s="11">
        <v>11</v>
      </c>
      <c r="D67" s="6">
        <v>2451</v>
      </c>
      <c r="E67" s="15">
        <v>9.9</v>
      </c>
      <c r="F67" s="6">
        <v>4349106.3875995483</v>
      </c>
      <c r="G67" s="6">
        <f t="shared" si="2"/>
        <v>1770</v>
      </c>
      <c r="H67" s="21">
        <f t="shared" si="3"/>
        <v>43930400</v>
      </c>
      <c r="I67" s="6"/>
      <c r="J67" s="6">
        <f t="shared" si="0"/>
        <v>4788413.5999999996</v>
      </c>
      <c r="K67" s="6">
        <f t="shared" si="4"/>
        <v>439310</v>
      </c>
      <c r="L67" s="6">
        <f t="shared" si="5"/>
        <v>1950</v>
      </c>
      <c r="M67" s="21">
        <f t="shared" si="1"/>
        <v>180</v>
      </c>
    </row>
    <row r="68" spans="1:13">
      <c r="A68" s="4">
        <v>205</v>
      </c>
      <c r="B68" s="5" t="s">
        <v>125</v>
      </c>
      <c r="C68" s="11">
        <v>18</v>
      </c>
      <c r="D68" s="6">
        <v>36338</v>
      </c>
      <c r="E68" s="15">
        <v>8.4</v>
      </c>
      <c r="F68" s="6">
        <v>69041666.063449338</v>
      </c>
      <c r="G68" s="6">
        <f t="shared" si="2"/>
        <v>1900</v>
      </c>
      <c r="H68" s="21">
        <f t="shared" si="3"/>
        <v>821924600</v>
      </c>
      <c r="I68" s="6"/>
      <c r="J68" s="6">
        <f t="shared" si="0"/>
        <v>77260912.400000006</v>
      </c>
      <c r="K68" s="6">
        <f t="shared" si="4"/>
        <v>8219250</v>
      </c>
      <c r="L68" s="6">
        <f t="shared" si="5"/>
        <v>2130</v>
      </c>
      <c r="M68" s="21">
        <f t="shared" si="1"/>
        <v>230</v>
      </c>
    </row>
    <row r="69" spans="1:13">
      <c r="A69" s="4">
        <v>208</v>
      </c>
      <c r="B69" s="5" t="s">
        <v>126</v>
      </c>
      <c r="C69" s="11">
        <v>17</v>
      </c>
      <c r="D69" s="6">
        <v>12352</v>
      </c>
      <c r="E69" s="15">
        <v>8.2999999999999989</v>
      </c>
      <c r="F69" s="6">
        <v>20419035.732864611</v>
      </c>
      <c r="G69" s="6">
        <f t="shared" si="2"/>
        <v>1650</v>
      </c>
      <c r="H69" s="21">
        <f t="shared" si="3"/>
        <v>246012500</v>
      </c>
      <c r="I69" s="6"/>
      <c r="J69" s="6">
        <f t="shared" si="0"/>
        <v>22879162.499999996</v>
      </c>
      <c r="K69" s="6">
        <f t="shared" si="4"/>
        <v>2460130</v>
      </c>
      <c r="L69" s="6">
        <f t="shared" si="5"/>
        <v>1850</v>
      </c>
      <c r="M69" s="21">
        <f t="shared" si="1"/>
        <v>200</v>
      </c>
    </row>
    <row r="70" spans="1:13">
      <c r="A70" s="4">
        <v>211</v>
      </c>
      <c r="B70" s="5" t="s">
        <v>127</v>
      </c>
      <c r="C70" s="11">
        <v>6</v>
      </c>
      <c r="D70" s="6">
        <v>34584</v>
      </c>
      <c r="E70" s="15">
        <v>9.4</v>
      </c>
      <c r="F70" s="6">
        <v>83439665.577402234</v>
      </c>
      <c r="G70" s="6">
        <f t="shared" si="2"/>
        <v>2410</v>
      </c>
      <c r="H70" s="21">
        <f t="shared" si="3"/>
        <v>887656000</v>
      </c>
      <c r="I70" s="6"/>
      <c r="J70" s="6">
        <f t="shared" si="0"/>
        <v>92316224</v>
      </c>
      <c r="K70" s="6">
        <f t="shared" si="4"/>
        <v>8876560</v>
      </c>
      <c r="L70" s="6">
        <f t="shared" si="5"/>
        <v>2670</v>
      </c>
      <c r="M70" s="21">
        <f t="shared" si="1"/>
        <v>260</v>
      </c>
    </row>
    <row r="71" spans="1:13">
      <c r="A71" s="4">
        <v>213</v>
      </c>
      <c r="B71" s="5" t="s">
        <v>128</v>
      </c>
      <c r="C71" s="11">
        <v>10</v>
      </c>
      <c r="D71" s="6">
        <v>4939</v>
      </c>
      <c r="E71" s="15">
        <v>9.4</v>
      </c>
      <c r="F71" s="6">
        <v>8909120.0815627556</v>
      </c>
      <c r="G71" s="6">
        <f t="shared" si="2"/>
        <v>1800</v>
      </c>
      <c r="H71" s="21">
        <f t="shared" si="3"/>
        <v>94777900</v>
      </c>
      <c r="I71" s="6"/>
      <c r="J71" s="6">
        <f t="shared" si="0"/>
        <v>9856901.5999999996</v>
      </c>
      <c r="K71" s="6">
        <f t="shared" si="4"/>
        <v>947780</v>
      </c>
      <c r="L71" s="6">
        <f t="shared" si="5"/>
        <v>2000</v>
      </c>
      <c r="M71" s="21">
        <f t="shared" ref="M71:M134" si="6">L71-G71</f>
        <v>200</v>
      </c>
    </row>
    <row r="72" spans="1:13">
      <c r="A72" s="4">
        <v>214</v>
      </c>
      <c r="B72" s="5" t="s">
        <v>129</v>
      </c>
      <c r="C72" s="11">
        <v>4</v>
      </c>
      <c r="D72" s="6">
        <v>12046</v>
      </c>
      <c r="E72" s="15">
        <v>9.0999999999999979</v>
      </c>
      <c r="F72" s="6">
        <v>21935833.775087707</v>
      </c>
      <c r="G72" s="6">
        <f t="shared" ref="G72:G135" si="7">ROUND(F72/D72,-1)</f>
        <v>1820</v>
      </c>
      <c r="H72" s="21">
        <f t="shared" ref="H72:H135" si="8">ROUND(100*F72/E72,-2)</f>
        <v>241053100</v>
      </c>
      <c r="I72" s="6"/>
      <c r="J72" s="6">
        <f t="shared" ref="J72:J135" si="9">(E72+$J$6)*H72/100</f>
        <v>24346363.099999994</v>
      </c>
      <c r="K72" s="6">
        <f t="shared" ref="K72:K135" si="10">ROUND(J72-F72,-1)</f>
        <v>2410530</v>
      </c>
      <c r="L72" s="6">
        <f t="shared" ref="L72:L135" si="11">ROUND(J72/D72,-1)</f>
        <v>2020</v>
      </c>
      <c r="M72" s="21">
        <f t="shared" si="6"/>
        <v>200</v>
      </c>
    </row>
    <row r="73" spans="1:13">
      <c r="A73" s="4">
        <v>216</v>
      </c>
      <c r="B73" s="5" t="s">
        <v>130</v>
      </c>
      <c r="C73" s="11">
        <v>13</v>
      </c>
      <c r="D73" s="6">
        <v>1141</v>
      </c>
      <c r="E73" s="15">
        <v>9.1999999999999993</v>
      </c>
      <c r="F73" s="6">
        <v>1862433.232111766</v>
      </c>
      <c r="G73" s="6">
        <f t="shared" si="7"/>
        <v>1630</v>
      </c>
      <c r="H73" s="21">
        <f t="shared" si="8"/>
        <v>20243800</v>
      </c>
      <c r="I73" s="6"/>
      <c r="J73" s="6">
        <f t="shared" si="9"/>
        <v>2064867.6</v>
      </c>
      <c r="K73" s="6">
        <f t="shared" si="10"/>
        <v>202430</v>
      </c>
      <c r="L73" s="6">
        <f t="shared" si="11"/>
        <v>1810</v>
      </c>
      <c r="M73" s="21">
        <f t="shared" si="6"/>
        <v>180</v>
      </c>
    </row>
    <row r="74" spans="1:13">
      <c r="A74" s="4">
        <v>217</v>
      </c>
      <c r="B74" s="5" t="s">
        <v>131</v>
      </c>
      <c r="C74" s="11">
        <v>16</v>
      </c>
      <c r="D74" s="6">
        <v>5129</v>
      </c>
      <c r="E74" s="15">
        <v>9.6999999999999993</v>
      </c>
      <c r="F74" s="6">
        <v>10054315.390003193</v>
      </c>
      <c r="G74" s="6">
        <f t="shared" si="7"/>
        <v>1960</v>
      </c>
      <c r="H74" s="21">
        <f t="shared" si="8"/>
        <v>103652700</v>
      </c>
      <c r="I74" s="6"/>
      <c r="J74" s="6">
        <f t="shared" si="9"/>
        <v>11090838.9</v>
      </c>
      <c r="K74" s="6">
        <f t="shared" si="10"/>
        <v>1036520</v>
      </c>
      <c r="L74" s="6">
        <f t="shared" si="11"/>
        <v>2160</v>
      </c>
      <c r="M74" s="21">
        <f t="shared" si="6"/>
        <v>200</v>
      </c>
    </row>
    <row r="75" spans="1:13">
      <c r="A75" s="24">
        <v>218</v>
      </c>
      <c r="B75" s="23" t="s">
        <v>132</v>
      </c>
      <c r="C75" s="11">
        <v>14</v>
      </c>
      <c r="D75" s="6">
        <v>1139</v>
      </c>
      <c r="E75" s="16">
        <v>9.8000000000000007</v>
      </c>
      <c r="F75" s="6">
        <v>2068497.5655434197</v>
      </c>
      <c r="G75" s="6">
        <f t="shared" si="7"/>
        <v>1820</v>
      </c>
      <c r="H75" s="21">
        <f t="shared" si="8"/>
        <v>21107100</v>
      </c>
      <c r="I75" s="6"/>
      <c r="J75" s="6">
        <f t="shared" si="9"/>
        <v>2279566.8000000003</v>
      </c>
      <c r="K75" s="6">
        <f t="shared" si="10"/>
        <v>211070</v>
      </c>
      <c r="L75" s="6">
        <f t="shared" si="11"/>
        <v>2000</v>
      </c>
      <c r="M75" s="21">
        <f t="shared" si="6"/>
        <v>180</v>
      </c>
    </row>
    <row r="76" spans="1:13">
      <c r="A76" s="4">
        <v>224</v>
      </c>
      <c r="B76" s="5" t="s">
        <v>133</v>
      </c>
      <c r="C76" s="11">
        <v>1</v>
      </c>
      <c r="D76" s="6">
        <v>8473</v>
      </c>
      <c r="E76" s="15">
        <v>8.9</v>
      </c>
      <c r="F76" s="6">
        <v>16518580.293075655</v>
      </c>
      <c r="G76" s="6">
        <f t="shared" si="7"/>
        <v>1950</v>
      </c>
      <c r="H76" s="21">
        <f t="shared" si="8"/>
        <v>185602000</v>
      </c>
      <c r="I76" s="6"/>
      <c r="J76" s="6">
        <f t="shared" si="9"/>
        <v>18374598</v>
      </c>
      <c r="K76" s="6">
        <f t="shared" si="10"/>
        <v>1856020</v>
      </c>
      <c r="L76" s="6">
        <f t="shared" si="11"/>
        <v>2170</v>
      </c>
      <c r="M76" s="21">
        <f t="shared" si="6"/>
        <v>220</v>
      </c>
    </row>
    <row r="77" spans="1:13">
      <c r="A77" s="4">
        <v>226</v>
      </c>
      <c r="B77" s="5" t="s">
        <v>134</v>
      </c>
      <c r="C77" s="11">
        <v>13</v>
      </c>
      <c r="D77" s="6">
        <v>3412</v>
      </c>
      <c r="E77" s="15">
        <v>9.0000000000000018</v>
      </c>
      <c r="F77" s="6">
        <v>5732887.769369971</v>
      </c>
      <c r="G77" s="6">
        <f t="shared" si="7"/>
        <v>1680</v>
      </c>
      <c r="H77" s="21">
        <f t="shared" si="8"/>
        <v>63698800</v>
      </c>
      <c r="I77" s="6"/>
      <c r="J77" s="6">
        <f t="shared" si="9"/>
        <v>6369880.0000000009</v>
      </c>
      <c r="K77" s="6">
        <f t="shared" si="10"/>
        <v>636990</v>
      </c>
      <c r="L77" s="6">
        <f t="shared" si="11"/>
        <v>1870</v>
      </c>
      <c r="M77" s="21">
        <f t="shared" si="6"/>
        <v>190</v>
      </c>
    </row>
    <row r="78" spans="1:13">
      <c r="A78" s="4">
        <v>230</v>
      </c>
      <c r="B78" s="5" t="s">
        <v>135</v>
      </c>
      <c r="C78" s="11">
        <v>4</v>
      </c>
      <c r="D78" s="6">
        <v>2122</v>
      </c>
      <c r="E78" s="15">
        <v>8.9</v>
      </c>
      <c r="F78" s="6">
        <v>3399965.883058127</v>
      </c>
      <c r="G78" s="6">
        <f t="shared" si="7"/>
        <v>1600</v>
      </c>
      <c r="H78" s="21">
        <f t="shared" si="8"/>
        <v>38201900</v>
      </c>
      <c r="I78" s="6"/>
      <c r="J78" s="6">
        <f t="shared" si="9"/>
        <v>3781988.1</v>
      </c>
      <c r="K78" s="6">
        <f t="shared" si="10"/>
        <v>382020</v>
      </c>
      <c r="L78" s="6">
        <f t="shared" si="11"/>
        <v>1780</v>
      </c>
      <c r="M78" s="21">
        <f t="shared" si="6"/>
        <v>180</v>
      </c>
    </row>
    <row r="79" spans="1:13">
      <c r="A79" s="24">
        <v>231</v>
      </c>
      <c r="B79" s="23" t="s">
        <v>136</v>
      </c>
      <c r="C79" s="11">
        <v>15</v>
      </c>
      <c r="D79" s="6">
        <v>1193</v>
      </c>
      <c r="E79" s="16">
        <v>10.299999999999999</v>
      </c>
      <c r="F79" s="6">
        <v>2833217.5829725121</v>
      </c>
      <c r="G79" s="6">
        <f t="shared" si="7"/>
        <v>2370</v>
      </c>
      <c r="H79" s="21">
        <f t="shared" si="8"/>
        <v>27507000</v>
      </c>
      <c r="I79" s="6"/>
      <c r="J79" s="6">
        <f t="shared" si="9"/>
        <v>3108291</v>
      </c>
      <c r="K79" s="6">
        <f t="shared" si="10"/>
        <v>275070</v>
      </c>
      <c r="L79" s="6">
        <f t="shared" si="11"/>
        <v>2610</v>
      </c>
      <c r="M79" s="21">
        <f t="shared" si="6"/>
        <v>240</v>
      </c>
    </row>
    <row r="80" spans="1:13">
      <c r="A80" s="4">
        <v>232</v>
      </c>
      <c r="B80" s="5" t="s">
        <v>137</v>
      </c>
      <c r="C80" s="11">
        <v>14</v>
      </c>
      <c r="D80" s="6">
        <v>12214</v>
      </c>
      <c r="E80" s="15">
        <v>9.6</v>
      </c>
      <c r="F80" s="6">
        <v>22709416.009350169</v>
      </c>
      <c r="G80" s="6">
        <f t="shared" si="7"/>
        <v>1860</v>
      </c>
      <c r="H80" s="21">
        <f t="shared" si="8"/>
        <v>236556400</v>
      </c>
      <c r="I80" s="6"/>
      <c r="J80" s="6">
        <f t="shared" si="9"/>
        <v>25074978.399999999</v>
      </c>
      <c r="K80" s="6">
        <f t="shared" si="10"/>
        <v>2365560</v>
      </c>
      <c r="L80" s="6">
        <f t="shared" si="11"/>
        <v>2050</v>
      </c>
      <c r="M80" s="21">
        <f t="shared" si="6"/>
        <v>190</v>
      </c>
    </row>
    <row r="81" spans="1:13">
      <c r="A81" s="4">
        <v>233</v>
      </c>
      <c r="B81" s="5" t="s">
        <v>138</v>
      </c>
      <c r="C81" s="11">
        <v>14</v>
      </c>
      <c r="D81" s="6">
        <v>14647</v>
      </c>
      <c r="E81" s="15">
        <v>9.1</v>
      </c>
      <c r="F81" s="6">
        <v>26857021.854681943</v>
      </c>
      <c r="G81" s="6">
        <f t="shared" si="7"/>
        <v>1830</v>
      </c>
      <c r="H81" s="21">
        <f t="shared" si="8"/>
        <v>295132100</v>
      </c>
      <c r="I81" s="6"/>
      <c r="J81" s="6">
        <f t="shared" si="9"/>
        <v>29808342.100000001</v>
      </c>
      <c r="K81" s="6">
        <f t="shared" si="10"/>
        <v>2951320</v>
      </c>
      <c r="L81" s="6">
        <f t="shared" si="11"/>
        <v>2040</v>
      </c>
      <c r="M81" s="21">
        <f t="shared" si="6"/>
        <v>210</v>
      </c>
    </row>
    <row r="82" spans="1:13">
      <c r="A82" s="4">
        <v>235</v>
      </c>
      <c r="B82" s="5" t="s">
        <v>139</v>
      </c>
      <c r="C82" s="11">
        <v>1</v>
      </c>
      <c r="D82" s="6">
        <v>10728</v>
      </c>
      <c r="E82" s="15">
        <v>4.7</v>
      </c>
      <c r="F82" s="6">
        <v>23975392.497009527</v>
      </c>
      <c r="G82" s="6">
        <f t="shared" si="7"/>
        <v>2230</v>
      </c>
      <c r="H82" s="21">
        <f t="shared" si="8"/>
        <v>510114700</v>
      </c>
      <c r="I82" s="6"/>
      <c r="J82" s="6">
        <f t="shared" si="9"/>
        <v>29076537.899999999</v>
      </c>
      <c r="K82" s="6">
        <f t="shared" si="10"/>
        <v>5101150</v>
      </c>
      <c r="L82" s="6">
        <f t="shared" si="11"/>
        <v>2710</v>
      </c>
      <c r="M82" s="21">
        <f t="shared" si="6"/>
        <v>480</v>
      </c>
    </row>
    <row r="83" spans="1:13">
      <c r="A83" s="4">
        <v>236</v>
      </c>
      <c r="B83" s="5" t="s">
        <v>140</v>
      </c>
      <c r="C83" s="11">
        <v>16</v>
      </c>
      <c r="D83" s="6">
        <v>4056</v>
      </c>
      <c r="E83" s="15">
        <v>9.9</v>
      </c>
      <c r="F83" s="6">
        <v>8133561.1122984132</v>
      </c>
      <c r="G83" s="6">
        <f t="shared" si="7"/>
        <v>2010</v>
      </c>
      <c r="H83" s="21">
        <f t="shared" si="8"/>
        <v>82157200</v>
      </c>
      <c r="I83" s="6"/>
      <c r="J83" s="6">
        <f t="shared" si="9"/>
        <v>8955134.8000000007</v>
      </c>
      <c r="K83" s="6">
        <f t="shared" si="10"/>
        <v>821570</v>
      </c>
      <c r="L83" s="6">
        <f t="shared" si="11"/>
        <v>2210</v>
      </c>
      <c r="M83" s="21">
        <f t="shared" si="6"/>
        <v>200</v>
      </c>
    </row>
    <row r="84" spans="1:13">
      <c r="A84" s="4">
        <v>239</v>
      </c>
      <c r="B84" s="5" t="s">
        <v>141</v>
      </c>
      <c r="C84" s="11">
        <v>11</v>
      </c>
      <c r="D84" s="6">
        <v>1930</v>
      </c>
      <c r="E84" s="15">
        <v>8.9</v>
      </c>
      <c r="F84" s="6">
        <v>3224509.6613445994</v>
      </c>
      <c r="G84" s="6">
        <f t="shared" si="7"/>
        <v>1670</v>
      </c>
      <c r="H84" s="21">
        <f t="shared" si="8"/>
        <v>36230400</v>
      </c>
      <c r="I84" s="6"/>
      <c r="J84" s="6">
        <f t="shared" si="9"/>
        <v>3586809.6</v>
      </c>
      <c r="K84" s="6">
        <f t="shared" si="10"/>
        <v>362300</v>
      </c>
      <c r="L84" s="6">
        <f t="shared" si="11"/>
        <v>1860</v>
      </c>
      <c r="M84" s="21">
        <f t="shared" si="6"/>
        <v>190</v>
      </c>
    </row>
    <row r="85" spans="1:13">
      <c r="A85" s="4">
        <v>240</v>
      </c>
      <c r="B85" s="5" t="s">
        <v>142</v>
      </c>
      <c r="C85" s="11">
        <v>19</v>
      </c>
      <c r="D85" s="6">
        <v>18664</v>
      </c>
      <c r="E85" s="15">
        <v>9.6</v>
      </c>
      <c r="F85" s="6">
        <v>41051590.834775068</v>
      </c>
      <c r="G85" s="6">
        <f t="shared" si="7"/>
        <v>2200</v>
      </c>
      <c r="H85" s="21">
        <f t="shared" si="8"/>
        <v>427620700</v>
      </c>
      <c r="I85" s="6"/>
      <c r="J85" s="6">
        <f t="shared" si="9"/>
        <v>45327794.200000003</v>
      </c>
      <c r="K85" s="6">
        <f t="shared" si="10"/>
        <v>4276200</v>
      </c>
      <c r="L85" s="6">
        <f t="shared" si="11"/>
        <v>2430</v>
      </c>
      <c r="M85" s="21">
        <f t="shared" si="6"/>
        <v>230</v>
      </c>
    </row>
    <row r="86" spans="1:13">
      <c r="A86" s="4">
        <v>320</v>
      </c>
      <c r="B86" s="5" t="s">
        <v>143</v>
      </c>
      <c r="C86" s="11">
        <v>19</v>
      </c>
      <c r="D86" s="6">
        <v>6798</v>
      </c>
      <c r="E86" s="15">
        <v>8.9</v>
      </c>
      <c r="F86" s="6">
        <v>12612177.597729122</v>
      </c>
      <c r="G86" s="6">
        <f t="shared" si="7"/>
        <v>1860</v>
      </c>
      <c r="H86" s="21">
        <f t="shared" si="8"/>
        <v>141709900</v>
      </c>
      <c r="I86" s="6"/>
      <c r="J86" s="6">
        <f t="shared" si="9"/>
        <v>14029280.1</v>
      </c>
      <c r="K86" s="6">
        <f t="shared" si="10"/>
        <v>1417100</v>
      </c>
      <c r="L86" s="6">
        <f t="shared" si="11"/>
        <v>2060</v>
      </c>
      <c r="M86" s="21">
        <f t="shared" si="6"/>
        <v>200</v>
      </c>
    </row>
    <row r="87" spans="1:13">
      <c r="A87" s="4">
        <v>241</v>
      </c>
      <c r="B87" s="5" t="s">
        <v>144</v>
      </c>
      <c r="C87" s="11">
        <v>19</v>
      </c>
      <c r="D87" s="6">
        <v>7460</v>
      </c>
      <c r="E87" s="15">
        <v>8.6</v>
      </c>
      <c r="F87" s="6">
        <v>16230541.246035334</v>
      </c>
      <c r="G87" s="6">
        <f t="shared" si="7"/>
        <v>2180</v>
      </c>
      <c r="H87" s="21">
        <f t="shared" si="8"/>
        <v>188727200</v>
      </c>
      <c r="I87" s="6"/>
      <c r="J87" s="6">
        <f t="shared" si="9"/>
        <v>18117811.199999999</v>
      </c>
      <c r="K87" s="6">
        <f t="shared" si="10"/>
        <v>1887270</v>
      </c>
      <c r="L87" s="6">
        <f t="shared" si="11"/>
        <v>2430</v>
      </c>
      <c r="M87" s="21">
        <f t="shared" si="6"/>
        <v>250</v>
      </c>
    </row>
    <row r="88" spans="1:13">
      <c r="A88" s="4">
        <v>322</v>
      </c>
      <c r="B88" s="9" t="s">
        <v>145</v>
      </c>
      <c r="C88" s="11">
        <v>2</v>
      </c>
      <c r="D88" s="6">
        <v>6295</v>
      </c>
      <c r="E88" s="15">
        <v>7.1</v>
      </c>
      <c r="F88" s="6">
        <v>9549002.9555562492</v>
      </c>
      <c r="G88" s="6">
        <f t="shared" si="7"/>
        <v>1520</v>
      </c>
      <c r="H88" s="21">
        <f t="shared" si="8"/>
        <v>134493000</v>
      </c>
      <c r="I88" s="6"/>
      <c r="J88" s="6">
        <f t="shared" si="9"/>
        <v>10893933</v>
      </c>
      <c r="K88" s="6">
        <f t="shared" si="10"/>
        <v>1344930</v>
      </c>
      <c r="L88" s="6">
        <f t="shared" si="11"/>
        <v>1730</v>
      </c>
      <c r="M88" s="21">
        <f t="shared" si="6"/>
        <v>210</v>
      </c>
    </row>
    <row r="89" spans="1:13">
      <c r="A89" s="4">
        <v>244</v>
      </c>
      <c r="B89" s="5" t="s">
        <v>146</v>
      </c>
      <c r="C89" s="11">
        <v>17</v>
      </c>
      <c r="D89" s="6">
        <v>20479</v>
      </c>
      <c r="E89" s="15">
        <v>8.9</v>
      </c>
      <c r="F89" s="6">
        <v>44881461.467032701</v>
      </c>
      <c r="G89" s="6">
        <f t="shared" si="7"/>
        <v>2190</v>
      </c>
      <c r="H89" s="21">
        <f t="shared" si="8"/>
        <v>504286100</v>
      </c>
      <c r="I89" s="6"/>
      <c r="J89" s="6">
        <f t="shared" si="9"/>
        <v>49924323.899999999</v>
      </c>
      <c r="K89" s="6">
        <f t="shared" si="10"/>
        <v>5042860</v>
      </c>
      <c r="L89" s="6">
        <f t="shared" si="11"/>
        <v>2440</v>
      </c>
      <c r="M89" s="21">
        <f t="shared" si="6"/>
        <v>250</v>
      </c>
    </row>
    <row r="90" spans="1:13">
      <c r="A90" s="4">
        <v>245</v>
      </c>
      <c r="B90" s="5" t="s">
        <v>147</v>
      </c>
      <c r="C90" s="11">
        <v>1</v>
      </c>
      <c r="D90" s="6">
        <v>39685</v>
      </c>
      <c r="E90" s="15">
        <v>7.0000000000000009</v>
      </c>
      <c r="F90" s="6">
        <v>73338858.795756072</v>
      </c>
      <c r="G90" s="6">
        <f t="shared" si="7"/>
        <v>1850</v>
      </c>
      <c r="H90" s="21">
        <f t="shared" si="8"/>
        <v>1047698000</v>
      </c>
      <c r="I90" s="6"/>
      <c r="J90" s="6">
        <f t="shared" si="9"/>
        <v>83815840</v>
      </c>
      <c r="K90" s="6">
        <f t="shared" si="10"/>
        <v>10476980</v>
      </c>
      <c r="L90" s="6">
        <f t="shared" si="11"/>
        <v>2110</v>
      </c>
      <c r="M90" s="21">
        <f t="shared" si="6"/>
        <v>260</v>
      </c>
    </row>
    <row r="91" spans="1:13">
      <c r="A91" s="4">
        <v>249</v>
      </c>
      <c r="B91" s="5" t="s">
        <v>148</v>
      </c>
      <c r="C91" s="11">
        <v>13</v>
      </c>
      <c r="D91" s="6">
        <v>8831</v>
      </c>
      <c r="E91" s="15">
        <v>9.1</v>
      </c>
      <c r="F91" s="6">
        <v>16236694.13493064</v>
      </c>
      <c r="G91" s="6">
        <f t="shared" si="7"/>
        <v>1840</v>
      </c>
      <c r="H91" s="21">
        <f t="shared" si="8"/>
        <v>178425200</v>
      </c>
      <c r="I91" s="6"/>
      <c r="J91" s="6">
        <f t="shared" si="9"/>
        <v>18020945.199999999</v>
      </c>
      <c r="K91" s="6">
        <f t="shared" si="10"/>
        <v>1784250</v>
      </c>
      <c r="L91" s="6">
        <f t="shared" si="11"/>
        <v>2040</v>
      </c>
      <c r="M91" s="21">
        <f t="shared" si="6"/>
        <v>200</v>
      </c>
    </row>
    <row r="92" spans="1:13">
      <c r="A92" s="4">
        <v>250</v>
      </c>
      <c r="B92" s="5" t="s">
        <v>149</v>
      </c>
      <c r="C92" s="11">
        <v>6</v>
      </c>
      <c r="D92" s="6">
        <v>1669</v>
      </c>
      <c r="E92" s="15">
        <v>9.3999999999999986</v>
      </c>
      <c r="F92" s="6">
        <v>2719931.9804372862</v>
      </c>
      <c r="G92" s="6">
        <f t="shared" si="7"/>
        <v>1630</v>
      </c>
      <c r="H92" s="21">
        <f t="shared" si="8"/>
        <v>28935400</v>
      </c>
      <c r="I92" s="6"/>
      <c r="J92" s="6">
        <f t="shared" si="9"/>
        <v>3009281.5999999996</v>
      </c>
      <c r="K92" s="6">
        <f t="shared" si="10"/>
        <v>289350</v>
      </c>
      <c r="L92" s="6">
        <f t="shared" si="11"/>
        <v>1800</v>
      </c>
      <c r="M92" s="21">
        <f t="shared" si="6"/>
        <v>170</v>
      </c>
    </row>
    <row r="93" spans="1:13">
      <c r="A93" s="4">
        <v>256</v>
      </c>
      <c r="B93" s="5" t="s">
        <v>150</v>
      </c>
      <c r="C93" s="11">
        <v>13</v>
      </c>
      <c r="D93" s="6">
        <v>1477</v>
      </c>
      <c r="E93" s="15">
        <v>9.5</v>
      </c>
      <c r="F93" s="6">
        <v>2276845.0635564397</v>
      </c>
      <c r="G93" s="6">
        <f t="shared" si="7"/>
        <v>1540</v>
      </c>
      <c r="H93" s="21">
        <f t="shared" si="8"/>
        <v>23966800</v>
      </c>
      <c r="I93" s="6"/>
      <c r="J93" s="6">
        <f t="shared" si="9"/>
        <v>2516514</v>
      </c>
      <c r="K93" s="6">
        <f t="shared" si="10"/>
        <v>239670</v>
      </c>
      <c r="L93" s="6">
        <f t="shared" si="11"/>
        <v>1700</v>
      </c>
      <c r="M93" s="21">
        <f t="shared" si="6"/>
        <v>160</v>
      </c>
    </row>
    <row r="94" spans="1:13">
      <c r="A94" s="4">
        <v>257</v>
      </c>
      <c r="B94" s="9" t="s">
        <v>151</v>
      </c>
      <c r="C94" s="11">
        <v>1</v>
      </c>
      <c r="D94" s="6">
        <v>42534</v>
      </c>
      <c r="E94" s="15">
        <v>7.1</v>
      </c>
      <c r="F94" s="6">
        <v>93226327.74866882</v>
      </c>
      <c r="G94" s="6">
        <f t="shared" si="7"/>
        <v>2190</v>
      </c>
      <c r="H94" s="21">
        <f t="shared" si="8"/>
        <v>1313046900</v>
      </c>
      <c r="I94" s="6"/>
      <c r="J94" s="6">
        <f t="shared" si="9"/>
        <v>106356798.90000001</v>
      </c>
      <c r="K94" s="6">
        <f t="shared" si="10"/>
        <v>13130470</v>
      </c>
      <c r="L94" s="6">
        <f t="shared" si="11"/>
        <v>2500</v>
      </c>
      <c r="M94" s="21">
        <f t="shared" si="6"/>
        <v>310</v>
      </c>
    </row>
    <row r="95" spans="1:13">
      <c r="A95" s="4">
        <v>260</v>
      </c>
      <c r="B95" s="5" t="s">
        <v>152</v>
      </c>
      <c r="C95" s="11">
        <v>12</v>
      </c>
      <c r="D95" s="6">
        <v>9299</v>
      </c>
      <c r="E95" s="15">
        <v>8.1</v>
      </c>
      <c r="F95" s="6">
        <v>13413910.206851017</v>
      </c>
      <c r="G95" s="6">
        <f t="shared" si="7"/>
        <v>1440</v>
      </c>
      <c r="H95" s="21">
        <f t="shared" si="8"/>
        <v>165603800</v>
      </c>
      <c r="I95" s="6"/>
      <c r="J95" s="6">
        <f t="shared" si="9"/>
        <v>15069945.800000001</v>
      </c>
      <c r="K95" s="6">
        <f t="shared" si="10"/>
        <v>1656040</v>
      </c>
      <c r="L95" s="6">
        <f t="shared" si="11"/>
        <v>1620</v>
      </c>
      <c r="M95" s="21">
        <f t="shared" si="6"/>
        <v>180</v>
      </c>
    </row>
    <row r="96" spans="1:13">
      <c r="A96" s="4">
        <v>261</v>
      </c>
      <c r="B96" s="5" t="s">
        <v>153</v>
      </c>
      <c r="C96" s="11">
        <v>19</v>
      </c>
      <c r="D96" s="6">
        <v>6961</v>
      </c>
      <c r="E96" s="15">
        <v>7.3</v>
      </c>
      <c r="F96" s="6">
        <v>12139641.42499188</v>
      </c>
      <c r="G96" s="6">
        <f t="shared" si="7"/>
        <v>1740</v>
      </c>
      <c r="H96" s="21">
        <f t="shared" si="8"/>
        <v>166296500</v>
      </c>
      <c r="I96" s="6"/>
      <c r="J96" s="6">
        <f t="shared" si="9"/>
        <v>13802609.5</v>
      </c>
      <c r="K96" s="6">
        <f t="shared" si="10"/>
        <v>1662970</v>
      </c>
      <c r="L96" s="6">
        <f t="shared" si="11"/>
        <v>1980</v>
      </c>
      <c r="M96" s="21">
        <f t="shared" si="6"/>
        <v>240</v>
      </c>
    </row>
    <row r="97" spans="1:13">
      <c r="A97" s="4">
        <v>263</v>
      </c>
      <c r="B97" s="5" t="s">
        <v>154</v>
      </c>
      <c r="C97" s="11">
        <v>11</v>
      </c>
      <c r="D97" s="6">
        <v>7086</v>
      </c>
      <c r="E97" s="15">
        <v>9.5</v>
      </c>
      <c r="F97" s="6">
        <v>12071164.43231268</v>
      </c>
      <c r="G97" s="6">
        <f t="shared" si="7"/>
        <v>1700</v>
      </c>
      <c r="H97" s="21">
        <f t="shared" si="8"/>
        <v>127064900</v>
      </c>
      <c r="I97" s="6"/>
      <c r="J97" s="6">
        <f t="shared" si="9"/>
        <v>13341814.5</v>
      </c>
      <c r="K97" s="6">
        <f t="shared" si="10"/>
        <v>1270650</v>
      </c>
      <c r="L97" s="6">
        <f t="shared" si="11"/>
        <v>1880</v>
      </c>
      <c r="M97" s="21">
        <f t="shared" si="6"/>
        <v>180</v>
      </c>
    </row>
    <row r="98" spans="1:13">
      <c r="A98" s="4">
        <v>265</v>
      </c>
      <c r="B98" s="5" t="s">
        <v>155</v>
      </c>
      <c r="C98" s="11">
        <v>13</v>
      </c>
      <c r="D98" s="6">
        <v>1006</v>
      </c>
      <c r="E98" s="15">
        <v>8.9</v>
      </c>
      <c r="F98" s="6">
        <v>1434620.0592499934</v>
      </c>
      <c r="G98" s="6">
        <f t="shared" si="7"/>
        <v>1430</v>
      </c>
      <c r="H98" s="21">
        <f t="shared" si="8"/>
        <v>16119300</v>
      </c>
      <c r="I98" s="6"/>
      <c r="J98" s="6">
        <f t="shared" si="9"/>
        <v>1595810.7</v>
      </c>
      <c r="K98" s="6">
        <f t="shared" si="10"/>
        <v>161190</v>
      </c>
      <c r="L98" s="6">
        <f t="shared" si="11"/>
        <v>1590</v>
      </c>
      <c r="M98" s="21">
        <f t="shared" si="6"/>
        <v>160</v>
      </c>
    </row>
    <row r="99" spans="1:13">
      <c r="A99" s="4">
        <v>271</v>
      </c>
      <c r="B99" s="5" t="s">
        <v>156</v>
      </c>
      <c r="C99" s="11">
        <v>4</v>
      </c>
      <c r="D99" s="6">
        <v>6550</v>
      </c>
      <c r="E99" s="15">
        <v>9.1999999999999993</v>
      </c>
      <c r="F99" s="6">
        <v>12645904.128454583</v>
      </c>
      <c r="G99" s="6">
        <f t="shared" si="7"/>
        <v>1930</v>
      </c>
      <c r="H99" s="21">
        <f t="shared" si="8"/>
        <v>137455500</v>
      </c>
      <c r="I99" s="6"/>
      <c r="J99" s="6">
        <f t="shared" si="9"/>
        <v>14020461</v>
      </c>
      <c r="K99" s="6">
        <f t="shared" si="10"/>
        <v>1374560</v>
      </c>
      <c r="L99" s="6">
        <f t="shared" si="11"/>
        <v>2140</v>
      </c>
      <c r="M99" s="21">
        <f t="shared" si="6"/>
        <v>210</v>
      </c>
    </row>
    <row r="100" spans="1:13">
      <c r="A100" s="4">
        <v>272</v>
      </c>
      <c r="B100" s="10" t="s">
        <v>157</v>
      </c>
      <c r="C100" s="11">
        <v>16</v>
      </c>
      <c r="D100" s="6">
        <v>48694</v>
      </c>
      <c r="E100" s="15">
        <v>9.1999999999999993</v>
      </c>
      <c r="F100" s="6">
        <v>100985877.86157152</v>
      </c>
      <c r="G100" s="6">
        <f t="shared" si="7"/>
        <v>2070</v>
      </c>
      <c r="H100" s="21">
        <f t="shared" si="8"/>
        <v>1097672600</v>
      </c>
      <c r="I100" s="6"/>
      <c r="J100" s="6">
        <f t="shared" si="9"/>
        <v>111962605.2</v>
      </c>
      <c r="K100" s="6">
        <f t="shared" si="10"/>
        <v>10976730</v>
      </c>
      <c r="L100" s="6">
        <f t="shared" si="11"/>
        <v>2300</v>
      </c>
      <c r="M100" s="21">
        <f t="shared" si="6"/>
        <v>230</v>
      </c>
    </row>
    <row r="101" spans="1:13">
      <c r="A101" s="4">
        <v>273</v>
      </c>
      <c r="B101" s="5" t="s">
        <v>158</v>
      </c>
      <c r="C101" s="11">
        <v>19</v>
      </c>
      <c r="D101" s="6">
        <v>4048</v>
      </c>
      <c r="E101" s="15">
        <v>8.4</v>
      </c>
      <c r="F101" s="6">
        <v>7180390.6934800139</v>
      </c>
      <c r="G101" s="6">
        <f t="shared" si="7"/>
        <v>1770</v>
      </c>
      <c r="H101" s="21">
        <f t="shared" si="8"/>
        <v>85480800</v>
      </c>
      <c r="I101" s="6"/>
      <c r="J101" s="6">
        <f t="shared" si="9"/>
        <v>8035195.2000000002</v>
      </c>
      <c r="K101" s="6">
        <f t="shared" si="10"/>
        <v>854800</v>
      </c>
      <c r="L101" s="6">
        <f t="shared" si="11"/>
        <v>1980</v>
      </c>
      <c r="M101" s="21">
        <f t="shared" si="6"/>
        <v>210</v>
      </c>
    </row>
    <row r="102" spans="1:13">
      <c r="A102" s="4">
        <v>275</v>
      </c>
      <c r="B102" s="5" t="s">
        <v>159</v>
      </c>
      <c r="C102" s="11">
        <v>13</v>
      </c>
      <c r="D102" s="6">
        <v>2381</v>
      </c>
      <c r="E102" s="15">
        <v>9.8000000000000007</v>
      </c>
      <c r="F102" s="6">
        <v>4290130.7826117044</v>
      </c>
      <c r="G102" s="6">
        <f t="shared" si="7"/>
        <v>1800</v>
      </c>
      <c r="H102" s="21">
        <f t="shared" si="8"/>
        <v>43776800</v>
      </c>
      <c r="I102" s="6"/>
      <c r="J102" s="6">
        <f t="shared" si="9"/>
        <v>4727894.4000000004</v>
      </c>
      <c r="K102" s="6">
        <f t="shared" si="10"/>
        <v>437760</v>
      </c>
      <c r="L102" s="6">
        <f t="shared" si="11"/>
        <v>1990</v>
      </c>
      <c r="M102" s="21">
        <f t="shared" si="6"/>
        <v>190</v>
      </c>
    </row>
    <row r="103" spans="1:13">
      <c r="A103" s="4">
        <v>276</v>
      </c>
      <c r="B103" s="5" t="s">
        <v>160</v>
      </c>
      <c r="C103" s="11">
        <v>12</v>
      </c>
      <c r="D103" s="6">
        <v>15318</v>
      </c>
      <c r="E103" s="15">
        <v>8.8000000000000007</v>
      </c>
      <c r="F103" s="6">
        <v>31251753.880297557</v>
      </c>
      <c r="G103" s="6">
        <f t="shared" si="7"/>
        <v>2040</v>
      </c>
      <c r="H103" s="21">
        <f t="shared" si="8"/>
        <v>355133600</v>
      </c>
      <c r="I103" s="6"/>
      <c r="J103" s="6">
        <f t="shared" si="9"/>
        <v>34803092.800000004</v>
      </c>
      <c r="K103" s="6">
        <f t="shared" si="10"/>
        <v>3551340</v>
      </c>
      <c r="L103" s="6">
        <f t="shared" si="11"/>
        <v>2270</v>
      </c>
      <c r="M103" s="21">
        <f t="shared" si="6"/>
        <v>230</v>
      </c>
    </row>
    <row r="104" spans="1:13">
      <c r="A104" s="4">
        <v>280</v>
      </c>
      <c r="B104" s="5" t="s">
        <v>161</v>
      </c>
      <c r="C104" s="11">
        <v>15</v>
      </c>
      <c r="D104" s="6">
        <v>1977</v>
      </c>
      <c r="E104" s="15">
        <v>9.1999999999999993</v>
      </c>
      <c r="F104" s="6">
        <v>3429325.3805060578</v>
      </c>
      <c r="G104" s="6">
        <f t="shared" si="7"/>
        <v>1730</v>
      </c>
      <c r="H104" s="21">
        <f t="shared" si="8"/>
        <v>37275300</v>
      </c>
      <c r="I104" s="6"/>
      <c r="J104" s="6">
        <f t="shared" si="9"/>
        <v>3802080.6</v>
      </c>
      <c r="K104" s="6">
        <f t="shared" si="10"/>
        <v>372760</v>
      </c>
      <c r="L104" s="6">
        <f t="shared" si="11"/>
        <v>1920</v>
      </c>
      <c r="M104" s="21">
        <f t="shared" si="6"/>
        <v>190</v>
      </c>
    </row>
    <row r="105" spans="1:13">
      <c r="A105" s="4">
        <v>284</v>
      </c>
      <c r="B105" s="5" t="s">
        <v>162</v>
      </c>
      <c r="C105" s="11">
        <v>2</v>
      </c>
      <c r="D105" s="6">
        <v>2140</v>
      </c>
      <c r="E105" s="15">
        <v>7.4000000000000012</v>
      </c>
      <c r="F105" s="6">
        <v>3121301.4054617961</v>
      </c>
      <c r="G105" s="6">
        <f t="shared" si="7"/>
        <v>1460</v>
      </c>
      <c r="H105" s="21">
        <f t="shared" si="8"/>
        <v>42179700</v>
      </c>
      <c r="I105" s="6"/>
      <c r="J105" s="6">
        <f t="shared" si="9"/>
        <v>3543094.8000000012</v>
      </c>
      <c r="K105" s="6">
        <f t="shared" si="10"/>
        <v>421790</v>
      </c>
      <c r="L105" s="6">
        <f t="shared" si="11"/>
        <v>1660</v>
      </c>
      <c r="M105" s="21">
        <f t="shared" si="6"/>
        <v>200</v>
      </c>
    </row>
    <row r="106" spans="1:13">
      <c r="A106" s="4">
        <v>285</v>
      </c>
      <c r="B106" s="5" t="s">
        <v>163</v>
      </c>
      <c r="C106" s="11">
        <v>8</v>
      </c>
      <c r="D106" s="6">
        <v>49045</v>
      </c>
      <c r="E106" s="15">
        <v>9.4</v>
      </c>
      <c r="F106" s="6">
        <v>111062803.91952538</v>
      </c>
      <c r="G106" s="6">
        <f t="shared" si="7"/>
        <v>2260</v>
      </c>
      <c r="H106" s="21">
        <f t="shared" si="8"/>
        <v>1181519200</v>
      </c>
      <c r="I106" s="6"/>
      <c r="J106" s="6">
        <f t="shared" si="9"/>
        <v>122877996.8</v>
      </c>
      <c r="K106" s="6">
        <f t="shared" si="10"/>
        <v>11815190</v>
      </c>
      <c r="L106" s="6">
        <f t="shared" si="11"/>
        <v>2510</v>
      </c>
      <c r="M106" s="21">
        <f t="shared" si="6"/>
        <v>250</v>
      </c>
    </row>
    <row r="107" spans="1:13">
      <c r="A107" s="4">
        <v>286</v>
      </c>
      <c r="B107" s="5" t="s">
        <v>164</v>
      </c>
      <c r="C107" s="11">
        <v>8</v>
      </c>
      <c r="D107" s="6">
        <v>76502</v>
      </c>
      <c r="E107" s="15">
        <v>8.9</v>
      </c>
      <c r="F107" s="6">
        <v>162340957.60734779</v>
      </c>
      <c r="G107" s="6">
        <f t="shared" si="7"/>
        <v>2120</v>
      </c>
      <c r="H107" s="21">
        <f t="shared" si="8"/>
        <v>1824055700</v>
      </c>
      <c r="I107" s="6"/>
      <c r="J107" s="6">
        <f t="shared" si="9"/>
        <v>180581514.30000001</v>
      </c>
      <c r="K107" s="6">
        <f t="shared" si="10"/>
        <v>18240560</v>
      </c>
      <c r="L107" s="6">
        <f t="shared" si="11"/>
        <v>2360</v>
      </c>
      <c r="M107" s="21">
        <f t="shared" si="6"/>
        <v>240</v>
      </c>
    </row>
    <row r="108" spans="1:13">
      <c r="A108" s="4">
        <v>287</v>
      </c>
      <c r="B108" s="10" t="s">
        <v>165</v>
      </c>
      <c r="C108" s="11">
        <v>15</v>
      </c>
      <c r="D108" s="6">
        <v>5997</v>
      </c>
      <c r="E108" s="15">
        <v>8.9</v>
      </c>
      <c r="F108" s="6">
        <v>11371131.870012207</v>
      </c>
      <c r="G108" s="6">
        <f t="shared" si="7"/>
        <v>1900</v>
      </c>
      <c r="H108" s="21">
        <f t="shared" si="8"/>
        <v>127765500</v>
      </c>
      <c r="I108" s="6"/>
      <c r="J108" s="6">
        <f t="shared" si="9"/>
        <v>12648784.5</v>
      </c>
      <c r="K108" s="6">
        <f t="shared" si="10"/>
        <v>1277650</v>
      </c>
      <c r="L108" s="6">
        <f t="shared" si="11"/>
        <v>2110</v>
      </c>
      <c r="M108" s="21">
        <f t="shared" si="6"/>
        <v>210</v>
      </c>
    </row>
    <row r="109" spans="1:13">
      <c r="A109" s="4">
        <v>288</v>
      </c>
      <c r="B109" s="5" t="s">
        <v>166</v>
      </c>
      <c r="C109" s="11">
        <v>15</v>
      </c>
      <c r="D109" s="6">
        <v>6293</v>
      </c>
      <c r="E109" s="15">
        <v>8.9000000000000021</v>
      </c>
      <c r="F109" s="6">
        <v>11548372.480119606</v>
      </c>
      <c r="G109" s="6">
        <f t="shared" si="7"/>
        <v>1840</v>
      </c>
      <c r="H109" s="21">
        <f t="shared" si="8"/>
        <v>129757000</v>
      </c>
      <c r="I109" s="6"/>
      <c r="J109" s="6">
        <f t="shared" si="9"/>
        <v>12845943.000000002</v>
      </c>
      <c r="K109" s="6">
        <f t="shared" si="10"/>
        <v>1297570</v>
      </c>
      <c r="L109" s="6">
        <f t="shared" si="11"/>
        <v>2040</v>
      </c>
      <c r="M109" s="21">
        <f t="shared" si="6"/>
        <v>200</v>
      </c>
    </row>
    <row r="110" spans="1:13">
      <c r="A110" s="4">
        <v>290</v>
      </c>
      <c r="B110" s="5" t="s">
        <v>167</v>
      </c>
      <c r="C110" s="11">
        <v>18</v>
      </c>
      <c r="D110" s="6">
        <v>7147</v>
      </c>
      <c r="E110" s="15">
        <v>9.4</v>
      </c>
      <c r="F110" s="6">
        <v>12870821.781816134</v>
      </c>
      <c r="G110" s="6">
        <f t="shared" si="7"/>
        <v>1800</v>
      </c>
      <c r="H110" s="21">
        <f t="shared" si="8"/>
        <v>136923600</v>
      </c>
      <c r="I110" s="6"/>
      <c r="J110" s="6">
        <f t="shared" si="9"/>
        <v>14240054.4</v>
      </c>
      <c r="K110" s="6">
        <f t="shared" si="10"/>
        <v>1369230</v>
      </c>
      <c r="L110" s="6">
        <f t="shared" si="11"/>
        <v>1990</v>
      </c>
      <c r="M110" s="21">
        <f t="shared" si="6"/>
        <v>190</v>
      </c>
    </row>
    <row r="111" spans="1:13">
      <c r="A111" s="4">
        <v>291</v>
      </c>
      <c r="B111" s="5" t="s">
        <v>168</v>
      </c>
      <c r="C111" s="11">
        <v>13</v>
      </c>
      <c r="D111" s="6">
        <v>2000</v>
      </c>
      <c r="E111" s="15">
        <v>9.1</v>
      </c>
      <c r="F111" s="6">
        <v>3421024.4693070306</v>
      </c>
      <c r="G111" s="6">
        <f t="shared" si="7"/>
        <v>1710</v>
      </c>
      <c r="H111" s="21">
        <f t="shared" si="8"/>
        <v>37593700</v>
      </c>
      <c r="I111" s="6"/>
      <c r="J111" s="6">
        <f t="shared" si="9"/>
        <v>3796963.7</v>
      </c>
      <c r="K111" s="6">
        <f t="shared" si="10"/>
        <v>375940</v>
      </c>
      <c r="L111" s="6">
        <f t="shared" si="11"/>
        <v>1900</v>
      </c>
      <c r="M111" s="21">
        <f t="shared" si="6"/>
        <v>190</v>
      </c>
    </row>
    <row r="112" spans="1:13">
      <c r="A112" s="4">
        <v>297</v>
      </c>
      <c r="B112" s="5" t="s">
        <v>169</v>
      </c>
      <c r="C112" s="11">
        <v>11</v>
      </c>
      <c r="D112" s="6">
        <v>128480</v>
      </c>
      <c r="E112" s="15">
        <v>8.1</v>
      </c>
      <c r="F112" s="6">
        <v>242924952.80783239</v>
      </c>
      <c r="G112" s="6">
        <f t="shared" si="7"/>
        <v>1890</v>
      </c>
      <c r="H112" s="21">
        <f t="shared" si="8"/>
        <v>2999073500</v>
      </c>
      <c r="I112" s="6"/>
      <c r="J112" s="6">
        <f t="shared" si="9"/>
        <v>272915688.5</v>
      </c>
      <c r="K112" s="6">
        <f t="shared" si="10"/>
        <v>29990740</v>
      </c>
      <c r="L112" s="6">
        <f t="shared" si="11"/>
        <v>2120</v>
      </c>
      <c r="M112" s="21">
        <f t="shared" si="6"/>
        <v>230</v>
      </c>
    </row>
    <row r="113" spans="1:13">
      <c r="A113" s="4">
        <v>300</v>
      </c>
      <c r="B113" s="5" t="s">
        <v>170</v>
      </c>
      <c r="C113" s="11">
        <v>14</v>
      </c>
      <c r="D113" s="6">
        <v>3269</v>
      </c>
      <c r="E113" s="15">
        <v>8.3999999999999986</v>
      </c>
      <c r="F113" s="6">
        <v>5456350.7127085067</v>
      </c>
      <c r="G113" s="6">
        <f t="shared" si="7"/>
        <v>1670</v>
      </c>
      <c r="H113" s="21">
        <f t="shared" si="8"/>
        <v>64956600</v>
      </c>
      <c r="I113" s="6"/>
      <c r="J113" s="6">
        <f t="shared" si="9"/>
        <v>6105920.3999999985</v>
      </c>
      <c r="K113" s="6">
        <f t="shared" si="10"/>
        <v>649570</v>
      </c>
      <c r="L113" s="6">
        <f t="shared" si="11"/>
        <v>1870</v>
      </c>
      <c r="M113" s="21">
        <f t="shared" si="6"/>
        <v>200</v>
      </c>
    </row>
    <row r="114" spans="1:13">
      <c r="A114" s="4">
        <v>301</v>
      </c>
      <c r="B114" s="5" t="s">
        <v>171</v>
      </c>
      <c r="C114" s="11">
        <v>14</v>
      </c>
      <c r="D114" s="6">
        <v>19004</v>
      </c>
      <c r="E114" s="15">
        <v>8.4</v>
      </c>
      <c r="F114" s="6">
        <v>31891310.083576247</v>
      </c>
      <c r="G114" s="6">
        <f t="shared" si="7"/>
        <v>1680</v>
      </c>
      <c r="H114" s="21">
        <f t="shared" si="8"/>
        <v>379658500</v>
      </c>
      <c r="I114" s="6"/>
      <c r="J114" s="6">
        <f t="shared" si="9"/>
        <v>35687899</v>
      </c>
      <c r="K114" s="6">
        <f t="shared" si="10"/>
        <v>3796590</v>
      </c>
      <c r="L114" s="6">
        <f t="shared" si="11"/>
        <v>1880</v>
      </c>
      <c r="M114" s="21">
        <f t="shared" si="6"/>
        <v>200</v>
      </c>
    </row>
    <row r="115" spans="1:13">
      <c r="A115" s="4">
        <v>304</v>
      </c>
      <c r="B115" s="5" t="s">
        <v>172</v>
      </c>
      <c r="C115" s="11">
        <v>2</v>
      </c>
      <c r="D115" s="6">
        <v>980</v>
      </c>
      <c r="E115" s="15">
        <v>5.3000000000000007</v>
      </c>
      <c r="F115" s="6">
        <v>1334296.813112322</v>
      </c>
      <c r="G115" s="6">
        <f t="shared" si="7"/>
        <v>1360</v>
      </c>
      <c r="H115" s="21">
        <f t="shared" si="8"/>
        <v>25175400</v>
      </c>
      <c r="I115" s="6"/>
      <c r="J115" s="6">
        <f t="shared" si="9"/>
        <v>1586050.2000000002</v>
      </c>
      <c r="K115" s="6">
        <f t="shared" si="10"/>
        <v>251750</v>
      </c>
      <c r="L115" s="6">
        <f t="shared" si="11"/>
        <v>1620</v>
      </c>
      <c r="M115" s="21">
        <f t="shared" si="6"/>
        <v>260</v>
      </c>
    </row>
    <row r="116" spans="1:13">
      <c r="A116" s="4">
        <v>305</v>
      </c>
      <c r="B116" s="5" t="s">
        <v>173</v>
      </c>
      <c r="C116" s="11">
        <v>17</v>
      </c>
      <c r="D116" s="6">
        <v>14843</v>
      </c>
      <c r="E116" s="15">
        <v>8.6</v>
      </c>
      <c r="F116" s="6">
        <v>25863013.48923476</v>
      </c>
      <c r="G116" s="6">
        <f t="shared" si="7"/>
        <v>1740</v>
      </c>
      <c r="H116" s="21">
        <f t="shared" si="8"/>
        <v>300732700</v>
      </c>
      <c r="I116" s="6"/>
      <c r="J116" s="6">
        <f t="shared" si="9"/>
        <v>28870339.199999999</v>
      </c>
      <c r="K116" s="6">
        <f t="shared" si="10"/>
        <v>3007330</v>
      </c>
      <c r="L116" s="6">
        <f t="shared" si="11"/>
        <v>1950</v>
      </c>
      <c r="M116" s="21">
        <f t="shared" si="6"/>
        <v>210</v>
      </c>
    </row>
    <row r="117" spans="1:13">
      <c r="A117" s="24">
        <v>312</v>
      </c>
      <c r="B117" s="23" t="s">
        <v>174</v>
      </c>
      <c r="C117" s="11">
        <v>13</v>
      </c>
      <c r="D117" s="6">
        <v>1084</v>
      </c>
      <c r="E117" s="16">
        <v>9.9</v>
      </c>
      <c r="F117" s="6">
        <v>1864484.6427273965</v>
      </c>
      <c r="G117" s="6">
        <f t="shared" si="7"/>
        <v>1720</v>
      </c>
      <c r="H117" s="21">
        <f t="shared" si="8"/>
        <v>18833200</v>
      </c>
      <c r="I117" s="6"/>
      <c r="J117" s="6">
        <f t="shared" si="9"/>
        <v>2052818.8</v>
      </c>
      <c r="K117" s="6">
        <f t="shared" si="10"/>
        <v>188330</v>
      </c>
      <c r="L117" s="6">
        <f t="shared" si="11"/>
        <v>1890</v>
      </c>
      <c r="M117" s="21">
        <f t="shared" si="6"/>
        <v>170</v>
      </c>
    </row>
    <row r="118" spans="1:13">
      <c r="A118" s="4">
        <v>316</v>
      </c>
      <c r="B118" s="5" t="s">
        <v>175</v>
      </c>
      <c r="C118" s="11">
        <v>7</v>
      </c>
      <c r="D118" s="6">
        <v>3935</v>
      </c>
      <c r="E118" s="15">
        <v>9.4</v>
      </c>
      <c r="F118" s="6">
        <v>8069593.3728818456</v>
      </c>
      <c r="G118" s="6">
        <f t="shared" si="7"/>
        <v>2050</v>
      </c>
      <c r="H118" s="21">
        <f t="shared" si="8"/>
        <v>85846700</v>
      </c>
      <c r="I118" s="6"/>
      <c r="J118" s="6">
        <f t="shared" si="9"/>
        <v>8928056.8000000007</v>
      </c>
      <c r="K118" s="6">
        <f t="shared" si="10"/>
        <v>858460</v>
      </c>
      <c r="L118" s="6">
        <f t="shared" si="11"/>
        <v>2270</v>
      </c>
      <c r="M118" s="21">
        <f t="shared" si="6"/>
        <v>220</v>
      </c>
    </row>
    <row r="119" spans="1:13">
      <c r="A119" s="4">
        <v>317</v>
      </c>
      <c r="B119" s="5" t="s">
        <v>176</v>
      </c>
      <c r="C119" s="12">
        <v>17</v>
      </c>
      <c r="D119" s="6">
        <v>2350</v>
      </c>
      <c r="E119" s="15">
        <v>9.5</v>
      </c>
      <c r="F119" s="6">
        <v>3701984.5836018659</v>
      </c>
      <c r="G119" s="6">
        <f t="shared" si="7"/>
        <v>1580</v>
      </c>
      <c r="H119" s="21">
        <f t="shared" si="8"/>
        <v>38968300</v>
      </c>
      <c r="I119" s="6"/>
      <c r="J119" s="6">
        <f t="shared" si="9"/>
        <v>4091671.5</v>
      </c>
      <c r="K119" s="6">
        <f t="shared" si="10"/>
        <v>389690</v>
      </c>
      <c r="L119" s="6">
        <f t="shared" si="11"/>
        <v>1740</v>
      </c>
      <c r="M119" s="21">
        <f t="shared" si="6"/>
        <v>160</v>
      </c>
    </row>
    <row r="120" spans="1:13">
      <c r="A120" s="4">
        <v>398</v>
      </c>
      <c r="B120" s="5" t="s">
        <v>177</v>
      </c>
      <c r="C120" s="11">
        <v>7</v>
      </c>
      <c r="D120" s="6">
        <v>121844</v>
      </c>
      <c r="E120" s="15">
        <v>8.1</v>
      </c>
      <c r="F120" s="6">
        <v>228243529.02764657</v>
      </c>
      <c r="G120" s="6">
        <f t="shared" si="7"/>
        <v>1870</v>
      </c>
      <c r="H120" s="21">
        <f t="shared" si="8"/>
        <v>2817821300</v>
      </c>
      <c r="I120" s="6"/>
      <c r="J120" s="6">
        <f t="shared" si="9"/>
        <v>256421738.30000001</v>
      </c>
      <c r="K120" s="6">
        <f t="shared" si="10"/>
        <v>28178210</v>
      </c>
      <c r="L120" s="6">
        <f t="shared" si="11"/>
        <v>2100</v>
      </c>
      <c r="M120" s="21">
        <f t="shared" si="6"/>
        <v>230</v>
      </c>
    </row>
    <row r="121" spans="1:13">
      <c r="A121" s="4">
        <v>399</v>
      </c>
      <c r="B121" s="10" t="s">
        <v>178</v>
      </c>
      <c r="C121" s="11">
        <v>15</v>
      </c>
      <c r="D121" s="6">
        <v>7491</v>
      </c>
      <c r="E121" s="15">
        <v>9.6</v>
      </c>
      <c r="F121" s="6">
        <v>17590462.567581464</v>
      </c>
      <c r="G121" s="6">
        <f t="shared" si="7"/>
        <v>2350</v>
      </c>
      <c r="H121" s="21">
        <f t="shared" si="8"/>
        <v>183234000</v>
      </c>
      <c r="I121" s="6"/>
      <c r="J121" s="6">
        <f t="shared" si="9"/>
        <v>19422804</v>
      </c>
      <c r="K121" s="6">
        <f t="shared" si="10"/>
        <v>1832340</v>
      </c>
      <c r="L121" s="6">
        <f t="shared" si="11"/>
        <v>2590</v>
      </c>
      <c r="M121" s="21">
        <f t="shared" si="6"/>
        <v>240</v>
      </c>
    </row>
    <row r="122" spans="1:13">
      <c r="A122" s="4">
        <v>400</v>
      </c>
      <c r="B122" s="5" t="s">
        <v>179</v>
      </c>
      <c r="C122" s="11">
        <v>2</v>
      </c>
      <c r="D122" s="6">
        <v>8324</v>
      </c>
      <c r="E122" s="15">
        <v>8.4</v>
      </c>
      <c r="F122" s="6">
        <v>14768786.874782993</v>
      </c>
      <c r="G122" s="6">
        <f t="shared" si="7"/>
        <v>1770</v>
      </c>
      <c r="H122" s="21">
        <f t="shared" si="8"/>
        <v>175818900</v>
      </c>
      <c r="I122" s="6"/>
      <c r="J122" s="6">
        <f t="shared" si="9"/>
        <v>16526976.6</v>
      </c>
      <c r="K122" s="6">
        <f t="shared" si="10"/>
        <v>1758190</v>
      </c>
      <c r="L122" s="6">
        <f t="shared" si="11"/>
        <v>1990</v>
      </c>
      <c r="M122" s="21">
        <f t="shared" si="6"/>
        <v>220</v>
      </c>
    </row>
    <row r="123" spans="1:13">
      <c r="A123" s="4">
        <v>407</v>
      </c>
      <c r="B123" s="5" t="s">
        <v>180</v>
      </c>
      <c r="C123" s="11">
        <v>1</v>
      </c>
      <c r="D123" s="6">
        <v>2341</v>
      </c>
      <c r="E123" s="15">
        <v>8.9</v>
      </c>
      <c r="F123" s="6">
        <v>4398192.0926561505</v>
      </c>
      <c r="G123" s="6">
        <f t="shared" si="7"/>
        <v>1880</v>
      </c>
      <c r="H123" s="21">
        <f t="shared" si="8"/>
        <v>49417900</v>
      </c>
      <c r="I123" s="6"/>
      <c r="J123" s="6">
        <f t="shared" si="9"/>
        <v>4892372.0999999996</v>
      </c>
      <c r="K123" s="6">
        <f t="shared" si="10"/>
        <v>494180</v>
      </c>
      <c r="L123" s="6">
        <f t="shared" si="11"/>
        <v>2090</v>
      </c>
      <c r="M123" s="21">
        <f t="shared" si="6"/>
        <v>210</v>
      </c>
    </row>
    <row r="124" spans="1:13">
      <c r="A124" s="4">
        <v>402</v>
      </c>
      <c r="B124" s="5" t="s">
        <v>181</v>
      </c>
      <c r="C124" s="11">
        <v>11</v>
      </c>
      <c r="D124" s="6">
        <v>8617</v>
      </c>
      <c r="E124" s="15">
        <v>9.4</v>
      </c>
      <c r="F124" s="6">
        <v>16003070.695097432</v>
      </c>
      <c r="G124" s="6">
        <f t="shared" si="7"/>
        <v>1860</v>
      </c>
      <c r="H124" s="21">
        <f t="shared" si="8"/>
        <v>170245400</v>
      </c>
      <c r="I124" s="6"/>
      <c r="J124" s="6">
        <f t="shared" si="9"/>
        <v>17705521.600000001</v>
      </c>
      <c r="K124" s="6">
        <f t="shared" si="10"/>
        <v>1702450</v>
      </c>
      <c r="L124" s="6">
        <f t="shared" si="11"/>
        <v>2050</v>
      </c>
      <c r="M124" s="21">
        <f t="shared" si="6"/>
        <v>190</v>
      </c>
    </row>
    <row r="125" spans="1:13">
      <c r="A125" s="4">
        <v>403</v>
      </c>
      <c r="B125" s="5" t="s">
        <v>182</v>
      </c>
      <c r="C125" s="11">
        <v>14</v>
      </c>
      <c r="D125" s="6">
        <v>2645</v>
      </c>
      <c r="E125" s="15">
        <v>9.4</v>
      </c>
      <c r="F125" s="6">
        <v>4471678.5405135509</v>
      </c>
      <c r="G125" s="6">
        <f t="shared" si="7"/>
        <v>1690</v>
      </c>
      <c r="H125" s="21">
        <f t="shared" si="8"/>
        <v>47571000</v>
      </c>
      <c r="I125" s="6"/>
      <c r="J125" s="6">
        <f t="shared" si="9"/>
        <v>4947384</v>
      </c>
      <c r="K125" s="6">
        <f t="shared" si="10"/>
        <v>475710</v>
      </c>
      <c r="L125" s="6">
        <f t="shared" si="11"/>
        <v>1870</v>
      </c>
      <c r="M125" s="21">
        <f t="shared" si="6"/>
        <v>180</v>
      </c>
    </row>
    <row r="126" spans="1:13">
      <c r="A126" s="4">
        <v>405</v>
      </c>
      <c r="B126" s="5" t="s">
        <v>183</v>
      </c>
      <c r="C126" s="11">
        <v>9</v>
      </c>
      <c r="D126" s="6">
        <v>73634</v>
      </c>
      <c r="E126" s="15">
        <v>8.3000000000000007</v>
      </c>
      <c r="F126" s="6">
        <v>139467290.78226796</v>
      </c>
      <c r="G126" s="6">
        <f t="shared" si="7"/>
        <v>1890</v>
      </c>
      <c r="H126" s="21">
        <f t="shared" si="8"/>
        <v>1680328800</v>
      </c>
      <c r="I126" s="6"/>
      <c r="J126" s="6">
        <f t="shared" si="9"/>
        <v>156270578.40000001</v>
      </c>
      <c r="K126" s="6">
        <f t="shared" si="10"/>
        <v>16803290</v>
      </c>
      <c r="L126" s="6">
        <f t="shared" si="11"/>
        <v>2120</v>
      </c>
      <c r="M126" s="21">
        <f t="shared" si="6"/>
        <v>230</v>
      </c>
    </row>
    <row r="127" spans="1:13">
      <c r="A127" s="4">
        <v>408</v>
      </c>
      <c r="B127" s="5" t="s">
        <v>184</v>
      </c>
      <c r="C127" s="12">
        <v>14</v>
      </c>
      <c r="D127" s="6">
        <v>13766</v>
      </c>
      <c r="E127" s="15">
        <v>8.9</v>
      </c>
      <c r="F127" s="6">
        <v>26565120.933362246</v>
      </c>
      <c r="G127" s="6">
        <f t="shared" si="7"/>
        <v>1930</v>
      </c>
      <c r="H127" s="21">
        <f t="shared" si="8"/>
        <v>298484500</v>
      </c>
      <c r="I127" s="6"/>
      <c r="J127" s="6">
        <f t="shared" si="9"/>
        <v>29549965.5</v>
      </c>
      <c r="K127" s="6">
        <f t="shared" si="10"/>
        <v>2984840</v>
      </c>
      <c r="L127" s="6">
        <f t="shared" si="11"/>
        <v>2150</v>
      </c>
      <c r="M127" s="21">
        <f t="shared" si="6"/>
        <v>220</v>
      </c>
    </row>
    <row r="128" spans="1:13">
      <c r="A128" s="4">
        <v>410</v>
      </c>
      <c r="B128" s="5" t="s">
        <v>185</v>
      </c>
      <c r="C128" s="11">
        <v>13</v>
      </c>
      <c r="D128" s="6">
        <v>18702</v>
      </c>
      <c r="E128" s="15">
        <v>9.9000000000000021</v>
      </c>
      <c r="F128" s="6">
        <v>40765865.761764988</v>
      </c>
      <c r="G128" s="6">
        <f t="shared" si="7"/>
        <v>2180</v>
      </c>
      <c r="H128" s="21">
        <f t="shared" si="8"/>
        <v>411776400</v>
      </c>
      <c r="I128" s="6"/>
      <c r="J128" s="6">
        <f t="shared" si="9"/>
        <v>44883627.600000009</v>
      </c>
      <c r="K128" s="6">
        <f t="shared" si="10"/>
        <v>4117760</v>
      </c>
      <c r="L128" s="6">
        <f t="shared" si="11"/>
        <v>2400</v>
      </c>
      <c r="M128" s="21">
        <f t="shared" si="6"/>
        <v>220</v>
      </c>
    </row>
    <row r="129" spans="1:13">
      <c r="A129" s="4">
        <v>416</v>
      </c>
      <c r="B129" s="5" t="s">
        <v>186</v>
      </c>
      <c r="C129" s="11">
        <v>9</v>
      </c>
      <c r="D129" s="6">
        <v>2778</v>
      </c>
      <c r="E129" s="15">
        <v>9.9</v>
      </c>
      <c r="F129" s="6">
        <v>5926918.03275955</v>
      </c>
      <c r="G129" s="6">
        <f t="shared" si="7"/>
        <v>2130</v>
      </c>
      <c r="H129" s="21">
        <f t="shared" si="8"/>
        <v>59867900</v>
      </c>
      <c r="I129" s="6"/>
      <c r="J129" s="6">
        <f t="shared" si="9"/>
        <v>6525601.0999999996</v>
      </c>
      <c r="K129" s="6">
        <f t="shared" si="10"/>
        <v>598680</v>
      </c>
      <c r="L129" s="6">
        <f t="shared" si="11"/>
        <v>2350</v>
      </c>
      <c r="M129" s="21">
        <f t="shared" si="6"/>
        <v>220</v>
      </c>
    </row>
    <row r="130" spans="1:13">
      <c r="A130" s="4">
        <v>418</v>
      </c>
      <c r="B130" s="5" t="s">
        <v>187</v>
      </c>
      <c r="C130" s="11">
        <v>6</v>
      </c>
      <c r="D130" s="6">
        <v>25517</v>
      </c>
      <c r="E130" s="15">
        <v>8.4</v>
      </c>
      <c r="F130" s="6">
        <v>57211104.407368325</v>
      </c>
      <c r="G130" s="6">
        <f t="shared" si="7"/>
        <v>2240</v>
      </c>
      <c r="H130" s="21">
        <f t="shared" si="8"/>
        <v>681084600</v>
      </c>
      <c r="I130" s="6"/>
      <c r="J130" s="6">
        <f t="shared" si="9"/>
        <v>64021952.399999999</v>
      </c>
      <c r="K130" s="6">
        <f t="shared" si="10"/>
        <v>6810850</v>
      </c>
      <c r="L130" s="6">
        <f t="shared" si="11"/>
        <v>2510</v>
      </c>
      <c r="M130" s="21">
        <f t="shared" si="6"/>
        <v>270</v>
      </c>
    </row>
    <row r="131" spans="1:13">
      <c r="A131" s="4">
        <v>420</v>
      </c>
      <c r="B131" s="5" t="s">
        <v>188</v>
      </c>
      <c r="C131" s="11">
        <v>11</v>
      </c>
      <c r="D131" s="6">
        <v>8726</v>
      </c>
      <c r="E131" s="15">
        <v>8.4</v>
      </c>
      <c r="F131" s="6">
        <v>16007312.781371456</v>
      </c>
      <c r="G131" s="6">
        <f t="shared" si="7"/>
        <v>1830</v>
      </c>
      <c r="H131" s="21">
        <f t="shared" si="8"/>
        <v>190563200</v>
      </c>
      <c r="I131" s="6"/>
      <c r="J131" s="6">
        <f t="shared" si="9"/>
        <v>17912940.800000001</v>
      </c>
      <c r="K131" s="6">
        <f t="shared" si="10"/>
        <v>1905630</v>
      </c>
      <c r="L131" s="6">
        <f t="shared" si="11"/>
        <v>2050</v>
      </c>
      <c r="M131" s="21">
        <f t="shared" si="6"/>
        <v>220</v>
      </c>
    </row>
    <row r="132" spans="1:13">
      <c r="A132" s="4">
        <v>421</v>
      </c>
      <c r="B132" s="5" t="s">
        <v>189</v>
      </c>
      <c r="C132" s="11">
        <v>16</v>
      </c>
      <c r="D132" s="6">
        <v>656</v>
      </c>
      <c r="E132" s="15">
        <v>9.4</v>
      </c>
      <c r="F132" s="6">
        <v>1098290.4049575594</v>
      </c>
      <c r="G132" s="6">
        <f t="shared" si="7"/>
        <v>1670</v>
      </c>
      <c r="H132" s="21">
        <f t="shared" si="8"/>
        <v>11683900</v>
      </c>
      <c r="I132" s="6"/>
      <c r="J132" s="6">
        <f t="shared" si="9"/>
        <v>1215125.6000000001</v>
      </c>
      <c r="K132" s="6">
        <f t="shared" si="10"/>
        <v>116840</v>
      </c>
      <c r="L132" s="6">
        <f t="shared" si="11"/>
        <v>1850</v>
      </c>
      <c r="M132" s="21">
        <f t="shared" si="6"/>
        <v>180</v>
      </c>
    </row>
    <row r="133" spans="1:13">
      <c r="A133" s="4">
        <v>422</v>
      </c>
      <c r="B133" s="5" t="s">
        <v>190</v>
      </c>
      <c r="C133" s="11">
        <v>12</v>
      </c>
      <c r="D133" s="6">
        <v>9749</v>
      </c>
      <c r="E133" s="15">
        <v>8.4</v>
      </c>
      <c r="F133" s="6">
        <v>15848679.023615461</v>
      </c>
      <c r="G133" s="6">
        <f t="shared" si="7"/>
        <v>1630</v>
      </c>
      <c r="H133" s="21">
        <f t="shared" si="8"/>
        <v>188674800</v>
      </c>
      <c r="I133" s="6"/>
      <c r="J133" s="6">
        <f t="shared" si="9"/>
        <v>17735431.199999999</v>
      </c>
      <c r="K133" s="6">
        <f t="shared" si="10"/>
        <v>1886750</v>
      </c>
      <c r="L133" s="6">
        <f t="shared" si="11"/>
        <v>1820</v>
      </c>
      <c r="M133" s="21">
        <f t="shared" si="6"/>
        <v>190</v>
      </c>
    </row>
    <row r="134" spans="1:13">
      <c r="A134" s="4">
        <v>423</v>
      </c>
      <c r="B134" s="5" t="s">
        <v>191</v>
      </c>
      <c r="C134" s="11">
        <v>2</v>
      </c>
      <c r="D134" s="6">
        <v>21111</v>
      </c>
      <c r="E134" s="15">
        <v>7.1</v>
      </c>
      <c r="F134" s="6">
        <v>39920372.751314633</v>
      </c>
      <c r="G134" s="6">
        <f t="shared" si="7"/>
        <v>1890</v>
      </c>
      <c r="H134" s="21">
        <f t="shared" si="8"/>
        <v>562258800</v>
      </c>
      <c r="I134" s="6"/>
      <c r="J134" s="6">
        <f t="shared" si="9"/>
        <v>45542962.799999997</v>
      </c>
      <c r="K134" s="6">
        <f t="shared" si="10"/>
        <v>5622590</v>
      </c>
      <c r="L134" s="6">
        <f t="shared" si="11"/>
        <v>2160</v>
      </c>
      <c r="M134" s="21">
        <f t="shared" si="6"/>
        <v>270</v>
      </c>
    </row>
    <row r="135" spans="1:13">
      <c r="A135" s="4">
        <v>425</v>
      </c>
      <c r="B135" s="5" t="s">
        <v>192</v>
      </c>
      <c r="C135" s="11">
        <v>17</v>
      </c>
      <c r="D135" s="6">
        <v>10342</v>
      </c>
      <c r="E135" s="15">
        <v>9.4</v>
      </c>
      <c r="F135" s="6">
        <v>21172732.886672147</v>
      </c>
      <c r="G135" s="6">
        <f t="shared" si="7"/>
        <v>2050</v>
      </c>
      <c r="H135" s="21">
        <f t="shared" si="8"/>
        <v>225241800</v>
      </c>
      <c r="I135" s="6"/>
      <c r="J135" s="6">
        <f t="shared" si="9"/>
        <v>23425147.199999999</v>
      </c>
      <c r="K135" s="6">
        <f t="shared" si="10"/>
        <v>2252410</v>
      </c>
      <c r="L135" s="6">
        <f t="shared" si="11"/>
        <v>2270</v>
      </c>
      <c r="M135" s="21">
        <f t="shared" ref="M135:M198" si="12">L135-G135</f>
        <v>220</v>
      </c>
    </row>
    <row r="136" spans="1:13">
      <c r="A136" s="4">
        <v>426</v>
      </c>
      <c r="B136" s="5" t="s">
        <v>193</v>
      </c>
      <c r="C136" s="11">
        <v>12</v>
      </c>
      <c r="D136" s="6">
        <v>11895</v>
      </c>
      <c r="E136" s="15">
        <v>9.5</v>
      </c>
      <c r="F136" s="6">
        <v>23757578.63217159</v>
      </c>
      <c r="G136" s="6">
        <f t="shared" ref="G136:G199" si="13">ROUND(F136/D136,-1)</f>
        <v>2000</v>
      </c>
      <c r="H136" s="21">
        <f t="shared" ref="H136:H199" si="14">ROUND(100*F136/E136,-2)</f>
        <v>250079800</v>
      </c>
      <c r="I136" s="6"/>
      <c r="J136" s="6">
        <f t="shared" ref="J136:J199" si="15">(E136+$J$6)*H136/100</f>
        <v>26258379</v>
      </c>
      <c r="K136" s="6">
        <f t="shared" ref="K136:K199" si="16">ROUND(J136-F136,-1)</f>
        <v>2500800</v>
      </c>
      <c r="L136" s="6">
        <f t="shared" ref="L136:L199" si="17">ROUND(J136/D136,-1)</f>
        <v>2210</v>
      </c>
      <c r="M136" s="21">
        <f t="shared" si="12"/>
        <v>210</v>
      </c>
    </row>
    <row r="137" spans="1:13">
      <c r="A137" s="4">
        <v>444</v>
      </c>
      <c r="B137" s="5" t="s">
        <v>194</v>
      </c>
      <c r="C137" s="11">
        <v>1</v>
      </c>
      <c r="D137" s="6">
        <v>45382</v>
      </c>
      <c r="E137" s="15">
        <v>7.9</v>
      </c>
      <c r="F137" s="6">
        <v>91383360.184255973</v>
      </c>
      <c r="G137" s="6">
        <f t="shared" si="13"/>
        <v>2010</v>
      </c>
      <c r="H137" s="21">
        <f t="shared" si="14"/>
        <v>1156751400</v>
      </c>
      <c r="I137" s="6"/>
      <c r="J137" s="6">
        <f t="shared" si="15"/>
        <v>102950874.59999999</v>
      </c>
      <c r="K137" s="6">
        <f t="shared" si="16"/>
        <v>11567510</v>
      </c>
      <c r="L137" s="6">
        <f t="shared" si="17"/>
        <v>2270</v>
      </c>
      <c r="M137" s="21">
        <f t="shared" si="12"/>
        <v>260</v>
      </c>
    </row>
    <row r="138" spans="1:13">
      <c r="A138" s="4">
        <v>430</v>
      </c>
      <c r="B138" s="5" t="s">
        <v>195</v>
      </c>
      <c r="C138" s="11">
        <v>2</v>
      </c>
      <c r="D138" s="6">
        <v>15043</v>
      </c>
      <c r="E138" s="15">
        <v>8.4</v>
      </c>
      <c r="F138" s="6">
        <v>25839954.818695959</v>
      </c>
      <c r="G138" s="6">
        <f t="shared" si="13"/>
        <v>1720</v>
      </c>
      <c r="H138" s="21">
        <f t="shared" si="14"/>
        <v>307618500</v>
      </c>
      <c r="I138" s="6"/>
      <c r="J138" s="6">
        <f t="shared" si="15"/>
        <v>28916139</v>
      </c>
      <c r="K138" s="6">
        <f t="shared" si="16"/>
        <v>3076180</v>
      </c>
      <c r="L138" s="6">
        <f t="shared" si="17"/>
        <v>1920</v>
      </c>
      <c r="M138" s="21">
        <f t="shared" si="12"/>
        <v>200</v>
      </c>
    </row>
    <row r="139" spans="1:13">
      <c r="A139" s="4">
        <v>433</v>
      </c>
      <c r="B139" s="5" t="s">
        <v>196</v>
      </c>
      <c r="C139" s="12">
        <v>5</v>
      </c>
      <c r="D139" s="6">
        <v>7601</v>
      </c>
      <c r="E139" s="15">
        <v>8.9</v>
      </c>
      <c r="F139" s="6">
        <v>15281949.144100327</v>
      </c>
      <c r="G139" s="6">
        <f t="shared" si="13"/>
        <v>2010</v>
      </c>
      <c r="H139" s="21">
        <f t="shared" si="14"/>
        <v>171707300</v>
      </c>
      <c r="I139" s="6"/>
      <c r="J139" s="6">
        <f t="shared" si="15"/>
        <v>16999022.699999999</v>
      </c>
      <c r="K139" s="6">
        <f t="shared" si="16"/>
        <v>1717070</v>
      </c>
      <c r="L139" s="6">
        <f t="shared" si="17"/>
        <v>2240</v>
      </c>
      <c r="M139" s="21">
        <f t="shared" si="12"/>
        <v>230</v>
      </c>
    </row>
    <row r="140" spans="1:13">
      <c r="A140" s="4">
        <v>434</v>
      </c>
      <c r="B140" s="5" t="s">
        <v>197</v>
      </c>
      <c r="C140" s="11">
        <v>1</v>
      </c>
      <c r="D140" s="6">
        <v>14190</v>
      </c>
      <c r="E140" s="15">
        <v>7.6</v>
      </c>
      <c r="F140" s="6">
        <v>25299220.643614218</v>
      </c>
      <c r="G140" s="6">
        <f t="shared" si="13"/>
        <v>1780</v>
      </c>
      <c r="H140" s="21">
        <f t="shared" si="14"/>
        <v>332884500</v>
      </c>
      <c r="I140" s="6"/>
      <c r="J140" s="6">
        <f t="shared" si="15"/>
        <v>28628067</v>
      </c>
      <c r="K140" s="6">
        <f t="shared" si="16"/>
        <v>3328850</v>
      </c>
      <c r="L140" s="6">
        <f t="shared" si="17"/>
        <v>2020</v>
      </c>
      <c r="M140" s="21">
        <f t="shared" si="12"/>
        <v>240</v>
      </c>
    </row>
    <row r="141" spans="1:13">
      <c r="A141" s="4">
        <v>435</v>
      </c>
      <c r="B141" s="5" t="s">
        <v>198</v>
      </c>
      <c r="C141" s="11">
        <v>13</v>
      </c>
      <c r="D141" s="6">
        <v>704</v>
      </c>
      <c r="E141" s="15">
        <v>6.4</v>
      </c>
      <c r="F141" s="6">
        <v>946830.65807221341</v>
      </c>
      <c r="G141" s="6">
        <f t="shared" si="13"/>
        <v>1340</v>
      </c>
      <c r="H141" s="21">
        <f t="shared" si="14"/>
        <v>14794200</v>
      </c>
      <c r="I141" s="6"/>
      <c r="J141" s="6">
        <f t="shared" si="15"/>
        <v>1094770.8</v>
      </c>
      <c r="K141" s="6">
        <f t="shared" si="16"/>
        <v>147940</v>
      </c>
      <c r="L141" s="6">
        <f t="shared" si="17"/>
        <v>1560</v>
      </c>
      <c r="M141" s="21">
        <f t="shared" si="12"/>
        <v>220</v>
      </c>
    </row>
    <row r="142" spans="1:13">
      <c r="A142" s="4">
        <v>436</v>
      </c>
      <c r="B142" s="5" t="s">
        <v>199</v>
      </c>
      <c r="C142" s="11">
        <v>17</v>
      </c>
      <c r="D142" s="6">
        <v>2005</v>
      </c>
      <c r="E142" s="15">
        <v>8.9</v>
      </c>
      <c r="F142" s="6">
        <v>3404411.5623966702</v>
      </c>
      <c r="G142" s="6">
        <f t="shared" si="13"/>
        <v>1700</v>
      </c>
      <c r="H142" s="21">
        <f t="shared" si="14"/>
        <v>38251800</v>
      </c>
      <c r="I142" s="6"/>
      <c r="J142" s="6">
        <f t="shared" si="15"/>
        <v>3786928.2</v>
      </c>
      <c r="K142" s="6">
        <f t="shared" si="16"/>
        <v>382520</v>
      </c>
      <c r="L142" s="6">
        <f t="shared" si="17"/>
        <v>1890</v>
      </c>
      <c r="M142" s="21">
        <f t="shared" si="12"/>
        <v>190</v>
      </c>
    </row>
    <row r="143" spans="1:13">
      <c r="A143" s="4">
        <v>440</v>
      </c>
      <c r="B143" s="5" t="s">
        <v>200</v>
      </c>
      <c r="C143" s="11">
        <v>15</v>
      </c>
      <c r="D143" s="6">
        <v>6188</v>
      </c>
      <c r="E143" s="15">
        <v>8.3000000000000007</v>
      </c>
      <c r="F143" s="6">
        <v>10287529.413193692</v>
      </c>
      <c r="G143" s="6">
        <f t="shared" si="13"/>
        <v>1660</v>
      </c>
      <c r="H143" s="21">
        <f t="shared" si="14"/>
        <v>123946100</v>
      </c>
      <c r="I143" s="6"/>
      <c r="J143" s="6">
        <f t="shared" si="15"/>
        <v>11526987.300000001</v>
      </c>
      <c r="K143" s="6">
        <f t="shared" si="16"/>
        <v>1239460</v>
      </c>
      <c r="L143" s="6">
        <f t="shared" si="17"/>
        <v>1860</v>
      </c>
      <c r="M143" s="21">
        <f t="shared" si="12"/>
        <v>200</v>
      </c>
    </row>
    <row r="144" spans="1:13">
      <c r="A144" s="4">
        <v>441</v>
      </c>
      <c r="B144" s="5" t="s">
        <v>201</v>
      </c>
      <c r="C144" s="11">
        <v>9</v>
      </c>
      <c r="D144" s="6">
        <v>4254</v>
      </c>
      <c r="E144" s="15">
        <v>8.8000000000000007</v>
      </c>
      <c r="F144" s="6">
        <v>7606152.1507093925</v>
      </c>
      <c r="G144" s="6">
        <f t="shared" si="13"/>
        <v>1790</v>
      </c>
      <c r="H144" s="21">
        <f t="shared" si="14"/>
        <v>86433500</v>
      </c>
      <c r="I144" s="6"/>
      <c r="J144" s="6">
        <f t="shared" si="15"/>
        <v>8470483.0000000019</v>
      </c>
      <c r="K144" s="6">
        <f t="shared" si="16"/>
        <v>864330</v>
      </c>
      <c r="L144" s="6">
        <f t="shared" si="17"/>
        <v>1990</v>
      </c>
      <c r="M144" s="21">
        <f t="shared" si="12"/>
        <v>200</v>
      </c>
    </row>
    <row r="145" spans="1:13">
      <c r="A145" s="4">
        <v>475</v>
      </c>
      <c r="B145" s="5" t="s">
        <v>202</v>
      </c>
      <c r="C145" s="11">
        <v>15</v>
      </c>
      <c r="D145" s="6">
        <v>5458</v>
      </c>
      <c r="E145" s="15">
        <v>8.9</v>
      </c>
      <c r="F145" s="6">
        <v>10641849.368079728</v>
      </c>
      <c r="G145" s="6">
        <f t="shared" si="13"/>
        <v>1950</v>
      </c>
      <c r="H145" s="21">
        <f t="shared" si="14"/>
        <v>119571300</v>
      </c>
      <c r="I145" s="6"/>
      <c r="J145" s="6">
        <f t="shared" si="15"/>
        <v>11837558.699999999</v>
      </c>
      <c r="K145" s="6">
        <f t="shared" si="16"/>
        <v>1195710</v>
      </c>
      <c r="L145" s="6">
        <f t="shared" si="17"/>
        <v>2170</v>
      </c>
      <c r="M145" s="21">
        <f t="shared" si="12"/>
        <v>220</v>
      </c>
    </row>
    <row r="146" spans="1:13">
      <c r="A146" s="4">
        <v>480</v>
      </c>
      <c r="B146" s="5" t="s">
        <v>203</v>
      </c>
      <c r="C146" s="11">
        <v>2</v>
      </c>
      <c r="D146" s="6">
        <v>1887</v>
      </c>
      <c r="E146" s="15">
        <v>8.5</v>
      </c>
      <c r="F146" s="6">
        <v>3300816.1355919368</v>
      </c>
      <c r="G146" s="6">
        <f t="shared" si="13"/>
        <v>1750</v>
      </c>
      <c r="H146" s="21">
        <f t="shared" si="14"/>
        <v>38833100</v>
      </c>
      <c r="I146" s="6"/>
      <c r="J146" s="6">
        <f t="shared" si="15"/>
        <v>3689144.5</v>
      </c>
      <c r="K146" s="6">
        <f t="shared" si="16"/>
        <v>388330</v>
      </c>
      <c r="L146" s="6">
        <f t="shared" si="17"/>
        <v>1960</v>
      </c>
      <c r="M146" s="21">
        <f t="shared" si="12"/>
        <v>210</v>
      </c>
    </row>
    <row r="147" spans="1:13">
      <c r="A147" s="4">
        <v>481</v>
      </c>
      <c r="B147" s="5" t="s">
        <v>204</v>
      </c>
      <c r="C147" s="11">
        <v>2</v>
      </c>
      <c r="D147" s="6">
        <v>9666</v>
      </c>
      <c r="E147" s="15">
        <v>8.1</v>
      </c>
      <c r="F147" s="6">
        <v>21544996.86998421</v>
      </c>
      <c r="G147" s="6">
        <f t="shared" si="13"/>
        <v>2230</v>
      </c>
      <c r="H147" s="21">
        <f t="shared" si="14"/>
        <v>265987600</v>
      </c>
      <c r="I147" s="6"/>
      <c r="J147" s="6">
        <f t="shared" si="15"/>
        <v>24204871.600000001</v>
      </c>
      <c r="K147" s="6">
        <f t="shared" si="16"/>
        <v>2659870</v>
      </c>
      <c r="L147" s="6">
        <f t="shared" si="17"/>
        <v>2500</v>
      </c>
      <c r="M147" s="21">
        <f t="shared" si="12"/>
        <v>270</v>
      </c>
    </row>
    <row r="148" spans="1:13">
      <c r="A148" s="24">
        <v>483</v>
      </c>
      <c r="B148" s="23" t="s">
        <v>205</v>
      </c>
      <c r="C148" s="11">
        <v>17</v>
      </c>
      <c r="D148" s="6">
        <v>1033</v>
      </c>
      <c r="E148" s="16">
        <v>10</v>
      </c>
      <c r="F148" s="6">
        <v>1549672.8777705841</v>
      </c>
      <c r="G148" s="6">
        <f t="shared" si="13"/>
        <v>1500</v>
      </c>
      <c r="H148" s="21">
        <f t="shared" si="14"/>
        <v>15496700</v>
      </c>
      <c r="I148" s="6"/>
      <c r="J148" s="6">
        <f t="shared" si="15"/>
        <v>1704637</v>
      </c>
      <c r="K148" s="6">
        <f t="shared" si="16"/>
        <v>154960</v>
      </c>
      <c r="L148" s="6">
        <f t="shared" si="17"/>
        <v>1650</v>
      </c>
      <c r="M148" s="21">
        <f t="shared" si="12"/>
        <v>150</v>
      </c>
    </row>
    <row r="149" spans="1:13">
      <c r="A149" s="4">
        <v>484</v>
      </c>
      <c r="B149" s="5" t="s">
        <v>206</v>
      </c>
      <c r="C149" s="11">
        <v>4</v>
      </c>
      <c r="D149" s="6">
        <v>2885</v>
      </c>
      <c r="E149" s="15">
        <v>8.9</v>
      </c>
      <c r="F149" s="6">
        <v>5026750.8631401695</v>
      </c>
      <c r="G149" s="6">
        <f t="shared" si="13"/>
        <v>1740</v>
      </c>
      <c r="H149" s="21">
        <f t="shared" si="14"/>
        <v>56480300</v>
      </c>
      <c r="I149" s="6"/>
      <c r="J149" s="6">
        <f t="shared" si="15"/>
        <v>5591549.7000000002</v>
      </c>
      <c r="K149" s="6">
        <f t="shared" si="16"/>
        <v>564800</v>
      </c>
      <c r="L149" s="6">
        <f t="shared" si="17"/>
        <v>1940</v>
      </c>
      <c r="M149" s="21">
        <f t="shared" si="12"/>
        <v>200</v>
      </c>
    </row>
    <row r="150" spans="1:13">
      <c r="A150" s="4">
        <v>489</v>
      </c>
      <c r="B150" s="5" t="s">
        <v>207</v>
      </c>
      <c r="C150" s="12">
        <v>8</v>
      </c>
      <c r="D150" s="6">
        <v>1654</v>
      </c>
      <c r="E150" s="15">
        <v>9.5</v>
      </c>
      <c r="F150" s="6">
        <v>2823758.712234851</v>
      </c>
      <c r="G150" s="6">
        <f t="shared" si="13"/>
        <v>1710</v>
      </c>
      <c r="H150" s="21">
        <f t="shared" si="14"/>
        <v>29723800</v>
      </c>
      <c r="I150" s="6"/>
      <c r="J150" s="6">
        <f t="shared" si="15"/>
        <v>3120999</v>
      </c>
      <c r="K150" s="6">
        <f t="shared" si="16"/>
        <v>297240</v>
      </c>
      <c r="L150" s="6">
        <f t="shared" si="17"/>
        <v>1890</v>
      </c>
      <c r="M150" s="21">
        <f t="shared" si="12"/>
        <v>180</v>
      </c>
    </row>
    <row r="151" spans="1:13">
      <c r="A151" s="4">
        <v>491</v>
      </c>
      <c r="B151" s="5" t="s">
        <v>208</v>
      </c>
      <c r="C151" s="11">
        <v>10</v>
      </c>
      <c r="D151" s="6">
        <v>51321</v>
      </c>
      <c r="E151" s="15">
        <v>9.4</v>
      </c>
      <c r="F151" s="6">
        <v>109587595.47821303</v>
      </c>
      <c r="G151" s="6">
        <f t="shared" si="13"/>
        <v>2140</v>
      </c>
      <c r="H151" s="21">
        <f t="shared" si="14"/>
        <v>1165825500</v>
      </c>
      <c r="I151" s="6"/>
      <c r="J151" s="6">
        <f t="shared" si="15"/>
        <v>121245852</v>
      </c>
      <c r="K151" s="6">
        <f t="shared" si="16"/>
        <v>11658260</v>
      </c>
      <c r="L151" s="6">
        <f t="shared" si="17"/>
        <v>2360</v>
      </c>
      <c r="M151" s="21">
        <f t="shared" si="12"/>
        <v>220</v>
      </c>
    </row>
    <row r="152" spans="1:13">
      <c r="A152" s="4">
        <v>494</v>
      </c>
      <c r="B152" s="5" t="s">
        <v>209</v>
      </c>
      <c r="C152" s="11">
        <v>17</v>
      </c>
      <c r="D152" s="6">
        <v>8741</v>
      </c>
      <c r="E152" s="15">
        <v>9.4</v>
      </c>
      <c r="F152" s="6">
        <v>16654291.105441589</v>
      </c>
      <c r="G152" s="6">
        <f t="shared" si="13"/>
        <v>1910</v>
      </c>
      <c r="H152" s="21">
        <f t="shared" si="14"/>
        <v>177173300</v>
      </c>
      <c r="I152" s="6"/>
      <c r="J152" s="6">
        <f t="shared" si="15"/>
        <v>18426023.199999999</v>
      </c>
      <c r="K152" s="6">
        <f t="shared" si="16"/>
        <v>1771730</v>
      </c>
      <c r="L152" s="6">
        <f t="shared" si="17"/>
        <v>2110</v>
      </c>
      <c r="M152" s="21">
        <f t="shared" si="12"/>
        <v>200</v>
      </c>
    </row>
    <row r="153" spans="1:13">
      <c r="A153" s="4">
        <v>495</v>
      </c>
      <c r="B153" s="5" t="s">
        <v>210</v>
      </c>
      <c r="C153" s="11">
        <v>13</v>
      </c>
      <c r="D153" s="6">
        <v>1357</v>
      </c>
      <c r="E153" s="15">
        <v>9.8000000000000007</v>
      </c>
      <c r="F153" s="6">
        <v>2370366.2113588699</v>
      </c>
      <c r="G153" s="6">
        <f t="shared" si="13"/>
        <v>1750</v>
      </c>
      <c r="H153" s="21">
        <f t="shared" si="14"/>
        <v>24187400</v>
      </c>
      <c r="I153" s="6"/>
      <c r="J153" s="6">
        <f t="shared" si="15"/>
        <v>2612239.2000000002</v>
      </c>
      <c r="K153" s="6">
        <f t="shared" si="16"/>
        <v>241870</v>
      </c>
      <c r="L153" s="6">
        <f t="shared" si="17"/>
        <v>1930</v>
      </c>
      <c r="M153" s="21">
        <f t="shared" si="12"/>
        <v>180</v>
      </c>
    </row>
    <row r="154" spans="1:13">
      <c r="A154" s="4">
        <v>498</v>
      </c>
      <c r="B154" s="5" t="s">
        <v>211</v>
      </c>
      <c r="C154" s="11">
        <v>19</v>
      </c>
      <c r="D154" s="6">
        <v>2335</v>
      </c>
      <c r="E154" s="15">
        <v>8.9</v>
      </c>
      <c r="F154" s="6">
        <v>4623997.5321209077</v>
      </c>
      <c r="G154" s="6">
        <f t="shared" si="13"/>
        <v>1980</v>
      </c>
      <c r="H154" s="21">
        <f t="shared" si="14"/>
        <v>51955000</v>
      </c>
      <c r="I154" s="6"/>
      <c r="J154" s="6">
        <f t="shared" si="15"/>
        <v>5143545</v>
      </c>
      <c r="K154" s="6">
        <f t="shared" si="16"/>
        <v>519550</v>
      </c>
      <c r="L154" s="6">
        <f t="shared" si="17"/>
        <v>2200</v>
      </c>
      <c r="M154" s="21">
        <f t="shared" si="12"/>
        <v>220</v>
      </c>
    </row>
    <row r="155" spans="1:13">
      <c r="A155" s="4">
        <v>499</v>
      </c>
      <c r="B155" s="5" t="s">
        <v>212</v>
      </c>
      <c r="C155" s="11">
        <v>15</v>
      </c>
      <c r="D155" s="6">
        <v>20105</v>
      </c>
      <c r="E155" s="15">
        <v>8.9</v>
      </c>
      <c r="F155" s="6">
        <v>45513008.391260214</v>
      </c>
      <c r="G155" s="6">
        <f t="shared" si="13"/>
        <v>2260</v>
      </c>
      <c r="H155" s="21">
        <f t="shared" si="14"/>
        <v>511382100</v>
      </c>
      <c r="I155" s="6"/>
      <c r="J155" s="6">
        <f t="shared" si="15"/>
        <v>50626827.899999999</v>
      </c>
      <c r="K155" s="6">
        <f t="shared" si="16"/>
        <v>5113820</v>
      </c>
      <c r="L155" s="6">
        <f t="shared" si="17"/>
        <v>2520</v>
      </c>
      <c r="M155" s="21">
        <f t="shared" si="12"/>
        <v>260</v>
      </c>
    </row>
    <row r="156" spans="1:13">
      <c r="A156" s="4">
        <v>500</v>
      </c>
      <c r="B156" s="5" t="s">
        <v>213</v>
      </c>
      <c r="C156" s="12">
        <v>13</v>
      </c>
      <c r="D156" s="6">
        <v>10848</v>
      </c>
      <c r="E156" s="15">
        <v>6.9</v>
      </c>
      <c r="F156" s="6">
        <v>19077502.064976603</v>
      </c>
      <c r="G156" s="6">
        <f t="shared" si="13"/>
        <v>1760</v>
      </c>
      <c r="H156" s="21">
        <f t="shared" si="14"/>
        <v>276485500</v>
      </c>
      <c r="I156" s="6"/>
      <c r="J156" s="6">
        <f t="shared" si="15"/>
        <v>21842354.5</v>
      </c>
      <c r="K156" s="6">
        <f t="shared" si="16"/>
        <v>2764850</v>
      </c>
      <c r="L156" s="6">
        <f t="shared" si="17"/>
        <v>2010</v>
      </c>
      <c r="M156" s="21">
        <f t="shared" si="12"/>
        <v>250</v>
      </c>
    </row>
    <row r="157" spans="1:13">
      <c r="A157" s="4">
        <v>503</v>
      </c>
      <c r="B157" s="5" t="s">
        <v>214</v>
      </c>
      <c r="C157" s="11">
        <v>2</v>
      </c>
      <c r="D157" s="6">
        <v>7375</v>
      </c>
      <c r="E157" s="15">
        <v>9.1</v>
      </c>
      <c r="F157" s="6">
        <v>15116684.09925393</v>
      </c>
      <c r="G157" s="6">
        <f t="shared" si="13"/>
        <v>2050</v>
      </c>
      <c r="H157" s="21">
        <f t="shared" si="14"/>
        <v>166117400</v>
      </c>
      <c r="I157" s="6"/>
      <c r="J157" s="6">
        <f t="shared" si="15"/>
        <v>16777857.399999999</v>
      </c>
      <c r="K157" s="6">
        <f t="shared" si="16"/>
        <v>1661170</v>
      </c>
      <c r="L157" s="6">
        <f t="shared" si="17"/>
        <v>2270</v>
      </c>
      <c r="M157" s="21">
        <f t="shared" si="12"/>
        <v>220</v>
      </c>
    </row>
    <row r="158" spans="1:13">
      <c r="A158" s="4">
        <v>504</v>
      </c>
      <c r="B158" s="5" t="s">
        <v>215</v>
      </c>
      <c r="C158" s="11">
        <v>1</v>
      </c>
      <c r="D158" s="6">
        <v>1620</v>
      </c>
      <c r="E158" s="15">
        <v>9.9</v>
      </c>
      <c r="F158" s="6">
        <v>3462046.8893901762</v>
      </c>
      <c r="G158" s="6">
        <f t="shared" si="13"/>
        <v>2140</v>
      </c>
      <c r="H158" s="21">
        <f t="shared" si="14"/>
        <v>34970200</v>
      </c>
      <c r="I158" s="6"/>
      <c r="J158" s="6">
        <f t="shared" si="15"/>
        <v>3811751.8</v>
      </c>
      <c r="K158" s="6">
        <f t="shared" si="16"/>
        <v>349700</v>
      </c>
      <c r="L158" s="6">
        <f t="shared" si="17"/>
        <v>2350</v>
      </c>
      <c r="M158" s="21">
        <f t="shared" si="12"/>
        <v>210</v>
      </c>
    </row>
    <row r="159" spans="1:13">
      <c r="A159" s="4">
        <v>505</v>
      </c>
      <c r="B159" s="5" t="s">
        <v>216</v>
      </c>
      <c r="C159" s="11">
        <v>1</v>
      </c>
      <c r="D159" s="6">
        <v>21087</v>
      </c>
      <c r="E159" s="15">
        <v>8.3000000000000025</v>
      </c>
      <c r="F159" s="6">
        <v>43627397.190647334</v>
      </c>
      <c r="G159" s="6">
        <f t="shared" si="13"/>
        <v>2070</v>
      </c>
      <c r="H159" s="21">
        <f t="shared" si="14"/>
        <v>525631300</v>
      </c>
      <c r="I159" s="6"/>
      <c r="J159" s="6">
        <f t="shared" si="15"/>
        <v>48883710.900000006</v>
      </c>
      <c r="K159" s="6">
        <f t="shared" si="16"/>
        <v>5256310</v>
      </c>
      <c r="L159" s="6">
        <f t="shared" si="17"/>
        <v>2320</v>
      </c>
      <c r="M159" s="21">
        <f t="shared" si="12"/>
        <v>250</v>
      </c>
    </row>
    <row r="160" spans="1:13">
      <c r="A160" s="24">
        <v>508</v>
      </c>
      <c r="B160" s="23" t="s">
        <v>217</v>
      </c>
      <c r="C160" s="11">
        <v>6</v>
      </c>
      <c r="D160" s="6">
        <v>8893</v>
      </c>
      <c r="E160" s="16">
        <v>9.9000000000000021</v>
      </c>
      <c r="F160" s="6">
        <v>19156352.65016057</v>
      </c>
      <c r="G160" s="6">
        <f t="shared" si="13"/>
        <v>2150</v>
      </c>
      <c r="H160" s="21">
        <f t="shared" si="14"/>
        <v>193498500</v>
      </c>
      <c r="I160" s="6"/>
      <c r="J160" s="6">
        <f t="shared" si="15"/>
        <v>21091336.500000004</v>
      </c>
      <c r="K160" s="6">
        <f t="shared" si="16"/>
        <v>1934980</v>
      </c>
      <c r="L160" s="6">
        <f t="shared" si="17"/>
        <v>2370</v>
      </c>
      <c r="M160" s="21">
        <f t="shared" si="12"/>
        <v>220</v>
      </c>
    </row>
    <row r="161" spans="1:13">
      <c r="A161" s="4">
        <v>507</v>
      </c>
      <c r="B161" s="5" t="s">
        <v>218</v>
      </c>
      <c r="C161" s="11">
        <v>10</v>
      </c>
      <c r="D161" s="6">
        <v>6813</v>
      </c>
      <c r="E161" s="15">
        <v>8.5</v>
      </c>
      <c r="F161" s="6">
        <v>11370168.385847175</v>
      </c>
      <c r="G161" s="6">
        <f t="shared" si="13"/>
        <v>1670</v>
      </c>
      <c r="H161" s="21">
        <f t="shared" si="14"/>
        <v>133766700</v>
      </c>
      <c r="I161" s="6"/>
      <c r="J161" s="6">
        <f t="shared" si="15"/>
        <v>12707836.5</v>
      </c>
      <c r="K161" s="6">
        <f t="shared" si="16"/>
        <v>1337670</v>
      </c>
      <c r="L161" s="6">
        <f t="shared" si="17"/>
        <v>1870</v>
      </c>
      <c r="M161" s="21">
        <f t="shared" si="12"/>
        <v>200</v>
      </c>
    </row>
    <row r="162" spans="1:13">
      <c r="A162" s="4">
        <v>529</v>
      </c>
      <c r="B162" s="5" t="s">
        <v>219</v>
      </c>
      <c r="C162" s="11">
        <v>2</v>
      </c>
      <c r="D162" s="6">
        <v>20561</v>
      </c>
      <c r="E162" s="15">
        <v>6.4</v>
      </c>
      <c r="F162" s="6">
        <v>37598070.698940001</v>
      </c>
      <c r="G162" s="6">
        <f t="shared" si="13"/>
        <v>1830</v>
      </c>
      <c r="H162" s="21">
        <f t="shared" si="14"/>
        <v>587469900</v>
      </c>
      <c r="I162" s="6"/>
      <c r="J162" s="6">
        <f t="shared" si="15"/>
        <v>43472772.600000001</v>
      </c>
      <c r="K162" s="6">
        <f t="shared" si="16"/>
        <v>5874700</v>
      </c>
      <c r="L162" s="6">
        <f t="shared" si="17"/>
        <v>2110</v>
      </c>
      <c r="M162" s="21">
        <f t="shared" si="12"/>
        <v>280</v>
      </c>
    </row>
    <row r="163" spans="1:13">
      <c r="A163" s="4">
        <v>531</v>
      </c>
      <c r="B163" s="5" t="s">
        <v>220</v>
      </c>
      <c r="C163" s="11">
        <v>4</v>
      </c>
      <c r="D163" s="6">
        <v>4752</v>
      </c>
      <c r="E163" s="15">
        <v>9.1</v>
      </c>
      <c r="F163" s="6">
        <v>9928468.2529582791</v>
      </c>
      <c r="G163" s="6">
        <f t="shared" si="13"/>
        <v>2090</v>
      </c>
      <c r="H163" s="21">
        <f t="shared" si="14"/>
        <v>109104000</v>
      </c>
      <c r="I163" s="6"/>
      <c r="J163" s="6">
        <f t="shared" si="15"/>
        <v>11019504</v>
      </c>
      <c r="K163" s="6">
        <f t="shared" si="16"/>
        <v>1091040</v>
      </c>
      <c r="L163" s="6">
        <f t="shared" si="17"/>
        <v>2320</v>
      </c>
      <c r="M163" s="21">
        <f t="shared" si="12"/>
        <v>230</v>
      </c>
    </row>
    <row r="164" spans="1:13">
      <c r="A164" s="4">
        <v>535</v>
      </c>
      <c r="B164" s="5" t="s">
        <v>221</v>
      </c>
      <c r="C164" s="11">
        <v>17</v>
      </c>
      <c r="D164" s="6">
        <v>10296</v>
      </c>
      <c r="E164" s="15">
        <v>9.9</v>
      </c>
      <c r="F164" s="6">
        <v>19054944.476949759</v>
      </c>
      <c r="G164" s="6">
        <f t="shared" si="13"/>
        <v>1850</v>
      </c>
      <c r="H164" s="21">
        <f t="shared" si="14"/>
        <v>192474200</v>
      </c>
      <c r="I164" s="6"/>
      <c r="J164" s="6">
        <f t="shared" si="15"/>
        <v>20979687.800000001</v>
      </c>
      <c r="K164" s="6">
        <f t="shared" si="16"/>
        <v>1924740</v>
      </c>
      <c r="L164" s="6">
        <f t="shared" si="17"/>
        <v>2040</v>
      </c>
      <c r="M164" s="21">
        <f t="shared" si="12"/>
        <v>190</v>
      </c>
    </row>
    <row r="165" spans="1:13">
      <c r="A165" s="4">
        <v>536</v>
      </c>
      <c r="B165" s="5" t="s">
        <v>222</v>
      </c>
      <c r="C165" s="11">
        <v>6</v>
      </c>
      <c r="D165" s="6">
        <v>36859</v>
      </c>
      <c r="E165" s="15">
        <v>8.4</v>
      </c>
      <c r="F165" s="6">
        <v>77426636.509805635</v>
      </c>
      <c r="G165" s="6">
        <f t="shared" si="13"/>
        <v>2100</v>
      </c>
      <c r="H165" s="21">
        <f t="shared" si="14"/>
        <v>921745700</v>
      </c>
      <c r="I165" s="6"/>
      <c r="J165" s="6">
        <f t="shared" si="15"/>
        <v>86644095.799999997</v>
      </c>
      <c r="K165" s="6">
        <f t="shared" si="16"/>
        <v>9217460</v>
      </c>
      <c r="L165" s="6">
        <f t="shared" si="17"/>
        <v>2350</v>
      </c>
      <c r="M165" s="21">
        <f t="shared" si="12"/>
        <v>250</v>
      </c>
    </row>
    <row r="166" spans="1:13">
      <c r="A166" s="4">
        <v>538</v>
      </c>
      <c r="B166" s="5" t="s">
        <v>223</v>
      </c>
      <c r="C166" s="11">
        <v>2</v>
      </c>
      <c r="D166" s="6">
        <v>4680</v>
      </c>
      <c r="E166" s="15">
        <v>9.0999999999999979</v>
      </c>
      <c r="F166" s="6">
        <v>10291943.898369351</v>
      </c>
      <c r="G166" s="6">
        <f t="shared" si="13"/>
        <v>2200</v>
      </c>
      <c r="H166" s="21">
        <f t="shared" si="14"/>
        <v>113098300</v>
      </c>
      <c r="I166" s="6"/>
      <c r="J166" s="6">
        <f t="shared" si="15"/>
        <v>11422928.299999997</v>
      </c>
      <c r="K166" s="6">
        <f t="shared" si="16"/>
        <v>1130980</v>
      </c>
      <c r="L166" s="6">
        <f t="shared" si="17"/>
        <v>2440</v>
      </c>
      <c r="M166" s="21">
        <f t="shared" si="12"/>
        <v>240</v>
      </c>
    </row>
    <row r="167" spans="1:13">
      <c r="A167" s="4">
        <v>541</v>
      </c>
      <c r="B167" s="5" t="s">
        <v>224</v>
      </c>
      <c r="C167" s="11">
        <v>12</v>
      </c>
      <c r="D167" s="6">
        <v>8757</v>
      </c>
      <c r="E167" s="15">
        <v>8.9</v>
      </c>
      <c r="F167" s="6">
        <v>14514848.843507409</v>
      </c>
      <c r="G167" s="6">
        <f t="shared" si="13"/>
        <v>1660</v>
      </c>
      <c r="H167" s="21">
        <f t="shared" si="14"/>
        <v>163088200</v>
      </c>
      <c r="I167" s="6"/>
      <c r="J167" s="6">
        <f t="shared" si="15"/>
        <v>16145731.800000001</v>
      </c>
      <c r="K167" s="6">
        <f t="shared" si="16"/>
        <v>1630880</v>
      </c>
      <c r="L167" s="6">
        <f t="shared" si="17"/>
        <v>1840</v>
      </c>
      <c r="M167" s="21">
        <f t="shared" si="12"/>
        <v>180</v>
      </c>
    </row>
    <row r="168" spans="1:13">
      <c r="A168" s="4">
        <v>543</v>
      </c>
      <c r="B168" s="5" t="s">
        <v>225</v>
      </c>
      <c r="C168" s="11">
        <v>1</v>
      </c>
      <c r="D168" s="6">
        <v>46217</v>
      </c>
      <c r="E168" s="15">
        <v>7.5</v>
      </c>
      <c r="F168" s="6">
        <v>97365965.698786393</v>
      </c>
      <c r="G168" s="6">
        <f t="shared" si="13"/>
        <v>2110</v>
      </c>
      <c r="H168" s="21">
        <f t="shared" si="14"/>
        <v>1298212900</v>
      </c>
      <c r="I168" s="6"/>
      <c r="J168" s="6">
        <f t="shared" si="15"/>
        <v>110348096.5</v>
      </c>
      <c r="K168" s="6">
        <f t="shared" si="16"/>
        <v>12982130</v>
      </c>
      <c r="L168" s="6">
        <f t="shared" si="17"/>
        <v>2390</v>
      </c>
      <c r="M168" s="21">
        <f t="shared" si="12"/>
        <v>280</v>
      </c>
    </row>
    <row r="169" spans="1:13">
      <c r="A169" s="4">
        <v>545</v>
      </c>
      <c r="B169" s="5" t="s">
        <v>226</v>
      </c>
      <c r="C169" s="11">
        <v>15</v>
      </c>
      <c r="D169" s="6">
        <v>9822</v>
      </c>
      <c r="E169" s="15">
        <v>8.4</v>
      </c>
      <c r="F169" s="6">
        <v>16090130.476343915</v>
      </c>
      <c r="G169" s="6">
        <f t="shared" si="13"/>
        <v>1640</v>
      </c>
      <c r="H169" s="21">
        <f t="shared" si="14"/>
        <v>191549200</v>
      </c>
      <c r="I169" s="6"/>
      <c r="J169" s="6">
        <f t="shared" si="15"/>
        <v>18005624.800000001</v>
      </c>
      <c r="K169" s="6">
        <f t="shared" si="16"/>
        <v>1915490</v>
      </c>
      <c r="L169" s="6">
        <f t="shared" si="17"/>
        <v>1830</v>
      </c>
      <c r="M169" s="21">
        <f t="shared" si="12"/>
        <v>190</v>
      </c>
    </row>
    <row r="170" spans="1:13">
      <c r="A170" s="4">
        <v>560</v>
      </c>
      <c r="B170" s="5" t="s">
        <v>227</v>
      </c>
      <c r="C170" s="11">
        <v>7</v>
      </c>
      <c r="D170" s="6">
        <v>15480</v>
      </c>
      <c r="E170" s="15">
        <v>8.6999999999999993</v>
      </c>
      <c r="F170" s="6">
        <v>29141891.761675946</v>
      </c>
      <c r="G170" s="6">
        <f t="shared" si="13"/>
        <v>1880</v>
      </c>
      <c r="H170" s="21">
        <f t="shared" si="14"/>
        <v>334964300</v>
      </c>
      <c r="I170" s="6"/>
      <c r="J170" s="6">
        <f t="shared" si="15"/>
        <v>32491537.100000001</v>
      </c>
      <c r="K170" s="6">
        <f t="shared" si="16"/>
        <v>3349650</v>
      </c>
      <c r="L170" s="6">
        <f t="shared" si="17"/>
        <v>2100</v>
      </c>
      <c r="M170" s="21">
        <f t="shared" si="12"/>
        <v>220</v>
      </c>
    </row>
    <row r="171" spans="1:13">
      <c r="A171" s="4">
        <v>561</v>
      </c>
      <c r="B171" s="5" t="s">
        <v>228</v>
      </c>
      <c r="C171" s="11">
        <v>2</v>
      </c>
      <c r="D171" s="6">
        <v>1291</v>
      </c>
      <c r="E171" s="15">
        <v>8.4</v>
      </c>
      <c r="F171" s="6">
        <v>2162324.3683095113</v>
      </c>
      <c r="G171" s="6">
        <f t="shared" si="13"/>
        <v>1670</v>
      </c>
      <c r="H171" s="21">
        <f t="shared" si="14"/>
        <v>25742000</v>
      </c>
      <c r="I171" s="6"/>
      <c r="J171" s="6">
        <f t="shared" si="15"/>
        <v>2419748</v>
      </c>
      <c r="K171" s="6">
        <f t="shared" si="16"/>
        <v>257420</v>
      </c>
      <c r="L171" s="6">
        <f t="shared" si="17"/>
        <v>1870</v>
      </c>
      <c r="M171" s="21">
        <f t="shared" si="12"/>
        <v>200</v>
      </c>
    </row>
    <row r="172" spans="1:13">
      <c r="A172" s="4">
        <v>562</v>
      </c>
      <c r="B172" s="10" t="s">
        <v>229</v>
      </c>
      <c r="C172" s="11">
        <v>6</v>
      </c>
      <c r="D172" s="6">
        <v>8610</v>
      </c>
      <c r="E172" s="15">
        <v>9.4</v>
      </c>
      <c r="F172" s="6">
        <v>17658607.993595079</v>
      </c>
      <c r="G172" s="6">
        <f t="shared" si="13"/>
        <v>2050</v>
      </c>
      <c r="H172" s="21">
        <f t="shared" si="14"/>
        <v>187857500</v>
      </c>
      <c r="I172" s="6"/>
      <c r="J172" s="6">
        <f t="shared" si="15"/>
        <v>19537180</v>
      </c>
      <c r="K172" s="6">
        <f t="shared" si="16"/>
        <v>1878570</v>
      </c>
      <c r="L172" s="6">
        <f t="shared" si="17"/>
        <v>2270</v>
      </c>
      <c r="M172" s="21">
        <f t="shared" si="12"/>
        <v>220</v>
      </c>
    </row>
    <row r="173" spans="1:13">
      <c r="A173" s="4">
        <v>563</v>
      </c>
      <c r="B173" s="5" t="s">
        <v>230</v>
      </c>
      <c r="C173" s="11">
        <v>17</v>
      </c>
      <c r="D173" s="6">
        <v>6775</v>
      </c>
      <c r="E173" s="15">
        <v>10</v>
      </c>
      <c r="F173" s="6">
        <v>13556274.052228317</v>
      </c>
      <c r="G173" s="6">
        <f t="shared" si="13"/>
        <v>2000</v>
      </c>
      <c r="H173" s="21">
        <f t="shared" si="14"/>
        <v>135562700</v>
      </c>
      <c r="I173" s="6"/>
      <c r="J173" s="6">
        <f t="shared" si="15"/>
        <v>14911897</v>
      </c>
      <c r="K173" s="6">
        <f t="shared" si="16"/>
        <v>1355620</v>
      </c>
      <c r="L173" s="6">
        <f t="shared" si="17"/>
        <v>2200</v>
      </c>
      <c r="M173" s="21">
        <f t="shared" si="12"/>
        <v>200</v>
      </c>
    </row>
    <row r="174" spans="1:13">
      <c r="A174" s="4">
        <v>564</v>
      </c>
      <c r="B174" s="5" t="s">
        <v>231</v>
      </c>
      <c r="C174" s="11">
        <v>17</v>
      </c>
      <c r="D174" s="6">
        <v>222209</v>
      </c>
      <c r="E174" s="15">
        <v>8.1</v>
      </c>
      <c r="F174" s="6">
        <v>432526161.96154428</v>
      </c>
      <c r="G174" s="6">
        <f t="shared" si="13"/>
        <v>1950</v>
      </c>
      <c r="H174" s="21">
        <f t="shared" si="14"/>
        <v>5339829200</v>
      </c>
      <c r="I174" s="6"/>
      <c r="J174" s="6">
        <f t="shared" si="15"/>
        <v>485924457.19999999</v>
      </c>
      <c r="K174" s="6">
        <f t="shared" si="16"/>
        <v>53398300</v>
      </c>
      <c r="L174" s="6">
        <f t="shared" si="17"/>
        <v>2190</v>
      </c>
      <c r="M174" s="21">
        <f t="shared" si="12"/>
        <v>240</v>
      </c>
    </row>
    <row r="175" spans="1:13">
      <c r="A175" s="4">
        <v>309</v>
      </c>
      <c r="B175" s="9" t="s">
        <v>232</v>
      </c>
      <c r="C175" s="11">
        <v>12</v>
      </c>
      <c r="D175" s="6">
        <v>6213</v>
      </c>
      <c r="E175" s="15">
        <v>8.9</v>
      </c>
      <c r="F175" s="6">
        <v>10313464.00521205</v>
      </c>
      <c r="G175" s="6">
        <f t="shared" si="13"/>
        <v>1660</v>
      </c>
      <c r="H175" s="21">
        <f t="shared" si="14"/>
        <v>115881600</v>
      </c>
      <c r="I175" s="6"/>
      <c r="J175" s="6">
        <f t="shared" si="15"/>
        <v>11472278.4</v>
      </c>
      <c r="K175" s="6">
        <f t="shared" si="16"/>
        <v>1158810</v>
      </c>
      <c r="L175" s="6">
        <f t="shared" si="17"/>
        <v>1850</v>
      </c>
      <c r="M175" s="21">
        <f t="shared" si="12"/>
        <v>190</v>
      </c>
    </row>
    <row r="176" spans="1:13">
      <c r="A176" s="4">
        <v>576</v>
      </c>
      <c r="B176" s="5" t="s">
        <v>233</v>
      </c>
      <c r="C176" s="11">
        <v>7</v>
      </c>
      <c r="D176" s="6">
        <v>2602</v>
      </c>
      <c r="E176" s="15">
        <v>8.4</v>
      </c>
      <c r="F176" s="6">
        <v>4114791.7034052997</v>
      </c>
      <c r="G176" s="6">
        <f t="shared" si="13"/>
        <v>1580</v>
      </c>
      <c r="H176" s="21">
        <f t="shared" si="14"/>
        <v>48985600</v>
      </c>
      <c r="I176" s="6"/>
      <c r="J176" s="6">
        <f t="shared" si="15"/>
        <v>4604646.4000000004</v>
      </c>
      <c r="K176" s="6">
        <f t="shared" si="16"/>
        <v>489850</v>
      </c>
      <c r="L176" s="6">
        <f t="shared" si="17"/>
        <v>1770</v>
      </c>
      <c r="M176" s="21">
        <f t="shared" si="12"/>
        <v>190</v>
      </c>
    </row>
    <row r="177" spans="1:13">
      <c r="A177" s="4">
        <v>577</v>
      </c>
      <c r="B177" s="5" t="s">
        <v>234</v>
      </c>
      <c r="C177" s="11">
        <v>2</v>
      </c>
      <c r="D177" s="6">
        <v>11492</v>
      </c>
      <c r="E177" s="15">
        <v>8.1999999999999993</v>
      </c>
      <c r="F177" s="6">
        <v>23233741.322372217</v>
      </c>
      <c r="G177" s="6">
        <f t="shared" si="13"/>
        <v>2020</v>
      </c>
      <c r="H177" s="21">
        <f t="shared" si="14"/>
        <v>283338300</v>
      </c>
      <c r="I177" s="6"/>
      <c r="J177" s="6">
        <f t="shared" si="15"/>
        <v>26067123.600000001</v>
      </c>
      <c r="K177" s="6">
        <f t="shared" si="16"/>
        <v>2833380</v>
      </c>
      <c r="L177" s="6">
        <f t="shared" si="17"/>
        <v>2270</v>
      </c>
      <c r="M177" s="21">
        <f t="shared" si="12"/>
        <v>250</v>
      </c>
    </row>
    <row r="178" spans="1:13">
      <c r="A178" s="4">
        <v>578</v>
      </c>
      <c r="B178" s="10" t="s">
        <v>235</v>
      </c>
      <c r="C178" s="11">
        <v>18</v>
      </c>
      <c r="D178" s="6">
        <v>2864</v>
      </c>
      <c r="E178" s="15">
        <v>9.4</v>
      </c>
      <c r="F178" s="6">
        <v>5222067.3672359046</v>
      </c>
      <c r="G178" s="6">
        <f t="shared" si="13"/>
        <v>1820</v>
      </c>
      <c r="H178" s="21">
        <f t="shared" si="14"/>
        <v>55553900</v>
      </c>
      <c r="I178" s="6"/>
      <c r="J178" s="6">
        <f t="shared" si="15"/>
        <v>5777605.5999999996</v>
      </c>
      <c r="K178" s="6">
        <f t="shared" si="16"/>
        <v>555540</v>
      </c>
      <c r="L178" s="6">
        <f t="shared" si="17"/>
        <v>2020</v>
      </c>
      <c r="M178" s="21">
        <f t="shared" si="12"/>
        <v>200</v>
      </c>
    </row>
    <row r="179" spans="1:13">
      <c r="A179" s="4">
        <v>445</v>
      </c>
      <c r="B179" s="5" t="s">
        <v>236</v>
      </c>
      <c r="C179" s="11">
        <v>2</v>
      </c>
      <c r="D179" s="6">
        <v>14882</v>
      </c>
      <c r="E179" s="15">
        <v>7.9</v>
      </c>
      <c r="F179" s="6">
        <v>30801955.671770856</v>
      </c>
      <c r="G179" s="6">
        <f t="shared" si="13"/>
        <v>2070</v>
      </c>
      <c r="H179" s="21">
        <f t="shared" si="14"/>
        <v>389898200</v>
      </c>
      <c r="I179" s="6"/>
      <c r="J179" s="6">
        <f t="shared" si="15"/>
        <v>34700939.799999997</v>
      </c>
      <c r="K179" s="6">
        <f t="shared" si="16"/>
        <v>3898980</v>
      </c>
      <c r="L179" s="6">
        <f t="shared" si="17"/>
        <v>2330</v>
      </c>
      <c r="M179" s="21">
        <f t="shared" si="12"/>
        <v>260</v>
      </c>
    </row>
    <row r="180" spans="1:13">
      <c r="A180" s="4">
        <v>580</v>
      </c>
      <c r="B180" s="5" t="s">
        <v>237</v>
      </c>
      <c r="C180" s="11">
        <v>9</v>
      </c>
      <c r="D180" s="6">
        <v>4122</v>
      </c>
      <c r="E180" s="15">
        <v>9.5</v>
      </c>
      <c r="F180" s="6">
        <v>7545450.9154589269</v>
      </c>
      <c r="G180" s="6">
        <f t="shared" si="13"/>
        <v>1830</v>
      </c>
      <c r="H180" s="21">
        <f t="shared" si="14"/>
        <v>79425800</v>
      </c>
      <c r="I180" s="6"/>
      <c r="J180" s="6">
        <f t="shared" si="15"/>
        <v>8339709</v>
      </c>
      <c r="K180" s="6">
        <f t="shared" si="16"/>
        <v>794260</v>
      </c>
      <c r="L180" s="6">
        <f t="shared" si="17"/>
        <v>2020</v>
      </c>
      <c r="M180" s="21">
        <f t="shared" si="12"/>
        <v>190</v>
      </c>
    </row>
    <row r="181" spans="1:13">
      <c r="A181" s="4">
        <v>581</v>
      </c>
      <c r="B181" s="5" t="s">
        <v>238</v>
      </c>
      <c r="C181" s="11">
        <v>6</v>
      </c>
      <c r="D181" s="6">
        <v>5925</v>
      </c>
      <c r="E181" s="15">
        <v>9.4</v>
      </c>
      <c r="F181" s="6">
        <v>10865388.376188027</v>
      </c>
      <c r="G181" s="6">
        <f t="shared" si="13"/>
        <v>1830</v>
      </c>
      <c r="H181" s="21">
        <f t="shared" si="14"/>
        <v>115589200</v>
      </c>
      <c r="I181" s="6"/>
      <c r="J181" s="6">
        <f t="shared" si="15"/>
        <v>12021276.800000001</v>
      </c>
      <c r="K181" s="6">
        <f t="shared" si="16"/>
        <v>1155890</v>
      </c>
      <c r="L181" s="6">
        <f t="shared" si="17"/>
        <v>2030</v>
      </c>
      <c r="M181" s="21">
        <f t="shared" si="12"/>
        <v>200</v>
      </c>
    </row>
    <row r="182" spans="1:13">
      <c r="A182" s="4">
        <v>599</v>
      </c>
      <c r="B182" s="5" t="s">
        <v>239</v>
      </c>
      <c r="C182" s="11">
        <v>15</v>
      </c>
      <c r="D182" s="6">
        <v>11365</v>
      </c>
      <c r="E182" s="15">
        <v>9.3000000000000007</v>
      </c>
      <c r="F182" s="6">
        <v>21467304.871741101</v>
      </c>
      <c r="G182" s="6">
        <f t="shared" si="13"/>
        <v>1890</v>
      </c>
      <c r="H182" s="21">
        <f t="shared" si="14"/>
        <v>230831200</v>
      </c>
      <c r="I182" s="6"/>
      <c r="J182" s="6">
        <f t="shared" si="15"/>
        <v>23775613.600000001</v>
      </c>
      <c r="K182" s="6">
        <f t="shared" si="16"/>
        <v>2308310</v>
      </c>
      <c r="L182" s="6">
        <f t="shared" si="17"/>
        <v>2090</v>
      </c>
      <c r="M182" s="21">
        <f t="shared" si="12"/>
        <v>200</v>
      </c>
    </row>
    <row r="183" spans="1:13">
      <c r="A183" s="4">
        <v>583</v>
      </c>
      <c r="B183" s="5" t="s">
        <v>240</v>
      </c>
      <c r="C183" s="11">
        <v>19</v>
      </c>
      <c r="D183" s="6">
        <v>901</v>
      </c>
      <c r="E183" s="15">
        <v>9.1</v>
      </c>
      <c r="F183" s="6">
        <v>1754242.4518370065</v>
      </c>
      <c r="G183" s="6">
        <f t="shared" si="13"/>
        <v>1950</v>
      </c>
      <c r="H183" s="21">
        <f t="shared" si="14"/>
        <v>19277400</v>
      </c>
      <c r="I183" s="6"/>
      <c r="J183" s="6">
        <f t="shared" si="15"/>
        <v>1947017.4</v>
      </c>
      <c r="K183" s="6">
        <f t="shared" si="16"/>
        <v>192770</v>
      </c>
      <c r="L183" s="6">
        <f t="shared" si="17"/>
        <v>2160</v>
      </c>
      <c r="M183" s="21">
        <f t="shared" si="12"/>
        <v>210</v>
      </c>
    </row>
    <row r="184" spans="1:13">
      <c r="A184" s="4">
        <v>854</v>
      </c>
      <c r="B184" s="5" t="s">
        <v>241</v>
      </c>
      <c r="C184" s="11">
        <v>19</v>
      </c>
      <c r="D184" s="6">
        <v>3154</v>
      </c>
      <c r="E184" s="15">
        <v>9</v>
      </c>
      <c r="F184" s="6">
        <v>5648521.2788093043</v>
      </c>
      <c r="G184" s="6">
        <f t="shared" si="13"/>
        <v>1790</v>
      </c>
      <c r="H184" s="21">
        <f t="shared" si="14"/>
        <v>62761300</v>
      </c>
      <c r="I184" s="6"/>
      <c r="J184" s="6">
        <f t="shared" si="15"/>
        <v>6276130</v>
      </c>
      <c r="K184" s="6">
        <f t="shared" si="16"/>
        <v>627610</v>
      </c>
      <c r="L184" s="6">
        <f t="shared" si="17"/>
        <v>1990</v>
      </c>
      <c r="M184" s="21">
        <f t="shared" si="12"/>
        <v>200</v>
      </c>
    </row>
    <row r="185" spans="1:13">
      <c r="A185" s="4">
        <v>584</v>
      </c>
      <c r="B185" s="5" t="s">
        <v>242</v>
      </c>
      <c r="C185" s="11">
        <v>16</v>
      </c>
      <c r="D185" s="6">
        <v>2445</v>
      </c>
      <c r="E185" s="15">
        <v>9.3000000000000007</v>
      </c>
      <c r="F185" s="6">
        <v>3775038.5596943595</v>
      </c>
      <c r="G185" s="6">
        <f t="shared" si="13"/>
        <v>1540</v>
      </c>
      <c r="H185" s="21">
        <f t="shared" si="14"/>
        <v>40591800</v>
      </c>
      <c r="I185" s="6"/>
      <c r="J185" s="6">
        <f t="shared" si="15"/>
        <v>4180955.4</v>
      </c>
      <c r="K185" s="6">
        <f t="shared" si="16"/>
        <v>405920</v>
      </c>
      <c r="L185" s="6">
        <f t="shared" si="17"/>
        <v>1710</v>
      </c>
      <c r="M185" s="21">
        <f t="shared" si="12"/>
        <v>170</v>
      </c>
    </row>
    <row r="186" spans="1:13">
      <c r="A186" s="4">
        <v>592</v>
      </c>
      <c r="B186" s="5" t="s">
        <v>243</v>
      </c>
      <c r="C186" s="11">
        <v>13</v>
      </c>
      <c r="D186" s="6">
        <v>3458</v>
      </c>
      <c r="E186" s="15">
        <v>9.9</v>
      </c>
      <c r="F186" s="6">
        <v>7052503.8409293145</v>
      </c>
      <c r="G186" s="6">
        <f t="shared" si="13"/>
        <v>2040</v>
      </c>
      <c r="H186" s="21">
        <f t="shared" si="14"/>
        <v>71237400</v>
      </c>
      <c r="I186" s="6"/>
      <c r="J186" s="6">
        <f t="shared" si="15"/>
        <v>7764876.5999999996</v>
      </c>
      <c r="K186" s="6">
        <f t="shared" si="16"/>
        <v>712370</v>
      </c>
      <c r="L186" s="6">
        <f t="shared" si="17"/>
        <v>2250</v>
      </c>
      <c r="M186" s="21">
        <f t="shared" si="12"/>
        <v>210</v>
      </c>
    </row>
    <row r="187" spans="1:13">
      <c r="A187" s="4">
        <v>593</v>
      </c>
      <c r="B187" s="5" t="s">
        <v>244</v>
      </c>
      <c r="C187" s="11">
        <v>10</v>
      </c>
      <c r="D187" s="6">
        <v>16632</v>
      </c>
      <c r="E187" s="15">
        <v>9.4</v>
      </c>
      <c r="F187" s="6">
        <v>33144719.92480218</v>
      </c>
      <c r="G187" s="6">
        <f t="shared" si="13"/>
        <v>1990</v>
      </c>
      <c r="H187" s="21">
        <f t="shared" si="14"/>
        <v>352603400</v>
      </c>
      <c r="I187" s="6"/>
      <c r="J187" s="6">
        <f t="shared" si="15"/>
        <v>36670753.600000001</v>
      </c>
      <c r="K187" s="6">
        <f t="shared" si="16"/>
        <v>3526030</v>
      </c>
      <c r="L187" s="6">
        <f t="shared" si="17"/>
        <v>2200</v>
      </c>
      <c r="M187" s="21">
        <f t="shared" si="12"/>
        <v>210</v>
      </c>
    </row>
    <row r="188" spans="1:13">
      <c r="A188" s="4">
        <v>595</v>
      </c>
      <c r="B188" s="5" t="s">
        <v>245</v>
      </c>
      <c r="C188" s="11">
        <v>11</v>
      </c>
      <c r="D188" s="6">
        <v>3848</v>
      </c>
      <c r="E188" s="15">
        <v>9.1</v>
      </c>
      <c r="F188" s="6">
        <v>5864365.5954857599</v>
      </c>
      <c r="G188" s="6">
        <f t="shared" si="13"/>
        <v>1520</v>
      </c>
      <c r="H188" s="21">
        <f t="shared" si="14"/>
        <v>64443600</v>
      </c>
      <c r="I188" s="6"/>
      <c r="J188" s="6">
        <f t="shared" si="15"/>
        <v>6508803.5999999996</v>
      </c>
      <c r="K188" s="6">
        <f t="shared" si="16"/>
        <v>644440</v>
      </c>
      <c r="L188" s="6">
        <f t="shared" si="17"/>
        <v>1690</v>
      </c>
      <c r="M188" s="21">
        <f t="shared" si="12"/>
        <v>170</v>
      </c>
    </row>
    <row r="189" spans="1:13">
      <c r="A189" s="4">
        <v>598</v>
      </c>
      <c r="B189" s="5" t="s">
        <v>246</v>
      </c>
      <c r="C189" s="11">
        <v>15</v>
      </c>
      <c r="D189" s="6">
        <v>19806</v>
      </c>
      <c r="E189" s="15">
        <v>9</v>
      </c>
      <c r="F189" s="6">
        <v>40973200.236493364</v>
      </c>
      <c r="G189" s="6">
        <f t="shared" si="13"/>
        <v>2070</v>
      </c>
      <c r="H189" s="21">
        <f t="shared" si="14"/>
        <v>455257800</v>
      </c>
      <c r="I189" s="6"/>
      <c r="J189" s="6">
        <f t="shared" si="15"/>
        <v>45525780</v>
      </c>
      <c r="K189" s="6">
        <f t="shared" si="16"/>
        <v>4552580</v>
      </c>
      <c r="L189" s="6">
        <f t="shared" si="17"/>
        <v>2300</v>
      </c>
      <c r="M189" s="21">
        <f t="shared" si="12"/>
        <v>230</v>
      </c>
    </row>
    <row r="190" spans="1:13">
      <c r="A190" s="4">
        <v>601</v>
      </c>
      <c r="B190" s="5" t="s">
        <v>247</v>
      </c>
      <c r="C190" s="11">
        <v>13</v>
      </c>
      <c r="D190" s="6">
        <v>3559</v>
      </c>
      <c r="E190" s="15">
        <v>8.9</v>
      </c>
      <c r="F190" s="6">
        <v>5697829.9364371095</v>
      </c>
      <c r="G190" s="6">
        <f t="shared" si="13"/>
        <v>1600</v>
      </c>
      <c r="H190" s="21">
        <f t="shared" si="14"/>
        <v>64020600</v>
      </c>
      <c r="I190" s="6"/>
      <c r="J190" s="6">
        <f t="shared" si="15"/>
        <v>6338039.4000000004</v>
      </c>
      <c r="K190" s="6">
        <f t="shared" si="16"/>
        <v>640210</v>
      </c>
      <c r="L190" s="6">
        <f t="shared" si="17"/>
        <v>1780</v>
      </c>
      <c r="M190" s="21">
        <f t="shared" si="12"/>
        <v>180</v>
      </c>
    </row>
    <row r="191" spans="1:13">
      <c r="A191" s="4">
        <v>604</v>
      </c>
      <c r="B191" s="5" t="s">
        <v>248</v>
      </c>
      <c r="C191" s="11">
        <v>6</v>
      </c>
      <c r="D191" s="6">
        <v>21619</v>
      </c>
      <c r="E191" s="15">
        <v>7.9</v>
      </c>
      <c r="F191" s="6">
        <v>50164903.894737422</v>
      </c>
      <c r="G191" s="6">
        <f t="shared" si="13"/>
        <v>2320</v>
      </c>
      <c r="H191" s="21">
        <f t="shared" si="14"/>
        <v>634998800</v>
      </c>
      <c r="I191" s="6"/>
      <c r="J191" s="6">
        <f t="shared" si="15"/>
        <v>56514893.200000003</v>
      </c>
      <c r="K191" s="6">
        <f t="shared" si="16"/>
        <v>6349990</v>
      </c>
      <c r="L191" s="6">
        <f t="shared" si="17"/>
        <v>2610</v>
      </c>
      <c r="M191" s="21">
        <f t="shared" si="12"/>
        <v>290</v>
      </c>
    </row>
    <row r="192" spans="1:13">
      <c r="A192" s="4">
        <v>607</v>
      </c>
      <c r="B192" s="5" t="s">
        <v>249</v>
      </c>
      <c r="C192" s="11">
        <v>12</v>
      </c>
      <c r="D192" s="6">
        <v>3950</v>
      </c>
      <c r="E192" s="15">
        <v>9</v>
      </c>
      <c r="F192" s="6">
        <v>5900760.2574612489</v>
      </c>
      <c r="G192" s="6">
        <f t="shared" si="13"/>
        <v>1490</v>
      </c>
      <c r="H192" s="21">
        <f t="shared" si="14"/>
        <v>65564000</v>
      </c>
      <c r="I192" s="6"/>
      <c r="J192" s="6">
        <f t="shared" si="15"/>
        <v>6556400</v>
      </c>
      <c r="K192" s="6">
        <f t="shared" si="16"/>
        <v>655640</v>
      </c>
      <c r="L192" s="6">
        <f t="shared" si="17"/>
        <v>1660</v>
      </c>
      <c r="M192" s="21">
        <f t="shared" si="12"/>
        <v>170</v>
      </c>
    </row>
    <row r="193" spans="1:13">
      <c r="A193" s="4">
        <v>608</v>
      </c>
      <c r="B193" s="5" t="s">
        <v>250</v>
      </c>
      <c r="C193" s="11">
        <v>4</v>
      </c>
      <c r="D193" s="6">
        <v>1854</v>
      </c>
      <c r="E193" s="15">
        <v>10.9</v>
      </c>
      <c r="F193" s="6">
        <v>3881950.1391503699</v>
      </c>
      <c r="G193" s="6">
        <f t="shared" si="13"/>
        <v>2090</v>
      </c>
      <c r="H193" s="21">
        <f t="shared" si="14"/>
        <v>35614200</v>
      </c>
      <c r="I193" s="6"/>
      <c r="J193" s="6">
        <f t="shared" si="15"/>
        <v>4238089.8</v>
      </c>
      <c r="K193" s="6">
        <f t="shared" si="16"/>
        <v>356140</v>
      </c>
      <c r="L193" s="6">
        <f t="shared" si="17"/>
        <v>2290</v>
      </c>
      <c r="M193" s="21">
        <f t="shared" si="12"/>
        <v>200</v>
      </c>
    </row>
    <row r="194" spans="1:13">
      <c r="A194" s="4">
        <v>609</v>
      </c>
      <c r="B194" s="5" t="s">
        <v>251</v>
      </c>
      <c r="C194" s="11">
        <v>4</v>
      </c>
      <c r="D194" s="6">
        <v>82598</v>
      </c>
      <c r="E194" s="15">
        <v>8.6999999999999993</v>
      </c>
      <c r="F194" s="6">
        <v>164484143.0444262</v>
      </c>
      <c r="G194" s="6">
        <f t="shared" si="13"/>
        <v>1990</v>
      </c>
      <c r="H194" s="21">
        <f t="shared" si="14"/>
        <v>1890622300</v>
      </c>
      <c r="I194" s="6"/>
      <c r="J194" s="6">
        <f t="shared" si="15"/>
        <v>183390363.09999999</v>
      </c>
      <c r="K194" s="6">
        <f t="shared" si="16"/>
        <v>18906220</v>
      </c>
      <c r="L194" s="6">
        <f t="shared" si="17"/>
        <v>2220</v>
      </c>
      <c r="M194" s="21">
        <f t="shared" si="12"/>
        <v>230</v>
      </c>
    </row>
    <row r="195" spans="1:13">
      <c r="A195" s="4">
        <v>611</v>
      </c>
      <c r="B195" s="5" t="s">
        <v>252</v>
      </c>
      <c r="C195" s="11">
        <v>1</v>
      </c>
      <c r="D195" s="6">
        <v>4924</v>
      </c>
      <c r="E195" s="15">
        <v>7.9</v>
      </c>
      <c r="F195" s="6">
        <v>10258381.717324931</v>
      </c>
      <c r="G195" s="6">
        <f t="shared" si="13"/>
        <v>2080</v>
      </c>
      <c r="H195" s="21">
        <f t="shared" si="14"/>
        <v>129852900</v>
      </c>
      <c r="I195" s="6"/>
      <c r="J195" s="6">
        <f t="shared" si="15"/>
        <v>11556908.1</v>
      </c>
      <c r="K195" s="6">
        <f t="shared" si="16"/>
        <v>1298530</v>
      </c>
      <c r="L195" s="6">
        <f t="shared" si="17"/>
        <v>2350</v>
      </c>
      <c r="M195" s="21">
        <f t="shared" si="12"/>
        <v>270</v>
      </c>
    </row>
    <row r="196" spans="1:13">
      <c r="A196" s="4">
        <v>638</v>
      </c>
      <c r="B196" s="5" t="s">
        <v>253</v>
      </c>
      <c r="C196" s="11">
        <v>1</v>
      </c>
      <c r="D196" s="6">
        <v>52201</v>
      </c>
      <c r="E196" s="15">
        <v>7.1</v>
      </c>
      <c r="F196" s="6">
        <v>103210041.27214143</v>
      </c>
      <c r="G196" s="6">
        <f t="shared" si="13"/>
        <v>1980</v>
      </c>
      <c r="H196" s="21">
        <f t="shared" si="14"/>
        <v>1453662600</v>
      </c>
      <c r="I196" s="6"/>
      <c r="J196" s="6">
        <f t="shared" si="15"/>
        <v>117746670.59999999</v>
      </c>
      <c r="K196" s="6">
        <f t="shared" si="16"/>
        <v>14536630</v>
      </c>
      <c r="L196" s="6">
        <f t="shared" si="17"/>
        <v>2260</v>
      </c>
      <c r="M196" s="21">
        <f t="shared" si="12"/>
        <v>280</v>
      </c>
    </row>
    <row r="197" spans="1:13">
      <c r="A197" s="4">
        <v>614</v>
      </c>
      <c r="B197" s="5" t="s">
        <v>254</v>
      </c>
      <c r="C197" s="11">
        <v>19</v>
      </c>
      <c r="D197" s="6">
        <v>2738</v>
      </c>
      <c r="E197" s="15">
        <v>9.1</v>
      </c>
      <c r="F197" s="6">
        <v>4497784.6742182858</v>
      </c>
      <c r="G197" s="6">
        <f t="shared" si="13"/>
        <v>1640</v>
      </c>
      <c r="H197" s="21">
        <f t="shared" si="14"/>
        <v>49426200</v>
      </c>
      <c r="I197" s="6"/>
      <c r="J197" s="6">
        <f t="shared" si="15"/>
        <v>4992046.2</v>
      </c>
      <c r="K197" s="6">
        <f t="shared" si="16"/>
        <v>494260</v>
      </c>
      <c r="L197" s="6">
        <f t="shared" si="17"/>
        <v>1820</v>
      </c>
      <c r="M197" s="21">
        <f t="shared" si="12"/>
        <v>180</v>
      </c>
    </row>
    <row r="198" spans="1:13">
      <c r="A198" s="4">
        <v>615</v>
      </c>
      <c r="B198" s="5" t="s">
        <v>255</v>
      </c>
      <c r="C198" s="11">
        <v>17</v>
      </c>
      <c r="D198" s="6">
        <v>7208</v>
      </c>
      <c r="E198" s="15">
        <v>9.4999999999999982</v>
      </c>
      <c r="F198" s="6">
        <v>11402316.350443969</v>
      </c>
      <c r="G198" s="6">
        <f t="shared" si="13"/>
        <v>1580</v>
      </c>
      <c r="H198" s="21">
        <f t="shared" si="14"/>
        <v>120024400</v>
      </c>
      <c r="I198" s="6"/>
      <c r="J198" s="6">
        <f t="shared" si="15"/>
        <v>12602561.999999998</v>
      </c>
      <c r="K198" s="6">
        <f t="shared" si="16"/>
        <v>1200250</v>
      </c>
      <c r="L198" s="6">
        <f t="shared" si="17"/>
        <v>1750</v>
      </c>
      <c r="M198" s="21">
        <f t="shared" si="12"/>
        <v>170</v>
      </c>
    </row>
    <row r="199" spans="1:13">
      <c r="A199" s="4">
        <v>616</v>
      </c>
      <c r="B199" s="5" t="s">
        <v>256</v>
      </c>
      <c r="C199" s="11">
        <v>1</v>
      </c>
      <c r="D199" s="6">
        <v>1728</v>
      </c>
      <c r="E199" s="15">
        <v>9.9</v>
      </c>
      <c r="F199" s="6">
        <v>3828804.8621723643</v>
      </c>
      <c r="G199" s="6">
        <f t="shared" si="13"/>
        <v>2220</v>
      </c>
      <c r="H199" s="21">
        <f t="shared" si="14"/>
        <v>38674800</v>
      </c>
      <c r="I199" s="6"/>
      <c r="J199" s="6">
        <f t="shared" si="15"/>
        <v>4215553.2</v>
      </c>
      <c r="K199" s="6">
        <f t="shared" si="16"/>
        <v>386750</v>
      </c>
      <c r="L199" s="6">
        <f t="shared" si="17"/>
        <v>2440</v>
      </c>
      <c r="M199" s="21">
        <f t="shared" ref="M199:M262" si="18">L199-G199</f>
        <v>220</v>
      </c>
    </row>
    <row r="200" spans="1:13">
      <c r="A200" s="4">
        <v>619</v>
      </c>
      <c r="B200" s="5" t="s">
        <v>257</v>
      </c>
      <c r="C200" s="11">
        <v>6</v>
      </c>
      <c r="D200" s="6">
        <v>2519</v>
      </c>
      <c r="E200" s="15">
        <v>9.4</v>
      </c>
      <c r="F200" s="6">
        <v>4248312.6976778461</v>
      </c>
      <c r="G200" s="6">
        <f t="shared" ref="G200:G263" si="19">ROUND(F200/D200,-1)</f>
        <v>1690</v>
      </c>
      <c r="H200" s="21">
        <f t="shared" ref="H200:H263" si="20">ROUND(100*F200/E200,-2)</f>
        <v>45194800</v>
      </c>
      <c r="I200" s="6"/>
      <c r="J200" s="6">
        <f t="shared" ref="J200:J263" si="21">(E200+$J$6)*H200/100</f>
        <v>4700259.2</v>
      </c>
      <c r="K200" s="6">
        <f t="shared" ref="K200:K263" si="22">ROUND(J200-F200,-1)</f>
        <v>451950</v>
      </c>
      <c r="L200" s="6">
        <f t="shared" ref="L200:L263" si="23">ROUND(J200/D200,-1)</f>
        <v>1870</v>
      </c>
      <c r="M200" s="21">
        <f t="shared" si="18"/>
        <v>180</v>
      </c>
    </row>
    <row r="201" spans="1:13">
      <c r="A201" s="4">
        <v>620</v>
      </c>
      <c r="B201" s="5" t="s">
        <v>258</v>
      </c>
      <c r="C201" s="11">
        <v>18</v>
      </c>
      <c r="D201" s="6">
        <v>2238</v>
      </c>
      <c r="E201" s="15">
        <v>8.9</v>
      </c>
      <c r="F201" s="6">
        <v>3476340.8400159422</v>
      </c>
      <c r="G201" s="6">
        <f t="shared" si="19"/>
        <v>1550</v>
      </c>
      <c r="H201" s="21">
        <f t="shared" si="20"/>
        <v>39060000</v>
      </c>
      <c r="I201" s="6"/>
      <c r="J201" s="6">
        <f t="shared" si="21"/>
        <v>3866940</v>
      </c>
      <c r="K201" s="6">
        <f t="shared" si="22"/>
        <v>390600</v>
      </c>
      <c r="L201" s="6">
        <f t="shared" si="23"/>
        <v>1730</v>
      </c>
      <c r="M201" s="21">
        <f t="shared" si="18"/>
        <v>180</v>
      </c>
    </row>
    <row r="202" spans="1:13">
      <c r="A202" s="4">
        <v>623</v>
      </c>
      <c r="B202" s="5" t="s">
        <v>259</v>
      </c>
      <c r="C202" s="11">
        <v>10</v>
      </c>
      <c r="D202" s="6">
        <v>2075</v>
      </c>
      <c r="E202" s="15">
        <v>6.6000000000000005</v>
      </c>
      <c r="F202" s="6">
        <v>2902232.0196047779</v>
      </c>
      <c r="G202" s="6">
        <f t="shared" si="19"/>
        <v>1400</v>
      </c>
      <c r="H202" s="21">
        <f t="shared" si="20"/>
        <v>43973200</v>
      </c>
      <c r="I202" s="6"/>
      <c r="J202" s="6">
        <f t="shared" si="21"/>
        <v>3341963.2</v>
      </c>
      <c r="K202" s="6">
        <f t="shared" si="22"/>
        <v>439730</v>
      </c>
      <c r="L202" s="6">
        <f t="shared" si="23"/>
        <v>1610</v>
      </c>
      <c r="M202" s="21">
        <f t="shared" si="18"/>
        <v>210</v>
      </c>
    </row>
    <row r="203" spans="1:13">
      <c r="A203" s="4">
        <v>624</v>
      </c>
      <c r="B203" s="5" t="s">
        <v>260</v>
      </c>
      <c r="C203" s="11">
        <v>8</v>
      </c>
      <c r="D203" s="6">
        <v>5040</v>
      </c>
      <c r="E203" s="15">
        <v>8.1000000000000014</v>
      </c>
      <c r="F203" s="6">
        <v>10203656.435374795</v>
      </c>
      <c r="G203" s="6">
        <f t="shared" si="19"/>
        <v>2020</v>
      </c>
      <c r="H203" s="21">
        <f t="shared" si="20"/>
        <v>125971100</v>
      </c>
      <c r="I203" s="6"/>
      <c r="J203" s="6">
        <f t="shared" si="21"/>
        <v>11463370.100000001</v>
      </c>
      <c r="K203" s="6">
        <f t="shared" si="22"/>
        <v>1259710</v>
      </c>
      <c r="L203" s="6">
        <f t="shared" si="23"/>
        <v>2270</v>
      </c>
      <c r="M203" s="21">
        <f t="shared" si="18"/>
        <v>250</v>
      </c>
    </row>
    <row r="204" spans="1:13">
      <c r="A204" s="4">
        <v>625</v>
      </c>
      <c r="B204" s="5" t="s">
        <v>261</v>
      </c>
      <c r="C204" s="11">
        <v>17</v>
      </c>
      <c r="D204" s="6">
        <v>2890</v>
      </c>
      <c r="E204" s="15">
        <v>7.9</v>
      </c>
      <c r="F204" s="6">
        <v>4966673.6944938479</v>
      </c>
      <c r="G204" s="6">
        <f t="shared" si="19"/>
        <v>1720</v>
      </c>
      <c r="H204" s="21">
        <f t="shared" si="20"/>
        <v>62869300</v>
      </c>
      <c r="I204" s="6"/>
      <c r="J204" s="6">
        <f t="shared" si="21"/>
        <v>5595367.7000000002</v>
      </c>
      <c r="K204" s="6">
        <f t="shared" si="22"/>
        <v>628690</v>
      </c>
      <c r="L204" s="6">
        <f t="shared" si="23"/>
        <v>1940</v>
      </c>
      <c r="M204" s="21">
        <f t="shared" si="18"/>
        <v>220</v>
      </c>
    </row>
    <row r="205" spans="1:13">
      <c r="A205" s="4">
        <v>626</v>
      </c>
      <c r="B205" s="5" t="s">
        <v>262</v>
      </c>
      <c r="C205" s="11">
        <v>17</v>
      </c>
      <c r="D205" s="6">
        <v>4501</v>
      </c>
      <c r="E205" s="15">
        <v>9.1</v>
      </c>
      <c r="F205" s="6">
        <v>7839433.9027433898</v>
      </c>
      <c r="G205" s="6">
        <f t="shared" si="19"/>
        <v>1740</v>
      </c>
      <c r="H205" s="21">
        <f t="shared" si="20"/>
        <v>86147600</v>
      </c>
      <c r="I205" s="6"/>
      <c r="J205" s="6">
        <f t="shared" si="21"/>
        <v>8700907.5999999996</v>
      </c>
      <c r="K205" s="6">
        <f t="shared" si="22"/>
        <v>861470</v>
      </c>
      <c r="L205" s="6">
        <f t="shared" si="23"/>
        <v>1930</v>
      </c>
      <c r="M205" s="21">
        <f t="shared" si="18"/>
        <v>190</v>
      </c>
    </row>
    <row r="206" spans="1:13">
      <c r="A206" s="4">
        <v>630</v>
      </c>
      <c r="B206" s="5" t="s">
        <v>263</v>
      </c>
      <c r="C206" s="11">
        <v>17</v>
      </c>
      <c r="D206" s="6">
        <v>1696</v>
      </c>
      <c r="E206" s="15">
        <v>8</v>
      </c>
      <c r="F206" s="6">
        <v>2290014.9975737548</v>
      </c>
      <c r="G206" s="6">
        <f t="shared" si="19"/>
        <v>1350</v>
      </c>
      <c r="H206" s="21">
        <f t="shared" si="20"/>
        <v>28625200</v>
      </c>
      <c r="I206" s="6"/>
      <c r="J206" s="6">
        <f t="shared" si="21"/>
        <v>2576268</v>
      </c>
      <c r="K206" s="6">
        <f t="shared" si="22"/>
        <v>286250</v>
      </c>
      <c r="L206" s="6">
        <f t="shared" si="23"/>
        <v>1520</v>
      </c>
      <c r="M206" s="21">
        <f t="shared" si="18"/>
        <v>170</v>
      </c>
    </row>
    <row r="207" spans="1:13">
      <c r="A207" s="4">
        <v>631</v>
      </c>
      <c r="B207" s="5" t="s">
        <v>264</v>
      </c>
      <c r="C207" s="11">
        <v>2</v>
      </c>
      <c r="D207" s="6">
        <v>1886</v>
      </c>
      <c r="E207" s="15">
        <v>9.1</v>
      </c>
      <c r="F207" s="6">
        <v>3976817.1218771026</v>
      </c>
      <c r="G207" s="6">
        <f t="shared" si="19"/>
        <v>2110</v>
      </c>
      <c r="H207" s="21">
        <f t="shared" si="20"/>
        <v>43701300</v>
      </c>
      <c r="I207" s="6"/>
      <c r="J207" s="6">
        <f t="shared" si="21"/>
        <v>4413831.3</v>
      </c>
      <c r="K207" s="6">
        <f t="shared" si="22"/>
        <v>437010</v>
      </c>
      <c r="L207" s="6">
        <f t="shared" si="23"/>
        <v>2340</v>
      </c>
      <c r="M207" s="21">
        <f t="shared" si="18"/>
        <v>230</v>
      </c>
    </row>
    <row r="208" spans="1:13">
      <c r="A208" s="4">
        <v>635</v>
      </c>
      <c r="B208" s="5" t="s">
        <v>265</v>
      </c>
      <c r="C208" s="11">
        <v>6</v>
      </c>
      <c r="D208" s="6">
        <v>6228</v>
      </c>
      <c r="E208" s="15">
        <v>8.9</v>
      </c>
      <c r="F208" s="6">
        <v>11769040.393298201</v>
      </c>
      <c r="G208" s="6">
        <f t="shared" si="19"/>
        <v>1890</v>
      </c>
      <c r="H208" s="21">
        <f t="shared" si="20"/>
        <v>132236400</v>
      </c>
      <c r="I208" s="6"/>
      <c r="J208" s="6">
        <f t="shared" si="21"/>
        <v>13091403.6</v>
      </c>
      <c r="K208" s="6">
        <f t="shared" si="22"/>
        <v>1322360</v>
      </c>
      <c r="L208" s="6">
        <f t="shared" si="23"/>
        <v>2100</v>
      </c>
      <c r="M208" s="21">
        <f t="shared" si="18"/>
        <v>210</v>
      </c>
    </row>
    <row r="209" spans="1:13">
      <c r="A209" s="4">
        <v>636</v>
      </c>
      <c r="B209" s="5" t="s">
        <v>266</v>
      </c>
      <c r="C209" s="11">
        <v>2</v>
      </c>
      <c r="D209" s="6">
        <v>8005</v>
      </c>
      <c r="E209" s="15">
        <v>8.6</v>
      </c>
      <c r="F209" s="6">
        <v>13613031.968633523</v>
      </c>
      <c r="G209" s="6">
        <f t="shared" si="19"/>
        <v>1700</v>
      </c>
      <c r="H209" s="21">
        <f t="shared" si="20"/>
        <v>158291100</v>
      </c>
      <c r="I209" s="6"/>
      <c r="J209" s="6">
        <f t="shared" si="21"/>
        <v>15195945.6</v>
      </c>
      <c r="K209" s="6">
        <f t="shared" si="22"/>
        <v>1582910</v>
      </c>
      <c r="L209" s="6">
        <f t="shared" si="23"/>
        <v>1900</v>
      </c>
      <c r="M209" s="21">
        <f t="shared" si="18"/>
        <v>200</v>
      </c>
    </row>
    <row r="210" spans="1:13">
      <c r="A210" s="4">
        <v>678</v>
      </c>
      <c r="B210" s="5" t="s">
        <v>267</v>
      </c>
      <c r="C210" s="11">
        <v>17</v>
      </c>
      <c r="D210" s="6">
        <v>23157</v>
      </c>
      <c r="E210" s="15">
        <v>8.8000000000000007</v>
      </c>
      <c r="F210" s="6">
        <v>46210791.836296573</v>
      </c>
      <c r="G210" s="6">
        <f t="shared" si="19"/>
        <v>2000</v>
      </c>
      <c r="H210" s="21">
        <f t="shared" si="20"/>
        <v>525122600</v>
      </c>
      <c r="I210" s="6"/>
      <c r="J210" s="6">
        <f t="shared" si="21"/>
        <v>51462014.799999997</v>
      </c>
      <c r="K210" s="6">
        <f t="shared" si="22"/>
        <v>5251220</v>
      </c>
      <c r="L210" s="6">
        <f t="shared" si="23"/>
        <v>2220</v>
      </c>
      <c r="M210" s="21">
        <f t="shared" si="18"/>
        <v>220</v>
      </c>
    </row>
    <row r="211" spans="1:13">
      <c r="A211" s="4">
        <v>710</v>
      </c>
      <c r="B211" s="5" t="s">
        <v>268</v>
      </c>
      <c r="C211" s="11">
        <v>1</v>
      </c>
      <c r="D211" s="6">
        <v>26902</v>
      </c>
      <c r="E211" s="15">
        <v>9.3000000000000007</v>
      </c>
      <c r="F211" s="6">
        <v>58904438.915159978</v>
      </c>
      <c r="G211" s="6">
        <f t="shared" si="19"/>
        <v>2190</v>
      </c>
      <c r="H211" s="21">
        <f t="shared" si="20"/>
        <v>633381100</v>
      </c>
      <c r="I211" s="6"/>
      <c r="J211" s="6">
        <f t="shared" si="21"/>
        <v>65238253.299999997</v>
      </c>
      <c r="K211" s="6">
        <f t="shared" si="22"/>
        <v>6333810</v>
      </c>
      <c r="L211" s="6">
        <f t="shared" si="23"/>
        <v>2430</v>
      </c>
      <c r="M211" s="21">
        <f t="shared" si="18"/>
        <v>240</v>
      </c>
    </row>
    <row r="212" spans="1:13">
      <c r="A212" s="4">
        <v>680</v>
      </c>
      <c r="B212" s="5" t="s">
        <v>269</v>
      </c>
      <c r="C212" s="11">
        <v>2</v>
      </c>
      <c r="D212" s="6">
        <v>26194</v>
      </c>
      <c r="E212" s="15">
        <v>7.6</v>
      </c>
      <c r="F212" s="6">
        <v>50707320.830615804</v>
      </c>
      <c r="G212" s="6">
        <f t="shared" si="19"/>
        <v>1940</v>
      </c>
      <c r="H212" s="21">
        <f t="shared" si="20"/>
        <v>667201600</v>
      </c>
      <c r="I212" s="6"/>
      <c r="J212" s="6">
        <f t="shared" si="21"/>
        <v>57379337.600000001</v>
      </c>
      <c r="K212" s="6">
        <f t="shared" si="22"/>
        <v>6672020</v>
      </c>
      <c r="L212" s="6">
        <f t="shared" si="23"/>
        <v>2190</v>
      </c>
      <c r="M212" s="21">
        <f t="shared" si="18"/>
        <v>250</v>
      </c>
    </row>
    <row r="213" spans="1:13">
      <c r="A213" s="4">
        <v>681</v>
      </c>
      <c r="B213" s="5" t="s">
        <v>270</v>
      </c>
      <c r="C213" s="11">
        <v>10</v>
      </c>
      <c r="D213" s="6">
        <v>3186</v>
      </c>
      <c r="E213" s="15">
        <v>9.3999999999999986</v>
      </c>
      <c r="F213" s="6">
        <v>5462144.8657363504</v>
      </c>
      <c r="G213" s="6">
        <f t="shared" si="19"/>
        <v>1710</v>
      </c>
      <c r="H213" s="21">
        <f t="shared" si="20"/>
        <v>58107900</v>
      </c>
      <c r="I213" s="6"/>
      <c r="J213" s="6">
        <f t="shared" si="21"/>
        <v>6043221.5999999987</v>
      </c>
      <c r="K213" s="6">
        <f t="shared" si="22"/>
        <v>581080</v>
      </c>
      <c r="L213" s="6">
        <f t="shared" si="23"/>
        <v>1900</v>
      </c>
      <c r="M213" s="21">
        <f t="shared" si="18"/>
        <v>190</v>
      </c>
    </row>
    <row r="214" spans="1:13">
      <c r="A214" s="4">
        <v>683</v>
      </c>
      <c r="B214" s="5" t="s">
        <v>271</v>
      </c>
      <c r="C214" s="11">
        <v>19</v>
      </c>
      <c r="D214" s="6">
        <v>3462</v>
      </c>
      <c r="E214" s="15">
        <v>8.1</v>
      </c>
      <c r="F214" s="6">
        <v>4770374.8585648686</v>
      </c>
      <c r="G214" s="6">
        <f t="shared" si="19"/>
        <v>1380</v>
      </c>
      <c r="H214" s="21">
        <f t="shared" si="20"/>
        <v>58893500</v>
      </c>
      <c r="I214" s="6"/>
      <c r="J214" s="6">
        <f t="shared" si="21"/>
        <v>5359308.5</v>
      </c>
      <c r="K214" s="6">
        <f t="shared" si="22"/>
        <v>588930</v>
      </c>
      <c r="L214" s="6">
        <f t="shared" si="23"/>
        <v>1550</v>
      </c>
      <c r="M214" s="21">
        <f t="shared" si="18"/>
        <v>170</v>
      </c>
    </row>
    <row r="215" spans="1:13">
      <c r="A215" s="4">
        <v>684</v>
      </c>
      <c r="B215" s="5" t="s">
        <v>272</v>
      </c>
      <c r="C215" s="11">
        <v>4</v>
      </c>
      <c r="D215" s="6">
        <v>38600</v>
      </c>
      <c r="E215" s="15">
        <v>7.9</v>
      </c>
      <c r="F215" s="6">
        <v>78210533.835720137</v>
      </c>
      <c r="G215" s="6">
        <f t="shared" si="19"/>
        <v>2030</v>
      </c>
      <c r="H215" s="21">
        <f t="shared" si="20"/>
        <v>990006800</v>
      </c>
      <c r="I215" s="6"/>
      <c r="J215" s="6">
        <f t="shared" si="21"/>
        <v>88110605.200000003</v>
      </c>
      <c r="K215" s="6">
        <f t="shared" si="22"/>
        <v>9900070</v>
      </c>
      <c r="L215" s="6">
        <f t="shared" si="23"/>
        <v>2280</v>
      </c>
      <c r="M215" s="21">
        <f t="shared" si="18"/>
        <v>250</v>
      </c>
    </row>
    <row r="216" spans="1:13">
      <c r="A216" s="24">
        <v>686</v>
      </c>
      <c r="B216" s="23" t="s">
        <v>273</v>
      </c>
      <c r="C216" s="11">
        <v>11</v>
      </c>
      <c r="D216" s="6">
        <v>2784</v>
      </c>
      <c r="E216" s="16">
        <v>9.9</v>
      </c>
      <c r="F216" s="6">
        <v>5179394.7916582795</v>
      </c>
      <c r="G216" s="6">
        <f t="shared" si="19"/>
        <v>1860</v>
      </c>
      <c r="H216" s="21">
        <f t="shared" si="20"/>
        <v>52317100</v>
      </c>
      <c r="I216" s="6"/>
      <c r="J216" s="6">
        <f t="shared" si="21"/>
        <v>5702563.9000000004</v>
      </c>
      <c r="K216" s="6">
        <f t="shared" si="22"/>
        <v>523170</v>
      </c>
      <c r="L216" s="6">
        <f t="shared" si="23"/>
        <v>2050</v>
      </c>
      <c r="M216" s="21">
        <f t="shared" si="18"/>
        <v>190</v>
      </c>
    </row>
    <row r="217" spans="1:13">
      <c r="A217" s="4">
        <v>687</v>
      </c>
      <c r="B217" s="5" t="s">
        <v>274</v>
      </c>
      <c r="C217" s="11">
        <v>11</v>
      </c>
      <c r="D217" s="6">
        <v>1314</v>
      </c>
      <c r="E217" s="15">
        <v>9.4</v>
      </c>
      <c r="F217" s="6">
        <v>1963600.9232309684</v>
      </c>
      <c r="G217" s="6">
        <f t="shared" si="19"/>
        <v>1490</v>
      </c>
      <c r="H217" s="21">
        <f t="shared" si="20"/>
        <v>20889400</v>
      </c>
      <c r="I217" s="6"/>
      <c r="J217" s="6">
        <f t="shared" si="21"/>
        <v>2172497.6</v>
      </c>
      <c r="K217" s="6">
        <f t="shared" si="22"/>
        <v>208900</v>
      </c>
      <c r="L217" s="6">
        <f t="shared" si="23"/>
        <v>1650</v>
      </c>
      <c r="M217" s="21">
        <f t="shared" si="18"/>
        <v>160</v>
      </c>
    </row>
    <row r="218" spans="1:13">
      <c r="A218" s="4">
        <v>689</v>
      </c>
      <c r="B218" s="5" t="s">
        <v>275</v>
      </c>
      <c r="C218" s="11">
        <v>9</v>
      </c>
      <c r="D218" s="6">
        <v>2909</v>
      </c>
      <c r="E218" s="15">
        <v>8.5</v>
      </c>
      <c r="F218" s="6">
        <v>5310656.9188449876</v>
      </c>
      <c r="G218" s="6">
        <f t="shared" si="19"/>
        <v>1830</v>
      </c>
      <c r="H218" s="21">
        <f t="shared" si="20"/>
        <v>62478300</v>
      </c>
      <c r="I218" s="6"/>
      <c r="J218" s="6">
        <f t="shared" si="21"/>
        <v>5935438.5</v>
      </c>
      <c r="K218" s="6">
        <f t="shared" si="22"/>
        <v>624780</v>
      </c>
      <c r="L218" s="6">
        <f t="shared" si="23"/>
        <v>2040</v>
      </c>
      <c r="M218" s="21">
        <f t="shared" si="18"/>
        <v>210</v>
      </c>
    </row>
    <row r="219" spans="1:13">
      <c r="A219" s="24">
        <v>691</v>
      </c>
      <c r="B219" s="23" t="s">
        <v>276</v>
      </c>
      <c r="C219" s="11">
        <v>17</v>
      </c>
      <c r="D219" s="6">
        <v>2516</v>
      </c>
      <c r="E219" s="16">
        <v>10.199999999999999</v>
      </c>
      <c r="F219" s="6">
        <v>4743460.1509295991</v>
      </c>
      <c r="G219" s="6">
        <f t="shared" si="19"/>
        <v>1890</v>
      </c>
      <c r="H219" s="21">
        <f t="shared" si="20"/>
        <v>46504500</v>
      </c>
      <c r="I219" s="6"/>
      <c r="J219" s="6">
        <f t="shared" si="21"/>
        <v>5208503.9999999991</v>
      </c>
      <c r="K219" s="6">
        <f t="shared" si="22"/>
        <v>465040</v>
      </c>
      <c r="L219" s="6">
        <f t="shared" si="23"/>
        <v>2070</v>
      </c>
      <c r="M219" s="21">
        <f t="shared" si="18"/>
        <v>180</v>
      </c>
    </row>
    <row r="220" spans="1:13">
      <c r="A220" s="4">
        <v>694</v>
      </c>
      <c r="B220" s="5" t="s">
        <v>277</v>
      </c>
      <c r="C220" s="11">
        <v>5</v>
      </c>
      <c r="D220" s="6">
        <v>28443</v>
      </c>
      <c r="E220" s="15">
        <v>7.9</v>
      </c>
      <c r="F220" s="6">
        <v>55883085.15171314</v>
      </c>
      <c r="G220" s="6">
        <f t="shared" si="19"/>
        <v>1960</v>
      </c>
      <c r="H220" s="21">
        <f t="shared" si="20"/>
        <v>707380800</v>
      </c>
      <c r="I220" s="6"/>
      <c r="J220" s="6">
        <f t="shared" si="21"/>
        <v>62956891.200000003</v>
      </c>
      <c r="K220" s="6">
        <f t="shared" si="22"/>
        <v>7073810</v>
      </c>
      <c r="L220" s="6">
        <f t="shared" si="23"/>
        <v>2210</v>
      </c>
      <c r="M220" s="21">
        <f t="shared" si="18"/>
        <v>250</v>
      </c>
    </row>
    <row r="221" spans="1:13">
      <c r="A221" s="4">
        <v>697</v>
      </c>
      <c r="B221" s="5" t="s">
        <v>278</v>
      </c>
      <c r="C221" s="11">
        <v>18</v>
      </c>
      <c r="D221" s="6">
        <v>1112</v>
      </c>
      <c r="E221" s="15">
        <v>9.3000000000000007</v>
      </c>
      <c r="F221" s="6">
        <v>1974691.3043450813</v>
      </c>
      <c r="G221" s="6">
        <f t="shared" si="19"/>
        <v>1780</v>
      </c>
      <c r="H221" s="21">
        <f t="shared" si="20"/>
        <v>21233200</v>
      </c>
      <c r="I221" s="6"/>
      <c r="J221" s="6">
        <f t="shared" si="21"/>
        <v>2187019.6</v>
      </c>
      <c r="K221" s="6">
        <f t="shared" si="22"/>
        <v>212330</v>
      </c>
      <c r="L221" s="6">
        <f t="shared" si="23"/>
        <v>1970</v>
      </c>
      <c r="M221" s="21">
        <f t="shared" si="18"/>
        <v>190</v>
      </c>
    </row>
    <row r="222" spans="1:13">
      <c r="A222" s="4">
        <v>698</v>
      </c>
      <c r="B222" s="4" t="s">
        <v>279</v>
      </c>
      <c r="C222" s="11">
        <v>19</v>
      </c>
      <c r="D222" s="6">
        <v>66897</v>
      </c>
      <c r="E222" s="15">
        <v>8.9</v>
      </c>
      <c r="F222" s="6">
        <v>139501436.18837273</v>
      </c>
      <c r="G222" s="6">
        <f t="shared" si="19"/>
        <v>2090</v>
      </c>
      <c r="H222" s="21">
        <f t="shared" si="20"/>
        <v>1567431900</v>
      </c>
      <c r="I222" s="6"/>
      <c r="J222" s="6">
        <f t="shared" si="21"/>
        <v>155175758.09999999</v>
      </c>
      <c r="K222" s="6">
        <f t="shared" si="22"/>
        <v>15674320</v>
      </c>
      <c r="L222" s="6">
        <f t="shared" si="23"/>
        <v>2320</v>
      </c>
      <c r="M222" s="21">
        <f t="shared" si="18"/>
        <v>230</v>
      </c>
    </row>
    <row r="223" spans="1:13">
      <c r="A223" s="4">
        <v>700</v>
      </c>
      <c r="B223" s="4" t="s">
        <v>280</v>
      </c>
      <c r="C223" s="11">
        <v>9</v>
      </c>
      <c r="D223" s="6">
        <v>4596</v>
      </c>
      <c r="E223" s="15">
        <v>8.6</v>
      </c>
      <c r="F223" s="6">
        <v>9226156.1583813373</v>
      </c>
      <c r="G223" s="6">
        <f t="shared" si="19"/>
        <v>2010</v>
      </c>
      <c r="H223" s="21">
        <f t="shared" si="20"/>
        <v>107280900</v>
      </c>
      <c r="I223" s="6"/>
      <c r="J223" s="6">
        <f t="shared" si="21"/>
        <v>10298966.4</v>
      </c>
      <c r="K223" s="6">
        <f t="shared" si="22"/>
        <v>1072810</v>
      </c>
      <c r="L223" s="6">
        <f t="shared" si="23"/>
        <v>2240</v>
      </c>
      <c r="M223" s="21">
        <f t="shared" si="18"/>
        <v>230</v>
      </c>
    </row>
    <row r="224" spans="1:13">
      <c r="A224" s="4">
        <v>702</v>
      </c>
      <c r="B224" s="7" t="s">
        <v>281</v>
      </c>
      <c r="C224" s="11">
        <v>6</v>
      </c>
      <c r="D224" s="6">
        <v>3986</v>
      </c>
      <c r="E224" s="15">
        <v>9.4</v>
      </c>
      <c r="F224" s="6">
        <v>7318972.415154797</v>
      </c>
      <c r="G224" s="6">
        <f t="shared" si="19"/>
        <v>1840</v>
      </c>
      <c r="H224" s="21">
        <f t="shared" si="20"/>
        <v>77861400</v>
      </c>
      <c r="I224" s="6"/>
      <c r="J224" s="6">
        <f t="shared" si="21"/>
        <v>8097585.5999999996</v>
      </c>
      <c r="K224" s="6">
        <f t="shared" si="22"/>
        <v>778610</v>
      </c>
      <c r="L224" s="6">
        <f t="shared" si="23"/>
        <v>2030</v>
      </c>
      <c r="M224" s="21">
        <f t="shared" si="18"/>
        <v>190</v>
      </c>
    </row>
    <row r="225" spans="1:13">
      <c r="A225" s="4">
        <v>704</v>
      </c>
      <c r="B225" s="5" t="s">
        <v>282</v>
      </c>
      <c r="C225" s="11">
        <v>2</v>
      </c>
      <c r="D225" s="6">
        <v>6539</v>
      </c>
      <c r="E225" s="15">
        <v>7.3</v>
      </c>
      <c r="F225" s="6">
        <v>12464312.906132489</v>
      </c>
      <c r="G225" s="6">
        <f t="shared" si="19"/>
        <v>1910</v>
      </c>
      <c r="H225" s="21">
        <f t="shared" si="20"/>
        <v>170744000</v>
      </c>
      <c r="I225" s="6"/>
      <c r="J225" s="6">
        <f t="shared" si="21"/>
        <v>14171752.000000002</v>
      </c>
      <c r="K225" s="6">
        <f t="shared" si="22"/>
        <v>1707440</v>
      </c>
      <c r="L225" s="6">
        <f t="shared" si="23"/>
        <v>2170</v>
      </c>
      <c r="M225" s="21">
        <f t="shared" si="18"/>
        <v>260</v>
      </c>
    </row>
    <row r="226" spans="1:13">
      <c r="A226" s="4">
        <v>707</v>
      </c>
      <c r="B226" s="5" t="s">
        <v>283</v>
      </c>
      <c r="C226" s="11">
        <v>12</v>
      </c>
      <c r="D226" s="6">
        <v>1746</v>
      </c>
      <c r="E226" s="15">
        <v>9.9</v>
      </c>
      <c r="F226" s="6">
        <v>2818714.981708603</v>
      </c>
      <c r="G226" s="6">
        <f t="shared" si="19"/>
        <v>1610</v>
      </c>
      <c r="H226" s="21">
        <f t="shared" si="20"/>
        <v>28471900</v>
      </c>
      <c r="I226" s="6"/>
      <c r="J226" s="6">
        <f t="shared" si="21"/>
        <v>3103437.1</v>
      </c>
      <c r="K226" s="6">
        <f t="shared" si="22"/>
        <v>284720</v>
      </c>
      <c r="L226" s="6">
        <f t="shared" si="23"/>
        <v>1780</v>
      </c>
      <c r="M226" s="21">
        <f t="shared" si="18"/>
        <v>170</v>
      </c>
    </row>
    <row r="227" spans="1:13">
      <c r="A227" s="4">
        <v>729</v>
      </c>
      <c r="B227" s="5" t="s">
        <v>284</v>
      </c>
      <c r="C227" s="11">
        <v>13</v>
      </c>
      <c r="D227" s="6">
        <v>8517</v>
      </c>
      <c r="E227" s="15">
        <v>9.3000000000000007</v>
      </c>
      <c r="F227" s="6">
        <v>14859934.670967041</v>
      </c>
      <c r="G227" s="6">
        <f t="shared" si="19"/>
        <v>1740</v>
      </c>
      <c r="H227" s="21">
        <f t="shared" si="20"/>
        <v>159784200</v>
      </c>
      <c r="I227" s="6"/>
      <c r="J227" s="6">
        <f t="shared" si="21"/>
        <v>16457772.6</v>
      </c>
      <c r="K227" s="6">
        <f t="shared" si="22"/>
        <v>1597840</v>
      </c>
      <c r="L227" s="6">
        <f t="shared" si="23"/>
        <v>1930</v>
      </c>
      <c r="M227" s="21">
        <f t="shared" si="18"/>
        <v>190</v>
      </c>
    </row>
    <row r="228" spans="1:13">
      <c r="A228" s="4">
        <v>732</v>
      </c>
      <c r="B228" s="5" t="s">
        <v>285</v>
      </c>
      <c r="C228" s="11">
        <v>19</v>
      </c>
      <c r="D228" s="6">
        <v>3258</v>
      </c>
      <c r="E228" s="15">
        <v>8.9</v>
      </c>
      <c r="F228" s="6">
        <v>5567057.2241387209</v>
      </c>
      <c r="G228" s="6">
        <f t="shared" si="19"/>
        <v>1710</v>
      </c>
      <c r="H228" s="21">
        <f t="shared" si="20"/>
        <v>62551200</v>
      </c>
      <c r="I228" s="6"/>
      <c r="J228" s="6">
        <f t="shared" si="21"/>
        <v>6192568.7999999998</v>
      </c>
      <c r="K228" s="6">
        <f t="shared" si="22"/>
        <v>625510</v>
      </c>
      <c r="L228" s="6">
        <f t="shared" si="23"/>
        <v>1900</v>
      </c>
      <c r="M228" s="21">
        <f t="shared" si="18"/>
        <v>190</v>
      </c>
    </row>
    <row r="229" spans="1:13">
      <c r="A229" s="4">
        <v>734</v>
      </c>
      <c r="B229" s="5" t="s">
        <v>286</v>
      </c>
      <c r="C229" s="11">
        <v>2</v>
      </c>
      <c r="D229" s="6">
        <v>50232</v>
      </c>
      <c r="E229" s="15">
        <v>8.1</v>
      </c>
      <c r="F229" s="6">
        <v>91647446.940679759</v>
      </c>
      <c r="G229" s="6">
        <f t="shared" si="19"/>
        <v>1820</v>
      </c>
      <c r="H229" s="21">
        <f t="shared" si="20"/>
        <v>1131450000</v>
      </c>
      <c r="I229" s="6"/>
      <c r="J229" s="6">
        <f t="shared" si="21"/>
        <v>102961950</v>
      </c>
      <c r="K229" s="6">
        <f t="shared" si="22"/>
        <v>11314500</v>
      </c>
      <c r="L229" s="6">
        <f t="shared" si="23"/>
        <v>2050</v>
      </c>
      <c r="M229" s="21">
        <f t="shared" si="18"/>
        <v>230</v>
      </c>
    </row>
    <row r="230" spans="1:13">
      <c r="A230" s="4">
        <v>790</v>
      </c>
      <c r="B230" s="5" t="s">
        <v>287</v>
      </c>
      <c r="C230" s="11">
        <v>6</v>
      </c>
      <c r="D230" s="6">
        <v>22845</v>
      </c>
      <c r="E230" s="15">
        <v>8.9</v>
      </c>
      <c r="F230" s="6">
        <v>42833289.497487128</v>
      </c>
      <c r="G230" s="6">
        <f t="shared" si="19"/>
        <v>1870</v>
      </c>
      <c r="H230" s="21">
        <f t="shared" si="20"/>
        <v>481272900</v>
      </c>
      <c r="I230" s="6"/>
      <c r="J230" s="6">
        <f t="shared" si="21"/>
        <v>47646017.100000001</v>
      </c>
      <c r="K230" s="6">
        <f t="shared" si="22"/>
        <v>4812730</v>
      </c>
      <c r="L230" s="6">
        <f t="shared" si="23"/>
        <v>2090</v>
      </c>
      <c r="M230" s="21">
        <f t="shared" si="18"/>
        <v>220</v>
      </c>
    </row>
    <row r="231" spans="1:13">
      <c r="A231" s="4">
        <v>738</v>
      </c>
      <c r="B231" s="10" t="s">
        <v>288</v>
      </c>
      <c r="C231" s="11">
        <v>2</v>
      </c>
      <c r="D231" s="6">
        <v>2960</v>
      </c>
      <c r="E231" s="15">
        <v>8.8000000000000007</v>
      </c>
      <c r="F231" s="6">
        <v>5934752.4032074781</v>
      </c>
      <c r="G231" s="6">
        <f t="shared" si="19"/>
        <v>2000</v>
      </c>
      <c r="H231" s="21">
        <f t="shared" si="20"/>
        <v>67440400</v>
      </c>
      <c r="I231" s="6"/>
      <c r="J231" s="6">
        <f t="shared" si="21"/>
        <v>6609159.2000000002</v>
      </c>
      <c r="K231" s="6">
        <f t="shared" si="22"/>
        <v>674410</v>
      </c>
      <c r="L231" s="6">
        <f t="shared" si="23"/>
        <v>2230</v>
      </c>
      <c r="M231" s="21">
        <f t="shared" si="18"/>
        <v>230</v>
      </c>
    </row>
    <row r="232" spans="1:13">
      <c r="A232" s="4">
        <v>739</v>
      </c>
      <c r="B232" s="5" t="s">
        <v>289</v>
      </c>
      <c r="C232" s="11">
        <v>9</v>
      </c>
      <c r="D232" s="6">
        <v>3110</v>
      </c>
      <c r="E232" s="15">
        <v>8.9</v>
      </c>
      <c r="F232" s="6">
        <v>5394064.3096546</v>
      </c>
      <c r="G232" s="6">
        <f t="shared" si="19"/>
        <v>1730</v>
      </c>
      <c r="H232" s="21">
        <f t="shared" si="20"/>
        <v>60607500</v>
      </c>
      <c r="I232" s="6"/>
      <c r="J232" s="6">
        <f t="shared" si="21"/>
        <v>6000142.5</v>
      </c>
      <c r="K232" s="6">
        <f t="shared" si="22"/>
        <v>606080</v>
      </c>
      <c r="L232" s="6">
        <f t="shared" si="23"/>
        <v>1930</v>
      </c>
      <c r="M232" s="21">
        <f t="shared" si="18"/>
        <v>200</v>
      </c>
    </row>
    <row r="233" spans="1:13">
      <c r="A233" s="4">
        <v>740</v>
      </c>
      <c r="B233" s="5" t="s">
        <v>290</v>
      </c>
      <c r="C233" s="11">
        <v>10</v>
      </c>
      <c r="D233" s="6">
        <v>30837</v>
      </c>
      <c r="E233" s="15">
        <v>9.3000000000000007</v>
      </c>
      <c r="F233" s="6">
        <v>61889321.395030253</v>
      </c>
      <c r="G233" s="6">
        <f t="shared" si="19"/>
        <v>2010</v>
      </c>
      <c r="H233" s="21">
        <f t="shared" si="20"/>
        <v>665476600</v>
      </c>
      <c r="I233" s="6"/>
      <c r="J233" s="6">
        <f t="shared" si="21"/>
        <v>68544089.799999997</v>
      </c>
      <c r="K233" s="6">
        <f t="shared" si="22"/>
        <v>6654770</v>
      </c>
      <c r="L233" s="6">
        <f t="shared" si="23"/>
        <v>2220</v>
      </c>
      <c r="M233" s="21">
        <f t="shared" si="18"/>
        <v>210</v>
      </c>
    </row>
    <row r="234" spans="1:13">
      <c r="A234" s="4">
        <v>742</v>
      </c>
      <c r="B234" s="5" t="s">
        <v>291</v>
      </c>
      <c r="C234" s="11">
        <v>19</v>
      </c>
      <c r="D234" s="6">
        <v>953</v>
      </c>
      <c r="E234" s="15">
        <v>9.1</v>
      </c>
      <c r="F234" s="6">
        <v>1643438.6899335759</v>
      </c>
      <c r="G234" s="6">
        <f t="shared" si="19"/>
        <v>1720</v>
      </c>
      <c r="H234" s="21">
        <f t="shared" si="20"/>
        <v>18059800</v>
      </c>
      <c r="I234" s="6"/>
      <c r="J234" s="6">
        <f t="shared" si="21"/>
        <v>1824039.8</v>
      </c>
      <c r="K234" s="6">
        <f t="shared" si="22"/>
        <v>180600</v>
      </c>
      <c r="L234" s="6">
        <f t="shared" si="23"/>
        <v>1910</v>
      </c>
      <c r="M234" s="21">
        <f t="shared" si="18"/>
        <v>190</v>
      </c>
    </row>
    <row r="235" spans="1:13">
      <c r="A235" s="4">
        <v>743</v>
      </c>
      <c r="B235" s="5" t="s">
        <v>292</v>
      </c>
      <c r="C235" s="11">
        <v>14</v>
      </c>
      <c r="D235" s="6">
        <v>67962</v>
      </c>
      <c r="E235" s="15">
        <v>9.1999999999999993</v>
      </c>
      <c r="F235" s="6">
        <v>145737422.7691755</v>
      </c>
      <c r="G235" s="6">
        <f t="shared" si="19"/>
        <v>2140</v>
      </c>
      <c r="H235" s="21">
        <f t="shared" si="20"/>
        <v>1584102400</v>
      </c>
      <c r="I235" s="6"/>
      <c r="J235" s="6">
        <f t="shared" si="21"/>
        <v>161578444.79999998</v>
      </c>
      <c r="K235" s="6">
        <f t="shared" si="22"/>
        <v>15841020</v>
      </c>
      <c r="L235" s="6">
        <f t="shared" si="23"/>
        <v>2380</v>
      </c>
      <c r="M235" s="21">
        <f t="shared" si="18"/>
        <v>240</v>
      </c>
    </row>
    <row r="236" spans="1:13">
      <c r="A236" s="4">
        <v>746</v>
      </c>
      <c r="B236" s="5" t="s">
        <v>293</v>
      </c>
      <c r="C236" s="11">
        <v>17</v>
      </c>
      <c r="D236" s="6">
        <v>4563</v>
      </c>
      <c r="E236" s="15">
        <v>9.6</v>
      </c>
      <c r="F236" s="6">
        <v>7739602.6579604838</v>
      </c>
      <c r="G236" s="6">
        <f t="shared" si="19"/>
        <v>1700</v>
      </c>
      <c r="H236" s="21">
        <f t="shared" si="20"/>
        <v>80620900</v>
      </c>
      <c r="I236" s="6"/>
      <c r="J236" s="6">
        <f t="shared" si="21"/>
        <v>8545815.4000000004</v>
      </c>
      <c r="K236" s="6">
        <f t="shared" si="22"/>
        <v>806210</v>
      </c>
      <c r="L236" s="6">
        <f t="shared" si="23"/>
        <v>1870</v>
      </c>
      <c r="M236" s="21">
        <f t="shared" si="18"/>
        <v>170</v>
      </c>
    </row>
    <row r="237" spans="1:13">
      <c r="A237" s="4">
        <v>747</v>
      </c>
      <c r="B237" s="5" t="s">
        <v>294</v>
      </c>
      <c r="C237" s="11">
        <v>4</v>
      </c>
      <c r="D237" s="6">
        <v>1196</v>
      </c>
      <c r="E237" s="15">
        <v>9.4</v>
      </c>
      <c r="F237" s="6">
        <v>1933351.5428668924</v>
      </c>
      <c r="G237" s="6">
        <f t="shared" si="19"/>
        <v>1620</v>
      </c>
      <c r="H237" s="21">
        <f t="shared" si="20"/>
        <v>20567600</v>
      </c>
      <c r="I237" s="6"/>
      <c r="J237" s="6">
        <f t="shared" si="21"/>
        <v>2139030.4</v>
      </c>
      <c r="K237" s="6">
        <f t="shared" si="22"/>
        <v>205680</v>
      </c>
      <c r="L237" s="6">
        <f t="shared" si="23"/>
        <v>1790</v>
      </c>
      <c r="M237" s="21">
        <f t="shared" si="18"/>
        <v>170</v>
      </c>
    </row>
    <row r="238" spans="1:13">
      <c r="A238" s="4">
        <v>748</v>
      </c>
      <c r="B238" s="5" t="s">
        <v>295</v>
      </c>
      <c r="C238" s="11">
        <v>17</v>
      </c>
      <c r="D238" s="6">
        <v>4600</v>
      </c>
      <c r="E238" s="15">
        <v>9.4</v>
      </c>
      <c r="F238" s="6">
        <v>8419136.4761993252</v>
      </c>
      <c r="G238" s="6">
        <f t="shared" si="19"/>
        <v>1830</v>
      </c>
      <c r="H238" s="21">
        <f t="shared" si="20"/>
        <v>89565300</v>
      </c>
      <c r="I238" s="6"/>
      <c r="J238" s="6">
        <f t="shared" si="21"/>
        <v>9314791.1999999993</v>
      </c>
      <c r="K238" s="6">
        <f t="shared" si="22"/>
        <v>895650</v>
      </c>
      <c r="L238" s="6">
        <f t="shared" si="23"/>
        <v>2020</v>
      </c>
      <c r="M238" s="21">
        <f t="shared" si="18"/>
        <v>190</v>
      </c>
    </row>
    <row r="239" spans="1:13">
      <c r="A239" s="4">
        <v>791</v>
      </c>
      <c r="B239" s="5" t="s">
        <v>296</v>
      </c>
      <c r="C239" s="11">
        <v>17</v>
      </c>
      <c r="D239" s="6">
        <v>4734</v>
      </c>
      <c r="E239" s="15">
        <v>9.3000000000000007</v>
      </c>
      <c r="F239" s="6">
        <v>7728845.9371738527</v>
      </c>
      <c r="G239" s="6">
        <f t="shared" si="19"/>
        <v>1630</v>
      </c>
      <c r="H239" s="21">
        <f t="shared" si="20"/>
        <v>83105900</v>
      </c>
      <c r="I239" s="6"/>
      <c r="J239" s="6">
        <f t="shared" si="21"/>
        <v>8559907.6999999993</v>
      </c>
      <c r="K239" s="6">
        <f t="shared" si="22"/>
        <v>831060</v>
      </c>
      <c r="L239" s="6">
        <f t="shared" si="23"/>
        <v>1810</v>
      </c>
      <c r="M239" s="21">
        <f t="shared" si="18"/>
        <v>180</v>
      </c>
    </row>
    <row r="240" spans="1:13">
      <c r="A240" s="4">
        <v>749</v>
      </c>
      <c r="B240" s="5" t="s">
        <v>297</v>
      </c>
      <c r="C240" s="11">
        <v>11</v>
      </c>
      <c r="D240" s="6">
        <v>21149</v>
      </c>
      <c r="E240" s="15">
        <v>9.4</v>
      </c>
      <c r="F240" s="6">
        <v>47942602.240240037</v>
      </c>
      <c r="G240" s="6">
        <f t="shared" si="19"/>
        <v>2270</v>
      </c>
      <c r="H240" s="21">
        <f t="shared" si="20"/>
        <v>510027700</v>
      </c>
      <c r="I240" s="6"/>
      <c r="J240" s="6">
        <f t="shared" si="21"/>
        <v>53042880.799999997</v>
      </c>
      <c r="K240" s="6">
        <f t="shared" si="22"/>
        <v>5100280</v>
      </c>
      <c r="L240" s="6">
        <f t="shared" si="23"/>
        <v>2510</v>
      </c>
      <c r="M240" s="21">
        <f t="shared" si="18"/>
        <v>240</v>
      </c>
    </row>
    <row r="241" spans="1:13">
      <c r="A241" s="4">
        <v>751</v>
      </c>
      <c r="B241" s="5" t="s">
        <v>298</v>
      </c>
      <c r="C241" s="11">
        <v>19</v>
      </c>
      <c r="D241" s="6">
        <v>2701</v>
      </c>
      <c r="E241" s="15">
        <v>9.4</v>
      </c>
      <c r="F241" s="6">
        <v>5945458.6684542811</v>
      </c>
      <c r="G241" s="6">
        <f t="shared" si="19"/>
        <v>2200</v>
      </c>
      <c r="H241" s="21">
        <f t="shared" si="20"/>
        <v>63249600</v>
      </c>
      <c r="I241" s="6"/>
      <c r="J241" s="6">
        <f t="shared" si="21"/>
        <v>6577958.4000000004</v>
      </c>
      <c r="K241" s="6">
        <f t="shared" si="22"/>
        <v>632500</v>
      </c>
      <c r="L241" s="6">
        <f t="shared" si="23"/>
        <v>2440</v>
      </c>
      <c r="M241" s="21">
        <f t="shared" si="18"/>
        <v>240</v>
      </c>
    </row>
    <row r="242" spans="1:13">
      <c r="A242" s="4">
        <v>753</v>
      </c>
      <c r="B242" s="5" t="s">
        <v>299</v>
      </c>
      <c r="C242" s="11">
        <v>1</v>
      </c>
      <c r="D242" s="6">
        <v>23852</v>
      </c>
      <c r="E242" s="15">
        <v>6.6000000000000005</v>
      </c>
      <c r="F242" s="6">
        <v>46799172.695620991</v>
      </c>
      <c r="G242" s="6">
        <f t="shared" si="19"/>
        <v>1960</v>
      </c>
      <c r="H242" s="21">
        <f t="shared" si="20"/>
        <v>709078400</v>
      </c>
      <c r="I242" s="6"/>
      <c r="J242" s="6">
        <f t="shared" si="21"/>
        <v>53889958.399999999</v>
      </c>
      <c r="K242" s="6">
        <f t="shared" si="22"/>
        <v>7090790</v>
      </c>
      <c r="L242" s="6">
        <f t="shared" si="23"/>
        <v>2260</v>
      </c>
      <c r="M242" s="21">
        <f t="shared" si="18"/>
        <v>300</v>
      </c>
    </row>
    <row r="243" spans="1:13">
      <c r="A243" s="4">
        <v>755</v>
      </c>
      <c r="B243" s="7" t="s">
        <v>300</v>
      </c>
      <c r="C243" s="11">
        <v>1</v>
      </c>
      <c r="D243" s="6">
        <v>6184</v>
      </c>
      <c r="E243" s="15">
        <v>8.6</v>
      </c>
      <c r="F243" s="6">
        <v>15652868.662534026</v>
      </c>
      <c r="G243" s="6">
        <f t="shared" si="19"/>
        <v>2530</v>
      </c>
      <c r="H243" s="21">
        <f t="shared" si="20"/>
        <v>182010100</v>
      </c>
      <c r="I243" s="6"/>
      <c r="J243" s="6">
        <f t="shared" si="21"/>
        <v>17472969.600000001</v>
      </c>
      <c r="K243" s="6">
        <f t="shared" si="22"/>
        <v>1820100</v>
      </c>
      <c r="L243" s="6">
        <f t="shared" si="23"/>
        <v>2830</v>
      </c>
      <c r="M243" s="21">
        <f t="shared" si="18"/>
        <v>300</v>
      </c>
    </row>
    <row r="244" spans="1:13">
      <c r="A244" s="4">
        <v>758</v>
      </c>
      <c r="B244" s="5" t="s">
        <v>301</v>
      </c>
      <c r="C244" s="11">
        <v>19</v>
      </c>
      <c r="D244" s="6">
        <v>7978</v>
      </c>
      <c r="E244" s="15">
        <v>8</v>
      </c>
      <c r="F244" s="6">
        <v>14952479.592075253</v>
      </c>
      <c r="G244" s="6">
        <f t="shared" si="19"/>
        <v>1870</v>
      </c>
      <c r="H244" s="21">
        <f t="shared" si="20"/>
        <v>186906000</v>
      </c>
      <c r="I244" s="6"/>
      <c r="J244" s="6">
        <f t="shared" si="21"/>
        <v>16821540</v>
      </c>
      <c r="K244" s="6">
        <f t="shared" si="22"/>
        <v>1869060</v>
      </c>
      <c r="L244" s="6">
        <f t="shared" si="23"/>
        <v>2110</v>
      </c>
      <c r="M244" s="21">
        <f t="shared" si="18"/>
        <v>240</v>
      </c>
    </row>
    <row r="245" spans="1:13">
      <c r="A245" s="4">
        <v>759</v>
      </c>
      <c r="B245" s="5" t="s">
        <v>302</v>
      </c>
      <c r="C245" s="11">
        <v>14</v>
      </c>
      <c r="D245" s="6">
        <v>1756</v>
      </c>
      <c r="E245" s="15">
        <v>9.1000000000000014</v>
      </c>
      <c r="F245" s="6">
        <v>2613592.2336874972</v>
      </c>
      <c r="G245" s="6">
        <f t="shared" si="19"/>
        <v>1490</v>
      </c>
      <c r="H245" s="21">
        <f t="shared" si="20"/>
        <v>28720800</v>
      </c>
      <c r="I245" s="6"/>
      <c r="J245" s="6">
        <f t="shared" si="21"/>
        <v>2900800.8000000007</v>
      </c>
      <c r="K245" s="6">
        <f t="shared" si="22"/>
        <v>287210</v>
      </c>
      <c r="L245" s="6">
        <f t="shared" si="23"/>
        <v>1650</v>
      </c>
      <c r="M245" s="21">
        <f t="shared" si="18"/>
        <v>160</v>
      </c>
    </row>
    <row r="246" spans="1:13">
      <c r="A246" s="4">
        <v>761</v>
      </c>
      <c r="B246" s="5" t="s">
        <v>303</v>
      </c>
      <c r="C246" s="12">
        <v>2</v>
      </c>
      <c r="D246" s="6">
        <v>8134</v>
      </c>
      <c r="E246" s="15">
        <v>8.1999999999999993</v>
      </c>
      <c r="F246" s="6">
        <v>13849861.404257899</v>
      </c>
      <c r="G246" s="6">
        <f t="shared" si="19"/>
        <v>1700</v>
      </c>
      <c r="H246" s="21">
        <f t="shared" si="20"/>
        <v>168900700</v>
      </c>
      <c r="I246" s="6"/>
      <c r="J246" s="6">
        <f t="shared" si="21"/>
        <v>15538864.399999999</v>
      </c>
      <c r="K246" s="6">
        <f t="shared" si="22"/>
        <v>1689000</v>
      </c>
      <c r="L246" s="6">
        <f t="shared" si="23"/>
        <v>1910</v>
      </c>
      <c r="M246" s="21">
        <f t="shared" si="18"/>
        <v>210</v>
      </c>
    </row>
    <row r="247" spans="1:13">
      <c r="A247" s="4">
        <v>762</v>
      </c>
      <c r="B247" s="5" t="s">
        <v>304</v>
      </c>
      <c r="C247" s="11">
        <v>11</v>
      </c>
      <c r="D247" s="6">
        <v>3448</v>
      </c>
      <c r="E247" s="15">
        <v>8.6</v>
      </c>
      <c r="F247" s="6">
        <v>5422259.5870213751</v>
      </c>
      <c r="G247" s="6">
        <f t="shared" si="19"/>
        <v>1570</v>
      </c>
      <c r="H247" s="21">
        <f t="shared" si="20"/>
        <v>63049500</v>
      </c>
      <c r="I247" s="6"/>
      <c r="J247" s="6">
        <f t="shared" si="21"/>
        <v>6052752</v>
      </c>
      <c r="K247" s="6">
        <f t="shared" si="22"/>
        <v>630490</v>
      </c>
      <c r="L247" s="6">
        <f t="shared" si="23"/>
        <v>1760</v>
      </c>
      <c r="M247" s="21">
        <f t="shared" si="18"/>
        <v>190</v>
      </c>
    </row>
    <row r="248" spans="1:13">
      <c r="A248" s="4">
        <v>765</v>
      </c>
      <c r="B248" s="5" t="s">
        <v>305</v>
      </c>
      <c r="C248" s="11">
        <v>18</v>
      </c>
      <c r="D248" s="6">
        <v>10227</v>
      </c>
      <c r="E248" s="15">
        <v>8.5</v>
      </c>
      <c r="F248" s="6">
        <v>19953491.915587645</v>
      </c>
      <c r="G248" s="6">
        <f t="shared" si="19"/>
        <v>1950</v>
      </c>
      <c r="H248" s="21">
        <f t="shared" si="20"/>
        <v>234747000</v>
      </c>
      <c r="I248" s="6"/>
      <c r="J248" s="6">
        <f t="shared" si="21"/>
        <v>22300965</v>
      </c>
      <c r="K248" s="6">
        <f t="shared" si="22"/>
        <v>2347470</v>
      </c>
      <c r="L248" s="6">
        <f t="shared" si="23"/>
        <v>2180</v>
      </c>
      <c r="M248" s="21">
        <f t="shared" si="18"/>
        <v>230</v>
      </c>
    </row>
    <row r="249" spans="1:13">
      <c r="A249" s="4">
        <v>768</v>
      </c>
      <c r="B249" s="5" t="s">
        <v>306</v>
      </c>
      <c r="C249" s="11">
        <v>10</v>
      </c>
      <c r="D249" s="6">
        <v>2285</v>
      </c>
      <c r="E249" s="15">
        <v>8.4</v>
      </c>
      <c r="F249" s="6">
        <v>3407910.7324050036</v>
      </c>
      <c r="G249" s="6">
        <f t="shared" si="19"/>
        <v>1490</v>
      </c>
      <c r="H249" s="21">
        <f t="shared" si="20"/>
        <v>40570400</v>
      </c>
      <c r="I249" s="6"/>
      <c r="J249" s="6">
        <f t="shared" si="21"/>
        <v>3813617.6</v>
      </c>
      <c r="K249" s="6">
        <f t="shared" si="22"/>
        <v>405710</v>
      </c>
      <c r="L249" s="6">
        <f t="shared" si="23"/>
        <v>1670</v>
      </c>
      <c r="M249" s="21">
        <f t="shared" si="18"/>
        <v>180</v>
      </c>
    </row>
    <row r="250" spans="1:13">
      <c r="A250" s="4">
        <v>777</v>
      </c>
      <c r="B250" s="5" t="s">
        <v>307</v>
      </c>
      <c r="C250" s="11">
        <v>18</v>
      </c>
      <c r="D250" s="6">
        <v>6762</v>
      </c>
      <c r="E250" s="15">
        <v>8.9</v>
      </c>
      <c r="F250" s="6">
        <v>11365674.793778351</v>
      </c>
      <c r="G250" s="6">
        <f t="shared" si="19"/>
        <v>1680</v>
      </c>
      <c r="H250" s="21">
        <f t="shared" si="20"/>
        <v>127704200</v>
      </c>
      <c r="I250" s="6"/>
      <c r="J250" s="6">
        <f t="shared" si="21"/>
        <v>12642715.800000001</v>
      </c>
      <c r="K250" s="6">
        <f t="shared" si="22"/>
        <v>1277040</v>
      </c>
      <c r="L250" s="6">
        <f t="shared" si="23"/>
        <v>1870</v>
      </c>
      <c r="M250" s="21">
        <f t="shared" si="18"/>
        <v>190</v>
      </c>
    </row>
    <row r="251" spans="1:13">
      <c r="A251" s="4">
        <v>778</v>
      </c>
      <c r="B251" s="5" t="s">
        <v>308</v>
      </c>
      <c r="C251" s="11">
        <v>11</v>
      </c>
      <c r="D251" s="6">
        <v>6456</v>
      </c>
      <c r="E251" s="15">
        <v>9.1</v>
      </c>
      <c r="F251" s="6">
        <v>11517825.479419028</v>
      </c>
      <c r="G251" s="6">
        <f t="shared" si="19"/>
        <v>1780</v>
      </c>
      <c r="H251" s="21">
        <f t="shared" si="20"/>
        <v>126569500</v>
      </c>
      <c r="I251" s="6"/>
      <c r="J251" s="6">
        <f t="shared" si="21"/>
        <v>12783519.5</v>
      </c>
      <c r="K251" s="6">
        <f t="shared" si="22"/>
        <v>1265690</v>
      </c>
      <c r="L251" s="6">
        <f t="shared" si="23"/>
        <v>1980</v>
      </c>
      <c r="M251" s="21">
        <f t="shared" si="18"/>
        <v>200</v>
      </c>
    </row>
    <row r="252" spans="1:13">
      <c r="A252" s="4">
        <v>781</v>
      </c>
      <c r="B252" s="5" t="s">
        <v>309</v>
      </c>
      <c r="C252" s="11">
        <v>7</v>
      </c>
      <c r="D252" s="6">
        <v>3350</v>
      </c>
      <c r="E252" s="15">
        <v>6.4</v>
      </c>
      <c r="F252" s="6">
        <v>4023319.0481057195</v>
      </c>
      <c r="G252" s="6">
        <f t="shared" si="19"/>
        <v>1200</v>
      </c>
      <c r="H252" s="21">
        <f t="shared" si="20"/>
        <v>62864400</v>
      </c>
      <c r="I252" s="6"/>
      <c r="J252" s="6">
        <f t="shared" si="21"/>
        <v>4651965.5999999996</v>
      </c>
      <c r="K252" s="6">
        <f t="shared" si="22"/>
        <v>628650</v>
      </c>
      <c r="L252" s="6">
        <f t="shared" si="23"/>
        <v>1390</v>
      </c>
      <c r="M252" s="21">
        <f t="shared" si="18"/>
        <v>190</v>
      </c>
    </row>
    <row r="253" spans="1:13">
      <c r="A253" s="4">
        <v>783</v>
      </c>
      <c r="B253" s="5" t="s">
        <v>310</v>
      </c>
      <c r="C253" s="11">
        <v>4</v>
      </c>
      <c r="D253" s="6">
        <v>6110</v>
      </c>
      <c r="E253" s="15">
        <v>8.9</v>
      </c>
      <c r="F253" s="6">
        <v>12820877.699205823</v>
      </c>
      <c r="G253" s="6">
        <f t="shared" si="19"/>
        <v>2100</v>
      </c>
      <c r="H253" s="21">
        <f t="shared" si="20"/>
        <v>144054800</v>
      </c>
      <c r="I253" s="6"/>
      <c r="J253" s="6">
        <f t="shared" si="21"/>
        <v>14261425.199999999</v>
      </c>
      <c r="K253" s="6">
        <f t="shared" si="22"/>
        <v>1440550</v>
      </c>
      <c r="L253" s="6">
        <f t="shared" si="23"/>
        <v>2330</v>
      </c>
      <c r="M253" s="21">
        <f t="shared" si="18"/>
        <v>230</v>
      </c>
    </row>
    <row r="254" spans="1:13">
      <c r="A254" s="4">
        <v>831</v>
      </c>
      <c r="B254" s="5" t="s">
        <v>311</v>
      </c>
      <c r="C254" s="11">
        <v>9</v>
      </c>
      <c r="D254" s="6">
        <v>4566</v>
      </c>
      <c r="E254" s="15">
        <v>8.4</v>
      </c>
      <c r="F254" s="6">
        <v>9526182.1899313703</v>
      </c>
      <c r="G254" s="6">
        <f t="shared" si="19"/>
        <v>2090</v>
      </c>
      <c r="H254" s="21">
        <f t="shared" si="20"/>
        <v>113406900</v>
      </c>
      <c r="I254" s="6"/>
      <c r="J254" s="6">
        <f t="shared" si="21"/>
        <v>10660248.6</v>
      </c>
      <c r="K254" s="6">
        <f t="shared" si="22"/>
        <v>1134070</v>
      </c>
      <c r="L254" s="6">
        <f t="shared" si="23"/>
        <v>2330</v>
      </c>
      <c r="M254" s="21">
        <f t="shared" si="18"/>
        <v>240</v>
      </c>
    </row>
    <row r="255" spans="1:13">
      <c r="A255" s="4">
        <v>832</v>
      </c>
      <c r="B255" s="5" t="s">
        <v>312</v>
      </c>
      <c r="C255" s="11">
        <v>17</v>
      </c>
      <c r="D255" s="6">
        <v>3567</v>
      </c>
      <c r="E255" s="15">
        <v>7.9</v>
      </c>
      <c r="F255" s="6">
        <v>5030477.2938104291</v>
      </c>
      <c r="G255" s="6">
        <f t="shared" si="19"/>
        <v>1410</v>
      </c>
      <c r="H255" s="21">
        <f t="shared" si="20"/>
        <v>63676900</v>
      </c>
      <c r="I255" s="6"/>
      <c r="J255" s="6">
        <f t="shared" si="21"/>
        <v>5667244.0999999996</v>
      </c>
      <c r="K255" s="6">
        <f t="shared" si="22"/>
        <v>636770</v>
      </c>
      <c r="L255" s="6">
        <f t="shared" si="23"/>
        <v>1590</v>
      </c>
      <c r="M255" s="21">
        <f t="shared" si="18"/>
        <v>180</v>
      </c>
    </row>
    <row r="256" spans="1:13">
      <c r="A256" s="4">
        <v>833</v>
      </c>
      <c r="B256" s="5" t="s">
        <v>313</v>
      </c>
      <c r="C256" s="11">
        <v>2</v>
      </c>
      <c r="D256" s="6">
        <v>1741</v>
      </c>
      <c r="E256" s="15">
        <v>6.9</v>
      </c>
      <c r="F256" s="6">
        <v>2521618.1584363692</v>
      </c>
      <c r="G256" s="6">
        <f t="shared" si="19"/>
        <v>1450</v>
      </c>
      <c r="H256" s="21">
        <f t="shared" si="20"/>
        <v>36545200</v>
      </c>
      <c r="I256" s="6"/>
      <c r="J256" s="6">
        <f t="shared" si="21"/>
        <v>2887070.8</v>
      </c>
      <c r="K256" s="6">
        <f t="shared" si="22"/>
        <v>365450</v>
      </c>
      <c r="L256" s="6">
        <f t="shared" si="23"/>
        <v>1660</v>
      </c>
      <c r="M256" s="21">
        <f t="shared" si="18"/>
        <v>210</v>
      </c>
    </row>
    <row r="257" spans="1:13">
      <c r="A257" s="4">
        <v>834</v>
      </c>
      <c r="B257" s="8" t="s">
        <v>314</v>
      </c>
      <c r="C257" s="11">
        <v>5</v>
      </c>
      <c r="D257" s="6">
        <v>5717</v>
      </c>
      <c r="E257" s="15">
        <v>8.6</v>
      </c>
      <c r="F257" s="6">
        <v>11317945.446401563</v>
      </c>
      <c r="G257" s="6">
        <f t="shared" si="19"/>
        <v>1980</v>
      </c>
      <c r="H257" s="21">
        <f t="shared" si="20"/>
        <v>131604000</v>
      </c>
      <c r="I257" s="6"/>
      <c r="J257" s="6">
        <f t="shared" si="21"/>
        <v>12633984</v>
      </c>
      <c r="K257" s="6">
        <f t="shared" si="22"/>
        <v>1316040</v>
      </c>
      <c r="L257" s="6">
        <f t="shared" si="23"/>
        <v>2210</v>
      </c>
      <c r="M257" s="21">
        <f t="shared" si="18"/>
        <v>230</v>
      </c>
    </row>
    <row r="258" spans="1:13">
      <c r="A258" s="4">
        <v>837</v>
      </c>
      <c r="B258" s="5" t="s">
        <v>315</v>
      </c>
      <c r="C258" s="11">
        <v>6</v>
      </c>
      <c r="D258" s="6">
        <v>268969</v>
      </c>
      <c r="E258" s="15">
        <v>7.6</v>
      </c>
      <c r="F258" s="6">
        <v>493983837.90265614</v>
      </c>
      <c r="G258" s="6">
        <f t="shared" si="19"/>
        <v>1840</v>
      </c>
      <c r="H258" s="21">
        <f t="shared" si="20"/>
        <v>6499787300</v>
      </c>
      <c r="I258" s="6"/>
      <c r="J258" s="6">
        <f t="shared" si="21"/>
        <v>558981707.79999995</v>
      </c>
      <c r="K258" s="6">
        <f t="shared" si="22"/>
        <v>64997870</v>
      </c>
      <c r="L258" s="6">
        <f t="shared" si="23"/>
        <v>2080</v>
      </c>
      <c r="M258" s="21">
        <f t="shared" si="18"/>
        <v>240</v>
      </c>
    </row>
    <row r="259" spans="1:13">
      <c r="A259" s="4">
        <v>844</v>
      </c>
      <c r="B259" s="5" t="s">
        <v>316</v>
      </c>
      <c r="C259" s="11">
        <v>11</v>
      </c>
      <c r="D259" s="6">
        <v>1333</v>
      </c>
      <c r="E259" s="15">
        <v>9.9</v>
      </c>
      <c r="F259" s="6">
        <v>2318808.8191793556</v>
      </c>
      <c r="G259" s="6">
        <f t="shared" si="19"/>
        <v>1740</v>
      </c>
      <c r="H259" s="21">
        <f t="shared" si="20"/>
        <v>23422300</v>
      </c>
      <c r="I259" s="6"/>
      <c r="J259" s="6">
        <f t="shared" si="21"/>
        <v>2553030.7000000002</v>
      </c>
      <c r="K259" s="6">
        <f t="shared" si="22"/>
        <v>234220</v>
      </c>
      <c r="L259" s="6">
        <f t="shared" si="23"/>
        <v>1920</v>
      </c>
      <c r="M259" s="21">
        <f t="shared" si="18"/>
        <v>180</v>
      </c>
    </row>
    <row r="260" spans="1:13">
      <c r="A260" s="4">
        <v>845</v>
      </c>
      <c r="B260" s="5" t="s">
        <v>317</v>
      </c>
      <c r="C260" s="11">
        <v>19</v>
      </c>
      <c r="D260" s="6">
        <v>2744</v>
      </c>
      <c r="E260" s="15">
        <v>6.9</v>
      </c>
      <c r="F260" s="6">
        <v>3859998.4829192627</v>
      </c>
      <c r="G260" s="6">
        <f t="shared" si="19"/>
        <v>1410</v>
      </c>
      <c r="H260" s="21">
        <f t="shared" si="20"/>
        <v>55942000</v>
      </c>
      <c r="I260" s="6"/>
      <c r="J260" s="6">
        <f t="shared" si="21"/>
        <v>4419418</v>
      </c>
      <c r="K260" s="6">
        <f t="shared" si="22"/>
        <v>559420</v>
      </c>
      <c r="L260" s="6">
        <f t="shared" si="23"/>
        <v>1610</v>
      </c>
      <c r="M260" s="21">
        <f t="shared" si="18"/>
        <v>200</v>
      </c>
    </row>
    <row r="261" spans="1:13">
      <c r="A261" s="24">
        <v>846</v>
      </c>
      <c r="B261" s="23" t="s">
        <v>318</v>
      </c>
      <c r="C261" s="11">
        <v>14</v>
      </c>
      <c r="D261" s="6">
        <v>4524</v>
      </c>
      <c r="E261" s="16">
        <v>9.6</v>
      </c>
      <c r="F261" s="6">
        <v>8405712.4270254672</v>
      </c>
      <c r="G261" s="6">
        <f t="shared" si="19"/>
        <v>1860</v>
      </c>
      <c r="H261" s="21">
        <f t="shared" si="20"/>
        <v>87559500</v>
      </c>
      <c r="I261" s="6"/>
      <c r="J261" s="6">
        <f t="shared" si="21"/>
        <v>9281307</v>
      </c>
      <c r="K261" s="6">
        <f t="shared" si="22"/>
        <v>875590</v>
      </c>
      <c r="L261" s="6">
        <f t="shared" si="23"/>
        <v>2050</v>
      </c>
      <c r="M261" s="21">
        <f t="shared" si="18"/>
        <v>190</v>
      </c>
    </row>
    <row r="262" spans="1:13">
      <c r="A262" s="4">
        <v>848</v>
      </c>
      <c r="B262" s="5" t="s">
        <v>319</v>
      </c>
      <c r="C262" s="11">
        <v>12</v>
      </c>
      <c r="D262" s="6">
        <v>3828</v>
      </c>
      <c r="E262" s="15">
        <v>9.1</v>
      </c>
      <c r="F262" s="6">
        <v>6261663.1392137874</v>
      </c>
      <c r="G262" s="6">
        <f t="shared" si="19"/>
        <v>1640</v>
      </c>
      <c r="H262" s="21">
        <f t="shared" si="20"/>
        <v>68809500</v>
      </c>
      <c r="I262" s="6"/>
      <c r="J262" s="6">
        <f t="shared" si="21"/>
        <v>6949759.5</v>
      </c>
      <c r="K262" s="6">
        <f t="shared" si="22"/>
        <v>688100</v>
      </c>
      <c r="L262" s="6">
        <f t="shared" si="23"/>
        <v>1820</v>
      </c>
      <c r="M262" s="21">
        <f t="shared" si="18"/>
        <v>180</v>
      </c>
    </row>
    <row r="263" spans="1:13">
      <c r="A263" s="4">
        <v>849</v>
      </c>
      <c r="B263" s="10" t="s">
        <v>320</v>
      </c>
      <c r="C263" s="11">
        <v>16</v>
      </c>
      <c r="D263" s="6">
        <v>2704</v>
      </c>
      <c r="E263" s="15">
        <v>9.8999999999999986</v>
      </c>
      <c r="F263" s="6">
        <v>4915586.8627840541</v>
      </c>
      <c r="G263" s="6">
        <f t="shared" si="19"/>
        <v>1820</v>
      </c>
      <c r="H263" s="21">
        <f t="shared" si="20"/>
        <v>49652400</v>
      </c>
      <c r="I263" s="6"/>
      <c r="J263" s="6">
        <f t="shared" si="21"/>
        <v>5412111.5999999987</v>
      </c>
      <c r="K263" s="6">
        <f t="shared" si="22"/>
        <v>496520</v>
      </c>
      <c r="L263" s="6">
        <f t="shared" si="23"/>
        <v>2000</v>
      </c>
      <c r="M263" s="21">
        <f t="shared" ref="M263:M298" si="24">L263-G263</f>
        <v>180</v>
      </c>
    </row>
    <row r="264" spans="1:13">
      <c r="A264" s="4">
        <v>850</v>
      </c>
      <c r="B264" s="5" t="s">
        <v>321</v>
      </c>
      <c r="C264" s="12">
        <v>13</v>
      </c>
      <c r="D264" s="6">
        <v>2349</v>
      </c>
      <c r="E264" s="15">
        <v>9.4</v>
      </c>
      <c r="F264" s="6">
        <v>4466853.9799587773</v>
      </c>
      <c r="G264" s="6">
        <f t="shared" ref="G264:G298" si="25">ROUND(F264/D264,-1)</f>
        <v>1900</v>
      </c>
      <c r="H264" s="21">
        <f t="shared" ref="H264:H298" si="26">ROUND(100*F264/E264,-2)</f>
        <v>47519700</v>
      </c>
      <c r="I264" s="6"/>
      <c r="J264" s="6">
        <f t="shared" ref="J264:J298" si="27">(E264+$J$6)*H264/100</f>
        <v>4942048.8</v>
      </c>
      <c r="K264" s="6">
        <f t="shared" ref="K264:K298" si="28">ROUND(J264-F264,-1)</f>
        <v>475190</v>
      </c>
      <c r="L264" s="6">
        <f t="shared" ref="L264:L298" si="29">ROUND(J264/D264,-1)</f>
        <v>2100</v>
      </c>
      <c r="M264" s="21">
        <f t="shared" si="24"/>
        <v>200</v>
      </c>
    </row>
    <row r="265" spans="1:13">
      <c r="A265" s="4">
        <v>851</v>
      </c>
      <c r="B265" s="5" t="s">
        <v>322</v>
      </c>
      <c r="C265" s="11">
        <v>19</v>
      </c>
      <c r="D265" s="6">
        <v>20567</v>
      </c>
      <c r="E265" s="15">
        <v>8.4</v>
      </c>
      <c r="F265" s="6">
        <v>40567968.478091575</v>
      </c>
      <c r="G265" s="6">
        <f t="shared" si="25"/>
        <v>1970</v>
      </c>
      <c r="H265" s="21">
        <f t="shared" si="26"/>
        <v>482952000</v>
      </c>
      <c r="I265" s="6"/>
      <c r="J265" s="6">
        <f t="shared" si="27"/>
        <v>45397488</v>
      </c>
      <c r="K265" s="6">
        <f t="shared" si="28"/>
        <v>4829520</v>
      </c>
      <c r="L265" s="6">
        <f t="shared" si="29"/>
        <v>2210</v>
      </c>
      <c r="M265" s="21">
        <f t="shared" si="24"/>
        <v>240</v>
      </c>
    </row>
    <row r="266" spans="1:13">
      <c r="A266" s="4">
        <v>853</v>
      </c>
      <c r="B266" s="5" t="s">
        <v>323</v>
      </c>
      <c r="C266" s="12">
        <v>2</v>
      </c>
      <c r="D266" s="6">
        <v>210662</v>
      </c>
      <c r="E266" s="15">
        <v>7.1</v>
      </c>
      <c r="F266" s="6">
        <v>348706653.96030211</v>
      </c>
      <c r="G266" s="6">
        <f t="shared" si="25"/>
        <v>1660</v>
      </c>
      <c r="H266" s="21">
        <f t="shared" si="26"/>
        <v>4911361300</v>
      </c>
      <c r="I266" s="6"/>
      <c r="J266" s="6">
        <f t="shared" si="27"/>
        <v>397820265.30000001</v>
      </c>
      <c r="K266" s="6">
        <f t="shared" si="28"/>
        <v>49113610</v>
      </c>
      <c r="L266" s="6">
        <f t="shared" si="29"/>
        <v>1890</v>
      </c>
      <c r="M266" s="21">
        <f t="shared" si="24"/>
        <v>230</v>
      </c>
    </row>
    <row r="267" spans="1:13">
      <c r="A267" s="4">
        <v>857</v>
      </c>
      <c r="B267" s="5" t="s">
        <v>324</v>
      </c>
      <c r="C267" s="11">
        <v>11</v>
      </c>
      <c r="D267" s="6">
        <v>2204</v>
      </c>
      <c r="E267" s="15">
        <v>9.4</v>
      </c>
      <c r="F267" s="6">
        <v>3663477.1912695384</v>
      </c>
      <c r="G267" s="6">
        <f t="shared" si="25"/>
        <v>1660</v>
      </c>
      <c r="H267" s="21">
        <f t="shared" si="26"/>
        <v>38973200</v>
      </c>
      <c r="I267" s="6"/>
      <c r="J267" s="6">
        <f t="shared" si="27"/>
        <v>4053212.8</v>
      </c>
      <c r="K267" s="6">
        <f t="shared" si="28"/>
        <v>389740</v>
      </c>
      <c r="L267" s="6">
        <f t="shared" si="29"/>
        <v>1840</v>
      </c>
      <c r="M267" s="21">
        <f t="shared" si="24"/>
        <v>180</v>
      </c>
    </row>
    <row r="268" spans="1:13">
      <c r="A268" s="4">
        <v>858</v>
      </c>
      <c r="B268" s="5" t="s">
        <v>325</v>
      </c>
      <c r="C268" s="11">
        <v>1</v>
      </c>
      <c r="D268" s="6">
        <v>43208</v>
      </c>
      <c r="E268" s="15">
        <v>7.1</v>
      </c>
      <c r="F268" s="6">
        <v>91036054.798098654</v>
      </c>
      <c r="G268" s="6">
        <f t="shared" si="25"/>
        <v>2110</v>
      </c>
      <c r="H268" s="21">
        <f t="shared" si="26"/>
        <v>1282198000</v>
      </c>
      <c r="I268" s="6"/>
      <c r="J268" s="6">
        <f t="shared" si="27"/>
        <v>103858038</v>
      </c>
      <c r="K268" s="6">
        <f t="shared" si="28"/>
        <v>12821980</v>
      </c>
      <c r="L268" s="6">
        <f t="shared" si="29"/>
        <v>2400</v>
      </c>
      <c r="M268" s="21">
        <f t="shared" si="24"/>
        <v>290</v>
      </c>
    </row>
    <row r="269" spans="1:13">
      <c r="A269" s="4">
        <v>859</v>
      </c>
      <c r="B269" s="5" t="s">
        <v>326</v>
      </c>
      <c r="C269" s="11">
        <v>17</v>
      </c>
      <c r="D269" s="6">
        <v>6451</v>
      </c>
      <c r="E269" s="15">
        <v>9.9</v>
      </c>
      <c r="F269" s="6">
        <v>12000816.239052584</v>
      </c>
      <c r="G269" s="6">
        <f t="shared" si="25"/>
        <v>1860</v>
      </c>
      <c r="H269" s="21">
        <f t="shared" si="26"/>
        <v>121220400</v>
      </c>
      <c r="I269" s="6"/>
      <c r="J269" s="6">
        <f t="shared" si="27"/>
        <v>13213023.6</v>
      </c>
      <c r="K269" s="6">
        <f t="shared" si="28"/>
        <v>1212210</v>
      </c>
      <c r="L269" s="6">
        <f t="shared" si="29"/>
        <v>2050</v>
      </c>
      <c r="M269" s="21">
        <f t="shared" si="24"/>
        <v>190</v>
      </c>
    </row>
    <row r="270" spans="1:13">
      <c r="A270" s="4">
        <v>886</v>
      </c>
      <c r="B270" s="5" t="s">
        <v>327</v>
      </c>
      <c r="C270" s="11">
        <v>4</v>
      </c>
      <c r="D270" s="6">
        <v>12303</v>
      </c>
      <c r="E270" s="15">
        <v>9.4</v>
      </c>
      <c r="F270" s="6">
        <v>27531988.18031805</v>
      </c>
      <c r="G270" s="6">
        <f t="shared" si="25"/>
        <v>2240</v>
      </c>
      <c r="H270" s="21">
        <f t="shared" si="26"/>
        <v>292893500</v>
      </c>
      <c r="I270" s="6"/>
      <c r="J270" s="6">
        <f t="shared" si="27"/>
        <v>30460924</v>
      </c>
      <c r="K270" s="6">
        <f t="shared" si="28"/>
        <v>2928940</v>
      </c>
      <c r="L270" s="6">
        <f t="shared" si="29"/>
        <v>2480</v>
      </c>
      <c r="M270" s="21">
        <f t="shared" si="24"/>
        <v>240</v>
      </c>
    </row>
    <row r="271" spans="1:13">
      <c r="A271" s="4">
        <v>887</v>
      </c>
      <c r="B271" s="5" t="s">
        <v>328</v>
      </c>
      <c r="C271" s="11">
        <v>6</v>
      </c>
      <c r="D271" s="6">
        <v>4431</v>
      </c>
      <c r="E271" s="15">
        <v>10.3</v>
      </c>
      <c r="F271" s="6">
        <v>8599914.8016357999</v>
      </c>
      <c r="G271" s="6">
        <f t="shared" si="25"/>
        <v>1940</v>
      </c>
      <c r="H271" s="21">
        <f t="shared" si="26"/>
        <v>83494300</v>
      </c>
      <c r="I271" s="6"/>
      <c r="J271" s="6">
        <f t="shared" si="27"/>
        <v>9434855.9000000004</v>
      </c>
      <c r="K271" s="6">
        <f t="shared" si="28"/>
        <v>834940</v>
      </c>
      <c r="L271" s="6">
        <f t="shared" si="29"/>
        <v>2130</v>
      </c>
      <c r="M271" s="21">
        <f t="shared" si="24"/>
        <v>190</v>
      </c>
    </row>
    <row r="272" spans="1:13">
      <c r="A272" s="4">
        <v>889</v>
      </c>
      <c r="B272" s="5" t="s">
        <v>329</v>
      </c>
      <c r="C272" s="11">
        <v>17</v>
      </c>
      <c r="D272" s="6">
        <v>2380</v>
      </c>
      <c r="E272" s="15">
        <v>8.4</v>
      </c>
      <c r="F272" s="6">
        <v>3631898.5558817824</v>
      </c>
      <c r="G272" s="6">
        <f t="shared" si="25"/>
        <v>1530</v>
      </c>
      <c r="H272" s="21">
        <f t="shared" si="26"/>
        <v>43236900</v>
      </c>
      <c r="I272" s="6"/>
      <c r="J272" s="6">
        <f t="shared" si="27"/>
        <v>4064268.6</v>
      </c>
      <c r="K272" s="6">
        <f t="shared" si="28"/>
        <v>432370</v>
      </c>
      <c r="L272" s="6">
        <f t="shared" si="29"/>
        <v>1710</v>
      </c>
      <c r="M272" s="21">
        <f t="shared" si="24"/>
        <v>180</v>
      </c>
    </row>
    <row r="273" spans="1:13">
      <c r="A273" s="4">
        <v>890</v>
      </c>
      <c r="B273" s="5" t="s">
        <v>330</v>
      </c>
      <c r="C273" s="11">
        <v>19</v>
      </c>
      <c r="D273" s="6">
        <v>1039</v>
      </c>
      <c r="E273" s="15">
        <v>8.4</v>
      </c>
      <c r="F273" s="6">
        <v>2022404.3342906982</v>
      </c>
      <c r="G273" s="6">
        <f t="shared" si="25"/>
        <v>1950</v>
      </c>
      <c r="H273" s="21">
        <f t="shared" si="26"/>
        <v>24076200</v>
      </c>
      <c r="I273" s="6"/>
      <c r="J273" s="6">
        <f t="shared" si="27"/>
        <v>2263162.7999999998</v>
      </c>
      <c r="K273" s="6">
        <f t="shared" si="28"/>
        <v>240760</v>
      </c>
      <c r="L273" s="6">
        <f t="shared" si="29"/>
        <v>2180</v>
      </c>
      <c r="M273" s="21">
        <f t="shared" si="24"/>
        <v>230</v>
      </c>
    </row>
    <row r="274" spans="1:13">
      <c r="A274" s="4">
        <v>892</v>
      </c>
      <c r="B274" s="5" t="s">
        <v>331</v>
      </c>
      <c r="C274" s="11">
        <v>13</v>
      </c>
      <c r="D274" s="6">
        <v>3560</v>
      </c>
      <c r="E274" s="15">
        <v>9.1999999999999993</v>
      </c>
      <c r="F274" s="6">
        <v>6201995.6382840965</v>
      </c>
      <c r="G274" s="6">
        <f t="shared" si="25"/>
        <v>1740</v>
      </c>
      <c r="H274" s="21">
        <f t="shared" si="26"/>
        <v>67413000</v>
      </c>
      <c r="I274" s="6"/>
      <c r="J274" s="6">
        <f t="shared" si="27"/>
        <v>6876126</v>
      </c>
      <c r="K274" s="6">
        <f t="shared" si="28"/>
        <v>674130</v>
      </c>
      <c r="L274" s="6">
        <f t="shared" si="29"/>
        <v>1930</v>
      </c>
      <c r="M274" s="21">
        <f t="shared" si="24"/>
        <v>190</v>
      </c>
    </row>
    <row r="275" spans="1:13">
      <c r="A275" s="4">
        <v>893</v>
      </c>
      <c r="B275" s="5" t="s">
        <v>332</v>
      </c>
      <c r="C275" s="11">
        <v>15</v>
      </c>
      <c r="D275" s="6">
        <v>7558</v>
      </c>
      <c r="E275" s="15">
        <v>8.6</v>
      </c>
      <c r="F275" s="6">
        <v>13102847.670273395</v>
      </c>
      <c r="G275" s="6">
        <f t="shared" si="25"/>
        <v>1730</v>
      </c>
      <c r="H275" s="21">
        <f t="shared" si="26"/>
        <v>152358700</v>
      </c>
      <c r="I275" s="6"/>
      <c r="J275" s="6">
        <f t="shared" si="27"/>
        <v>14626435.199999999</v>
      </c>
      <c r="K275" s="6">
        <f t="shared" si="28"/>
        <v>1523590</v>
      </c>
      <c r="L275" s="6">
        <f t="shared" si="29"/>
        <v>1940</v>
      </c>
      <c r="M275" s="21">
        <f t="shared" si="24"/>
        <v>210</v>
      </c>
    </row>
    <row r="276" spans="1:13">
      <c r="A276" s="4">
        <v>895</v>
      </c>
      <c r="B276" s="5" t="s">
        <v>333</v>
      </c>
      <c r="C276" s="11">
        <v>2</v>
      </c>
      <c r="D276" s="6">
        <v>14507</v>
      </c>
      <c r="E276" s="15">
        <v>8.6</v>
      </c>
      <c r="F276" s="6">
        <v>29450817.930807199</v>
      </c>
      <c r="G276" s="6">
        <f t="shared" si="25"/>
        <v>2030</v>
      </c>
      <c r="H276" s="21">
        <f t="shared" si="26"/>
        <v>342451400</v>
      </c>
      <c r="I276" s="6"/>
      <c r="J276" s="6">
        <f t="shared" si="27"/>
        <v>32875334.399999999</v>
      </c>
      <c r="K276" s="6">
        <f t="shared" si="28"/>
        <v>3424520</v>
      </c>
      <c r="L276" s="6">
        <f t="shared" si="29"/>
        <v>2270</v>
      </c>
      <c r="M276" s="21">
        <f t="shared" si="24"/>
        <v>240</v>
      </c>
    </row>
    <row r="277" spans="1:13">
      <c r="A277" s="4">
        <v>785</v>
      </c>
      <c r="B277" s="5" t="s">
        <v>334</v>
      </c>
      <c r="C277" s="11">
        <v>18</v>
      </c>
      <c r="D277" s="6">
        <v>2441</v>
      </c>
      <c r="E277" s="15">
        <v>8.3000000000000007</v>
      </c>
      <c r="F277" s="6">
        <v>3659796.1082499642</v>
      </c>
      <c r="G277" s="6">
        <f t="shared" si="25"/>
        <v>1500</v>
      </c>
      <c r="H277" s="21">
        <f t="shared" si="26"/>
        <v>44093900</v>
      </c>
      <c r="I277" s="6"/>
      <c r="J277" s="6">
        <f t="shared" si="27"/>
        <v>4100732.7000000007</v>
      </c>
      <c r="K277" s="6">
        <f t="shared" si="28"/>
        <v>440940</v>
      </c>
      <c r="L277" s="6">
        <f t="shared" si="29"/>
        <v>1680</v>
      </c>
      <c r="M277" s="21">
        <f t="shared" si="24"/>
        <v>180</v>
      </c>
    </row>
    <row r="278" spans="1:13">
      <c r="A278" s="4">
        <v>905</v>
      </c>
      <c r="B278" s="5" t="s">
        <v>335</v>
      </c>
      <c r="C278" s="11">
        <v>15</v>
      </c>
      <c r="D278" s="6">
        <v>70517</v>
      </c>
      <c r="E278" s="15">
        <v>8.4</v>
      </c>
      <c r="F278" s="6">
        <v>144066764.21705121</v>
      </c>
      <c r="G278" s="6">
        <f t="shared" si="25"/>
        <v>2040</v>
      </c>
      <c r="H278" s="21">
        <f t="shared" si="26"/>
        <v>1715080500</v>
      </c>
      <c r="I278" s="6"/>
      <c r="J278" s="6">
        <f t="shared" si="27"/>
        <v>161217567</v>
      </c>
      <c r="K278" s="6">
        <f t="shared" si="28"/>
        <v>17150800</v>
      </c>
      <c r="L278" s="6">
        <f t="shared" si="29"/>
        <v>2290</v>
      </c>
      <c r="M278" s="21">
        <f t="shared" si="24"/>
        <v>250</v>
      </c>
    </row>
    <row r="279" spans="1:13">
      <c r="A279" s="4">
        <v>908</v>
      </c>
      <c r="B279" s="5" t="s">
        <v>336</v>
      </c>
      <c r="C279" s="11">
        <v>6</v>
      </c>
      <c r="D279" s="6">
        <v>20445</v>
      </c>
      <c r="E279" s="15">
        <v>8.9</v>
      </c>
      <c r="F279" s="6">
        <v>44059526.90292187</v>
      </c>
      <c r="G279" s="6">
        <f t="shared" si="25"/>
        <v>2160</v>
      </c>
      <c r="H279" s="21">
        <f t="shared" si="26"/>
        <v>495050900</v>
      </c>
      <c r="I279" s="6"/>
      <c r="J279" s="6">
        <f t="shared" si="27"/>
        <v>49010039.100000001</v>
      </c>
      <c r="K279" s="6">
        <f t="shared" si="28"/>
        <v>4950510</v>
      </c>
      <c r="L279" s="6">
        <f t="shared" si="29"/>
        <v>2400</v>
      </c>
      <c r="M279" s="21">
        <f t="shared" si="24"/>
        <v>240</v>
      </c>
    </row>
    <row r="280" spans="1:13">
      <c r="A280" s="4">
        <v>92</v>
      </c>
      <c r="B280" s="5" t="s">
        <v>337</v>
      </c>
      <c r="C280" s="11">
        <v>1</v>
      </c>
      <c r="D280" s="6">
        <v>261724</v>
      </c>
      <c r="E280" s="15">
        <v>6.4</v>
      </c>
      <c r="F280" s="6">
        <v>432277976.32784414</v>
      </c>
      <c r="G280" s="6">
        <f t="shared" si="25"/>
        <v>1650</v>
      </c>
      <c r="H280" s="21">
        <f t="shared" si="26"/>
        <v>6754343400</v>
      </c>
      <c r="I280" s="6"/>
      <c r="J280" s="6">
        <f t="shared" si="27"/>
        <v>499821411.60000002</v>
      </c>
      <c r="K280" s="6">
        <f t="shared" si="28"/>
        <v>67543440</v>
      </c>
      <c r="L280" s="6">
        <f t="shared" si="29"/>
        <v>1910</v>
      </c>
      <c r="M280" s="21">
        <f t="shared" si="24"/>
        <v>260</v>
      </c>
    </row>
    <row r="281" spans="1:13">
      <c r="A281" s="4">
        <v>915</v>
      </c>
      <c r="B281" s="5" t="s">
        <v>338</v>
      </c>
      <c r="C281" s="11">
        <v>11</v>
      </c>
      <c r="D281" s="6">
        <v>19057</v>
      </c>
      <c r="E281" s="15">
        <v>9.3000000000000007</v>
      </c>
      <c r="F281" s="6">
        <v>40002561.035967834</v>
      </c>
      <c r="G281" s="6">
        <f t="shared" si="25"/>
        <v>2100</v>
      </c>
      <c r="H281" s="21">
        <f t="shared" si="26"/>
        <v>430135100</v>
      </c>
      <c r="I281" s="6"/>
      <c r="J281" s="6">
        <f t="shared" si="27"/>
        <v>44303915.299999997</v>
      </c>
      <c r="K281" s="6">
        <f t="shared" si="28"/>
        <v>4301350</v>
      </c>
      <c r="L281" s="6">
        <f t="shared" si="29"/>
        <v>2320</v>
      </c>
      <c r="M281" s="21">
        <f t="shared" si="24"/>
        <v>220</v>
      </c>
    </row>
    <row r="282" spans="1:13">
      <c r="A282" s="24">
        <v>918</v>
      </c>
      <c r="B282" s="23" t="s">
        <v>339</v>
      </c>
      <c r="C282" s="11">
        <v>2</v>
      </c>
      <c r="D282" s="6">
        <v>2226</v>
      </c>
      <c r="E282" s="16">
        <v>9.5</v>
      </c>
      <c r="F282" s="6">
        <v>4171410.3562681065</v>
      </c>
      <c r="G282" s="6">
        <f t="shared" si="25"/>
        <v>1870</v>
      </c>
      <c r="H282" s="21">
        <f t="shared" si="26"/>
        <v>43909600</v>
      </c>
      <c r="I282" s="6"/>
      <c r="J282" s="6">
        <f t="shared" si="27"/>
        <v>4610508</v>
      </c>
      <c r="K282" s="6">
        <f t="shared" si="28"/>
        <v>439100</v>
      </c>
      <c r="L282" s="6">
        <f t="shared" si="29"/>
        <v>2070</v>
      </c>
      <c r="M282" s="21">
        <f t="shared" si="24"/>
        <v>200</v>
      </c>
    </row>
    <row r="283" spans="1:13">
      <c r="A283" s="4">
        <v>921</v>
      </c>
      <c r="B283" s="5" t="s">
        <v>340</v>
      </c>
      <c r="C283" s="11">
        <v>11</v>
      </c>
      <c r="D283" s="6">
        <v>1814</v>
      </c>
      <c r="E283" s="15">
        <v>9.5</v>
      </c>
      <c r="F283" s="6">
        <v>2931746.6652519125</v>
      </c>
      <c r="G283" s="6">
        <f t="shared" si="25"/>
        <v>1620</v>
      </c>
      <c r="H283" s="21">
        <f t="shared" si="26"/>
        <v>30860500</v>
      </c>
      <c r="I283" s="6"/>
      <c r="J283" s="6">
        <f t="shared" si="27"/>
        <v>3240352.5</v>
      </c>
      <c r="K283" s="6">
        <f t="shared" si="28"/>
        <v>308610</v>
      </c>
      <c r="L283" s="6">
        <f t="shared" si="29"/>
        <v>1790</v>
      </c>
      <c r="M283" s="21">
        <f t="shared" si="24"/>
        <v>170</v>
      </c>
    </row>
    <row r="284" spans="1:13">
      <c r="A284" s="4">
        <v>922</v>
      </c>
      <c r="B284" s="5" t="s">
        <v>341</v>
      </c>
      <c r="C284" s="11">
        <v>6</v>
      </c>
      <c r="D284" s="6">
        <v>4503</v>
      </c>
      <c r="E284" s="15">
        <v>9.3000000000000007</v>
      </c>
      <c r="F284" s="6">
        <v>10506284.236111006</v>
      </c>
      <c r="G284" s="6">
        <f t="shared" si="25"/>
        <v>2330</v>
      </c>
      <c r="H284" s="21">
        <f t="shared" si="26"/>
        <v>112970800</v>
      </c>
      <c r="I284" s="6"/>
      <c r="J284" s="6">
        <f t="shared" si="27"/>
        <v>11635992.4</v>
      </c>
      <c r="K284" s="6">
        <f t="shared" si="28"/>
        <v>1129710</v>
      </c>
      <c r="L284" s="6">
        <f t="shared" si="29"/>
        <v>2580</v>
      </c>
      <c r="M284" s="21">
        <f t="shared" si="24"/>
        <v>250</v>
      </c>
    </row>
    <row r="285" spans="1:13">
      <c r="A285" s="24">
        <v>924</v>
      </c>
      <c r="B285" s="23" t="s">
        <v>342</v>
      </c>
      <c r="C285" s="11">
        <v>16</v>
      </c>
      <c r="D285" s="6">
        <v>2818</v>
      </c>
      <c r="E285" s="16">
        <v>9.8000000000000007</v>
      </c>
      <c r="F285" s="6">
        <v>5288066.3489284683</v>
      </c>
      <c r="G285" s="6">
        <f t="shared" si="25"/>
        <v>1880</v>
      </c>
      <c r="H285" s="21">
        <f t="shared" si="26"/>
        <v>53959900</v>
      </c>
      <c r="I285" s="6"/>
      <c r="J285" s="6">
        <f t="shared" si="27"/>
        <v>5827669.2000000002</v>
      </c>
      <c r="K285" s="6">
        <f t="shared" si="28"/>
        <v>539600</v>
      </c>
      <c r="L285" s="6">
        <f t="shared" si="29"/>
        <v>2070</v>
      </c>
      <c r="M285" s="21">
        <f t="shared" si="24"/>
        <v>190</v>
      </c>
    </row>
    <row r="286" spans="1:13">
      <c r="A286" s="4">
        <v>925</v>
      </c>
      <c r="B286" s="5" t="s">
        <v>343</v>
      </c>
      <c r="C286" s="11">
        <v>11</v>
      </c>
      <c r="D286" s="6">
        <v>3230</v>
      </c>
      <c r="E286" s="15">
        <v>8.4</v>
      </c>
      <c r="F286" s="6">
        <v>5348261.4176878426</v>
      </c>
      <c r="G286" s="6">
        <f t="shared" si="25"/>
        <v>1660</v>
      </c>
      <c r="H286" s="21">
        <f t="shared" si="26"/>
        <v>63669800</v>
      </c>
      <c r="I286" s="6"/>
      <c r="J286" s="6">
        <f t="shared" si="27"/>
        <v>5984961.2000000002</v>
      </c>
      <c r="K286" s="6">
        <f t="shared" si="28"/>
        <v>636700</v>
      </c>
      <c r="L286" s="6">
        <f t="shared" si="29"/>
        <v>1850</v>
      </c>
      <c r="M286" s="21">
        <f t="shared" si="24"/>
        <v>190</v>
      </c>
    </row>
    <row r="287" spans="1:13">
      <c r="A287" s="4">
        <v>927</v>
      </c>
      <c r="B287" s="5" t="s">
        <v>344</v>
      </c>
      <c r="C287" s="11">
        <v>1</v>
      </c>
      <c r="D287" s="6">
        <v>28592</v>
      </c>
      <c r="E287" s="15">
        <v>7.8</v>
      </c>
      <c r="F287" s="6">
        <v>61715861.691545606</v>
      </c>
      <c r="G287" s="6">
        <f t="shared" si="25"/>
        <v>2160</v>
      </c>
      <c r="H287" s="21">
        <f t="shared" si="26"/>
        <v>791229000</v>
      </c>
      <c r="I287" s="6"/>
      <c r="J287" s="6">
        <f t="shared" si="27"/>
        <v>69628152.000000015</v>
      </c>
      <c r="K287" s="6">
        <f t="shared" si="28"/>
        <v>7912290</v>
      </c>
      <c r="L287" s="6">
        <f t="shared" si="29"/>
        <v>2440</v>
      </c>
      <c r="M287" s="21">
        <f t="shared" si="24"/>
        <v>280</v>
      </c>
    </row>
    <row r="288" spans="1:13">
      <c r="A288" s="4">
        <v>931</v>
      </c>
      <c r="B288" s="5" t="s">
        <v>345</v>
      </c>
      <c r="C288" s="11">
        <v>13</v>
      </c>
      <c r="D288" s="6">
        <v>5626</v>
      </c>
      <c r="E288" s="15">
        <v>8.4</v>
      </c>
      <c r="F288" s="6">
        <v>8986651.6397015378</v>
      </c>
      <c r="G288" s="6">
        <f t="shared" si="25"/>
        <v>1600</v>
      </c>
      <c r="H288" s="21">
        <f t="shared" si="26"/>
        <v>106983900</v>
      </c>
      <c r="I288" s="6"/>
      <c r="J288" s="6">
        <f t="shared" si="27"/>
        <v>10056486.6</v>
      </c>
      <c r="K288" s="6">
        <f t="shared" si="28"/>
        <v>1069830</v>
      </c>
      <c r="L288" s="6">
        <f t="shared" si="29"/>
        <v>1790</v>
      </c>
      <c r="M288" s="21">
        <f t="shared" si="24"/>
        <v>190</v>
      </c>
    </row>
    <row r="289" spans="1:13">
      <c r="A289" s="24">
        <v>934</v>
      </c>
      <c r="B289" s="23" t="s">
        <v>346</v>
      </c>
      <c r="C289" s="11">
        <v>14</v>
      </c>
      <c r="D289" s="6">
        <v>2531</v>
      </c>
      <c r="E289" s="16">
        <v>9.6</v>
      </c>
      <c r="F289" s="6">
        <v>5012557.1638229145</v>
      </c>
      <c r="G289" s="6">
        <f t="shared" si="25"/>
        <v>1980</v>
      </c>
      <c r="H289" s="21">
        <f t="shared" si="26"/>
        <v>52214100</v>
      </c>
      <c r="I289" s="6"/>
      <c r="J289" s="6">
        <f t="shared" si="27"/>
        <v>5534694.5999999996</v>
      </c>
      <c r="K289" s="6">
        <f t="shared" si="28"/>
        <v>522140</v>
      </c>
      <c r="L289" s="6">
        <f t="shared" si="29"/>
        <v>2190</v>
      </c>
      <c r="M289" s="21">
        <f t="shared" si="24"/>
        <v>210</v>
      </c>
    </row>
    <row r="290" spans="1:13">
      <c r="A290" s="4">
        <v>935</v>
      </c>
      <c r="B290" s="5" t="s">
        <v>347</v>
      </c>
      <c r="C290" s="11">
        <v>8</v>
      </c>
      <c r="D290" s="6">
        <v>2803</v>
      </c>
      <c r="E290" s="15">
        <v>9.9</v>
      </c>
      <c r="F290" s="6">
        <v>5549806.6385658262</v>
      </c>
      <c r="G290" s="6">
        <f t="shared" si="25"/>
        <v>1980</v>
      </c>
      <c r="H290" s="21">
        <f t="shared" si="26"/>
        <v>56058700</v>
      </c>
      <c r="I290" s="6"/>
      <c r="J290" s="6">
        <f t="shared" si="27"/>
        <v>6110398.2999999998</v>
      </c>
      <c r="K290" s="6">
        <f t="shared" si="28"/>
        <v>560590</v>
      </c>
      <c r="L290" s="6">
        <f t="shared" si="29"/>
        <v>2180</v>
      </c>
      <c r="M290" s="21">
        <f t="shared" si="24"/>
        <v>200</v>
      </c>
    </row>
    <row r="291" spans="1:13">
      <c r="A291" s="4">
        <v>936</v>
      </c>
      <c r="B291" s="5" t="s">
        <v>348</v>
      </c>
      <c r="C291" s="11">
        <v>6</v>
      </c>
      <c r="D291" s="6">
        <v>6025</v>
      </c>
      <c r="E291" s="15">
        <v>8.6</v>
      </c>
      <c r="F291" s="6">
        <v>9936269.7026899252</v>
      </c>
      <c r="G291" s="6">
        <f t="shared" si="25"/>
        <v>1650</v>
      </c>
      <c r="H291" s="21">
        <f t="shared" si="26"/>
        <v>115538000</v>
      </c>
      <c r="I291" s="6"/>
      <c r="J291" s="6">
        <f t="shared" si="27"/>
        <v>11091648</v>
      </c>
      <c r="K291" s="6">
        <f t="shared" si="28"/>
        <v>1155380</v>
      </c>
      <c r="L291" s="6">
        <f t="shared" si="29"/>
        <v>1840</v>
      </c>
      <c r="M291" s="21">
        <f t="shared" si="24"/>
        <v>190</v>
      </c>
    </row>
    <row r="292" spans="1:13">
      <c r="A292" s="4">
        <v>946</v>
      </c>
      <c r="B292" s="5" t="s">
        <v>349</v>
      </c>
      <c r="C292" s="11">
        <v>15</v>
      </c>
      <c r="D292" s="6">
        <v>6108</v>
      </c>
      <c r="E292" s="15">
        <v>9.2000000000000011</v>
      </c>
      <c r="F292" s="6">
        <v>11757298.865892284</v>
      </c>
      <c r="G292" s="6">
        <f t="shared" si="25"/>
        <v>1920</v>
      </c>
      <c r="H292" s="21">
        <f t="shared" si="26"/>
        <v>127796700</v>
      </c>
      <c r="I292" s="6"/>
      <c r="J292" s="6">
        <f t="shared" si="27"/>
        <v>13035263.400000002</v>
      </c>
      <c r="K292" s="6">
        <f t="shared" si="28"/>
        <v>1277960</v>
      </c>
      <c r="L292" s="6">
        <f t="shared" si="29"/>
        <v>2130</v>
      </c>
      <c r="M292" s="21">
        <f t="shared" si="24"/>
        <v>210</v>
      </c>
    </row>
    <row r="293" spans="1:13">
      <c r="A293" s="4">
        <v>976</v>
      </c>
      <c r="B293" s="5" t="s">
        <v>350</v>
      </c>
      <c r="C293" s="11">
        <v>19</v>
      </c>
      <c r="D293" s="6">
        <v>3639</v>
      </c>
      <c r="E293" s="15">
        <v>8.4</v>
      </c>
      <c r="F293" s="6">
        <v>6095232.0031059524</v>
      </c>
      <c r="G293" s="6">
        <f t="shared" si="25"/>
        <v>1670</v>
      </c>
      <c r="H293" s="21">
        <f t="shared" si="26"/>
        <v>72562300</v>
      </c>
      <c r="I293" s="6"/>
      <c r="J293" s="6">
        <f t="shared" si="27"/>
        <v>6820856.2000000002</v>
      </c>
      <c r="K293" s="6">
        <f t="shared" si="28"/>
        <v>725620</v>
      </c>
      <c r="L293" s="6">
        <f t="shared" si="29"/>
        <v>1870</v>
      </c>
      <c r="M293" s="21">
        <f t="shared" si="24"/>
        <v>200</v>
      </c>
    </row>
    <row r="294" spans="1:13">
      <c r="A294" s="24">
        <v>977</v>
      </c>
      <c r="B294" s="23" t="s">
        <v>351</v>
      </c>
      <c r="C294" s="11">
        <v>17</v>
      </c>
      <c r="D294" s="6">
        <v>15453</v>
      </c>
      <c r="E294" s="16">
        <v>10.3</v>
      </c>
      <c r="F294" s="6">
        <v>33362473.341137249</v>
      </c>
      <c r="G294" s="6">
        <f t="shared" si="25"/>
        <v>2160</v>
      </c>
      <c r="H294" s="21">
        <f t="shared" si="26"/>
        <v>323907500</v>
      </c>
      <c r="I294" s="6"/>
      <c r="J294" s="6">
        <f t="shared" si="27"/>
        <v>36601547.5</v>
      </c>
      <c r="K294" s="6">
        <f t="shared" si="28"/>
        <v>3239070</v>
      </c>
      <c r="L294" s="6">
        <f t="shared" si="29"/>
        <v>2370</v>
      </c>
      <c r="M294" s="21">
        <f t="shared" si="24"/>
        <v>210</v>
      </c>
    </row>
    <row r="295" spans="1:13">
      <c r="A295" s="4">
        <v>980</v>
      </c>
      <c r="B295" s="5" t="s">
        <v>352</v>
      </c>
      <c r="C295" s="11">
        <v>6</v>
      </c>
      <c r="D295" s="6">
        <v>34001</v>
      </c>
      <c r="E295" s="15">
        <v>8.4</v>
      </c>
      <c r="F295" s="6">
        <v>71024422.450807616</v>
      </c>
      <c r="G295" s="6">
        <f t="shared" si="25"/>
        <v>2090</v>
      </c>
      <c r="H295" s="21">
        <f t="shared" si="26"/>
        <v>845528800</v>
      </c>
      <c r="I295" s="6"/>
      <c r="J295" s="6">
        <f t="shared" si="27"/>
        <v>79479707.200000003</v>
      </c>
      <c r="K295" s="6">
        <f t="shared" si="28"/>
        <v>8455280</v>
      </c>
      <c r="L295" s="6">
        <f t="shared" si="29"/>
        <v>2340</v>
      </c>
      <c r="M295" s="21">
        <f t="shared" si="24"/>
        <v>250</v>
      </c>
    </row>
    <row r="296" spans="1:13">
      <c r="A296" s="4">
        <v>981</v>
      </c>
      <c r="B296" s="10" t="s">
        <v>353</v>
      </c>
      <c r="C296" s="11">
        <v>5</v>
      </c>
      <c r="D296" s="6">
        <v>2114</v>
      </c>
      <c r="E296" s="15">
        <v>9.3000000000000007</v>
      </c>
      <c r="F296" s="6">
        <v>4235739.2702613631</v>
      </c>
      <c r="G296" s="6">
        <f t="shared" si="25"/>
        <v>2000</v>
      </c>
      <c r="H296" s="21">
        <f t="shared" si="26"/>
        <v>45545600</v>
      </c>
      <c r="I296" s="6"/>
      <c r="J296" s="6">
        <f t="shared" si="27"/>
        <v>4691196.8000000007</v>
      </c>
      <c r="K296" s="6">
        <f t="shared" si="28"/>
        <v>455460</v>
      </c>
      <c r="L296" s="6">
        <f t="shared" si="29"/>
        <v>2220</v>
      </c>
      <c r="M296" s="21">
        <f t="shared" si="24"/>
        <v>220</v>
      </c>
    </row>
    <row r="297" spans="1:13">
      <c r="A297" s="24">
        <v>989</v>
      </c>
      <c r="B297" s="23" t="s">
        <v>354</v>
      </c>
      <c r="C297" s="11">
        <v>14</v>
      </c>
      <c r="D297" s="6">
        <v>5089</v>
      </c>
      <c r="E297" s="16">
        <v>10.600000000000001</v>
      </c>
      <c r="F297" s="6">
        <v>10713184.495319627</v>
      </c>
      <c r="G297" s="6">
        <f t="shared" si="25"/>
        <v>2110</v>
      </c>
      <c r="H297" s="21">
        <f t="shared" si="26"/>
        <v>101067800</v>
      </c>
      <c r="I297" s="6"/>
      <c r="J297" s="6">
        <f t="shared" si="27"/>
        <v>11723864.800000003</v>
      </c>
      <c r="K297" s="6">
        <f t="shared" si="28"/>
        <v>1010680</v>
      </c>
      <c r="L297" s="6">
        <f t="shared" si="29"/>
        <v>2300</v>
      </c>
      <c r="M297" s="21">
        <f t="shared" si="24"/>
        <v>190</v>
      </c>
    </row>
    <row r="298" spans="1:13">
      <c r="A298" s="4">
        <v>992</v>
      </c>
      <c r="B298" s="10" t="s">
        <v>355</v>
      </c>
      <c r="C298" s="11">
        <v>13</v>
      </c>
      <c r="D298" s="6">
        <v>17420</v>
      </c>
      <c r="E298" s="15">
        <v>9.4</v>
      </c>
      <c r="F298" s="6">
        <v>35345519.375290468</v>
      </c>
      <c r="G298" s="6">
        <f t="shared" si="25"/>
        <v>2030</v>
      </c>
      <c r="H298" s="21">
        <f t="shared" si="26"/>
        <v>376016200</v>
      </c>
      <c r="I298" s="6"/>
      <c r="J298" s="6">
        <f t="shared" si="27"/>
        <v>39105684.799999997</v>
      </c>
      <c r="K298" s="6">
        <f t="shared" si="28"/>
        <v>3760170</v>
      </c>
      <c r="L298" s="6">
        <f t="shared" si="29"/>
        <v>2240</v>
      </c>
      <c r="M298" s="21">
        <f t="shared" si="24"/>
        <v>210</v>
      </c>
    </row>
    <row r="299" spans="1:13">
      <c r="H299" s="18"/>
      <c r="M299"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V Z k W v S f l w G n A A A A 9 w A A A B I A H A B D b 2 5 m a W c v U G F j a 2 F n Z S 5 4 b W w g o h g A K K A U A A A A A A A A A A A A A A A A A A A A A A A A A A A A h Y 8 x D o I w G I W v Q r r T F h g E 8 l M G E x M T S U x M j G t T K j R C M b R Y 7 u b g k b y C G E X d H N / 3 v u G 9 + / U G + d g 2 3 k X 2 R n U 6 Q w G m y J N a d K X S V Y Y G e / R j l D P Y c n H i l f Q m W Z t 0 N G W G a m v P K S H O O e w i 3 P U V C S k N y K H Y 7 E Q t W 4 4 + s v o v + 0 o b y 7 W Q i M H + N Y a F O I g S H M S L B F M g M 4 V C 6 a 8 R T o O f 7 Q + E 5 d D Y o Z f s q P z V G s g c g b x P s A d Q S w M E F A A C A A g A l V Z 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W Z F o o i k e 4 D g A A A B E A A A A T A B w A R m 9 y b X V s Y X M v U 2 V j d G l v b j E u b S C i G A A o o B Q A A A A A A A A A A A A A A A A A A A A A A A A A A A A r T k 0 u y c z P U w i G 0 I b W A F B L A Q I t A B Q A A g A I A J V W Z F r 0 n 5 c B p w A A A P c A A A A S A A A A A A A A A A A A A A A A A A A A A A B D b 2 5 m a W c v U G F j a 2 F n Z S 5 4 b W x Q S w E C L Q A U A A I A C A C V V m R a D 8 r p q 6 Q A A A D p A A A A E w A A A A A A A A A A A A A A A A D z A A A A W 0 N v b n R l b n R f V H l w Z X N d L n h t b F B L A Q I t A B Q A A g A I A J V W Z 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b O 2 k Z q q H / T 6 h q Z J b g Y s U M A A A A A A I A A A A A A A N m A A D A A A A A E A A A A F R b I j Z v H 1 / z F K X 2 f X Z e E l 0 A A A A A B I A A A K A A A A A Q A A A A y S w L W X 8 d 6 1 H p 1 b w 2 2 q U r a l A A A A B 9 e L f a E T h z 9 7 6 / W 0 v a M G 0 e e Z e 6 h K B e q B 2 V s v Y 9 s J B F K u D q M i O 5 W B l o 1 T P P W a 5 9 z a L g W J m I r Q h n + 5 s W N W T g V l N U i N 1 C U G k R Q R K P K f k D 6 z u i 4 x Q A A A B 1 + m A / V q H V 0 x 1 Z A N A e W / P v R t l X v Q = = < / D a t a M a s h u p > 
</file>

<file path=customXml/itemProps1.xml><?xml version="1.0" encoding="utf-8"?>
<ds:datastoreItem xmlns:ds="http://schemas.openxmlformats.org/officeDocument/2006/customXml" ds:itemID="{E3505896-46D8-40AA-AFBB-B42D62FE1149}">
  <ds:schemaRefs>
    <ds:schemaRef ds:uri="http://schemas.microsoft.com/DataMashup"/>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66</vt:i4>
      </vt:variant>
    </vt:vector>
  </HeadingPairs>
  <TitlesOfParts>
    <vt:vector size="77" baseType="lpstr">
      <vt:lpstr>Verot ja maksut </vt:lpstr>
      <vt:lpstr>Kunnallisvero</vt:lpstr>
      <vt:lpstr>Kunnallisveron veroasteet</vt:lpstr>
      <vt:lpstr>Tuloverot</vt:lpstr>
      <vt:lpstr>Verovuosi 2023</vt:lpstr>
      <vt:lpstr>Verovuosi 2022</vt:lpstr>
      <vt:lpstr>Tuloveroprosentti</vt:lpstr>
      <vt:lpstr>Efektiivinen veroaste</vt:lpstr>
      <vt:lpstr>TVP 2026</vt:lpstr>
      <vt:lpstr>TVP 2023</vt:lpstr>
      <vt:lpstr>TVP 2022</vt:lpstr>
      <vt:lpstr>Kunnat_nimet</vt:lpstr>
      <vt:lpstr>Kunta</vt:lpstr>
      <vt:lpstr>'Verovuosi 2022'!M20ATV</vt:lpstr>
      <vt:lpstr>'Verovuosi 2023'!M20ATV</vt:lpstr>
      <vt:lpstr>'Verovuosi 2022'!M20EKM</vt:lpstr>
      <vt:lpstr>'Verovuosi 2023'!M20EKM</vt:lpstr>
      <vt:lpstr>'Verovuosi 2022'!M20ELVA</vt:lpstr>
      <vt:lpstr>'Verovuosi 2023'!M20ELVA</vt:lpstr>
      <vt:lpstr>'Verovuosi 2022'!M20MAT</vt:lpstr>
      <vt:lpstr>'Verovuosi 2023'!M20MAT</vt:lpstr>
      <vt:lpstr>'Verovuosi 2022'!M20MTHV</vt:lpstr>
      <vt:lpstr>'Verovuosi 2023'!M20MTHV</vt:lpstr>
      <vt:lpstr>'Verovuosi 2022'!M20MUUT</vt:lpstr>
      <vt:lpstr>'Verovuosi 2023'!M20MUUT</vt:lpstr>
      <vt:lpstr>'Verovuosi 2022'!M20PEVA</vt:lpstr>
      <vt:lpstr>'Verovuosi 2023'!M20PEVA</vt:lpstr>
      <vt:lpstr>'Verovuosi 2022'!M20PVM</vt:lpstr>
      <vt:lpstr>'Verovuosi 2023'!M20PVM</vt:lpstr>
      <vt:lpstr>'Verovuosi 2022'!M20TTV</vt:lpstr>
      <vt:lpstr>'Verovuosi 2023'!M20TTV</vt:lpstr>
      <vt:lpstr>'Verovuosi 2022'!M21ELA</vt:lpstr>
      <vt:lpstr>'Verovuosi 2023'!M21ELA</vt:lpstr>
      <vt:lpstr>'Verovuosi 2022'!M21MAA</vt:lpstr>
      <vt:lpstr>'Verovuosi 2023'!M21MAA</vt:lpstr>
      <vt:lpstr>'Verovuosi 2022'!M21PAL</vt:lpstr>
      <vt:lpstr>'Verovuosi 2023'!M21PAL</vt:lpstr>
      <vt:lpstr>'Verovuosi 2022'!M21SOE</vt:lpstr>
      <vt:lpstr>'Verovuosi 2023'!M21SOE</vt:lpstr>
      <vt:lpstr>'Verovuosi 2022'!M21TTK</vt:lpstr>
      <vt:lpstr>'Verovuosi 2023'!M21TTK</vt:lpstr>
      <vt:lpstr>'Verovuosi 2022'!M23ATV</vt:lpstr>
      <vt:lpstr>M23ATV</vt:lpstr>
      <vt:lpstr>'Verovuosi 2022'!M23EKM</vt:lpstr>
      <vt:lpstr>M23EKM</vt:lpstr>
      <vt:lpstr>'Verovuosi 2022'!M23ELA</vt:lpstr>
      <vt:lpstr>M23ELA</vt:lpstr>
      <vt:lpstr>'Verovuosi 2022'!M23ELVA</vt:lpstr>
      <vt:lpstr>M23ELVA</vt:lpstr>
      <vt:lpstr>'Verovuosi 2022'!M23MAA</vt:lpstr>
      <vt:lpstr>M23MAA</vt:lpstr>
      <vt:lpstr>'Verovuosi 2022'!M23MAT</vt:lpstr>
      <vt:lpstr>M23MAT</vt:lpstr>
      <vt:lpstr>'Verovuosi 2022'!M23MTHV</vt:lpstr>
      <vt:lpstr>M23MTHV</vt:lpstr>
      <vt:lpstr>'Verovuosi 2022'!M23MUUT</vt:lpstr>
      <vt:lpstr>M23MUUT</vt:lpstr>
      <vt:lpstr>'Verovuosi 2022'!M23PAL</vt:lpstr>
      <vt:lpstr>M23PAL</vt:lpstr>
      <vt:lpstr>'Verovuosi 2022'!M23PEVA</vt:lpstr>
      <vt:lpstr>M23PEVA</vt:lpstr>
      <vt:lpstr>'Verovuosi 2022'!M23PVM</vt:lpstr>
      <vt:lpstr>M23PVM</vt:lpstr>
      <vt:lpstr>'Verovuosi 2022'!M23SOE</vt:lpstr>
      <vt:lpstr>M23SOE</vt:lpstr>
      <vt:lpstr>'Verovuosi 2022'!M23TTK</vt:lpstr>
      <vt:lpstr>M23TTK</vt:lpstr>
      <vt:lpstr>'Verovuosi 2022'!M23TTV</vt:lpstr>
      <vt:lpstr>M23TTV</vt:lpstr>
      <vt:lpstr>'Verovuosi 2022'!MPKV20</vt:lpstr>
      <vt:lpstr>'Verovuosi 2023'!MPKV20</vt:lpstr>
      <vt:lpstr>'Verovuosi 2022'!MPKV23</vt:lpstr>
      <vt:lpstr>MPKV23</vt:lpstr>
      <vt:lpstr>'Verovuosi 2022'!TVP_23</vt:lpstr>
      <vt:lpstr>TVP_23</vt:lpstr>
      <vt:lpstr>'Verovuosi 2022'!TVP23_</vt:lpstr>
      <vt:lpstr>TVP23_</vt:lpstr>
    </vt:vector>
  </TitlesOfParts>
  <Manager/>
  <Company>KL FCG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Strandberg Benjamin</cp:lastModifiedBy>
  <cp:revision/>
  <dcterms:created xsi:type="dcterms:W3CDTF">2024-11-12T06:58:14Z</dcterms:created>
  <dcterms:modified xsi:type="dcterms:W3CDTF">2025-03-21T08:50:50Z</dcterms:modified>
  <cp:category/>
  <cp:contentStatus/>
</cp:coreProperties>
</file>