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585" windowWidth="14385" windowHeight="13620" activeTab="0"/>
  </bookViews>
  <sheets>
    <sheet name="Toteutuneet 2000-16 + ennusteet" sheetId="1" r:id="rId1"/>
    <sheet name="Pitkät indeksisarjat" sheetId="2" r:id="rId2"/>
  </sheets>
  <definedNames>
    <definedName name="_xlnm.Print_Area" localSheetId="1">'Pitkät indeksisarjat'!$A$1:$O$214</definedName>
  </definedNames>
  <calcPr fullCalcOnLoad="1"/>
</workbook>
</file>

<file path=xl/sharedStrings.xml><?xml version="1.0" encoding="utf-8"?>
<sst xmlns="http://schemas.openxmlformats.org/spreadsheetml/2006/main" count="284" uniqueCount="70">
  <si>
    <t>Vuosi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</si>
  <si>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</si>
  <si>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</si>
  <si>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</si>
  <si>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</si>
  <si>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</si>
  <si>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</si>
  <si>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</si>
  <si>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</si>
  <si>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</si>
  <si>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</si>
  <si>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</si>
  <si>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</si>
  <si>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piste-</t>
  </si>
  <si>
    <t>luku</t>
  </si>
  <si>
    <t>vuosi-</t>
  </si>
  <si>
    <t>muutos</t>
  </si>
  <si>
    <t>%</t>
  </si>
  <si>
    <t>Kaikki palkansaajat</t>
  </si>
  <si>
    <t xml:space="preserve">     Kuntasektori</t>
  </si>
  <si>
    <t>Lähde: Tilastokeskus</t>
  </si>
  <si>
    <t xml:space="preserve">        1964=100</t>
  </si>
  <si>
    <t xml:space="preserve">      Palkansaajien ansiotasoindeksi, </t>
  </si>
  <si>
    <t xml:space="preserve"> Peruspalvelujen</t>
  </si>
  <si>
    <t xml:space="preserve"> Elinkustannus-</t>
  </si>
  <si>
    <t xml:space="preserve">       indeksi,</t>
  </si>
  <si>
    <t xml:space="preserve">     1951=100</t>
  </si>
  <si>
    <t xml:space="preserve">        Rakennus-</t>
  </si>
  <si>
    <t xml:space="preserve">    Tukkuhinta-</t>
  </si>
  <si>
    <t xml:space="preserve">       indeksi, </t>
  </si>
  <si>
    <t xml:space="preserve">     1949=100</t>
  </si>
  <si>
    <t xml:space="preserve">    hintaindeksi,</t>
  </si>
  <si>
    <r>
      <t xml:space="preserve">Keskeisiä indeksilukuja ja niiden ennusteita </t>
    </r>
    <r>
      <rPr>
        <vertAlign val="superscript"/>
        <sz val="14"/>
        <rFont val="Arial"/>
        <family val="2"/>
      </rPr>
      <t>1)</t>
    </r>
  </si>
  <si>
    <t xml:space="preserve">        2000=100</t>
  </si>
  <si>
    <t xml:space="preserve">     2000=100</t>
  </si>
  <si>
    <t>Kuluttajahinta-</t>
  </si>
  <si>
    <t xml:space="preserve">        2000=100 </t>
  </si>
  <si>
    <t>hintaindeksi, kunnat</t>
  </si>
  <si>
    <t xml:space="preserve"> Julkisten menojen </t>
  </si>
  <si>
    <t>2005</t>
  </si>
  <si>
    <t>2006</t>
  </si>
  <si>
    <t>2007</t>
  </si>
  <si>
    <t>2008</t>
  </si>
  <si>
    <t xml:space="preserve">1) Tässä taulukossa on vertailun helpottamiseksi käytetty muunnettuja indeksejä, joiden perusvuodeksi on merkitty 2000=100 </t>
  </si>
  <si>
    <t>2009</t>
  </si>
  <si>
    <t xml:space="preserve">     Palkansaajien ansiotasoindeksi, </t>
  </si>
  <si>
    <t>2010</t>
  </si>
  <si>
    <t>IIII</t>
  </si>
  <si>
    <t xml:space="preserve">         1977=100</t>
  </si>
  <si>
    <t>2011</t>
  </si>
  <si>
    <t>2012</t>
  </si>
  <si>
    <r>
      <t xml:space="preserve">       indeksi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, </t>
    </r>
  </si>
  <si>
    <t>2) Tukkuhintaindeksin ennusteissa on käytetty kotimarkkinoiden perushintaindeksiä</t>
  </si>
  <si>
    <t>kustannusindeksi,</t>
  </si>
  <si>
    <t xml:space="preserve">    Jäljempänä esitettävissä sarjoissa perusvuosi vaihtelee ja muutosprosentit voivat hieman poiketa </t>
  </si>
  <si>
    <r>
      <t xml:space="preserve">Lähde: Tilastokeskus, </t>
    </r>
    <r>
      <rPr>
        <sz val="10"/>
        <color indexed="12"/>
        <rFont val="Arial"/>
        <family val="2"/>
      </rPr>
      <t>ennusteet VM</t>
    </r>
  </si>
  <si>
    <t>2013</t>
  </si>
  <si>
    <t>2014</t>
  </si>
  <si>
    <t xml:space="preserve">    tässä taulukossa esitetyistä muutosprosenteista. </t>
  </si>
  <si>
    <t>2015</t>
  </si>
  <si>
    <t>2017**</t>
  </si>
  <si>
    <t xml:space="preserve">             2000=100</t>
  </si>
  <si>
    <t xml:space="preserve">     kustannusindeksi</t>
  </si>
  <si>
    <t>Kiinteistön ylläpidon</t>
  </si>
  <si>
    <t xml:space="preserve">   Kuntasektori</t>
  </si>
  <si>
    <t>2016</t>
  </si>
  <si>
    <t>Keskeisiä indeksilukuja vuosilta 1970-2016</t>
  </si>
  <si>
    <t>2018**</t>
  </si>
  <si>
    <t>2016*</t>
  </si>
  <si>
    <t>26.1.2017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</si>
</sst>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color indexed="12"/>
      <name val="Arial Narrow"/>
      <family val="2"/>
    </font>
    <font>
      <sz val="10"/>
      <color indexed="12"/>
      <name val="Arial Narrow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12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rgb="FF0000FF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FF"/>
      <name val="Arial Narrow"/>
      <family val="2"/>
    </font>
    <font>
      <sz val="9"/>
      <color rgb="FF0000FF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 Narrow"/>
      <family val="2"/>
    </font>
    <font>
      <i/>
      <sz val="9"/>
      <color rgb="FF0000FF"/>
      <name val="Arial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2" fillId="0" borderId="0">
      <alignment/>
      <protection/>
    </xf>
    <xf numFmtId="0" fontId="49" fillId="0" borderId="0" applyNumberFormat="0" applyBorder="0" applyAlignment="0">
      <protection/>
    </xf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2" applyNumberFormat="0" applyAlignment="0" applyProtection="0"/>
    <xf numFmtId="0" fontId="57" fillId="32" borderId="8" applyNumberFormat="0" applyAlignment="0" applyProtection="0"/>
    <xf numFmtId="0" fontId="5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3" fontId="60" fillId="0" borderId="0" xfId="0" applyNumberFormat="1" applyFont="1" applyBorder="1" applyAlignment="1">
      <alignment/>
    </xf>
    <xf numFmtId="164" fontId="60" fillId="0" borderId="10" xfId="0" applyNumberFormat="1" applyFont="1" applyFill="1" applyBorder="1" applyAlignment="1">
      <alignment/>
    </xf>
    <xf numFmtId="165" fontId="60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10" xfId="0" applyFont="1" applyBorder="1" applyAlignment="1">
      <alignment/>
    </xf>
    <xf numFmtId="164" fontId="60" fillId="0" borderId="10" xfId="0" applyNumberFormat="1" applyFont="1" applyBorder="1" applyAlignment="1">
      <alignment/>
    </xf>
    <xf numFmtId="0" fontId="60" fillId="0" borderId="0" xfId="0" applyFont="1" applyBorder="1" applyAlignment="1">
      <alignment/>
    </xf>
    <xf numFmtId="3" fontId="60" fillId="0" borderId="12" xfId="0" applyNumberFormat="1" applyFont="1" applyBorder="1" applyAlignment="1">
      <alignment/>
    </xf>
    <xf numFmtId="164" fontId="60" fillId="0" borderId="13" xfId="0" applyNumberFormat="1" applyFont="1" applyFill="1" applyBorder="1" applyAlignment="1">
      <alignment/>
    </xf>
    <xf numFmtId="165" fontId="60" fillId="0" borderId="12" xfId="0" applyNumberFormat="1" applyFont="1" applyBorder="1" applyAlignment="1">
      <alignment/>
    </xf>
    <xf numFmtId="0" fontId="16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64" fontId="11" fillId="0" borderId="10" xfId="0" applyNumberFormat="1" applyFont="1" applyBorder="1" applyAlignment="1">
      <alignment/>
    </xf>
    <xf numFmtId="165" fontId="63" fillId="0" borderId="0" xfId="0" applyNumberFormat="1" applyFont="1" applyBorder="1" applyAlignment="1">
      <alignment/>
    </xf>
    <xf numFmtId="164" fontId="64" fillId="0" borderId="1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4" fontId="15" fillId="0" borderId="13" xfId="0" applyNumberFormat="1" applyFont="1" applyBorder="1" applyAlignment="1">
      <alignment/>
    </xf>
    <xf numFmtId="0" fontId="16" fillId="34" borderId="17" xfId="0" applyFont="1" applyFill="1" applyBorder="1" applyAlignment="1">
      <alignment/>
    </xf>
    <xf numFmtId="0" fontId="16" fillId="34" borderId="15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2" fillId="0" borderId="16" xfId="0" applyFont="1" applyBorder="1" applyAlignment="1">
      <alignment/>
    </xf>
    <xf numFmtId="165" fontId="8" fillId="0" borderId="16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6" xfId="0" applyBorder="1" applyAlignment="1">
      <alignment/>
    </xf>
    <xf numFmtId="3" fontId="60" fillId="0" borderId="18" xfId="0" applyNumberFormat="1" applyFont="1" applyBorder="1" applyAlignment="1">
      <alignment/>
    </xf>
    <xf numFmtId="0" fontId="65" fillId="0" borderId="13" xfId="0" applyFont="1" applyBorder="1" applyAlignment="1">
      <alignment/>
    </xf>
    <xf numFmtId="3" fontId="65" fillId="0" borderId="18" xfId="0" applyNumberFormat="1" applyFont="1" applyBorder="1" applyAlignment="1">
      <alignment/>
    </xf>
    <xf numFmtId="0" fontId="42" fillId="0" borderId="0" xfId="45">
      <alignment/>
      <protection/>
    </xf>
    <xf numFmtId="0" fontId="42" fillId="0" borderId="0" xfId="45" applyFont="1" applyAlignment="1" applyProtection="1">
      <alignment horizontal="left"/>
      <protection locked="0"/>
    </xf>
    <xf numFmtId="0" fontId="42" fillId="0" borderId="0" xfId="45" applyAlignment="1" applyProtection="1">
      <alignment horizontal="right"/>
      <protection locked="0"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/>
    </xf>
    <xf numFmtId="3" fontId="60" fillId="0" borderId="16" xfId="0" applyNumberFormat="1" applyFont="1" applyBorder="1" applyAlignment="1">
      <alignment/>
    </xf>
    <xf numFmtId="164" fontId="60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/>
    </xf>
    <xf numFmtId="0" fontId="2" fillId="6" borderId="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2" fillId="6" borderId="11" xfId="0" applyFon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0" fillId="6" borderId="10" xfId="0" applyFill="1" applyBorder="1" applyAlignment="1">
      <alignment/>
    </xf>
    <xf numFmtId="0" fontId="2" fillId="6" borderId="20" xfId="0" applyFont="1" applyFill="1" applyBorder="1" applyAlignment="1">
      <alignment horizontal="center"/>
    </xf>
    <xf numFmtId="0" fontId="3" fillId="6" borderId="17" xfId="0" applyFont="1" applyFill="1" applyBorder="1" applyAlignment="1">
      <alignment/>
    </xf>
    <xf numFmtId="0" fontId="0" fillId="6" borderId="15" xfId="0" applyFill="1" applyBorder="1" applyAlignment="1">
      <alignment/>
    </xf>
    <xf numFmtId="0" fontId="3" fillId="6" borderId="16" xfId="0" applyFont="1" applyFill="1" applyBorder="1" applyAlignment="1">
      <alignment/>
    </xf>
    <xf numFmtId="0" fontId="2" fillId="6" borderId="16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49" fillId="0" borderId="0" xfId="46" applyFill="1" applyAlignment="1" applyProtection="1">
      <alignment/>
      <protection/>
    </xf>
    <xf numFmtId="0" fontId="67" fillId="0" borderId="0" xfId="46" applyFont="1" applyFill="1" applyAlignment="1" applyProtection="1">
      <alignment/>
      <protection/>
    </xf>
    <xf numFmtId="0" fontId="68" fillId="0" borderId="0" xfId="46" applyFont="1" applyFill="1" applyAlignment="1" applyProtection="1">
      <alignment/>
      <protection/>
    </xf>
    <xf numFmtId="0" fontId="60" fillId="0" borderId="11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Alignment="1">
      <alignment/>
    </xf>
    <xf numFmtId="3" fontId="69" fillId="0" borderId="0" xfId="0" applyNumberFormat="1" applyFont="1" applyBorder="1" applyAlignment="1">
      <alignment/>
    </xf>
    <xf numFmtId="3" fontId="60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165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65" fillId="0" borderId="0" xfId="0" applyFont="1" applyAlignment="1">
      <alignment/>
    </xf>
    <xf numFmtId="3" fontId="65" fillId="0" borderId="0" xfId="0" applyNumberFormat="1" applyFont="1" applyBorder="1" applyAlignment="1">
      <alignment/>
    </xf>
    <xf numFmtId="164" fontId="65" fillId="0" borderId="10" xfId="0" applyNumberFormat="1" applyFont="1" applyBorder="1" applyAlignment="1">
      <alignment/>
    </xf>
    <xf numFmtId="0" fontId="65" fillId="0" borderId="11" xfId="0" applyFont="1" applyBorder="1" applyAlignment="1">
      <alignment horizontal="center"/>
    </xf>
    <xf numFmtId="164" fontId="60" fillId="0" borderId="16" xfId="0" applyNumberFormat="1" applyFont="1" applyBorder="1" applyAlignment="1">
      <alignment/>
    </xf>
    <xf numFmtId="164" fontId="70" fillId="0" borderId="0" xfId="46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64" fontId="66" fillId="0" borderId="10" xfId="0" applyNumberFormat="1" applyFont="1" applyBorder="1" applyAlignment="1">
      <alignment/>
    </xf>
    <xf numFmtId="164" fontId="65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71" fillId="0" borderId="0" xfId="46" applyNumberFormat="1" applyFont="1" applyFill="1" applyBorder="1" applyAlignment="1" applyProtection="1">
      <alignment/>
      <protection/>
    </xf>
    <xf numFmtId="164" fontId="68" fillId="0" borderId="0" xfId="46" applyNumberFormat="1" applyFont="1" applyFill="1" applyBorder="1" applyAlignment="1" applyProtection="1">
      <alignment/>
      <protection/>
    </xf>
    <xf numFmtId="164" fontId="60" fillId="0" borderId="0" xfId="46" applyNumberFormat="1" applyFont="1" applyFill="1" applyBorder="1" applyAlignment="1" applyProtection="1">
      <alignment/>
      <protection/>
    </xf>
    <xf numFmtId="164" fontId="65" fillId="0" borderId="0" xfId="0" applyNumberFormat="1" applyFont="1" applyBorder="1" applyAlignment="1">
      <alignment/>
    </xf>
    <xf numFmtId="0" fontId="60" fillId="33" borderId="11" xfId="0" applyFont="1" applyFill="1" applyBorder="1" applyAlignment="1">
      <alignment horizontal="center"/>
    </xf>
    <xf numFmtId="3" fontId="60" fillId="33" borderId="0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/>
    </xf>
    <xf numFmtId="165" fontId="60" fillId="33" borderId="0" xfId="0" applyNumberFormat="1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60" fillId="33" borderId="0" xfId="0" applyNumberFormat="1" applyFont="1" applyFill="1" applyBorder="1" applyAlignment="1">
      <alignment/>
    </xf>
    <xf numFmtId="164" fontId="70" fillId="33" borderId="0" xfId="46" applyNumberFormat="1" applyFont="1" applyFill="1" applyBorder="1" applyAlignment="1" applyProtection="1">
      <alignment/>
      <protection/>
    </xf>
    <xf numFmtId="164" fontId="65" fillId="33" borderId="0" xfId="0" applyNumberFormat="1" applyFont="1" applyFill="1" applyBorder="1" applyAlignment="1">
      <alignment/>
    </xf>
    <xf numFmtId="164" fontId="65" fillId="33" borderId="10" xfId="0" applyNumberFormat="1" applyFont="1" applyFill="1" applyBorder="1" applyAlignment="1">
      <alignment/>
    </xf>
    <xf numFmtId="164" fontId="60" fillId="33" borderId="0" xfId="46" applyNumberFormat="1" applyFont="1" applyFill="1" applyBorder="1" applyAlignment="1" applyProtection="1">
      <alignment/>
      <protection/>
    </xf>
    <xf numFmtId="0" fontId="65" fillId="33" borderId="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0" fontId="65" fillId="33" borderId="11" xfId="0" applyFont="1" applyFill="1" applyBorder="1" applyAlignment="1">
      <alignment horizontal="center"/>
    </xf>
    <xf numFmtId="164" fontId="69" fillId="0" borderId="0" xfId="0" applyNumberFormat="1" applyFont="1" applyBorder="1" applyAlignment="1">
      <alignment/>
    </xf>
    <xf numFmtId="164" fontId="68" fillId="33" borderId="0" xfId="46" applyNumberFormat="1" applyFont="1" applyFill="1" applyBorder="1" applyAlignment="1" applyProtection="1">
      <alignment/>
      <protection/>
    </xf>
    <xf numFmtId="164" fontId="69" fillId="33" borderId="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66" fillId="0" borderId="0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0" fontId="72" fillId="0" borderId="0" xfId="0" applyFont="1" applyAlignment="1">
      <alignment/>
    </xf>
    <xf numFmtId="0" fontId="8" fillId="34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165" fontId="63" fillId="0" borderId="16" xfId="0" applyNumberFormat="1" applyFont="1" applyBorder="1" applyAlignment="1">
      <alignment/>
    </xf>
    <xf numFmtId="165" fontId="14" fillId="0" borderId="18" xfId="0" applyNumberFormat="1" applyFont="1" applyBorder="1" applyAlignment="1">
      <alignment/>
    </xf>
    <xf numFmtId="0" fontId="8" fillId="34" borderId="18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/>
    </xf>
    <xf numFmtId="0" fontId="60" fillId="0" borderId="2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Font="1" applyBorder="1" applyAlignment="1">
      <alignment/>
    </xf>
    <xf numFmtId="0" fontId="66" fillId="0" borderId="16" xfId="0" applyFont="1" applyBorder="1" applyAlignment="1">
      <alignment horizontal="center"/>
    </xf>
    <xf numFmtId="165" fontId="66" fillId="0" borderId="16" xfId="0" applyNumberFormat="1" applyFont="1" applyBorder="1" applyAlignment="1">
      <alignment/>
    </xf>
    <xf numFmtId="164" fontId="69" fillId="0" borderId="10" xfId="0" applyNumberFormat="1" applyFont="1" applyBorder="1" applyAlignment="1">
      <alignment/>
    </xf>
    <xf numFmtId="0" fontId="66" fillId="0" borderId="18" xfId="0" applyFont="1" applyBorder="1" applyAlignment="1">
      <alignment horizontal="center"/>
    </xf>
    <xf numFmtId="165" fontId="66" fillId="0" borderId="18" xfId="0" applyNumberFormat="1" applyFont="1" applyBorder="1" applyAlignment="1">
      <alignment/>
    </xf>
    <xf numFmtId="164" fontId="69" fillId="0" borderId="13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110" zoomScaleNormal="110" zoomScalePageLayoutView="0" workbookViewId="0" topLeftCell="A1">
      <pane xSplit="1" ySplit="11" topLeftCell="B2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"/>
    </sheetView>
  </sheetViews>
  <sheetFormatPr defaultColWidth="9.140625" defaultRowHeight="12.75"/>
  <cols>
    <col min="1" max="1" width="6.28125" style="1" customWidth="1"/>
    <col min="2" max="2" width="6.7109375" style="2" customWidth="1"/>
    <col min="3" max="3" width="6.28125" style="2" customWidth="1"/>
    <col min="4" max="4" width="7.8515625" style="2" customWidth="1"/>
    <col min="5" max="5" width="7.57421875" style="2" customWidth="1"/>
    <col min="6" max="6" width="6.421875" style="2" customWidth="1"/>
    <col min="7" max="7" width="6.57421875" style="2" customWidth="1"/>
    <col min="8" max="8" width="8.7109375" style="2" customWidth="1"/>
    <col min="9" max="9" width="8.140625" style="2" customWidth="1"/>
    <col min="10" max="10" width="7.28125" style="0" customWidth="1"/>
    <col min="11" max="11" width="7.00390625" style="0" customWidth="1"/>
    <col min="12" max="12" width="7.7109375" style="0" customWidth="1"/>
    <col min="13" max="13" width="8.00390625" style="0" customWidth="1"/>
  </cols>
  <sheetData>
    <row r="1" ht="13.5">
      <c r="A1" s="86" t="s">
        <v>69</v>
      </c>
    </row>
    <row r="2" spans="1:12" ht="21">
      <c r="A2" s="7" t="s">
        <v>32</v>
      </c>
      <c r="L2" s="8"/>
    </row>
    <row r="3" ht="12.75">
      <c r="A3" s="6" t="s">
        <v>55</v>
      </c>
    </row>
    <row r="4" ht="6.75" customHeight="1">
      <c r="A4" s="6"/>
    </row>
    <row r="5" spans="1:13" ht="13.5" customHeight="1">
      <c r="A5" s="171" t="s">
        <v>0</v>
      </c>
      <c r="B5" s="66" t="s">
        <v>35</v>
      </c>
      <c r="C5" s="67"/>
      <c r="D5" s="66" t="s">
        <v>27</v>
      </c>
      <c r="E5" s="50"/>
      <c r="F5" s="66" t="s">
        <v>28</v>
      </c>
      <c r="G5" s="50"/>
      <c r="H5" s="48" t="s">
        <v>45</v>
      </c>
      <c r="I5" s="49"/>
      <c r="J5" s="48"/>
      <c r="K5" s="50"/>
      <c r="L5" s="48" t="s">
        <v>23</v>
      </c>
      <c r="M5" s="50"/>
    </row>
    <row r="6" spans="1:13" ht="13.5" customHeight="1">
      <c r="A6" s="51"/>
      <c r="B6" s="68" t="s">
        <v>25</v>
      </c>
      <c r="C6" s="69"/>
      <c r="D6" s="68" t="s">
        <v>53</v>
      </c>
      <c r="E6" s="53"/>
      <c r="F6" s="68" t="s">
        <v>51</v>
      </c>
      <c r="G6" s="53"/>
      <c r="H6" s="52"/>
      <c r="I6" s="52" t="s">
        <v>33</v>
      </c>
      <c r="J6" s="52"/>
      <c r="K6" s="53"/>
      <c r="L6" s="52" t="s">
        <v>31</v>
      </c>
      <c r="M6" s="53"/>
    </row>
    <row r="7" spans="1:13" ht="13.5" customHeight="1">
      <c r="A7" s="51"/>
      <c r="B7" s="68" t="s">
        <v>34</v>
      </c>
      <c r="C7" s="69"/>
      <c r="D7" s="68" t="s">
        <v>33</v>
      </c>
      <c r="E7" s="53"/>
      <c r="F7" s="68" t="s">
        <v>34</v>
      </c>
      <c r="G7" s="53"/>
      <c r="H7" s="66" t="s">
        <v>18</v>
      </c>
      <c r="I7" s="50"/>
      <c r="J7" s="66" t="s">
        <v>19</v>
      </c>
      <c r="K7" s="50"/>
      <c r="L7" s="52" t="s">
        <v>36</v>
      </c>
      <c r="M7" s="53"/>
    </row>
    <row r="8" spans="1:13" ht="13.5" customHeight="1">
      <c r="A8" s="51"/>
      <c r="B8" s="68"/>
      <c r="C8" s="69"/>
      <c r="D8" s="68"/>
      <c r="E8" s="53"/>
      <c r="F8" s="68"/>
      <c r="G8" s="53"/>
      <c r="H8" s="68"/>
      <c r="I8" s="53"/>
      <c r="J8" s="68"/>
      <c r="K8" s="53"/>
      <c r="L8" s="52"/>
      <c r="M8" s="53"/>
    </row>
    <row r="9" spans="1:13" ht="12.75">
      <c r="A9" s="51"/>
      <c r="B9" s="51" t="s">
        <v>13</v>
      </c>
      <c r="C9" s="55" t="s">
        <v>15</v>
      </c>
      <c r="D9" s="51" t="s">
        <v>13</v>
      </c>
      <c r="E9" s="55" t="s">
        <v>15</v>
      </c>
      <c r="F9" s="51" t="s">
        <v>13</v>
      </c>
      <c r="G9" s="55" t="s">
        <v>15</v>
      </c>
      <c r="H9" s="51" t="s">
        <v>13</v>
      </c>
      <c r="I9" s="55" t="s">
        <v>15</v>
      </c>
      <c r="J9" s="51" t="s">
        <v>13</v>
      </c>
      <c r="K9" s="55" t="s">
        <v>15</v>
      </c>
      <c r="L9" s="54" t="s">
        <v>13</v>
      </c>
      <c r="M9" s="55" t="s">
        <v>15</v>
      </c>
    </row>
    <row r="10" spans="1:13" ht="12.75">
      <c r="A10" s="51"/>
      <c r="B10" s="51" t="s">
        <v>14</v>
      </c>
      <c r="C10" s="55" t="s">
        <v>16</v>
      </c>
      <c r="D10" s="51" t="s">
        <v>14</v>
      </c>
      <c r="E10" s="55" t="s">
        <v>16</v>
      </c>
      <c r="F10" s="51" t="s">
        <v>14</v>
      </c>
      <c r="G10" s="55" t="s">
        <v>16</v>
      </c>
      <c r="H10" s="51" t="s">
        <v>14</v>
      </c>
      <c r="I10" s="55" t="s">
        <v>16</v>
      </c>
      <c r="J10" s="51" t="s">
        <v>14</v>
      </c>
      <c r="K10" s="55" t="s">
        <v>16</v>
      </c>
      <c r="L10" s="54" t="s">
        <v>14</v>
      </c>
      <c r="M10" s="55" t="s">
        <v>16</v>
      </c>
    </row>
    <row r="11" spans="1:13" ht="12.75">
      <c r="A11" s="178"/>
      <c r="B11" s="178"/>
      <c r="C11" s="179" t="s">
        <v>17</v>
      </c>
      <c r="D11" s="178"/>
      <c r="E11" s="179" t="s">
        <v>17</v>
      </c>
      <c r="F11" s="178"/>
      <c r="G11" s="179" t="s">
        <v>17</v>
      </c>
      <c r="H11" s="178"/>
      <c r="I11" s="179" t="s">
        <v>17</v>
      </c>
      <c r="J11" s="178"/>
      <c r="K11" s="179" t="s">
        <v>17</v>
      </c>
      <c r="L11" s="180"/>
      <c r="M11" s="179" t="s">
        <v>17</v>
      </c>
    </row>
    <row r="12" spans="1:13" ht="6.75" customHeight="1">
      <c r="A12" s="172"/>
      <c r="B12" s="70"/>
      <c r="C12" s="23"/>
      <c r="D12" s="70"/>
      <c r="E12" s="23"/>
      <c r="F12" s="70"/>
      <c r="G12" s="23"/>
      <c r="H12" s="70"/>
      <c r="I12" s="23"/>
      <c r="J12" s="73"/>
      <c r="K12" s="26"/>
      <c r="L12" s="11"/>
      <c r="M12" s="12"/>
    </row>
    <row r="13" spans="1:13" ht="15.75" customHeight="1">
      <c r="A13" s="173">
        <v>2000</v>
      </c>
      <c r="B13" s="71">
        <v>100</v>
      </c>
      <c r="C13" s="59"/>
      <c r="D13" s="71">
        <v>100</v>
      </c>
      <c r="E13" s="59"/>
      <c r="F13" s="71">
        <v>100</v>
      </c>
      <c r="G13" s="59"/>
      <c r="H13" s="71">
        <v>100</v>
      </c>
      <c r="I13" s="59"/>
      <c r="J13" s="71">
        <v>100</v>
      </c>
      <c r="K13" s="59"/>
      <c r="L13" s="57">
        <v>100</v>
      </c>
      <c r="M13" s="58"/>
    </row>
    <row r="14" spans="1:13" ht="15.75" customHeight="1">
      <c r="A14" s="173">
        <v>2001</v>
      </c>
      <c r="B14" s="71">
        <v>102.6</v>
      </c>
      <c r="C14" s="59">
        <v>2.6</v>
      </c>
      <c r="D14" s="71">
        <v>102.5</v>
      </c>
      <c r="E14" s="59">
        <v>2.5</v>
      </c>
      <c r="F14" s="71">
        <v>99.1</v>
      </c>
      <c r="G14" s="59">
        <v>-0.9000000000000057</v>
      </c>
      <c r="H14" s="71">
        <v>104.5</v>
      </c>
      <c r="I14" s="59">
        <v>4.5</v>
      </c>
      <c r="J14" s="71">
        <v>103.54609929078015</v>
      </c>
      <c r="K14" s="59">
        <v>3.5</v>
      </c>
      <c r="L14" s="57">
        <v>103.5</v>
      </c>
      <c r="M14" s="59">
        <v>3.5</v>
      </c>
    </row>
    <row r="15" spans="1:13" ht="15.75" customHeight="1">
      <c r="A15" s="173">
        <v>2002</v>
      </c>
      <c r="B15" s="71">
        <v>104.2</v>
      </c>
      <c r="C15" s="59">
        <v>1.6</v>
      </c>
      <c r="D15" s="71">
        <v>103.3</v>
      </c>
      <c r="E15" s="59">
        <v>0.780487804878046</v>
      </c>
      <c r="F15" s="71">
        <v>97.7</v>
      </c>
      <c r="G15" s="59">
        <v>-1.5</v>
      </c>
      <c r="H15" s="71">
        <v>108.2112970711297</v>
      </c>
      <c r="I15" s="59">
        <v>3.5</v>
      </c>
      <c r="J15" s="71">
        <v>106.83430045132172</v>
      </c>
      <c r="K15" s="59">
        <v>3.2</v>
      </c>
      <c r="L15" s="57">
        <v>106.5</v>
      </c>
      <c r="M15" s="59">
        <v>2.898550724637681</v>
      </c>
    </row>
    <row r="16" spans="1:13" ht="15.75" customHeight="1">
      <c r="A16" s="173">
        <v>2003</v>
      </c>
      <c r="B16" s="71">
        <v>105.0632911392405</v>
      </c>
      <c r="C16" s="59">
        <v>0.9</v>
      </c>
      <c r="D16" s="71">
        <v>105.2</v>
      </c>
      <c r="E16" s="59">
        <v>1.8393030009680598</v>
      </c>
      <c r="F16" s="71">
        <v>97.4</v>
      </c>
      <c r="G16" s="59">
        <v>-0.30706243602865624</v>
      </c>
      <c r="H16" s="71">
        <v>112.6</v>
      </c>
      <c r="I16" s="59">
        <v>4</v>
      </c>
      <c r="J16" s="71">
        <v>110.7</v>
      </c>
      <c r="K16" s="59">
        <v>3.7</v>
      </c>
      <c r="L16" s="57">
        <v>109.8</v>
      </c>
      <c r="M16" s="59">
        <v>3.098591549295772</v>
      </c>
    </row>
    <row r="17" spans="1:13" ht="15.75" customHeight="1">
      <c r="A17" s="173">
        <v>2004</v>
      </c>
      <c r="B17" s="71">
        <v>105.26315789473684</v>
      </c>
      <c r="C17" s="59">
        <v>0.2</v>
      </c>
      <c r="D17" s="71">
        <v>107.8</v>
      </c>
      <c r="E17" s="59">
        <v>2.471482889733835</v>
      </c>
      <c r="F17" s="71">
        <v>98.3</v>
      </c>
      <c r="G17" s="59">
        <v>0.9240246406570753</v>
      </c>
      <c r="H17" s="71">
        <v>116.8</v>
      </c>
      <c r="I17" s="59">
        <v>3.8</v>
      </c>
      <c r="J17" s="71">
        <v>115.1</v>
      </c>
      <c r="K17" s="59">
        <v>3.974706413730796</v>
      </c>
      <c r="L17" s="57">
        <v>113.5</v>
      </c>
      <c r="M17" s="59">
        <v>3.3697632058287823</v>
      </c>
    </row>
    <row r="18" spans="1:13" ht="15.75" customHeight="1">
      <c r="A18" s="174" t="s">
        <v>39</v>
      </c>
      <c r="B18" s="71">
        <v>106.21052631578947</v>
      </c>
      <c r="C18" s="72">
        <f>100*(B18-B17)/B17</f>
        <v>0.8999999999999987</v>
      </c>
      <c r="D18" s="71">
        <v>111.7</v>
      </c>
      <c r="E18" s="59">
        <v>3.6</v>
      </c>
      <c r="F18" s="71">
        <v>101.6</v>
      </c>
      <c r="G18" s="59">
        <v>3.3</v>
      </c>
      <c r="H18" s="71">
        <v>121.4</v>
      </c>
      <c r="I18" s="59">
        <f>100*(H18-H17)/H17</f>
        <v>3.938356164383569</v>
      </c>
      <c r="J18" s="71">
        <v>119.9</v>
      </c>
      <c r="K18" s="59">
        <f>100*(J18-J17)/J17</f>
        <v>4.1702867072111305</v>
      </c>
      <c r="L18" s="56">
        <v>117.5</v>
      </c>
      <c r="M18" s="59">
        <f>100*(L18-L17)/L17</f>
        <v>3.5242290748898677</v>
      </c>
    </row>
    <row r="19" spans="1:13" ht="15.75" customHeight="1">
      <c r="A19" s="173">
        <v>2006</v>
      </c>
      <c r="B19" s="71">
        <f aca="true" t="shared" si="0" ref="B19:B28">B18+B18*C19/100</f>
        <v>107.86741052631578</v>
      </c>
      <c r="C19" s="59">
        <v>1.56</v>
      </c>
      <c r="D19" s="71">
        <v>115.9</v>
      </c>
      <c r="E19" s="59">
        <v>3.8</v>
      </c>
      <c r="F19" s="71">
        <f aca="true" t="shared" si="1" ref="F19:F28">F18+F18*G19/100</f>
        <v>107.5944</v>
      </c>
      <c r="G19" s="59">
        <v>5.9</v>
      </c>
      <c r="H19" s="71">
        <f aca="true" t="shared" si="2" ref="H19:H28">H18+H18*I19/100</f>
        <v>124.92060000000001</v>
      </c>
      <c r="I19" s="59">
        <v>2.9</v>
      </c>
      <c r="J19" s="71">
        <f aca="true" t="shared" si="3" ref="J19:J28">J18+J18*K19/100</f>
        <v>123.497</v>
      </c>
      <c r="K19" s="59">
        <v>3</v>
      </c>
      <c r="L19" s="56">
        <v>121.4</v>
      </c>
      <c r="M19" s="59">
        <f>100*(L19-L18)/L18</f>
        <v>3.3191489361702176</v>
      </c>
    </row>
    <row r="20" spans="1:13" ht="15.75" customHeight="1">
      <c r="A20" s="173">
        <v>2007</v>
      </c>
      <c r="B20" s="71">
        <f t="shared" si="0"/>
        <v>110.57488253052631</v>
      </c>
      <c r="C20" s="59">
        <v>2.51</v>
      </c>
      <c r="D20" s="71">
        <v>122.8</v>
      </c>
      <c r="E20" s="59">
        <v>5.877</v>
      </c>
      <c r="F20" s="71">
        <f t="shared" si="1"/>
        <v>111.360204</v>
      </c>
      <c r="G20" s="59">
        <v>3.5</v>
      </c>
      <c r="H20" s="71">
        <f t="shared" si="2"/>
        <v>129.1679004</v>
      </c>
      <c r="I20" s="59">
        <v>3.4</v>
      </c>
      <c r="J20" s="71">
        <f t="shared" si="3"/>
        <v>128.066389</v>
      </c>
      <c r="K20" s="59">
        <v>3.7</v>
      </c>
      <c r="L20" s="56">
        <v>125.6</v>
      </c>
      <c r="M20" s="59">
        <f>100*(L20-L19)/L19</f>
        <v>3.4596375617792328</v>
      </c>
    </row>
    <row r="21" spans="1:13" ht="15.75" customHeight="1">
      <c r="A21" s="173">
        <v>2008</v>
      </c>
      <c r="B21" s="71">
        <f t="shared" si="0"/>
        <v>115.06422276126568</v>
      </c>
      <c r="C21" s="59">
        <v>4.06</v>
      </c>
      <c r="D21" s="71">
        <f aca="true" t="shared" si="4" ref="D21:D27">D20+D20*E21/100</f>
        <v>127.58919999999999</v>
      </c>
      <c r="E21" s="59">
        <v>3.9</v>
      </c>
      <c r="F21" s="71">
        <f t="shared" si="1"/>
        <v>116.482773384</v>
      </c>
      <c r="G21" s="59">
        <v>4.6</v>
      </c>
      <c r="H21" s="71">
        <f t="shared" si="2"/>
        <v>136.33026047718002</v>
      </c>
      <c r="I21" s="59">
        <v>5.545</v>
      </c>
      <c r="J21" s="71">
        <f t="shared" si="3"/>
        <v>135.110040395</v>
      </c>
      <c r="K21" s="59">
        <v>5.5</v>
      </c>
      <c r="L21" s="56">
        <v>132.3</v>
      </c>
      <c r="M21" s="59">
        <v>5.2</v>
      </c>
    </row>
    <row r="22" spans="1:13" ht="15.75" customHeight="1">
      <c r="A22" s="173">
        <v>2009</v>
      </c>
      <c r="B22" s="71">
        <f t="shared" si="0"/>
        <v>115.06422276126568</v>
      </c>
      <c r="C22" s="59">
        <v>0</v>
      </c>
      <c r="D22" s="71">
        <f t="shared" si="4"/>
        <v>126.24823750799999</v>
      </c>
      <c r="E22" s="59">
        <v>-1.051</v>
      </c>
      <c r="F22" s="71">
        <f t="shared" si="1"/>
        <v>108.794910340656</v>
      </c>
      <c r="G22" s="59">
        <v>-6.6</v>
      </c>
      <c r="H22" s="71">
        <f t="shared" si="2"/>
        <v>141.78347089626723</v>
      </c>
      <c r="I22" s="59">
        <v>4</v>
      </c>
      <c r="J22" s="71">
        <f t="shared" si="3"/>
        <v>139.78079449145514</v>
      </c>
      <c r="K22" s="59">
        <v>3.457</v>
      </c>
      <c r="L22" s="56">
        <f aca="true" t="shared" si="5" ref="L22:L27">L21+L21*M22/100</f>
        <v>135.00950400000002</v>
      </c>
      <c r="M22" s="59">
        <v>2.048</v>
      </c>
    </row>
    <row r="23" spans="1:13" ht="15.75" customHeight="1">
      <c r="A23" s="175">
        <v>2010</v>
      </c>
      <c r="B23" s="176">
        <f t="shared" si="0"/>
        <v>116.46800627895313</v>
      </c>
      <c r="C23" s="61">
        <v>1.22</v>
      </c>
      <c r="D23" s="176">
        <f t="shared" si="4"/>
        <v>127.636968120588</v>
      </c>
      <c r="E23" s="61">
        <v>1.1</v>
      </c>
      <c r="F23" s="176">
        <f t="shared" si="1"/>
        <v>114.9635817569712</v>
      </c>
      <c r="G23" s="61">
        <v>5.67</v>
      </c>
      <c r="H23" s="176">
        <f t="shared" si="2"/>
        <v>145.46984113957018</v>
      </c>
      <c r="I23" s="61">
        <v>2.6</v>
      </c>
      <c r="J23" s="176">
        <f t="shared" si="3"/>
        <v>144.5333415041646</v>
      </c>
      <c r="K23" s="61">
        <v>3.4</v>
      </c>
      <c r="L23" s="60">
        <f t="shared" si="5"/>
        <v>138.51975110400002</v>
      </c>
      <c r="M23" s="61">
        <v>2.6</v>
      </c>
    </row>
    <row r="24" spans="1:13" ht="15.75" customHeight="1">
      <c r="A24" s="175">
        <v>2011</v>
      </c>
      <c r="B24" s="176">
        <f t="shared" si="0"/>
        <v>120.42791849243753</v>
      </c>
      <c r="C24" s="61">
        <v>3.4</v>
      </c>
      <c r="D24" s="176">
        <f t="shared" si="4"/>
        <v>131.8489880685674</v>
      </c>
      <c r="E24" s="61">
        <v>3.3</v>
      </c>
      <c r="F24" s="176">
        <f t="shared" si="1"/>
        <v>124.73548620631375</v>
      </c>
      <c r="G24" s="61">
        <v>8.5</v>
      </c>
      <c r="H24" s="176">
        <f t="shared" si="2"/>
        <v>149.39752685033858</v>
      </c>
      <c r="I24" s="61">
        <v>2.7</v>
      </c>
      <c r="J24" s="176">
        <f t="shared" si="3"/>
        <v>148.86934174928956</v>
      </c>
      <c r="K24" s="61">
        <v>3</v>
      </c>
      <c r="L24" s="60">
        <f t="shared" si="5"/>
        <v>143.09090289043203</v>
      </c>
      <c r="M24" s="61">
        <v>3.3</v>
      </c>
    </row>
    <row r="25" spans="1:13" ht="15.75" customHeight="1">
      <c r="A25" s="175">
        <v>2012</v>
      </c>
      <c r="B25" s="176">
        <f t="shared" si="0"/>
        <v>123.79990021022577</v>
      </c>
      <c r="C25" s="61">
        <v>2.8</v>
      </c>
      <c r="D25" s="176">
        <f t="shared" si="4"/>
        <v>135.01336378221302</v>
      </c>
      <c r="E25" s="61">
        <v>2.4</v>
      </c>
      <c r="F25" s="176">
        <f t="shared" si="1"/>
        <v>128.47755079250317</v>
      </c>
      <c r="G25" s="61">
        <v>3</v>
      </c>
      <c r="H25" s="176">
        <f t="shared" si="2"/>
        <v>154.19318746223445</v>
      </c>
      <c r="I25" s="61">
        <v>3.21</v>
      </c>
      <c r="J25" s="176">
        <f t="shared" si="3"/>
        <v>154.21375111808905</v>
      </c>
      <c r="K25" s="61">
        <v>3.59</v>
      </c>
      <c r="L25" s="60">
        <f t="shared" si="5"/>
        <v>147.95599358870672</v>
      </c>
      <c r="M25" s="61">
        <v>3.4</v>
      </c>
    </row>
    <row r="26" spans="1:13" ht="15.75" customHeight="1">
      <c r="A26" s="175">
        <v>2013</v>
      </c>
      <c r="B26" s="176">
        <f t="shared" si="0"/>
        <v>125.60737875329507</v>
      </c>
      <c r="C26" s="61">
        <v>1.46</v>
      </c>
      <c r="D26" s="176">
        <f t="shared" si="4"/>
        <v>136.36349742003515</v>
      </c>
      <c r="E26" s="61">
        <v>1</v>
      </c>
      <c r="F26" s="176">
        <f t="shared" si="1"/>
        <v>129.8908038512207</v>
      </c>
      <c r="G26" s="61">
        <v>1.1</v>
      </c>
      <c r="H26" s="176">
        <f t="shared" si="2"/>
        <v>157.43124439894137</v>
      </c>
      <c r="I26" s="61">
        <v>2.1</v>
      </c>
      <c r="J26" s="176">
        <f t="shared" si="3"/>
        <v>156.80454213687295</v>
      </c>
      <c r="K26" s="61">
        <v>1.68</v>
      </c>
      <c r="L26" s="60">
        <f t="shared" si="5"/>
        <v>150.61920147330343</v>
      </c>
      <c r="M26" s="61">
        <v>1.8</v>
      </c>
    </row>
    <row r="27" spans="1:13" ht="15.75" customHeight="1">
      <c r="A27" s="175">
        <v>2014</v>
      </c>
      <c r="B27" s="176">
        <f t="shared" si="0"/>
        <v>126.91369549232934</v>
      </c>
      <c r="C27" s="61">
        <v>1.04</v>
      </c>
      <c r="D27" s="176">
        <f t="shared" si="4"/>
        <v>137.7271323942355</v>
      </c>
      <c r="E27" s="61">
        <v>1</v>
      </c>
      <c r="F27" s="176">
        <f t="shared" si="1"/>
        <v>128.4620050088573</v>
      </c>
      <c r="G27" s="61">
        <v>-1.1</v>
      </c>
      <c r="H27" s="176">
        <f t="shared" si="2"/>
        <v>159.63528182052656</v>
      </c>
      <c r="I27" s="61">
        <v>1.4</v>
      </c>
      <c r="J27" s="176">
        <f t="shared" si="3"/>
        <v>157.90217393183107</v>
      </c>
      <c r="K27" s="61">
        <v>0.7</v>
      </c>
      <c r="L27" s="60">
        <f t="shared" si="5"/>
        <v>151.37229748066994</v>
      </c>
      <c r="M27" s="61">
        <v>0.5</v>
      </c>
    </row>
    <row r="28" spans="1:13" s="170" customFormat="1" ht="15.75" customHeight="1">
      <c r="A28" s="175">
        <v>2015</v>
      </c>
      <c r="B28" s="176">
        <f t="shared" si="0"/>
        <v>126.65986810134468</v>
      </c>
      <c r="C28" s="61">
        <v>-0.2</v>
      </c>
      <c r="D28" s="176">
        <f>D27+D27*E28/100</f>
        <v>138.41576805620667</v>
      </c>
      <c r="E28" s="61">
        <v>0.5</v>
      </c>
      <c r="F28" s="176">
        <f t="shared" si="1"/>
        <v>124.86506886860928</v>
      </c>
      <c r="G28" s="61">
        <v>-2.8</v>
      </c>
      <c r="H28" s="176">
        <f t="shared" si="2"/>
        <v>161.87017576601394</v>
      </c>
      <c r="I28" s="61">
        <v>1.4</v>
      </c>
      <c r="J28" s="176">
        <f t="shared" si="3"/>
        <v>159.16539132328572</v>
      </c>
      <c r="K28" s="61">
        <v>0.8</v>
      </c>
      <c r="L28" s="60">
        <f>L27+L27*M28/100</f>
        <v>152.28053126555398</v>
      </c>
      <c r="M28" s="61">
        <v>0.6</v>
      </c>
    </row>
    <row r="29" spans="1:13" ht="15.75" customHeight="1">
      <c r="A29" s="175" t="s">
        <v>68</v>
      </c>
      <c r="B29" s="176">
        <f>B28+B28*C29/100</f>
        <v>127.1031776396994</v>
      </c>
      <c r="C29" s="61">
        <v>0.35</v>
      </c>
      <c r="D29" s="176">
        <f>D28+D28*E29/100</f>
        <v>139.1078468964877</v>
      </c>
      <c r="E29" s="61">
        <v>0.5</v>
      </c>
      <c r="F29" s="176">
        <f>F28+F28*G29/100</f>
        <v>123.36668804218597</v>
      </c>
      <c r="G29" s="61">
        <v>-1.2</v>
      </c>
      <c r="H29" s="189">
        <f>H28+H28*I29/100</f>
        <v>163.81261787520612</v>
      </c>
      <c r="I29" s="190">
        <v>1.2</v>
      </c>
      <c r="J29" s="169">
        <f>J28+J28*K29/100</f>
        <v>160.75704523651856</v>
      </c>
      <c r="K29" s="63">
        <v>1</v>
      </c>
      <c r="L29" s="62">
        <f>L28+L28*M29/100</f>
        <v>153.65105604694395</v>
      </c>
      <c r="M29" s="63">
        <v>0.9</v>
      </c>
    </row>
    <row r="30" spans="1:13" ht="15.75" customHeight="1">
      <c r="A30" s="188" t="s">
        <v>60</v>
      </c>
      <c r="B30" s="189">
        <f>B29+B29*C30/100</f>
        <v>128.75551894901548</v>
      </c>
      <c r="C30" s="190">
        <v>1.3</v>
      </c>
      <c r="D30" s="169">
        <f>D29+D29*E30/100</f>
        <v>141.61178814062447</v>
      </c>
      <c r="E30" s="63">
        <v>1.8</v>
      </c>
      <c r="F30" s="169">
        <f>F29+F29*G30/100</f>
        <v>125.58728842694532</v>
      </c>
      <c r="G30" s="63">
        <v>1.8</v>
      </c>
      <c r="H30" s="189">
        <f>H29+H29*I30/100</f>
        <v>165.12311881820776</v>
      </c>
      <c r="I30" s="190">
        <v>0.8</v>
      </c>
      <c r="J30" s="169">
        <f>J29+J29*K30/100</f>
        <v>161.8823445531742</v>
      </c>
      <c r="K30" s="63">
        <v>0.7</v>
      </c>
      <c r="L30" s="62">
        <f>L29+L29*M30/100</f>
        <v>152.57549865461533</v>
      </c>
      <c r="M30" s="63">
        <v>-0.7</v>
      </c>
    </row>
    <row r="31" spans="1:13" ht="15.75" customHeight="1">
      <c r="A31" s="191" t="s">
        <v>67</v>
      </c>
      <c r="B31" s="192">
        <f>B30+B30*C31/100</f>
        <v>130.4293406953527</v>
      </c>
      <c r="C31" s="193">
        <v>1.3</v>
      </c>
      <c r="D31" s="177">
        <f>D30+D30*E31/100</f>
        <v>144.30241211529633</v>
      </c>
      <c r="E31" s="65">
        <v>1.9</v>
      </c>
      <c r="F31" s="177">
        <f>F30+F30*G31/100</f>
        <v>127.97344690705728</v>
      </c>
      <c r="G31" s="65">
        <v>1.9</v>
      </c>
      <c r="H31" s="192">
        <f>H30+H30*I31/100</f>
        <v>167.10459624402625</v>
      </c>
      <c r="I31" s="193">
        <v>1.2</v>
      </c>
      <c r="J31" s="177">
        <f>J30+J30*K31/100</f>
        <v>163.6630503432591</v>
      </c>
      <c r="K31" s="65">
        <v>1.1</v>
      </c>
      <c r="L31" s="64">
        <f>L30+L30*M31/100</f>
        <v>153.79610264385227</v>
      </c>
      <c r="M31" s="65">
        <v>0.8</v>
      </c>
    </row>
    <row r="32" spans="1:13" ht="10.5" customHeight="1">
      <c r="A32" s="90"/>
      <c r="B32" s="62"/>
      <c r="C32" s="91"/>
      <c r="D32" s="62"/>
      <c r="E32" s="91"/>
      <c r="F32" s="62"/>
      <c r="G32" s="91"/>
      <c r="H32" s="62"/>
      <c r="I32" s="91"/>
      <c r="J32" s="62"/>
      <c r="K32" s="91"/>
      <c r="L32" s="62"/>
      <c r="M32" s="91"/>
    </row>
    <row r="33" spans="1:9" ht="14.25" customHeight="1">
      <c r="A33" s="9" t="s">
        <v>43</v>
      </c>
      <c r="C33" s="5"/>
      <c r="D33" s="4"/>
      <c r="F33" s="3"/>
      <c r="H33" s="3"/>
      <c r="I33" s="5"/>
    </row>
    <row r="34" spans="1:9" ht="14.25" customHeight="1">
      <c r="A34" s="9" t="s">
        <v>54</v>
      </c>
      <c r="C34" s="5"/>
      <c r="D34" s="4"/>
      <c r="F34" s="3"/>
      <c r="H34" s="3"/>
      <c r="I34" s="5"/>
    </row>
    <row r="35" spans="1:9" ht="14.25" customHeight="1">
      <c r="A35" s="9" t="s">
        <v>58</v>
      </c>
      <c r="C35" s="5"/>
      <c r="D35" s="4"/>
      <c r="F35" s="3"/>
      <c r="H35" s="3"/>
      <c r="I35" s="5"/>
    </row>
    <row r="36" spans="1:9" ht="14.25" customHeight="1">
      <c r="A36" s="9" t="s">
        <v>52</v>
      </c>
      <c r="C36" s="5"/>
      <c r="D36" s="4"/>
      <c r="F36" s="3"/>
      <c r="H36" s="3"/>
      <c r="I36" s="5"/>
    </row>
    <row r="37" spans="3:9" ht="12.75">
      <c r="C37" s="5"/>
      <c r="F37" s="3"/>
      <c r="H37" s="3"/>
      <c r="I37" s="5"/>
    </row>
    <row r="38" spans="3:9" ht="12.75">
      <c r="C38" s="5"/>
      <c r="F38" s="3"/>
      <c r="H38" s="3"/>
      <c r="I38" s="5"/>
    </row>
    <row r="39" spans="3:9" ht="12.75">
      <c r="C39" s="5"/>
      <c r="F39" s="3"/>
      <c r="I39" s="5"/>
    </row>
    <row r="40" spans="3:9" ht="12.75">
      <c r="C40" s="5"/>
      <c r="F40" s="3"/>
      <c r="I40" s="5"/>
    </row>
    <row r="41" spans="3:9" ht="12.75">
      <c r="C41" s="5"/>
      <c r="F41" s="3"/>
      <c r="I41" s="5"/>
    </row>
    <row r="42" spans="3:9" ht="12.75">
      <c r="C42" s="5"/>
      <c r="F42" s="3"/>
      <c r="I42" s="5"/>
    </row>
    <row r="43" spans="3:9" ht="12.75">
      <c r="C43" s="5"/>
      <c r="F43" s="3"/>
      <c r="I43" s="5"/>
    </row>
    <row r="44" spans="3:9" ht="12.75">
      <c r="C44" s="5"/>
      <c r="F44" s="3"/>
      <c r="I44" s="5"/>
    </row>
    <row r="45" spans="3:9" ht="12.75">
      <c r="C45" s="5"/>
      <c r="F45" s="3"/>
      <c r="I45" s="5"/>
    </row>
    <row r="46" spans="3:9" ht="12.75">
      <c r="C46" s="5"/>
      <c r="F46" s="3"/>
      <c r="I46" s="5"/>
    </row>
    <row r="47" spans="3:9" ht="12.75">
      <c r="C47" s="5"/>
      <c r="F47" s="3"/>
      <c r="I47" s="5"/>
    </row>
    <row r="48" spans="3:9" ht="12.75">
      <c r="C48" s="5"/>
      <c r="F48" s="3"/>
      <c r="I48" s="5"/>
    </row>
    <row r="49" spans="3:9" ht="12.75">
      <c r="C49" s="5"/>
      <c r="F49" s="3"/>
      <c r="I49" s="5"/>
    </row>
    <row r="50" spans="3:9" ht="12.75">
      <c r="C50" s="5"/>
      <c r="F50" s="3"/>
      <c r="I50" s="5"/>
    </row>
    <row r="51" spans="3:9" ht="12.75">
      <c r="C51" s="5"/>
      <c r="F51" s="3"/>
      <c r="I51" s="5"/>
    </row>
    <row r="52" spans="3:9" ht="12.75">
      <c r="C52" s="5"/>
      <c r="F52" s="3"/>
      <c r="I52" s="5"/>
    </row>
    <row r="53" spans="3:9" ht="12.75">
      <c r="C53" s="5"/>
      <c r="F53" s="3"/>
      <c r="I53" s="5"/>
    </row>
    <row r="54" spans="3:9" ht="12.75">
      <c r="C54" s="5"/>
      <c r="F54" s="3"/>
      <c r="I54" s="5"/>
    </row>
    <row r="55" spans="3:9" ht="12.75">
      <c r="C55" s="5"/>
      <c r="F55" s="3"/>
      <c r="I55" s="5"/>
    </row>
    <row r="56" spans="3:9" ht="12.75">
      <c r="C56" s="5"/>
      <c r="F56" s="3"/>
      <c r="I56" s="5"/>
    </row>
    <row r="57" spans="3:9" ht="12.75">
      <c r="C57" s="5"/>
      <c r="F57" s="3"/>
      <c r="I57" s="5"/>
    </row>
    <row r="58" spans="3:9" ht="12.75">
      <c r="C58" s="5"/>
      <c r="F58" s="3"/>
      <c r="I58" s="5"/>
    </row>
    <row r="59" spans="3:9" ht="12.75">
      <c r="C59" s="5"/>
      <c r="F59" s="3"/>
      <c r="I59" s="5"/>
    </row>
    <row r="60" spans="3:9" ht="12.75">
      <c r="C60" s="5"/>
      <c r="F60" s="3"/>
      <c r="I60" s="5"/>
    </row>
    <row r="61" spans="3:9" ht="12.75">
      <c r="C61" s="5"/>
      <c r="F61" s="3"/>
      <c r="I61" s="5"/>
    </row>
    <row r="62" spans="3:9" ht="12.75">
      <c r="C62" s="5"/>
      <c r="F62" s="3"/>
      <c r="I62" s="5"/>
    </row>
    <row r="63" spans="3:9" ht="12.75">
      <c r="C63" s="5"/>
      <c r="F63" s="3"/>
      <c r="I63" s="5"/>
    </row>
    <row r="64" spans="3:9" ht="12.75">
      <c r="C64" s="5"/>
      <c r="F64" s="3"/>
      <c r="I64" s="5"/>
    </row>
    <row r="65" ht="12.75">
      <c r="F65" s="3"/>
    </row>
    <row r="66" ht="12.75">
      <c r="F66" s="3"/>
    </row>
    <row r="67" ht="12.75">
      <c r="F67" s="3"/>
    </row>
    <row r="68" ht="12.75">
      <c r="F68" s="3"/>
    </row>
  </sheetData>
  <sheetProtection/>
  <printOptions/>
  <pageMargins left="0.31496062992125984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1"/>
  <sheetViews>
    <sheetView zoomScale="110" zoomScaleNormal="110" zoomScalePageLayoutView="0" workbookViewId="0" topLeftCell="A1">
      <pane xSplit="1" ySplit="10" topLeftCell="B1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02" sqref="F202"/>
    </sheetView>
  </sheetViews>
  <sheetFormatPr defaultColWidth="9.140625" defaultRowHeight="12.75"/>
  <cols>
    <col min="1" max="1" width="5.28125" style="1" customWidth="1"/>
    <col min="2" max="2" width="6.7109375" style="2" customWidth="1"/>
    <col min="3" max="3" width="6.140625" style="2" customWidth="1"/>
    <col min="4" max="4" width="6.421875" style="2" customWidth="1"/>
    <col min="5" max="5" width="8.00390625" style="2" customWidth="1"/>
    <col min="6" max="6" width="6.57421875" style="2" customWidth="1"/>
    <col min="7" max="7" width="6.28125" style="2" customWidth="1"/>
    <col min="8" max="8" width="7.7109375" style="2" customWidth="1"/>
    <col min="9" max="9" width="8.140625" style="2" customWidth="1"/>
    <col min="10" max="10" width="6.7109375" style="0" customWidth="1"/>
    <col min="11" max="11" width="6.140625" style="0" customWidth="1"/>
    <col min="12" max="12" width="8.140625" style="0" customWidth="1"/>
    <col min="13" max="13" width="7.8515625" style="0" customWidth="1"/>
    <col min="14" max="15" width="8.140625" style="0" customWidth="1"/>
    <col min="18" max="18" width="9.57421875" style="0" bestFit="1" customWidth="1"/>
  </cols>
  <sheetData>
    <row r="1" ht="13.5">
      <c r="A1" s="86" t="s">
        <v>69</v>
      </c>
    </row>
    <row r="2" spans="1:10" ht="15.75" customHeight="1">
      <c r="A2" s="7" t="s">
        <v>66</v>
      </c>
      <c r="J2" s="8"/>
    </row>
    <row r="3" ht="11.25" customHeight="1">
      <c r="A3" s="6" t="s">
        <v>20</v>
      </c>
    </row>
    <row r="4" ht="4.5" customHeight="1">
      <c r="A4" s="6"/>
    </row>
    <row r="5" spans="1:15" ht="12.75" customHeight="1">
      <c r="A5" s="96" t="s">
        <v>0</v>
      </c>
      <c r="B5" s="97" t="s">
        <v>24</v>
      </c>
      <c r="C5" s="98"/>
      <c r="D5" s="97" t="s">
        <v>27</v>
      </c>
      <c r="E5" s="99"/>
      <c r="F5" s="97" t="s">
        <v>28</v>
      </c>
      <c r="G5" s="99"/>
      <c r="H5" s="97" t="s">
        <v>22</v>
      </c>
      <c r="I5" s="100"/>
      <c r="J5" s="97"/>
      <c r="K5" s="99"/>
      <c r="L5" s="97" t="s">
        <v>38</v>
      </c>
      <c r="M5" s="98"/>
      <c r="N5" s="110" t="s">
        <v>63</v>
      </c>
      <c r="O5" s="111"/>
    </row>
    <row r="6" spans="1:15" ht="12.75" customHeight="1">
      <c r="A6" s="101"/>
      <c r="B6" s="102" t="s">
        <v>25</v>
      </c>
      <c r="C6" s="103"/>
      <c r="D6" s="102" t="s">
        <v>53</v>
      </c>
      <c r="E6" s="104"/>
      <c r="F6" s="102" t="s">
        <v>29</v>
      </c>
      <c r="G6" s="104"/>
      <c r="H6" s="105"/>
      <c r="I6" s="106" t="s">
        <v>21</v>
      </c>
      <c r="J6" s="106"/>
      <c r="K6" s="107"/>
      <c r="L6" s="102" t="s">
        <v>37</v>
      </c>
      <c r="M6" s="103"/>
      <c r="N6" s="112" t="s">
        <v>62</v>
      </c>
      <c r="O6" s="108"/>
    </row>
    <row r="7" spans="1:15" ht="12.75" customHeight="1">
      <c r="A7" s="101"/>
      <c r="B7" s="102" t="s">
        <v>26</v>
      </c>
      <c r="C7" s="103"/>
      <c r="D7" s="102" t="s">
        <v>21</v>
      </c>
      <c r="E7" s="104"/>
      <c r="F7" s="102" t="s">
        <v>30</v>
      </c>
      <c r="G7" s="104"/>
      <c r="H7" s="102" t="s">
        <v>18</v>
      </c>
      <c r="I7" s="99"/>
      <c r="J7" s="102" t="s">
        <v>64</v>
      </c>
      <c r="K7" s="104"/>
      <c r="L7" s="102" t="s">
        <v>48</v>
      </c>
      <c r="M7" s="108"/>
      <c r="N7" s="112" t="s">
        <v>61</v>
      </c>
      <c r="O7" s="108"/>
    </row>
    <row r="8" spans="1:15" ht="12.75" customHeight="1">
      <c r="A8" s="101"/>
      <c r="B8" s="92" t="s">
        <v>13</v>
      </c>
      <c r="C8" s="93" t="s">
        <v>15</v>
      </c>
      <c r="D8" s="92" t="s">
        <v>13</v>
      </c>
      <c r="E8" s="93" t="s">
        <v>15</v>
      </c>
      <c r="F8" s="92" t="s">
        <v>13</v>
      </c>
      <c r="G8" s="93" t="s">
        <v>15</v>
      </c>
      <c r="H8" s="92" t="s">
        <v>13</v>
      </c>
      <c r="I8" s="93" t="s">
        <v>15</v>
      </c>
      <c r="J8" s="92" t="s">
        <v>13</v>
      </c>
      <c r="K8" s="93" t="s">
        <v>15</v>
      </c>
      <c r="L8" s="92" t="s">
        <v>13</v>
      </c>
      <c r="M8" s="93" t="s">
        <v>15</v>
      </c>
      <c r="N8" s="113" t="s">
        <v>13</v>
      </c>
      <c r="O8" s="93" t="s">
        <v>15</v>
      </c>
    </row>
    <row r="9" spans="1:15" ht="12.75" customHeight="1">
      <c r="A9" s="101"/>
      <c r="B9" s="92" t="s">
        <v>14</v>
      </c>
      <c r="C9" s="93" t="s">
        <v>16</v>
      </c>
      <c r="D9" s="92" t="s">
        <v>14</v>
      </c>
      <c r="E9" s="93" t="s">
        <v>16</v>
      </c>
      <c r="F9" s="92" t="s">
        <v>14</v>
      </c>
      <c r="G9" s="93" t="s">
        <v>16</v>
      </c>
      <c r="H9" s="92" t="s">
        <v>14</v>
      </c>
      <c r="I9" s="93" t="s">
        <v>16</v>
      </c>
      <c r="J9" s="92" t="s">
        <v>14</v>
      </c>
      <c r="K9" s="93" t="s">
        <v>16</v>
      </c>
      <c r="L9" s="92" t="s">
        <v>14</v>
      </c>
      <c r="M9" s="93" t="s">
        <v>16</v>
      </c>
      <c r="N9" s="113" t="s">
        <v>14</v>
      </c>
      <c r="O9" s="93" t="s">
        <v>16</v>
      </c>
    </row>
    <row r="10" spans="1:15" ht="12.75" customHeight="1">
      <c r="A10" s="109"/>
      <c r="B10" s="94"/>
      <c r="C10" s="95" t="s">
        <v>17</v>
      </c>
      <c r="D10" s="94"/>
      <c r="E10" s="95" t="s">
        <v>17</v>
      </c>
      <c r="F10" s="94"/>
      <c r="G10" s="95" t="s">
        <v>17</v>
      </c>
      <c r="H10" s="94"/>
      <c r="I10" s="95" t="s">
        <v>17</v>
      </c>
      <c r="J10" s="94"/>
      <c r="K10" s="95" t="s">
        <v>17</v>
      </c>
      <c r="L10" s="94"/>
      <c r="M10" s="95" t="s">
        <v>17</v>
      </c>
      <c r="N10" s="114"/>
      <c r="O10" s="95" t="s">
        <v>17</v>
      </c>
    </row>
    <row r="11" spans="1:15" ht="3.75" customHeight="1">
      <c r="A11" s="24"/>
      <c r="B11" s="10"/>
      <c r="C11" s="23"/>
      <c r="D11" s="10"/>
      <c r="E11" s="23"/>
      <c r="F11" s="10"/>
      <c r="G11" s="23"/>
      <c r="H11" s="10"/>
      <c r="I11" s="23"/>
      <c r="J11" s="11"/>
      <c r="K11" s="26"/>
      <c r="L11" s="11"/>
      <c r="M11" s="137"/>
      <c r="N11" s="11"/>
      <c r="O11" s="137"/>
    </row>
    <row r="12" spans="1:15" ht="12" customHeight="1">
      <c r="A12" s="24">
        <v>1970</v>
      </c>
      <c r="B12" s="13">
        <v>223</v>
      </c>
      <c r="C12" s="23"/>
      <c r="D12" s="14">
        <v>138.2</v>
      </c>
      <c r="E12" s="23"/>
      <c r="F12" s="13">
        <v>297</v>
      </c>
      <c r="G12" s="23"/>
      <c r="H12" s="14">
        <v>163.9</v>
      </c>
      <c r="I12" s="23"/>
      <c r="J12" s="14">
        <v>165</v>
      </c>
      <c r="K12" s="26"/>
      <c r="L12" s="11"/>
      <c r="M12" s="12"/>
      <c r="N12" s="11"/>
      <c r="O12" s="12"/>
    </row>
    <row r="13" spans="1:15" ht="12" customHeight="1">
      <c r="A13" s="24">
        <v>1971</v>
      </c>
      <c r="B13" s="13">
        <v>237</v>
      </c>
      <c r="C13" s="16">
        <f aca="true" t="shared" si="0" ref="C13:C46">100*(B13-B12)/B12</f>
        <v>6.278026905829597</v>
      </c>
      <c r="D13" s="14">
        <v>148.6</v>
      </c>
      <c r="E13" s="16">
        <f>100*(D13-D12)/D12</f>
        <v>7.525325615050655</v>
      </c>
      <c r="F13" s="13">
        <v>312</v>
      </c>
      <c r="G13" s="16">
        <f>100*(F13-F12)/F12</f>
        <v>5.05050505050505</v>
      </c>
      <c r="H13" s="14">
        <v>184.8</v>
      </c>
      <c r="I13" s="16">
        <f>100*(H13-H12)/H12</f>
        <v>12.751677852348996</v>
      </c>
      <c r="J13" s="14">
        <v>178</v>
      </c>
      <c r="K13" s="16">
        <f>100*(J13-J12)/J12</f>
        <v>7.878787878787879</v>
      </c>
      <c r="L13" s="11"/>
      <c r="M13" s="12"/>
      <c r="N13" s="11"/>
      <c r="O13" s="12"/>
    </row>
    <row r="14" spans="1:15" ht="12" customHeight="1">
      <c r="A14" s="24">
        <v>1972</v>
      </c>
      <c r="B14" s="13">
        <v>254</v>
      </c>
      <c r="C14" s="16">
        <f t="shared" si="0"/>
        <v>7.172995780590718</v>
      </c>
      <c r="D14" s="14">
        <v>160.9</v>
      </c>
      <c r="E14" s="16">
        <f aca="true" t="shared" si="1" ref="E14:G46">100*(D14-D13)/D13</f>
        <v>8.277254374158824</v>
      </c>
      <c r="F14" s="13">
        <v>338</v>
      </c>
      <c r="G14" s="16">
        <f t="shared" si="1"/>
        <v>8.333333333333334</v>
      </c>
      <c r="H14" s="14">
        <v>206.3</v>
      </c>
      <c r="I14" s="16">
        <f aca="true" t="shared" si="2" ref="I14:I46">100*(H14-H13)/H13</f>
        <v>11.634199134199134</v>
      </c>
      <c r="J14" s="14">
        <v>194</v>
      </c>
      <c r="K14" s="16">
        <f aca="true" t="shared" si="3" ref="K14:K46">100*(J14-J13)/J13</f>
        <v>8.98876404494382</v>
      </c>
      <c r="L14" s="11"/>
      <c r="M14" s="12"/>
      <c r="N14" s="11"/>
      <c r="O14" s="12"/>
    </row>
    <row r="15" spans="1:15" ht="12" customHeight="1">
      <c r="A15" s="24">
        <v>1973</v>
      </c>
      <c r="B15" s="13">
        <v>284</v>
      </c>
      <c r="C15" s="16">
        <f t="shared" si="0"/>
        <v>11.811023622047244</v>
      </c>
      <c r="D15" s="14">
        <v>187.9</v>
      </c>
      <c r="E15" s="16">
        <f t="shared" si="1"/>
        <v>16.78060907395898</v>
      </c>
      <c r="F15" s="13">
        <v>398</v>
      </c>
      <c r="G15" s="16">
        <f t="shared" si="1"/>
        <v>17.75147928994083</v>
      </c>
      <c r="H15" s="14">
        <v>238</v>
      </c>
      <c r="I15" s="16">
        <f t="shared" si="2"/>
        <v>15.365971885603484</v>
      </c>
      <c r="J15" s="14">
        <v>217</v>
      </c>
      <c r="K15" s="16">
        <f t="shared" si="3"/>
        <v>11.855670103092784</v>
      </c>
      <c r="L15" s="11"/>
      <c r="M15" s="12"/>
      <c r="N15" s="11"/>
      <c r="O15" s="12"/>
    </row>
    <row r="16" spans="1:15" ht="12" customHeight="1">
      <c r="A16" s="24">
        <v>1974</v>
      </c>
      <c r="B16" s="13">
        <v>333</v>
      </c>
      <c r="C16" s="16">
        <f t="shared" si="0"/>
        <v>17.253521126760564</v>
      </c>
      <c r="D16" s="14">
        <v>233.2</v>
      </c>
      <c r="E16" s="16">
        <f t="shared" si="1"/>
        <v>24.108568387440116</v>
      </c>
      <c r="F16" s="13">
        <v>495</v>
      </c>
      <c r="G16" s="16">
        <f t="shared" si="1"/>
        <v>24.371859296482413</v>
      </c>
      <c r="H16" s="14">
        <v>284.8</v>
      </c>
      <c r="I16" s="16">
        <f t="shared" si="2"/>
        <v>19.663865546218492</v>
      </c>
      <c r="J16" s="14">
        <v>250</v>
      </c>
      <c r="K16" s="16">
        <f t="shared" si="3"/>
        <v>15.2073732718894</v>
      </c>
      <c r="L16" s="11"/>
      <c r="M16" s="12"/>
      <c r="N16" s="11"/>
      <c r="O16" s="12"/>
    </row>
    <row r="17" spans="1:15" ht="12" customHeight="1">
      <c r="A17" s="27">
        <v>1975</v>
      </c>
      <c r="B17" s="28">
        <v>392</v>
      </c>
      <c r="C17" s="29">
        <f t="shared" si="0"/>
        <v>17.71771771771772</v>
      </c>
      <c r="D17" s="30">
        <v>259</v>
      </c>
      <c r="E17" s="29">
        <f t="shared" si="1"/>
        <v>11.063464837049747</v>
      </c>
      <c r="F17" s="28">
        <v>562</v>
      </c>
      <c r="G17" s="29">
        <f t="shared" si="1"/>
        <v>13.535353535353535</v>
      </c>
      <c r="H17" s="30">
        <v>347.2</v>
      </c>
      <c r="I17" s="29">
        <f t="shared" si="2"/>
        <v>21.910112359550556</v>
      </c>
      <c r="J17" s="30">
        <v>307</v>
      </c>
      <c r="K17" s="29">
        <f t="shared" si="3"/>
        <v>22.8</v>
      </c>
      <c r="L17" s="31">
        <v>81.9</v>
      </c>
      <c r="M17" s="32"/>
      <c r="N17" s="11"/>
      <c r="O17" s="12"/>
    </row>
    <row r="18" spans="1:15" ht="12" customHeight="1">
      <c r="A18" s="27">
        <v>1976</v>
      </c>
      <c r="B18" s="28">
        <v>449</v>
      </c>
      <c r="C18" s="29">
        <f t="shared" si="0"/>
        <v>14.540816326530612</v>
      </c>
      <c r="D18" s="30">
        <v>282.8</v>
      </c>
      <c r="E18" s="29">
        <f t="shared" si="1"/>
        <v>9.189189189189193</v>
      </c>
      <c r="F18" s="28">
        <v>626</v>
      </c>
      <c r="G18" s="29">
        <f t="shared" si="1"/>
        <v>11.387900355871887</v>
      </c>
      <c r="H18" s="30">
        <v>399.1</v>
      </c>
      <c r="I18" s="29">
        <f t="shared" si="2"/>
        <v>14.94815668202766</v>
      </c>
      <c r="J18" s="30">
        <v>353</v>
      </c>
      <c r="K18" s="29">
        <f t="shared" si="3"/>
        <v>14.98371335504886</v>
      </c>
      <c r="L18" s="31">
        <v>91.7</v>
      </c>
      <c r="M18" s="29">
        <f>100*(L18-L17)/L17</f>
        <v>11.965811965811962</v>
      </c>
      <c r="N18" s="11"/>
      <c r="O18" s="12"/>
    </row>
    <row r="19" spans="1:15" ht="12" customHeight="1">
      <c r="A19" s="27">
        <v>1977</v>
      </c>
      <c r="B19" s="28">
        <v>506</v>
      </c>
      <c r="C19" s="29">
        <f t="shared" si="0"/>
        <v>12.694877505567929</v>
      </c>
      <c r="D19" s="30">
        <v>314.1</v>
      </c>
      <c r="E19" s="29">
        <f t="shared" si="1"/>
        <v>11.06789250353607</v>
      </c>
      <c r="F19" s="28">
        <v>692</v>
      </c>
      <c r="G19" s="29">
        <f t="shared" si="1"/>
        <v>10.543130990415335</v>
      </c>
      <c r="H19" s="30">
        <v>432.9</v>
      </c>
      <c r="I19" s="29">
        <f t="shared" si="2"/>
        <v>8.469055374592822</v>
      </c>
      <c r="J19" s="30">
        <v>378</v>
      </c>
      <c r="K19" s="29">
        <f t="shared" si="3"/>
        <v>7.0821529745042495</v>
      </c>
      <c r="L19" s="31">
        <v>100</v>
      </c>
      <c r="M19" s="29">
        <f>100*(L19-L18)/L18</f>
        <v>9.051254089422025</v>
      </c>
      <c r="N19" s="11"/>
      <c r="O19" s="12"/>
    </row>
    <row r="20" spans="1:15" ht="12" customHeight="1">
      <c r="A20" s="27">
        <v>1978</v>
      </c>
      <c r="B20" s="28">
        <v>544</v>
      </c>
      <c r="C20" s="29">
        <f t="shared" si="0"/>
        <v>7.509881422924901</v>
      </c>
      <c r="D20" s="30">
        <v>331.4</v>
      </c>
      <c r="E20" s="29">
        <f t="shared" si="1"/>
        <v>5.507800063673974</v>
      </c>
      <c r="F20" s="28">
        <v>727</v>
      </c>
      <c r="G20" s="29">
        <f t="shared" si="1"/>
        <v>5.057803468208093</v>
      </c>
      <c r="H20" s="30">
        <v>462.4</v>
      </c>
      <c r="I20" s="29">
        <f t="shared" si="2"/>
        <v>6.814506814506815</v>
      </c>
      <c r="J20" s="30">
        <v>394</v>
      </c>
      <c r="K20" s="29">
        <f t="shared" si="3"/>
        <v>4.232804232804233</v>
      </c>
      <c r="L20" s="31">
        <v>106</v>
      </c>
      <c r="M20" s="29">
        <f>100*(L20-L19)/L19</f>
        <v>6</v>
      </c>
      <c r="N20" s="11"/>
      <c r="O20" s="12"/>
    </row>
    <row r="21" spans="1:15" ht="12" customHeight="1">
      <c r="A21" s="27">
        <v>1979</v>
      </c>
      <c r="B21" s="28">
        <v>583</v>
      </c>
      <c r="C21" s="29">
        <f t="shared" si="0"/>
        <v>7.169117647058823</v>
      </c>
      <c r="D21" s="30">
        <v>364.4</v>
      </c>
      <c r="E21" s="29">
        <f t="shared" si="1"/>
        <v>9.95775497887749</v>
      </c>
      <c r="F21" s="28">
        <v>791</v>
      </c>
      <c r="G21" s="29">
        <f t="shared" si="1"/>
        <v>8.803301237964236</v>
      </c>
      <c r="H21" s="30">
        <v>515.3</v>
      </c>
      <c r="I21" s="29">
        <f t="shared" si="2"/>
        <v>11.440311418685118</v>
      </c>
      <c r="J21" s="30">
        <v>439</v>
      </c>
      <c r="K21" s="29">
        <f t="shared" si="3"/>
        <v>11.421319796954315</v>
      </c>
      <c r="L21" s="31">
        <v>116</v>
      </c>
      <c r="M21" s="29">
        <f>100*(L21-L20)/L20</f>
        <v>9.433962264150944</v>
      </c>
      <c r="N21" s="11"/>
      <c r="O21" s="12"/>
    </row>
    <row r="22" spans="1:15" ht="12" customHeight="1">
      <c r="A22" s="24">
        <v>1980</v>
      </c>
      <c r="B22" s="13">
        <v>651</v>
      </c>
      <c r="C22" s="16">
        <f t="shared" si="0"/>
        <v>11.663807890222985</v>
      </c>
      <c r="D22" s="14">
        <v>413.2</v>
      </c>
      <c r="E22" s="16">
        <f t="shared" si="1"/>
        <v>13.39187705817783</v>
      </c>
      <c r="F22" s="13">
        <v>919</v>
      </c>
      <c r="G22" s="16">
        <f t="shared" si="1"/>
        <v>16.18204804045512</v>
      </c>
      <c r="H22" s="14">
        <v>577.3</v>
      </c>
      <c r="I22" s="16">
        <f t="shared" si="2"/>
        <v>12.031826120706386</v>
      </c>
      <c r="J22" s="14">
        <v>482</v>
      </c>
      <c r="K22" s="16">
        <f t="shared" si="3"/>
        <v>9.79498861047836</v>
      </c>
      <c r="L22" s="15">
        <v>131.2</v>
      </c>
      <c r="M22" s="16">
        <f>100*(L22-L21)/L21</f>
        <v>13.103448275862059</v>
      </c>
      <c r="N22" s="11"/>
      <c r="O22" s="12"/>
    </row>
    <row r="23" spans="1:15" ht="12" customHeight="1">
      <c r="A23" s="24">
        <v>1981</v>
      </c>
      <c r="B23" s="13">
        <v>729</v>
      </c>
      <c r="C23" s="16">
        <f t="shared" si="0"/>
        <v>11.981566820276498</v>
      </c>
      <c r="D23" s="14">
        <v>456.5</v>
      </c>
      <c r="E23" s="16">
        <f t="shared" si="1"/>
        <v>10.479186834462732</v>
      </c>
      <c r="F23" s="13">
        <v>1044</v>
      </c>
      <c r="G23" s="16">
        <f t="shared" si="1"/>
        <v>13.601741022850925</v>
      </c>
      <c r="H23" s="14">
        <v>651</v>
      </c>
      <c r="I23" s="16">
        <f t="shared" si="2"/>
        <v>12.76632600034645</v>
      </c>
      <c r="J23" s="14">
        <v>538</v>
      </c>
      <c r="K23" s="16">
        <f t="shared" si="3"/>
        <v>11.618257261410788</v>
      </c>
      <c r="L23" s="15">
        <v>147.9</v>
      </c>
      <c r="M23" s="16">
        <f aca="true" t="shared" si="4" ref="M23:M46">100*(L23-L22)/L22</f>
        <v>12.72865853658538</v>
      </c>
      <c r="N23" s="141"/>
      <c r="O23" s="12"/>
    </row>
    <row r="24" spans="1:15" ht="12" customHeight="1">
      <c r="A24" s="24">
        <v>1982</v>
      </c>
      <c r="B24" s="13">
        <v>797</v>
      </c>
      <c r="C24" s="16">
        <f t="shared" si="0"/>
        <v>9.327846364883403</v>
      </c>
      <c r="D24" s="14">
        <v>488.3</v>
      </c>
      <c r="E24" s="16">
        <f t="shared" si="1"/>
        <v>6.966046002190582</v>
      </c>
      <c r="F24" s="13">
        <v>1122</v>
      </c>
      <c r="G24" s="16">
        <f t="shared" si="1"/>
        <v>7.471264367816092</v>
      </c>
      <c r="H24" s="14">
        <v>719.9</v>
      </c>
      <c r="I24" s="16">
        <f t="shared" si="2"/>
        <v>10.583717357910903</v>
      </c>
      <c r="J24" s="14">
        <v>600</v>
      </c>
      <c r="K24" s="16">
        <f t="shared" si="3"/>
        <v>11.524163568773234</v>
      </c>
      <c r="L24" s="15">
        <v>161.9</v>
      </c>
      <c r="M24" s="16">
        <f t="shared" si="4"/>
        <v>9.465855307640297</v>
      </c>
      <c r="N24" s="141"/>
      <c r="O24" s="12"/>
    </row>
    <row r="25" spans="1:15" ht="12" customHeight="1">
      <c r="A25" s="24">
        <v>1983</v>
      </c>
      <c r="B25" s="13">
        <v>865</v>
      </c>
      <c r="C25" s="16">
        <f t="shared" si="0"/>
        <v>8.531994981179423</v>
      </c>
      <c r="D25" s="14">
        <v>534</v>
      </c>
      <c r="E25" s="16">
        <f t="shared" si="1"/>
        <v>9.359000614376406</v>
      </c>
      <c r="F25" s="13">
        <v>1189</v>
      </c>
      <c r="G25" s="16">
        <f t="shared" si="1"/>
        <v>5.971479500891266</v>
      </c>
      <c r="H25" s="14">
        <v>794.5</v>
      </c>
      <c r="I25" s="16">
        <f t="shared" si="2"/>
        <v>10.362550354215866</v>
      </c>
      <c r="J25" s="14">
        <v>667.7</v>
      </c>
      <c r="K25" s="16">
        <f t="shared" si="3"/>
        <v>11.28333333333334</v>
      </c>
      <c r="L25" s="15">
        <v>175.3</v>
      </c>
      <c r="M25" s="16">
        <f t="shared" si="4"/>
        <v>8.27671402100062</v>
      </c>
      <c r="N25" s="141"/>
      <c r="O25" s="12"/>
    </row>
    <row r="26" spans="1:15" ht="12" customHeight="1">
      <c r="A26" s="24">
        <v>1984</v>
      </c>
      <c r="B26" s="13">
        <v>925</v>
      </c>
      <c r="C26" s="16">
        <f t="shared" si="0"/>
        <v>6.936416184971098</v>
      </c>
      <c r="D26" s="14">
        <v>566.5</v>
      </c>
      <c r="E26" s="16">
        <f t="shared" si="1"/>
        <v>6.086142322097379</v>
      </c>
      <c r="F26" s="13">
        <v>1261</v>
      </c>
      <c r="G26" s="16">
        <f t="shared" si="1"/>
        <v>6.055508830950378</v>
      </c>
      <c r="H26" s="14">
        <v>869.5</v>
      </c>
      <c r="I26" s="16">
        <f t="shared" si="2"/>
        <v>9.439899307740717</v>
      </c>
      <c r="J26" s="14">
        <v>738.3</v>
      </c>
      <c r="K26" s="16">
        <f t="shared" si="3"/>
        <v>10.57361090310018</v>
      </c>
      <c r="L26" s="15">
        <v>187.5</v>
      </c>
      <c r="M26" s="16">
        <f t="shared" si="4"/>
        <v>6.959498003422697</v>
      </c>
      <c r="N26" s="141"/>
      <c r="O26" s="12"/>
    </row>
    <row r="27" spans="1:15" ht="12" customHeight="1">
      <c r="A27" s="27">
        <v>1985</v>
      </c>
      <c r="B27" s="28">
        <v>980</v>
      </c>
      <c r="C27" s="29">
        <f t="shared" si="0"/>
        <v>5.945945945945946</v>
      </c>
      <c r="D27" s="30">
        <v>598.6</v>
      </c>
      <c r="E27" s="29">
        <f t="shared" si="1"/>
        <v>5.6663724624889715</v>
      </c>
      <c r="F27" s="28">
        <v>1324</v>
      </c>
      <c r="G27" s="29">
        <f t="shared" si="1"/>
        <v>4.9960348929421095</v>
      </c>
      <c r="H27" s="30">
        <v>942.7</v>
      </c>
      <c r="I27" s="29">
        <f t="shared" si="2"/>
        <v>8.418631397354806</v>
      </c>
      <c r="J27" s="30">
        <v>795.1</v>
      </c>
      <c r="K27" s="29">
        <f t="shared" si="3"/>
        <v>7.693349586888809</v>
      </c>
      <c r="L27" s="31">
        <v>199.3</v>
      </c>
      <c r="M27" s="29">
        <f t="shared" si="4"/>
        <v>6.293333333333339</v>
      </c>
      <c r="N27" s="141"/>
      <c r="O27" s="12"/>
    </row>
    <row r="28" spans="1:15" ht="12" customHeight="1">
      <c r="A28" s="27">
        <v>1986</v>
      </c>
      <c r="B28" s="28">
        <v>1015</v>
      </c>
      <c r="C28" s="29">
        <f t="shared" si="0"/>
        <v>3.5714285714285716</v>
      </c>
      <c r="D28" s="30">
        <v>624.6</v>
      </c>
      <c r="E28" s="29">
        <f t="shared" si="1"/>
        <v>4.3434680922151685</v>
      </c>
      <c r="F28" s="28">
        <v>1264</v>
      </c>
      <c r="G28" s="29">
        <f t="shared" si="1"/>
        <v>-4.531722054380665</v>
      </c>
      <c r="H28" s="30">
        <v>1008.4</v>
      </c>
      <c r="I28" s="29">
        <f t="shared" si="2"/>
        <v>6.969343375411046</v>
      </c>
      <c r="J28" s="30">
        <v>859.6</v>
      </c>
      <c r="K28" s="29">
        <f t="shared" si="3"/>
        <v>8.112187146270909</v>
      </c>
      <c r="L28" s="31">
        <v>204.7</v>
      </c>
      <c r="M28" s="29">
        <f t="shared" si="4"/>
        <v>2.70948319116908</v>
      </c>
      <c r="N28" s="141"/>
      <c r="O28" s="12"/>
    </row>
    <row r="29" spans="1:15" ht="12" customHeight="1">
      <c r="A29" s="27">
        <v>1987</v>
      </c>
      <c r="B29" s="28">
        <v>1052</v>
      </c>
      <c r="C29" s="29">
        <f t="shared" si="0"/>
        <v>3.645320197044335</v>
      </c>
      <c r="D29" s="30">
        <v>653.1</v>
      </c>
      <c r="E29" s="29">
        <f t="shared" si="1"/>
        <v>4.562920268972142</v>
      </c>
      <c r="F29" s="28">
        <v>1281</v>
      </c>
      <c r="G29" s="29">
        <f t="shared" si="1"/>
        <v>1.3449367088607596</v>
      </c>
      <c r="H29" s="30">
        <v>1079.3</v>
      </c>
      <c r="I29" s="29">
        <f t="shared" si="2"/>
        <v>7.030940103133675</v>
      </c>
      <c r="J29" s="30">
        <v>904.4</v>
      </c>
      <c r="K29" s="29">
        <f t="shared" si="3"/>
        <v>5.211726384364815</v>
      </c>
      <c r="L29" s="31">
        <v>213.1</v>
      </c>
      <c r="M29" s="29">
        <f t="shared" si="4"/>
        <v>4.1035661944308774</v>
      </c>
      <c r="N29" s="141"/>
      <c r="O29" s="12"/>
    </row>
    <row r="30" spans="1:15" ht="12" customHeight="1">
      <c r="A30" s="27">
        <v>1988</v>
      </c>
      <c r="B30" s="28">
        <v>1104</v>
      </c>
      <c r="C30" s="29">
        <f t="shared" si="0"/>
        <v>4.942965779467681</v>
      </c>
      <c r="D30" s="30">
        <v>696.3</v>
      </c>
      <c r="E30" s="29">
        <f t="shared" si="1"/>
        <v>6.614607257694063</v>
      </c>
      <c r="F30" s="28">
        <v>1325</v>
      </c>
      <c r="G30" s="29">
        <f t="shared" si="1"/>
        <v>3.4348165495706477</v>
      </c>
      <c r="H30" s="30">
        <v>1176.2</v>
      </c>
      <c r="I30" s="29">
        <f t="shared" si="2"/>
        <v>8.978041323079783</v>
      </c>
      <c r="J30" s="30">
        <v>972.2</v>
      </c>
      <c r="K30" s="29">
        <f t="shared" si="3"/>
        <v>7.496682883679796</v>
      </c>
      <c r="L30" s="31">
        <v>226.3</v>
      </c>
      <c r="M30" s="29">
        <f t="shared" si="4"/>
        <v>6.194274988268427</v>
      </c>
      <c r="N30" s="141"/>
      <c r="O30" s="12"/>
    </row>
    <row r="31" spans="1:15" ht="12" customHeight="1">
      <c r="A31" s="27">
        <v>1989</v>
      </c>
      <c r="B31" s="28">
        <v>1177</v>
      </c>
      <c r="C31" s="29">
        <f t="shared" si="0"/>
        <v>6.61231884057971</v>
      </c>
      <c r="D31" s="30">
        <v>751</v>
      </c>
      <c r="E31" s="29">
        <f t="shared" si="1"/>
        <v>7.855809277610232</v>
      </c>
      <c r="F31" s="28">
        <v>1390</v>
      </c>
      <c r="G31" s="29">
        <f t="shared" si="1"/>
        <v>4.90566037735849</v>
      </c>
      <c r="H31" s="30">
        <v>1280.6</v>
      </c>
      <c r="I31" s="29">
        <f t="shared" si="2"/>
        <v>8.876041489542581</v>
      </c>
      <c r="J31" s="30">
        <v>1052.9</v>
      </c>
      <c r="K31" s="29">
        <f t="shared" si="3"/>
        <v>8.300761160255096</v>
      </c>
      <c r="L31" s="31">
        <v>241.9</v>
      </c>
      <c r="M31" s="29">
        <f t="shared" si="4"/>
        <v>6.893504197967298</v>
      </c>
      <c r="N31" s="141"/>
      <c r="O31" s="12"/>
    </row>
    <row r="32" spans="1:15" ht="12" customHeight="1">
      <c r="A32" s="24">
        <v>1990</v>
      </c>
      <c r="B32" s="13">
        <v>1248</v>
      </c>
      <c r="C32" s="16">
        <f t="shared" si="0"/>
        <v>6.032285471537808</v>
      </c>
      <c r="D32" s="14">
        <v>805.4</v>
      </c>
      <c r="E32" s="16">
        <f t="shared" si="1"/>
        <v>7.2436750998668415</v>
      </c>
      <c r="F32" s="13">
        <v>1435</v>
      </c>
      <c r="G32" s="16">
        <f t="shared" si="1"/>
        <v>3.237410071942446</v>
      </c>
      <c r="H32" s="14">
        <v>1398.2</v>
      </c>
      <c r="I32" s="16">
        <f t="shared" si="2"/>
        <v>9.183195377166966</v>
      </c>
      <c r="J32" s="14">
        <v>1154</v>
      </c>
      <c r="K32" s="16">
        <f t="shared" si="3"/>
        <v>9.602051476873388</v>
      </c>
      <c r="L32" s="15">
        <v>263.3</v>
      </c>
      <c r="M32" s="16">
        <f t="shared" si="4"/>
        <v>8.84663083918975</v>
      </c>
      <c r="N32" s="141"/>
      <c r="O32" s="12"/>
    </row>
    <row r="33" spans="1:15" ht="12" customHeight="1">
      <c r="A33" s="24">
        <v>1991</v>
      </c>
      <c r="B33" s="13">
        <v>1300</v>
      </c>
      <c r="C33" s="16">
        <f t="shared" si="0"/>
        <v>4.166666666666667</v>
      </c>
      <c r="D33" s="14">
        <v>821.8</v>
      </c>
      <c r="E33" s="16">
        <f t="shared" si="1"/>
        <v>2.0362552768810502</v>
      </c>
      <c r="F33" s="13">
        <v>1443</v>
      </c>
      <c r="G33" s="16">
        <f t="shared" si="1"/>
        <v>0.5574912891986062</v>
      </c>
      <c r="H33" s="14">
        <v>1487</v>
      </c>
      <c r="I33" s="16">
        <f t="shared" si="2"/>
        <v>6.351022743527389</v>
      </c>
      <c r="J33" s="14">
        <v>1234.2</v>
      </c>
      <c r="K33" s="16">
        <f t="shared" si="3"/>
        <v>6.949740034662049</v>
      </c>
      <c r="L33" s="15">
        <v>277.4</v>
      </c>
      <c r="M33" s="16">
        <f t="shared" si="4"/>
        <v>5.35510824154955</v>
      </c>
      <c r="N33" s="141"/>
      <c r="O33" s="12"/>
    </row>
    <row r="34" spans="1:15" ht="12" customHeight="1">
      <c r="A34" s="24">
        <v>1992</v>
      </c>
      <c r="B34" s="13">
        <v>1333</v>
      </c>
      <c r="C34" s="16">
        <f t="shared" si="0"/>
        <v>2.5384615384615383</v>
      </c>
      <c r="D34" s="14">
        <v>807.5</v>
      </c>
      <c r="E34" s="16">
        <f t="shared" si="1"/>
        <v>-1.7400827451934724</v>
      </c>
      <c r="F34" s="13">
        <v>1475</v>
      </c>
      <c r="G34" s="16">
        <f t="shared" si="1"/>
        <v>2.2176022176022174</v>
      </c>
      <c r="H34" s="14">
        <v>1515.2</v>
      </c>
      <c r="I34" s="16">
        <f t="shared" si="2"/>
        <v>1.8964357767316775</v>
      </c>
      <c r="J34" s="14">
        <v>1269.1</v>
      </c>
      <c r="K34" s="16">
        <f t="shared" si="3"/>
        <v>2.8277426673148485</v>
      </c>
      <c r="L34" s="15">
        <v>283.1</v>
      </c>
      <c r="M34" s="16">
        <f t="shared" si="4"/>
        <v>2.054794520547962</v>
      </c>
      <c r="N34" s="141"/>
      <c r="O34" s="12"/>
    </row>
    <row r="35" spans="1:19" ht="12" customHeight="1">
      <c r="A35" s="24">
        <v>1993</v>
      </c>
      <c r="B35" s="13">
        <v>1361</v>
      </c>
      <c r="C35" s="16">
        <f t="shared" si="0"/>
        <v>2.100525131282821</v>
      </c>
      <c r="D35" s="14">
        <v>809.9</v>
      </c>
      <c r="E35" s="16">
        <f t="shared" si="1"/>
        <v>0.29721362229101883</v>
      </c>
      <c r="F35" s="13">
        <v>1540</v>
      </c>
      <c r="G35" s="16">
        <f t="shared" si="1"/>
        <v>4.406779661016949</v>
      </c>
      <c r="H35" s="14">
        <v>1526.2</v>
      </c>
      <c r="I35" s="16">
        <f t="shared" si="2"/>
        <v>0.7259767687434002</v>
      </c>
      <c r="J35" s="14">
        <v>1285.8</v>
      </c>
      <c r="K35" s="16">
        <f t="shared" si="3"/>
        <v>1.3158931526278501</v>
      </c>
      <c r="L35" s="15">
        <v>287.2</v>
      </c>
      <c r="M35" s="16">
        <f t="shared" si="4"/>
        <v>1.4482515012363002</v>
      </c>
      <c r="N35" s="141"/>
      <c r="O35" s="12"/>
      <c r="Q35" s="115"/>
      <c r="R35" s="115"/>
      <c r="S35" s="116"/>
    </row>
    <row r="36" spans="1:19" ht="12" customHeight="1">
      <c r="A36" s="24">
        <v>1994</v>
      </c>
      <c r="B36" s="13">
        <v>1376</v>
      </c>
      <c r="C36" s="16">
        <f t="shared" si="0"/>
        <v>1.1021307861866274</v>
      </c>
      <c r="D36" s="14">
        <v>822</v>
      </c>
      <c r="E36" s="16">
        <f t="shared" si="1"/>
        <v>1.4940116063711597</v>
      </c>
      <c r="F36" s="13">
        <v>1565</v>
      </c>
      <c r="G36" s="16">
        <f t="shared" si="1"/>
        <v>1.6233766233766234</v>
      </c>
      <c r="H36" s="14">
        <v>1556.7</v>
      </c>
      <c r="I36" s="16">
        <f t="shared" si="2"/>
        <v>1.998427466911283</v>
      </c>
      <c r="J36" s="14">
        <v>1294.8</v>
      </c>
      <c r="K36" s="16">
        <f t="shared" si="3"/>
        <v>0.6999533364442371</v>
      </c>
      <c r="L36" s="15">
        <v>292.3</v>
      </c>
      <c r="M36" s="16">
        <f t="shared" si="4"/>
        <v>1.7757660167131</v>
      </c>
      <c r="N36" s="141"/>
      <c r="O36" s="12"/>
      <c r="Q36" s="115"/>
      <c r="R36" s="115"/>
      <c r="S36" s="116"/>
    </row>
    <row r="37" spans="1:19" ht="12" customHeight="1">
      <c r="A37" s="27">
        <v>1995</v>
      </c>
      <c r="B37" s="28">
        <v>1390</v>
      </c>
      <c r="C37" s="29">
        <f t="shared" si="0"/>
        <v>1.0174418604651163</v>
      </c>
      <c r="D37" s="30">
        <v>832.5</v>
      </c>
      <c r="E37" s="29">
        <f t="shared" si="1"/>
        <v>1.2773722627737227</v>
      </c>
      <c r="F37" s="28">
        <v>1567</v>
      </c>
      <c r="G37" s="29">
        <f t="shared" si="1"/>
        <v>0.12779552715654952</v>
      </c>
      <c r="H37" s="30">
        <v>1629.4</v>
      </c>
      <c r="I37" s="29">
        <f t="shared" si="2"/>
        <v>4.670135543136124</v>
      </c>
      <c r="J37" s="30">
        <v>1343</v>
      </c>
      <c r="K37" s="29">
        <f t="shared" si="3"/>
        <v>3.7225826382452927</v>
      </c>
      <c r="L37" s="31">
        <v>301.5</v>
      </c>
      <c r="M37" s="29">
        <f t="shared" si="4"/>
        <v>3.1474512487170676</v>
      </c>
      <c r="N37" s="141"/>
      <c r="O37" s="12"/>
      <c r="Q37" s="115"/>
      <c r="R37" s="115"/>
      <c r="S37" s="116"/>
    </row>
    <row r="38" spans="1:19" ht="12" customHeight="1">
      <c r="A38" s="27">
        <v>1996</v>
      </c>
      <c r="B38" s="28">
        <v>1398</v>
      </c>
      <c r="C38" s="29">
        <f t="shared" si="0"/>
        <v>0.5755395683453237</v>
      </c>
      <c r="D38" s="30">
        <v>825.8</v>
      </c>
      <c r="E38" s="29">
        <f t="shared" si="1"/>
        <v>-0.8048048048048103</v>
      </c>
      <c r="F38" s="28">
        <v>1577</v>
      </c>
      <c r="G38" s="29">
        <f t="shared" si="1"/>
        <v>0.6381620931716656</v>
      </c>
      <c r="H38" s="28">
        <v>1693</v>
      </c>
      <c r="I38" s="29">
        <f t="shared" si="2"/>
        <v>3.903277279980355</v>
      </c>
      <c r="J38" s="28">
        <v>1397</v>
      </c>
      <c r="K38" s="29">
        <f t="shared" si="3"/>
        <v>4.0208488458674605</v>
      </c>
      <c r="L38" s="31">
        <v>306.9</v>
      </c>
      <c r="M38" s="29">
        <f t="shared" si="4"/>
        <v>1.7910447761193955</v>
      </c>
      <c r="N38" s="141"/>
      <c r="O38" s="12"/>
      <c r="Q38" s="116"/>
      <c r="R38" s="116"/>
      <c r="S38" s="117"/>
    </row>
    <row r="39" spans="1:19" ht="12" customHeight="1">
      <c r="A39" s="27">
        <v>1997</v>
      </c>
      <c r="B39" s="28">
        <v>1415</v>
      </c>
      <c r="C39" s="29">
        <f t="shared" si="0"/>
        <v>1.2160228898426324</v>
      </c>
      <c r="D39" s="30">
        <v>846.2</v>
      </c>
      <c r="E39" s="29">
        <f t="shared" si="1"/>
        <v>2.4703317994671945</v>
      </c>
      <c r="F39" s="28">
        <v>1601</v>
      </c>
      <c r="G39" s="29">
        <f t="shared" si="1"/>
        <v>1.5218769816106532</v>
      </c>
      <c r="H39" s="28">
        <v>1730</v>
      </c>
      <c r="I39" s="29">
        <f t="shared" si="2"/>
        <v>2.1854695806261075</v>
      </c>
      <c r="J39" s="28">
        <v>1424</v>
      </c>
      <c r="K39" s="29">
        <f t="shared" si="3"/>
        <v>1.9327129563350036</v>
      </c>
      <c r="L39" s="31">
        <v>310.6</v>
      </c>
      <c r="M39" s="29">
        <f t="shared" si="4"/>
        <v>1.205604431410898</v>
      </c>
      <c r="N39" s="141"/>
      <c r="O39" s="12"/>
      <c r="Q39" s="115"/>
      <c r="R39" s="116"/>
      <c r="S39" s="117"/>
    </row>
    <row r="40" spans="1:19" ht="12" customHeight="1">
      <c r="A40" s="27">
        <v>1998</v>
      </c>
      <c r="B40" s="28">
        <v>1435</v>
      </c>
      <c r="C40" s="29">
        <f t="shared" si="0"/>
        <v>1.4134275618374559</v>
      </c>
      <c r="D40" s="30">
        <v>865.6</v>
      </c>
      <c r="E40" s="29">
        <f t="shared" si="1"/>
        <v>2.2926022216969955</v>
      </c>
      <c r="F40" s="28">
        <v>1577</v>
      </c>
      <c r="G40" s="29">
        <f t="shared" si="1"/>
        <v>-1.499063085571518</v>
      </c>
      <c r="H40" s="28">
        <v>1789</v>
      </c>
      <c r="I40" s="29">
        <f t="shared" si="2"/>
        <v>3.4104046242774566</v>
      </c>
      <c r="J40" s="28">
        <v>1471</v>
      </c>
      <c r="K40" s="29">
        <f t="shared" si="3"/>
        <v>3.300561797752809</v>
      </c>
      <c r="L40" s="31">
        <v>319.5</v>
      </c>
      <c r="M40" s="29">
        <f t="shared" si="4"/>
        <v>2.865421764327101</v>
      </c>
      <c r="N40" s="141"/>
      <c r="O40" s="12"/>
      <c r="Q40" s="115"/>
      <c r="R40" s="116"/>
      <c r="S40" s="117"/>
    </row>
    <row r="41" spans="1:19" ht="12" customHeight="1">
      <c r="A41" s="27">
        <v>1999</v>
      </c>
      <c r="B41" s="28">
        <v>1452</v>
      </c>
      <c r="C41" s="29">
        <f t="shared" si="0"/>
        <v>1.1846689895470384</v>
      </c>
      <c r="D41" s="30">
        <v>877.7</v>
      </c>
      <c r="E41" s="29">
        <f t="shared" si="1"/>
        <v>1.3978743068391892</v>
      </c>
      <c r="F41" s="28">
        <v>1573</v>
      </c>
      <c r="G41" s="29">
        <f t="shared" si="1"/>
        <v>-0.2536461636017755</v>
      </c>
      <c r="H41" s="28">
        <v>1839</v>
      </c>
      <c r="I41" s="29">
        <f t="shared" si="2"/>
        <v>2.7948574622694244</v>
      </c>
      <c r="J41" s="28">
        <v>1506</v>
      </c>
      <c r="K41" s="29">
        <f t="shared" si="3"/>
        <v>2.379333786539769</v>
      </c>
      <c r="L41" s="31">
        <v>324.7</v>
      </c>
      <c r="M41" s="29">
        <f t="shared" si="4"/>
        <v>1.6275430359937366</v>
      </c>
      <c r="N41" s="141"/>
      <c r="O41" s="12"/>
      <c r="Q41" s="115"/>
      <c r="R41" s="116"/>
      <c r="S41" s="117"/>
    </row>
    <row r="42" spans="1:19" ht="13.5" customHeight="1">
      <c r="A42" s="24">
        <v>2000</v>
      </c>
      <c r="B42" s="13">
        <v>1501</v>
      </c>
      <c r="C42" s="16">
        <f t="shared" si="0"/>
        <v>3.37465564738292</v>
      </c>
      <c r="D42" s="14">
        <v>903.6</v>
      </c>
      <c r="E42" s="16">
        <f t="shared" si="1"/>
        <v>2.950894383046596</v>
      </c>
      <c r="F42" s="13">
        <v>1700</v>
      </c>
      <c r="G42" s="16">
        <f t="shared" si="1"/>
        <v>8.073744437380801</v>
      </c>
      <c r="H42" s="13">
        <v>1912</v>
      </c>
      <c r="I42" s="16">
        <f t="shared" si="2"/>
        <v>3.969548667754214</v>
      </c>
      <c r="J42" s="13">
        <v>1551</v>
      </c>
      <c r="K42" s="16">
        <f t="shared" si="3"/>
        <v>2.9880478087649402</v>
      </c>
      <c r="L42" s="15">
        <v>336.1</v>
      </c>
      <c r="M42" s="16">
        <f t="shared" si="4"/>
        <v>3.5109331690791605</v>
      </c>
      <c r="N42" s="142">
        <v>100</v>
      </c>
      <c r="O42" s="12"/>
      <c r="Q42" s="115"/>
      <c r="R42" s="116"/>
      <c r="S42" s="117"/>
    </row>
    <row r="43" spans="1:19" ht="13.5" customHeight="1">
      <c r="A43" s="24">
        <v>2001</v>
      </c>
      <c r="B43" s="13">
        <v>1539</v>
      </c>
      <c r="C43" s="16">
        <f t="shared" si="0"/>
        <v>2.5316455696202533</v>
      </c>
      <c r="D43" s="14">
        <v>930.1</v>
      </c>
      <c r="E43" s="16">
        <f t="shared" si="1"/>
        <v>2.932713590084108</v>
      </c>
      <c r="F43" s="13">
        <v>1706</v>
      </c>
      <c r="G43" s="16">
        <f t="shared" si="1"/>
        <v>0.35294117647058826</v>
      </c>
      <c r="H43" s="13">
        <v>1999</v>
      </c>
      <c r="I43" s="16">
        <f t="shared" si="2"/>
        <v>4.550209205020921</v>
      </c>
      <c r="J43" s="13">
        <v>1606</v>
      </c>
      <c r="K43" s="16">
        <f t="shared" si="3"/>
        <v>3.5460992907801416</v>
      </c>
      <c r="L43" s="15">
        <v>346.4</v>
      </c>
      <c r="M43" s="16">
        <f t="shared" si="4"/>
        <v>3.064564117822063</v>
      </c>
      <c r="N43" s="143">
        <v>103.4</v>
      </c>
      <c r="O43" s="16">
        <f>100*(N43-N42)/N42</f>
        <v>3.4000000000000057</v>
      </c>
      <c r="Q43" s="116"/>
      <c r="R43" s="116"/>
      <c r="S43" s="117"/>
    </row>
    <row r="44" spans="1:19" ht="13.5" customHeight="1">
      <c r="A44" s="24">
        <v>2002</v>
      </c>
      <c r="B44" s="13">
        <v>1563</v>
      </c>
      <c r="C44" s="16">
        <f t="shared" si="0"/>
        <v>1.5594541910331383</v>
      </c>
      <c r="D44" s="14">
        <v>937.5</v>
      </c>
      <c r="E44" s="16">
        <f t="shared" si="1"/>
        <v>0.7956133749059217</v>
      </c>
      <c r="F44" s="13">
        <v>1693</v>
      </c>
      <c r="G44" s="16">
        <f t="shared" si="1"/>
        <v>-0.7620164126611958</v>
      </c>
      <c r="H44" s="13">
        <v>2069</v>
      </c>
      <c r="I44" s="16">
        <f t="shared" si="2"/>
        <v>3.5017508754377187</v>
      </c>
      <c r="J44" s="13">
        <v>1657</v>
      </c>
      <c r="K44" s="16">
        <f t="shared" si="3"/>
        <v>3.175591531755915</v>
      </c>
      <c r="L44" s="15">
        <v>341.1</v>
      </c>
      <c r="M44" s="16">
        <f t="shared" si="4"/>
        <v>-1.5300230946882087</v>
      </c>
      <c r="N44" s="143">
        <v>105.9</v>
      </c>
      <c r="O44" s="16">
        <f>100*(N44-N43)/N43</f>
        <v>2.4177949709864603</v>
      </c>
      <c r="Q44" s="115"/>
      <c r="R44" s="116"/>
      <c r="S44" s="117"/>
    </row>
    <row r="45" spans="1:19" ht="13.5" customHeight="1">
      <c r="A45" s="24">
        <v>2003</v>
      </c>
      <c r="B45" s="13">
        <v>1577</v>
      </c>
      <c r="C45" s="16">
        <f t="shared" si="0"/>
        <v>0.8957133717210493</v>
      </c>
      <c r="D45" s="14">
        <v>955</v>
      </c>
      <c r="E45" s="16">
        <f t="shared" si="1"/>
        <v>1.8666666666666667</v>
      </c>
      <c r="F45" s="13">
        <v>1695</v>
      </c>
      <c r="G45" s="16">
        <f t="shared" si="1"/>
        <v>0.11813349084465447</v>
      </c>
      <c r="H45" s="13">
        <v>2151</v>
      </c>
      <c r="I45" s="16">
        <f t="shared" si="2"/>
        <v>3.9632672788786856</v>
      </c>
      <c r="J45" s="13">
        <v>1718</v>
      </c>
      <c r="K45" s="16">
        <f t="shared" si="3"/>
        <v>3.6813518406759203</v>
      </c>
      <c r="L45" s="15">
        <v>350.9</v>
      </c>
      <c r="M45" s="16">
        <f t="shared" si="4"/>
        <v>2.8730577543242317</v>
      </c>
      <c r="N45" s="143">
        <v>111</v>
      </c>
      <c r="O45" s="16">
        <f>100*(N45-N44)/N44</f>
        <v>4.8158640226628835</v>
      </c>
      <c r="Q45" s="115"/>
      <c r="R45" s="116"/>
      <c r="S45" s="117"/>
    </row>
    <row r="46" spans="1:19" ht="13.5" customHeight="1">
      <c r="A46" s="24">
        <v>2004</v>
      </c>
      <c r="B46" s="13">
        <v>1580</v>
      </c>
      <c r="C46" s="16">
        <f t="shared" si="0"/>
        <v>0.19023462270133165</v>
      </c>
      <c r="D46" s="14">
        <f>AVERAGE(D47:D58)</f>
        <v>978.1500000000001</v>
      </c>
      <c r="E46" s="16">
        <f t="shared" si="1"/>
        <v>2.4240837696335173</v>
      </c>
      <c r="F46" s="13">
        <v>1711</v>
      </c>
      <c r="G46" s="16">
        <f t="shared" si="1"/>
        <v>0.943952802359882</v>
      </c>
      <c r="H46" s="13">
        <v>2232</v>
      </c>
      <c r="I46" s="16">
        <f t="shared" si="2"/>
        <v>3.7656903765690375</v>
      </c>
      <c r="J46" s="13">
        <v>1786</v>
      </c>
      <c r="K46" s="16">
        <f t="shared" si="3"/>
        <v>3.958090803259604</v>
      </c>
      <c r="L46" s="15">
        <v>362.2</v>
      </c>
      <c r="M46" s="16">
        <f t="shared" si="4"/>
        <v>3.2202906811057317</v>
      </c>
      <c r="N46" s="143">
        <v>113.3</v>
      </c>
      <c r="O46" s="16">
        <f>100*(N46-N45)/N45</f>
        <v>2.0720720720720696</v>
      </c>
      <c r="Q46" s="115"/>
      <c r="R46" s="116"/>
      <c r="S46" s="117"/>
    </row>
    <row r="47" spans="1:19" ht="13.5" customHeight="1" hidden="1">
      <c r="A47" s="118" t="s">
        <v>1</v>
      </c>
      <c r="B47" s="36">
        <v>1572</v>
      </c>
      <c r="C47" s="119"/>
      <c r="D47" s="38">
        <v>958.3</v>
      </c>
      <c r="E47" s="119"/>
      <c r="F47" s="36">
        <v>1702</v>
      </c>
      <c r="G47" s="119"/>
      <c r="H47" s="44"/>
      <c r="I47" s="119"/>
      <c r="J47" s="120"/>
      <c r="K47" s="121"/>
      <c r="L47" s="120"/>
      <c r="M47" s="121"/>
      <c r="N47" s="164"/>
      <c r="O47" s="138"/>
      <c r="Q47" s="115"/>
      <c r="R47" s="116"/>
      <c r="S47" s="117"/>
    </row>
    <row r="48" spans="1:19" ht="13.5" customHeight="1" hidden="1">
      <c r="A48" s="118" t="s">
        <v>2</v>
      </c>
      <c r="B48" s="36">
        <v>1581</v>
      </c>
      <c r="C48" s="119"/>
      <c r="D48" s="38">
        <v>959.3</v>
      </c>
      <c r="E48" s="119"/>
      <c r="F48" s="36">
        <v>1695</v>
      </c>
      <c r="G48" s="119"/>
      <c r="H48" s="44"/>
      <c r="I48" s="119"/>
      <c r="J48" s="120"/>
      <c r="K48" s="121"/>
      <c r="L48" s="120"/>
      <c r="M48" s="121"/>
      <c r="N48" s="164"/>
      <c r="O48" s="138"/>
      <c r="Q48" s="116"/>
      <c r="R48" s="116"/>
      <c r="S48" s="117"/>
    </row>
    <row r="49" spans="1:19" ht="13.5" customHeight="1" hidden="1">
      <c r="A49" s="118" t="s">
        <v>3</v>
      </c>
      <c r="B49" s="36">
        <v>1576</v>
      </c>
      <c r="C49" s="119"/>
      <c r="D49" s="38">
        <v>966</v>
      </c>
      <c r="E49" s="119"/>
      <c r="F49" s="36">
        <v>1703</v>
      </c>
      <c r="G49" s="119"/>
      <c r="H49" s="36">
        <v>2195</v>
      </c>
      <c r="I49" s="119"/>
      <c r="J49" s="36">
        <v>1759</v>
      </c>
      <c r="K49" s="121"/>
      <c r="L49" s="85">
        <v>357.7</v>
      </c>
      <c r="M49" s="121"/>
      <c r="N49" s="144">
        <v>112</v>
      </c>
      <c r="O49" s="138"/>
      <c r="Q49" s="115"/>
      <c r="R49" s="116"/>
      <c r="S49" s="117"/>
    </row>
    <row r="50" spans="1:19" ht="13.5" customHeight="1" hidden="1">
      <c r="A50" s="118" t="s">
        <v>4</v>
      </c>
      <c r="B50" s="36">
        <v>1576</v>
      </c>
      <c r="C50" s="119"/>
      <c r="D50" s="38">
        <v>971</v>
      </c>
      <c r="E50" s="119"/>
      <c r="F50" s="36">
        <v>1699</v>
      </c>
      <c r="G50" s="119"/>
      <c r="H50" s="44"/>
      <c r="I50" s="119"/>
      <c r="J50" s="120"/>
      <c r="K50" s="121"/>
      <c r="L50" s="44"/>
      <c r="M50" s="121"/>
      <c r="N50" s="164"/>
      <c r="O50" s="138"/>
      <c r="Q50" s="115"/>
      <c r="R50" s="116"/>
      <c r="S50" s="117"/>
    </row>
    <row r="51" spans="1:19" ht="13.5" customHeight="1" hidden="1">
      <c r="A51" s="118" t="s">
        <v>5</v>
      </c>
      <c r="B51" s="36">
        <v>1578</v>
      </c>
      <c r="C51" s="119"/>
      <c r="D51" s="38">
        <v>974.2</v>
      </c>
      <c r="E51" s="119"/>
      <c r="F51" s="36">
        <v>1709</v>
      </c>
      <c r="G51" s="119"/>
      <c r="H51" s="36"/>
      <c r="I51" s="119"/>
      <c r="J51" s="123"/>
      <c r="K51" s="121"/>
      <c r="L51" s="44"/>
      <c r="M51" s="121"/>
      <c r="N51" s="164"/>
      <c r="O51" s="138"/>
      <c r="Q51" s="115"/>
      <c r="R51" s="116"/>
      <c r="S51" s="117"/>
    </row>
    <row r="52" spans="1:19" ht="13.5" customHeight="1" hidden="1">
      <c r="A52" s="118" t="s">
        <v>6</v>
      </c>
      <c r="B52" s="36">
        <v>1577</v>
      </c>
      <c r="C52" s="119"/>
      <c r="D52" s="38">
        <v>980.2</v>
      </c>
      <c r="E52" s="119"/>
      <c r="F52" s="36">
        <v>1700</v>
      </c>
      <c r="G52" s="119"/>
      <c r="H52" s="36">
        <v>2233</v>
      </c>
      <c r="I52" s="119"/>
      <c r="J52" s="36">
        <v>1783</v>
      </c>
      <c r="K52" s="121"/>
      <c r="L52" s="85">
        <v>361.9</v>
      </c>
      <c r="M52" s="121"/>
      <c r="N52" s="144">
        <v>113.4</v>
      </c>
      <c r="O52" s="138"/>
      <c r="Q52" s="115"/>
      <c r="R52" s="116"/>
      <c r="S52" s="117"/>
    </row>
    <row r="53" spans="1:19" ht="13.5" customHeight="1" hidden="1">
      <c r="A53" s="118" t="s">
        <v>7</v>
      </c>
      <c r="B53" s="36">
        <v>1575</v>
      </c>
      <c r="C53" s="119"/>
      <c r="D53" s="38">
        <v>982.3</v>
      </c>
      <c r="E53" s="119"/>
      <c r="F53" s="36">
        <v>1712</v>
      </c>
      <c r="G53" s="119"/>
      <c r="H53" s="36"/>
      <c r="I53" s="119"/>
      <c r="J53" s="120"/>
      <c r="K53" s="121"/>
      <c r="L53" s="44"/>
      <c r="M53" s="121"/>
      <c r="N53" s="164"/>
      <c r="O53" s="138"/>
      <c r="Q53" s="116"/>
      <c r="R53" s="116"/>
      <c r="S53" s="117"/>
    </row>
    <row r="54" spans="1:19" ht="13.5" customHeight="1" hidden="1">
      <c r="A54" s="118" t="s">
        <v>8</v>
      </c>
      <c r="B54" s="36">
        <v>1579</v>
      </c>
      <c r="C54" s="119"/>
      <c r="D54" s="38">
        <v>986.2</v>
      </c>
      <c r="E54" s="119"/>
      <c r="F54" s="36">
        <v>1722</v>
      </c>
      <c r="G54" s="119"/>
      <c r="H54" s="36"/>
      <c r="I54" s="119"/>
      <c r="J54" s="120"/>
      <c r="K54" s="121"/>
      <c r="L54" s="44"/>
      <c r="M54" s="121"/>
      <c r="N54" s="164"/>
      <c r="O54" s="138"/>
      <c r="Q54" s="115"/>
      <c r="R54" s="116"/>
      <c r="S54" s="117"/>
    </row>
    <row r="55" spans="1:19" ht="13.5" customHeight="1" hidden="1">
      <c r="A55" s="118" t="s">
        <v>9</v>
      </c>
      <c r="B55" s="36">
        <v>1585</v>
      </c>
      <c r="C55" s="124"/>
      <c r="D55" s="38">
        <v>986.9</v>
      </c>
      <c r="E55" s="119"/>
      <c r="F55" s="36">
        <v>1725</v>
      </c>
      <c r="G55" s="119"/>
      <c r="H55" s="36">
        <v>2242</v>
      </c>
      <c r="I55" s="119"/>
      <c r="J55" s="36">
        <v>1793</v>
      </c>
      <c r="K55" s="121"/>
      <c r="L55" s="85">
        <v>363.8</v>
      </c>
      <c r="M55" s="121"/>
      <c r="N55" s="144">
        <v>113.5</v>
      </c>
      <c r="O55" s="138"/>
      <c r="Q55" s="115"/>
      <c r="R55" s="116"/>
      <c r="S55" s="117"/>
    </row>
    <row r="56" spans="1:19" ht="13.5" customHeight="1" hidden="1">
      <c r="A56" s="118" t="s">
        <v>10</v>
      </c>
      <c r="B56" s="36">
        <v>1590</v>
      </c>
      <c r="C56" s="119"/>
      <c r="D56" s="38">
        <v>989.6</v>
      </c>
      <c r="E56" s="119"/>
      <c r="F56" s="36">
        <v>1737</v>
      </c>
      <c r="G56" s="119"/>
      <c r="H56" s="36"/>
      <c r="I56" s="119"/>
      <c r="J56" s="120"/>
      <c r="K56" s="121"/>
      <c r="L56" s="44"/>
      <c r="M56" s="121"/>
      <c r="N56" s="164"/>
      <c r="O56" s="138"/>
      <c r="Q56" s="115"/>
      <c r="R56" s="116"/>
      <c r="S56" s="117"/>
    </row>
    <row r="57" spans="1:19" ht="13.5" customHeight="1" hidden="1">
      <c r="A57" s="118" t="s">
        <v>11</v>
      </c>
      <c r="B57" s="36">
        <v>1583</v>
      </c>
      <c r="C57" s="119"/>
      <c r="D57" s="38">
        <v>991.7</v>
      </c>
      <c r="E57" s="119"/>
      <c r="F57" s="36">
        <v>1722</v>
      </c>
      <c r="G57" s="119"/>
      <c r="H57" s="36"/>
      <c r="I57" s="119"/>
      <c r="J57" s="120"/>
      <c r="K57" s="121"/>
      <c r="L57" s="44"/>
      <c r="M57" s="121"/>
      <c r="N57" s="164"/>
      <c r="O57" s="138"/>
      <c r="Q57" s="115"/>
      <c r="R57" s="116"/>
      <c r="S57" s="117"/>
    </row>
    <row r="58" spans="1:19" ht="13.5" customHeight="1" hidden="1">
      <c r="A58" s="118" t="s">
        <v>12</v>
      </c>
      <c r="B58" s="36">
        <v>1584</v>
      </c>
      <c r="C58" s="119"/>
      <c r="D58" s="38">
        <v>992.1</v>
      </c>
      <c r="E58" s="119"/>
      <c r="F58" s="36">
        <v>1710</v>
      </c>
      <c r="G58" s="119"/>
      <c r="H58" s="36">
        <v>2256</v>
      </c>
      <c r="I58" s="119"/>
      <c r="J58" s="36">
        <v>1808</v>
      </c>
      <c r="K58" s="121"/>
      <c r="L58" s="85">
        <v>365.7</v>
      </c>
      <c r="M58" s="121"/>
      <c r="N58" s="144">
        <v>114.3</v>
      </c>
      <c r="O58" s="138"/>
      <c r="Q58" s="116"/>
      <c r="R58" s="116"/>
      <c r="S58" s="117"/>
    </row>
    <row r="59" spans="1:19" ht="13.5" customHeight="1">
      <c r="A59" s="33" t="s">
        <v>39</v>
      </c>
      <c r="B59" s="28">
        <v>1594</v>
      </c>
      <c r="C59" s="29">
        <f aca="true" t="shared" si="5" ref="C59:C73">100*(B59-B46)/B46</f>
        <v>0.8860759493670886</v>
      </c>
      <c r="D59" s="30">
        <f>AVERAGE(D60:D71)</f>
        <v>1013.875</v>
      </c>
      <c r="E59" s="29">
        <f aca="true" t="shared" si="6" ref="E59:E72">100*(D59-D46)/D46</f>
        <v>3.6523028165414204</v>
      </c>
      <c r="F59" s="28">
        <f>AVERAGE(F60:F71)</f>
        <v>1767.75</v>
      </c>
      <c r="G59" s="29">
        <f aca="true" t="shared" si="7" ref="G59:G72">100*(F59-F46)/F46</f>
        <v>3.31677381648159</v>
      </c>
      <c r="H59" s="28">
        <v>2319</v>
      </c>
      <c r="I59" s="29">
        <f>100*(H59-H46)/H46</f>
        <v>3.8978494623655915</v>
      </c>
      <c r="J59" s="28">
        <v>1861</v>
      </c>
      <c r="K59" s="29">
        <f>100*(J59-J46)/J46</f>
        <v>4.1993281075028</v>
      </c>
      <c r="L59" s="31">
        <v>374.7</v>
      </c>
      <c r="M59" s="29">
        <f>100*(L59-L46)/L46</f>
        <v>3.451131971286582</v>
      </c>
      <c r="N59" s="165">
        <v>119.3</v>
      </c>
      <c r="O59" s="29">
        <f>100*(N59-N46)/N46</f>
        <v>5.29567519858782</v>
      </c>
      <c r="Q59" s="115"/>
      <c r="R59" s="116"/>
      <c r="S59" s="117"/>
    </row>
    <row r="60" spans="1:19" ht="13.5" customHeight="1" hidden="1">
      <c r="A60" s="146" t="s">
        <v>1</v>
      </c>
      <c r="B60" s="147">
        <v>1575</v>
      </c>
      <c r="C60" s="148">
        <f t="shared" si="5"/>
        <v>0.19083969465648856</v>
      </c>
      <c r="D60" s="149">
        <v>997</v>
      </c>
      <c r="E60" s="148">
        <f t="shared" si="6"/>
        <v>4.038401335698638</v>
      </c>
      <c r="F60" s="147">
        <v>1721</v>
      </c>
      <c r="G60" s="148">
        <f t="shared" si="7"/>
        <v>1.1163337250293772</v>
      </c>
      <c r="H60" s="150"/>
      <c r="I60" s="151"/>
      <c r="J60" s="147"/>
      <c r="K60" s="152"/>
      <c r="L60" s="153"/>
      <c r="M60" s="152"/>
      <c r="N60" s="166"/>
      <c r="O60" s="154"/>
      <c r="P60" s="122"/>
      <c r="Q60" s="115"/>
      <c r="R60" s="116"/>
      <c r="S60" s="117"/>
    </row>
    <row r="61" spans="1:19" ht="13.5" customHeight="1" hidden="1">
      <c r="A61" s="146" t="s">
        <v>2</v>
      </c>
      <c r="B61" s="147">
        <v>1585</v>
      </c>
      <c r="C61" s="148">
        <f t="shared" si="5"/>
        <v>0.2530044275774826</v>
      </c>
      <c r="D61" s="149">
        <v>999.4</v>
      </c>
      <c r="E61" s="148">
        <f t="shared" si="6"/>
        <v>4.180131345772962</v>
      </c>
      <c r="F61" s="147">
        <v>1733</v>
      </c>
      <c r="G61" s="148">
        <f t="shared" si="7"/>
        <v>2.24188790560472</v>
      </c>
      <c r="H61" s="150"/>
      <c r="I61" s="151"/>
      <c r="J61" s="147"/>
      <c r="K61" s="152"/>
      <c r="L61" s="153"/>
      <c r="M61" s="152"/>
      <c r="N61" s="166"/>
      <c r="O61" s="154"/>
      <c r="P61" s="122"/>
      <c r="Q61" s="115"/>
      <c r="R61" s="116"/>
      <c r="S61" s="117"/>
    </row>
    <row r="62" spans="1:19" ht="13.5" customHeight="1" hidden="1">
      <c r="A62" s="146" t="s">
        <v>3</v>
      </c>
      <c r="B62" s="147">
        <v>1591</v>
      </c>
      <c r="C62" s="148">
        <f t="shared" si="5"/>
        <v>0.9517766497461929</v>
      </c>
      <c r="D62" s="149">
        <v>1004.8</v>
      </c>
      <c r="E62" s="148">
        <f t="shared" si="6"/>
        <v>4.016563146997925</v>
      </c>
      <c r="F62" s="147">
        <v>1743</v>
      </c>
      <c r="G62" s="148">
        <f t="shared" si="7"/>
        <v>2.348796241926013</v>
      </c>
      <c r="H62" s="147">
        <v>2278</v>
      </c>
      <c r="I62" s="148">
        <f>100*(H62-H49)/H49</f>
        <v>3.781321184510251</v>
      </c>
      <c r="J62" s="147">
        <v>1826</v>
      </c>
      <c r="K62" s="148">
        <f>100*(J62-J49)/J49</f>
        <v>3.808982376350199</v>
      </c>
      <c r="L62" s="155">
        <v>369</v>
      </c>
      <c r="M62" s="148">
        <f>100*(L62-L49)/L49</f>
        <v>3.1590718479172524</v>
      </c>
      <c r="N62" s="159">
        <v>116.6</v>
      </c>
      <c r="O62" s="148">
        <f>100*(N62-N49)/N49</f>
        <v>4.107142857142852</v>
      </c>
      <c r="P62" s="122"/>
      <c r="Q62" s="115"/>
      <c r="R62" s="116"/>
      <c r="S62" s="117"/>
    </row>
    <row r="63" spans="1:19" ht="13.5" customHeight="1" hidden="1">
      <c r="A63" s="146" t="s">
        <v>4</v>
      </c>
      <c r="B63" s="147">
        <v>1595</v>
      </c>
      <c r="C63" s="148">
        <f t="shared" si="5"/>
        <v>1.2055837563451777</v>
      </c>
      <c r="D63" s="149">
        <v>1013.8</v>
      </c>
      <c r="E63" s="148">
        <f t="shared" si="6"/>
        <v>4.407826982492272</v>
      </c>
      <c r="F63" s="147">
        <v>1751</v>
      </c>
      <c r="G63" s="148">
        <f t="shared" si="7"/>
        <v>3.060623896409653</v>
      </c>
      <c r="H63" s="147"/>
      <c r="I63" s="151"/>
      <c r="J63" s="147"/>
      <c r="K63" s="152"/>
      <c r="L63" s="155"/>
      <c r="M63" s="152"/>
      <c r="N63" s="167"/>
      <c r="O63" s="154"/>
      <c r="P63" s="122"/>
      <c r="Q63" s="116"/>
      <c r="R63" s="116"/>
      <c r="S63" s="117"/>
    </row>
    <row r="64" spans="1:19" ht="13.5" customHeight="1" hidden="1">
      <c r="A64" s="146" t="s">
        <v>5</v>
      </c>
      <c r="B64" s="147">
        <v>1591</v>
      </c>
      <c r="C64" s="148">
        <f t="shared" si="5"/>
        <v>0.8238276299112801</v>
      </c>
      <c r="D64" s="149">
        <v>1016.2</v>
      </c>
      <c r="E64" s="148">
        <f t="shared" si="6"/>
        <v>4.3112297269554505</v>
      </c>
      <c r="F64" s="147">
        <v>1749</v>
      </c>
      <c r="G64" s="148">
        <f t="shared" si="7"/>
        <v>2.3405500292568755</v>
      </c>
      <c r="H64" s="147"/>
      <c r="I64" s="151"/>
      <c r="J64" s="147"/>
      <c r="K64" s="152"/>
      <c r="L64" s="155"/>
      <c r="M64" s="152"/>
      <c r="N64" s="167"/>
      <c r="O64" s="154"/>
      <c r="P64" s="122"/>
      <c r="Q64" s="115"/>
      <c r="R64" s="116"/>
      <c r="S64" s="117"/>
    </row>
    <row r="65" spans="1:19" ht="13.5" customHeight="1" hidden="1">
      <c r="A65" s="146" t="s">
        <v>6</v>
      </c>
      <c r="B65" s="147">
        <v>1595</v>
      </c>
      <c r="C65" s="148">
        <f t="shared" si="5"/>
        <v>1.14140773620799</v>
      </c>
      <c r="D65" s="149">
        <v>1017.1</v>
      </c>
      <c r="E65" s="148">
        <f t="shared" si="6"/>
        <v>3.7645378494184834</v>
      </c>
      <c r="F65" s="147">
        <v>1769</v>
      </c>
      <c r="G65" s="148">
        <f t="shared" si="7"/>
        <v>4.0588235294117645</v>
      </c>
      <c r="H65" s="147">
        <v>2320</v>
      </c>
      <c r="I65" s="148">
        <f>100*(H65-H52)/H52</f>
        <v>3.896103896103896</v>
      </c>
      <c r="J65" s="147">
        <v>1861</v>
      </c>
      <c r="K65" s="148">
        <f>100*(J65-J52)/J52</f>
        <v>4.374649467190129</v>
      </c>
      <c r="L65" s="155">
        <v>374.4</v>
      </c>
      <c r="M65" s="148">
        <f>100*(L65-L52)/L52</f>
        <v>3.4539928156949435</v>
      </c>
      <c r="N65" s="159">
        <v>119.2</v>
      </c>
      <c r="O65" s="148">
        <f>100*(N65-N52)/N52</f>
        <v>5.114638447971779</v>
      </c>
      <c r="P65" s="122"/>
      <c r="Q65" s="115"/>
      <c r="R65" s="116"/>
      <c r="S65" s="117"/>
    </row>
    <row r="66" spans="1:19" ht="13.5" customHeight="1" hidden="1">
      <c r="A66" s="146" t="s">
        <v>7</v>
      </c>
      <c r="B66" s="147">
        <v>1591</v>
      </c>
      <c r="C66" s="148">
        <f t="shared" si="5"/>
        <v>1.0158730158730158</v>
      </c>
      <c r="D66" s="149">
        <v>1018.8</v>
      </c>
      <c r="E66" s="148">
        <f t="shared" si="6"/>
        <v>3.7157691133055075</v>
      </c>
      <c r="F66" s="147">
        <v>1780</v>
      </c>
      <c r="G66" s="148">
        <f t="shared" si="7"/>
        <v>3.97196261682243</v>
      </c>
      <c r="H66" s="147"/>
      <c r="I66" s="151"/>
      <c r="J66" s="147"/>
      <c r="K66" s="152"/>
      <c r="L66" s="155"/>
      <c r="M66" s="152"/>
      <c r="N66" s="167"/>
      <c r="O66" s="154"/>
      <c r="P66" s="122"/>
      <c r="Q66" s="115"/>
      <c r="R66" s="116"/>
      <c r="S66" s="117"/>
    </row>
    <row r="67" spans="1:19" ht="13.5" customHeight="1" hidden="1">
      <c r="A67" s="146" t="s">
        <v>8</v>
      </c>
      <c r="B67" s="147">
        <v>1595</v>
      </c>
      <c r="C67" s="148">
        <f t="shared" si="5"/>
        <v>1.013299556681444</v>
      </c>
      <c r="D67" s="149">
        <v>1019.4</v>
      </c>
      <c r="E67" s="148">
        <f t="shared" si="6"/>
        <v>3.366457108091658</v>
      </c>
      <c r="F67" s="147">
        <v>1787</v>
      </c>
      <c r="G67" s="148">
        <f t="shared" si="7"/>
        <v>3.7746806039488967</v>
      </c>
      <c r="H67" s="147"/>
      <c r="I67" s="151"/>
      <c r="J67" s="147"/>
      <c r="K67" s="152"/>
      <c r="L67" s="155"/>
      <c r="M67" s="152"/>
      <c r="N67" s="167"/>
      <c r="O67" s="154"/>
      <c r="P67" s="122"/>
      <c r="Q67" s="115"/>
      <c r="R67" s="116"/>
      <c r="S67" s="117"/>
    </row>
    <row r="68" spans="1:19" ht="13.5" customHeight="1" hidden="1">
      <c r="A68" s="146" t="s">
        <v>9</v>
      </c>
      <c r="B68" s="147">
        <v>1604</v>
      </c>
      <c r="C68" s="148">
        <f t="shared" si="5"/>
        <v>1.1987381703470033</v>
      </c>
      <c r="D68" s="149">
        <v>1021.1</v>
      </c>
      <c r="E68" s="148">
        <f t="shared" si="6"/>
        <v>3.46539669672713</v>
      </c>
      <c r="F68" s="147">
        <v>1791</v>
      </c>
      <c r="G68" s="148">
        <f t="shared" si="7"/>
        <v>3.8260869565217392</v>
      </c>
      <c r="H68" s="147">
        <v>2331</v>
      </c>
      <c r="I68" s="148">
        <f>100*(H68-H55)/H55</f>
        <v>3.9696699375557536</v>
      </c>
      <c r="J68" s="147">
        <v>1870</v>
      </c>
      <c r="K68" s="148">
        <f>100*(J68-J55)/J55</f>
        <v>4.294478527607362</v>
      </c>
      <c r="L68" s="155">
        <v>376</v>
      </c>
      <c r="M68" s="148">
        <f>100*(L68-L55)/L55</f>
        <v>3.35349092908191</v>
      </c>
      <c r="N68" s="159">
        <v>120.4</v>
      </c>
      <c r="O68" s="148">
        <f>100*(N68-N55)/N55</f>
        <v>6.079295154185027</v>
      </c>
      <c r="P68" s="122"/>
      <c r="Q68" s="116"/>
      <c r="R68" s="116"/>
      <c r="S68" s="117"/>
    </row>
    <row r="69" spans="1:19" ht="13.5" customHeight="1" hidden="1">
      <c r="A69" s="146" t="s">
        <v>10</v>
      </c>
      <c r="B69" s="147">
        <v>1603</v>
      </c>
      <c r="C69" s="148">
        <f t="shared" si="5"/>
        <v>0.8176100628930818</v>
      </c>
      <c r="D69" s="149">
        <v>1017.3</v>
      </c>
      <c r="E69" s="148">
        <f t="shared" si="6"/>
        <v>2.7991107518189096</v>
      </c>
      <c r="F69" s="147">
        <v>1794</v>
      </c>
      <c r="G69" s="148">
        <f t="shared" si="7"/>
        <v>3.2815198618307426</v>
      </c>
      <c r="H69" s="147"/>
      <c r="I69" s="151"/>
      <c r="J69" s="147"/>
      <c r="K69" s="152"/>
      <c r="L69" s="155"/>
      <c r="M69" s="152"/>
      <c r="N69" s="167"/>
      <c r="O69" s="154"/>
      <c r="P69" s="122"/>
      <c r="Q69" s="115"/>
      <c r="R69" s="116"/>
      <c r="S69" s="117"/>
    </row>
    <row r="70" spans="1:19" ht="13.5" customHeight="1" hidden="1">
      <c r="A70" s="146" t="s">
        <v>11</v>
      </c>
      <c r="B70" s="147">
        <v>1598</v>
      </c>
      <c r="C70" s="148">
        <f t="shared" si="5"/>
        <v>0.9475679090334808</v>
      </c>
      <c r="D70" s="149">
        <v>1018.6</v>
      </c>
      <c r="E70" s="148">
        <f t="shared" si="6"/>
        <v>2.712513865080163</v>
      </c>
      <c r="F70" s="147">
        <v>1796</v>
      </c>
      <c r="G70" s="148">
        <f t="shared" si="7"/>
        <v>4.29732868757259</v>
      </c>
      <c r="H70" s="147"/>
      <c r="I70" s="151"/>
      <c r="J70" s="147"/>
      <c r="K70" s="152"/>
      <c r="L70" s="155"/>
      <c r="M70" s="152"/>
      <c r="N70" s="166"/>
      <c r="O70" s="154"/>
      <c r="P70" s="122"/>
      <c r="Q70" s="115"/>
      <c r="R70" s="116"/>
      <c r="S70" s="117"/>
    </row>
    <row r="71" spans="1:19" ht="13.5" customHeight="1" hidden="1">
      <c r="A71" s="146" t="s">
        <v>12</v>
      </c>
      <c r="B71" s="147">
        <v>1600</v>
      </c>
      <c r="C71" s="148">
        <f t="shared" si="5"/>
        <v>1.0101010101010102</v>
      </c>
      <c r="D71" s="149">
        <v>1023</v>
      </c>
      <c r="E71" s="148">
        <f t="shared" si="6"/>
        <v>3.114605382521921</v>
      </c>
      <c r="F71" s="147">
        <v>1799</v>
      </c>
      <c r="G71" s="148">
        <f t="shared" si="7"/>
        <v>5.204678362573099</v>
      </c>
      <c r="H71" s="147">
        <v>2348</v>
      </c>
      <c r="I71" s="148">
        <f>100*(H71-H58)/H58</f>
        <v>4.078014184397163</v>
      </c>
      <c r="J71" s="147">
        <v>1888</v>
      </c>
      <c r="K71" s="148">
        <f>100*(J71-J58)/J58</f>
        <v>4.424778761061947</v>
      </c>
      <c r="L71" s="155">
        <v>379.6</v>
      </c>
      <c r="M71" s="148">
        <f>100*(L71-L58)/L58</f>
        <v>3.800929723817346</v>
      </c>
      <c r="N71" s="159">
        <v>121.1</v>
      </c>
      <c r="O71" s="148">
        <f>100*(N71-N58)/N58</f>
        <v>5.949256342957129</v>
      </c>
      <c r="P71" s="122"/>
      <c r="Q71" s="115"/>
      <c r="R71" s="116"/>
      <c r="S71" s="117"/>
    </row>
    <row r="72" spans="1:19" ht="13.5" customHeight="1">
      <c r="A72" s="33" t="s">
        <v>40</v>
      </c>
      <c r="B72" s="28">
        <f>AVERAGE(B73:B84)</f>
        <v>1621.5833333333333</v>
      </c>
      <c r="C72" s="29">
        <f t="shared" si="5"/>
        <v>1.730447511501459</v>
      </c>
      <c r="D72" s="30">
        <f>AVERAGE(D73:D84)</f>
        <v>1051.8916666666667</v>
      </c>
      <c r="E72" s="29">
        <f t="shared" si="6"/>
        <v>3.749640406032958</v>
      </c>
      <c r="F72" s="28">
        <f>AVERAGE(F73:F84)</f>
        <v>1872.0833333333333</v>
      </c>
      <c r="G72" s="29">
        <f t="shared" si="7"/>
        <v>5.902041201150233</v>
      </c>
      <c r="H72" s="28">
        <v>2390</v>
      </c>
      <c r="I72" s="29">
        <v>3</v>
      </c>
      <c r="J72" s="28">
        <f>AVERAGE(J73:J84)</f>
        <v>1916.92147725</v>
      </c>
      <c r="K72" s="29">
        <f>100*(J72-J59)/J59</f>
        <v>3.0049154889844143</v>
      </c>
      <c r="L72" s="31">
        <v>388.3</v>
      </c>
      <c r="M72" s="29">
        <f>100*(L72-L59)/L59</f>
        <v>3.6295703229250127</v>
      </c>
      <c r="N72" s="156">
        <f>N59+N59*O72/100</f>
        <v>125.3843</v>
      </c>
      <c r="O72" s="29">
        <v>5.1</v>
      </c>
      <c r="Q72" s="115"/>
      <c r="R72" s="116"/>
      <c r="S72" s="117"/>
    </row>
    <row r="73" spans="1:19" ht="13.5" customHeight="1" hidden="1">
      <c r="A73" s="146" t="s">
        <v>1</v>
      </c>
      <c r="B73" s="147">
        <v>1595</v>
      </c>
      <c r="C73" s="148">
        <f t="shared" si="5"/>
        <v>1.2698412698412698</v>
      </c>
      <c r="D73" s="149">
        <v>1029.5</v>
      </c>
      <c r="E73" s="148">
        <f aca="true" t="shared" si="8" ref="E73:E79">100*(D73-D60)/D60</f>
        <v>3.259779338014042</v>
      </c>
      <c r="F73" s="147">
        <v>1817</v>
      </c>
      <c r="G73" s="148">
        <f aca="true" t="shared" si="9" ref="G73:G84">100*(F73-F60)/F60</f>
        <v>5.57815223707147</v>
      </c>
      <c r="H73" s="147"/>
      <c r="I73" s="151"/>
      <c r="J73" s="147"/>
      <c r="K73" s="152"/>
      <c r="L73" s="155"/>
      <c r="M73" s="152"/>
      <c r="N73" s="157">
        <f>AVERAGE(N75:N84)</f>
        <v>125.44383499999999</v>
      </c>
      <c r="O73" s="158"/>
      <c r="Q73" s="116"/>
      <c r="R73" s="116"/>
      <c r="S73" s="117"/>
    </row>
    <row r="74" spans="1:19" ht="13.5" customHeight="1" hidden="1">
      <c r="A74" s="146" t="s">
        <v>2</v>
      </c>
      <c r="B74" s="147">
        <v>1607</v>
      </c>
      <c r="C74" s="148">
        <f aca="true" t="shared" si="10" ref="C74:C79">100*(B74-B61)/B61</f>
        <v>1.38801261829653</v>
      </c>
      <c r="D74" s="149">
        <v>1031.8</v>
      </c>
      <c r="E74" s="148">
        <f t="shared" si="8"/>
        <v>3.241945167100258</v>
      </c>
      <c r="F74" s="147">
        <v>1824</v>
      </c>
      <c r="G74" s="148">
        <f t="shared" si="9"/>
        <v>5.251009809578765</v>
      </c>
      <c r="H74" s="147"/>
      <c r="I74" s="151"/>
      <c r="J74" s="147"/>
      <c r="K74" s="152"/>
      <c r="L74" s="155"/>
      <c r="M74" s="152"/>
      <c r="N74" s="167"/>
      <c r="O74" s="154"/>
      <c r="Q74" s="115"/>
      <c r="R74" s="116"/>
      <c r="S74" s="117"/>
    </row>
    <row r="75" spans="1:19" ht="13.5" customHeight="1" hidden="1">
      <c r="A75" s="146" t="s">
        <v>3</v>
      </c>
      <c r="B75" s="147">
        <v>1612</v>
      </c>
      <c r="C75" s="148">
        <f t="shared" si="10"/>
        <v>1.3199245757385292</v>
      </c>
      <c r="D75" s="149">
        <v>1034.5</v>
      </c>
      <c r="E75" s="148">
        <f t="shared" si="8"/>
        <v>2.9558121019108325</v>
      </c>
      <c r="F75" s="147">
        <v>1836</v>
      </c>
      <c r="G75" s="148">
        <f t="shared" si="9"/>
        <v>5.335628227194492</v>
      </c>
      <c r="H75" s="147">
        <v>2352</v>
      </c>
      <c r="I75" s="148">
        <f>100*(H75-H62)/H62</f>
        <v>3.2484635645302897</v>
      </c>
      <c r="J75" s="147">
        <f>15.51849*121.8</f>
        <v>1890.1520819999998</v>
      </c>
      <c r="K75" s="148">
        <f>100*(J75-J62)/J62</f>
        <v>3.5132575027382167</v>
      </c>
      <c r="L75" s="155">
        <v>382.1</v>
      </c>
      <c r="M75" s="148">
        <f>100*(L75-L62)/L62</f>
        <v>3.5501355013550198</v>
      </c>
      <c r="N75" s="159">
        <f>N62+N62*O75/100</f>
        <v>122.8964</v>
      </c>
      <c r="O75" s="148">
        <v>5.4</v>
      </c>
      <c r="Q75" s="115"/>
      <c r="R75" s="116"/>
      <c r="S75" s="117"/>
    </row>
    <row r="76" spans="1:19" ht="13.5" customHeight="1" hidden="1">
      <c r="A76" s="146" t="s">
        <v>4</v>
      </c>
      <c r="B76" s="147">
        <v>1621</v>
      </c>
      <c r="C76" s="148">
        <f t="shared" si="10"/>
        <v>1.6300940438871474</v>
      </c>
      <c r="D76" s="149">
        <v>1040</v>
      </c>
      <c r="E76" s="148">
        <f t="shared" si="8"/>
        <v>2.584336160978501</v>
      </c>
      <c r="F76" s="147">
        <v>1860</v>
      </c>
      <c r="G76" s="148">
        <f t="shared" si="9"/>
        <v>6.225014277555682</v>
      </c>
      <c r="H76" s="147"/>
      <c r="I76" s="151"/>
      <c r="J76" s="147"/>
      <c r="K76" s="151"/>
      <c r="L76" s="155"/>
      <c r="M76" s="152"/>
      <c r="N76" s="166"/>
      <c r="O76" s="154"/>
      <c r="Q76" s="115"/>
      <c r="R76" s="116"/>
      <c r="S76" s="117"/>
    </row>
    <row r="77" spans="1:19" ht="13.5" customHeight="1" hidden="1">
      <c r="A77" s="146" t="s">
        <v>5</v>
      </c>
      <c r="B77" s="147">
        <v>1623</v>
      </c>
      <c r="C77" s="148">
        <f t="shared" si="10"/>
        <v>2.011313639220616</v>
      </c>
      <c r="D77" s="150">
        <v>1043.3</v>
      </c>
      <c r="E77" s="148">
        <f t="shared" si="8"/>
        <v>2.6667978744341574</v>
      </c>
      <c r="F77" s="147">
        <v>1865</v>
      </c>
      <c r="G77" s="148">
        <f t="shared" si="9"/>
        <v>6.632361349342482</v>
      </c>
      <c r="H77" s="147"/>
      <c r="I77" s="151"/>
      <c r="J77" s="147"/>
      <c r="K77" s="151"/>
      <c r="L77" s="155"/>
      <c r="M77" s="152"/>
      <c r="N77" s="166"/>
      <c r="O77" s="154"/>
      <c r="Q77" s="115"/>
      <c r="R77" s="116"/>
      <c r="S77" s="117"/>
    </row>
    <row r="78" spans="1:19" ht="13.5" customHeight="1" hidden="1">
      <c r="A78" s="146" t="s">
        <v>6</v>
      </c>
      <c r="B78" s="147">
        <v>1624</v>
      </c>
      <c r="C78" s="148">
        <f t="shared" si="10"/>
        <v>1.8181818181818181</v>
      </c>
      <c r="D78" s="150">
        <v>1052.2</v>
      </c>
      <c r="E78" s="148">
        <f t="shared" si="8"/>
        <v>3.4509881034313263</v>
      </c>
      <c r="F78" s="147">
        <v>1867</v>
      </c>
      <c r="G78" s="148">
        <f t="shared" si="9"/>
        <v>5.539853024307519</v>
      </c>
      <c r="H78" s="147">
        <v>2373</v>
      </c>
      <c r="I78" s="148">
        <f>100*(H78-H65)/H65</f>
        <v>2.2844827586206895</v>
      </c>
      <c r="J78" s="147">
        <f>15.51849*122.6</f>
        <v>1902.5668739999999</v>
      </c>
      <c r="K78" s="148">
        <f>100*(J78-J65)/J65</f>
        <v>2.2335773240193375</v>
      </c>
      <c r="L78" s="155">
        <v>386</v>
      </c>
      <c r="M78" s="148">
        <f>100*(L78-L65)/L65</f>
        <v>3.0982905982906046</v>
      </c>
      <c r="N78" s="159">
        <f>N65+N65*O78/100</f>
        <v>125.17192</v>
      </c>
      <c r="O78" s="148">
        <v>5.01</v>
      </c>
      <c r="Q78" s="116"/>
      <c r="R78" s="116"/>
      <c r="S78" s="117"/>
    </row>
    <row r="79" spans="1:19" ht="13.5" customHeight="1" hidden="1">
      <c r="A79" s="146" t="s">
        <v>7</v>
      </c>
      <c r="B79" s="147">
        <v>1620</v>
      </c>
      <c r="C79" s="148">
        <f t="shared" si="10"/>
        <v>1.8227529855436833</v>
      </c>
      <c r="D79" s="150">
        <v>1057.6</v>
      </c>
      <c r="E79" s="148">
        <f t="shared" si="8"/>
        <v>3.808402041617585</v>
      </c>
      <c r="F79" s="147">
        <v>1888</v>
      </c>
      <c r="G79" s="148">
        <f t="shared" si="9"/>
        <v>6.067415730337078</v>
      </c>
      <c r="H79" s="150"/>
      <c r="I79" s="151"/>
      <c r="J79" s="147"/>
      <c r="K79" s="152"/>
      <c r="L79" s="155"/>
      <c r="M79" s="152"/>
      <c r="N79" s="166"/>
      <c r="O79" s="154"/>
      <c r="Q79" s="115"/>
      <c r="R79" s="116"/>
      <c r="S79" s="117"/>
    </row>
    <row r="80" spans="1:19" ht="13.5" customHeight="1" hidden="1">
      <c r="A80" s="146" t="s">
        <v>8</v>
      </c>
      <c r="B80" s="147">
        <v>1626</v>
      </c>
      <c r="C80" s="148">
        <f aca="true" t="shared" si="11" ref="C80:C85">100*(B80-B67)/B67</f>
        <v>1.9435736677115987</v>
      </c>
      <c r="D80" s="150">
        <v>1058.1</v>
      </c>
      <c r="E80" s="148">
        <f aca="true" t="shared" si="12" ref="E80:E85">100*(D80-D67)/D67</f>
        <v>3.7963507945850434</v>
      </c>
      <c r="F80" s="147">
        <v>1900</v>
      </c>
      <c r="G80" s="148">
        <f t="shared" si="9"/>
        <v>6.323447118074986</v>
      </c>
      <c r="H80" s="150"/>
      <c r="I80" s="151"/>
      <c r="J80" s="147"/>
      <c r="K80" s="152"/>
      <c r="L80" s="153"/>
      <c r="M80" s="152"/>
      <c r="N80" s="166"/>
      <c r="O80" s="154"/>
      <c r="Q80" s="115"/>
      <c r="R80" s="116"/>
      <c r="S80" s="117"/>
    </row>
    <row r="81" spans="1:19" ht="13.5" customHeight="1" hidden="1">
      <c r="A81" s="146" t="s">
        <v>9</v>
      </c>
      <c r="B81" s="147">
        <v>1629</v>
      </c>
      <c r="C81" s="148">
        <f t="shared" si="11"/>
        <v>1.5586034912718205</v>
      </c>
      <c r="D81" s="150">
        <v>1061.2</v>
      </c>
      <c r="E81" s="148">
        <f t="shared" si="12"/>
        <v>3.927137400842231</v>
      </c>
      <c r="F81" s="147">
        <v>1897</v>
      </c>
      <c r="G81" s="148">
        <f t="shared" si="9"/>
        <v>5.9184812953657175</v>
      </c>
      <c r="H81" s="147">
        <v>2410</v>
      </c>
      <c r="I81" s="148">
        <f>100*(H81-H68)/H68</f>
        <v>3.389103389103389</v>
      </c>
      <c r="J81" s="147">
        <f>15.51849*124.7</f>
        <v>1935.1557030000001</v>
      </c>
      <c r="K81" s="148">
        <f>100*(J81-J68)/J68</f>
        <v>3.484262192513376</v>
      </c>
      <c r="L81" s="155">
        <v>391.8</v>
      </c>
      <c r="M81" s="148">
        <f>100*(L81-L68)/L68</f>
        <v>4.202127659574471</v>
      </c>
      <c r="N81" s="159">
        <f>N68+N68*O81/100</f>
        <v>126.62468000000001</v>
      </c>
      <c r="O81" s="148">
        <v>5.17</v>
      </c>
      <c r="Q81" s="115"/>
      <c r="R81" s="116"/>
      <c r="S81" s="117"/>
    </row>
    <row r="82" spans="1:19" ht="13.5" customHeight="1" hidden="1">
      <c r="A82" s="146" t="s">
        <v>10</v>
      </c>
      <c r="B82" s="147">
        <v>1633</v>
      </c>
      <c r="C82" s="148">
        <f t="shared" si="11"/>
        <v>1.8714909544603868</v>
      </c>
      <c r="D82" s="150">
        <v>1067.9</v>
      </c>
      <c r="E82" s="148">
        <f t="shared" si="12"/>
        <v>4.973950653691157</v>
      </c>
      <c r="F82" s="147">
        <v>1900</v>
      </c>
      <c r="G82" s="148">
        <f t="shared" si="9"/>
        <v>5.908584169453735</v>
      </c>
      <c r="H82" s="150"/>
      <c r="I82" s="151"/>
      <c r="J82" s="147"/>
      <c r="K82" s="152"/>
      <c r="L82" s="153"/>
      <c r="M82" s="152"/>
      <c r="N82" s="166"/>
      <c r="O82" s="154"/>
      <c r="Q82" s="115"/>
      <c r="R82" s="116"/>
      <c r="S82" s="117"/>
    </row>
    <row r="83" spans="1:19" ht="13.5" customHeight="1" hidden="1">
      <c r="A83" s="146" t="s">
        <v>11</v>
      </c>
      <c r="B83" s="147">
        <v>1634</v>
      </c>
      <c r="C83" s="148">
        <f t="shared" si="11"/>
        <v>2.252816020025031</v>
      </c>
      <c r="D83" s="155">
        <v>1072</v>
      </c>
      <c r="E83" s="148">
        <f t="shared" si="12"/>
        <v>5.24248969173375</v>
      </c>
      <c r="F83" s="147">
        <v>1902</v>
      </c>
      <c r="G83" s="148">
        <f t="shared" si="9"/>
        <v>5.902004454342984</v>
      </c>
      <c r="H83" s="150"/>
      <c r="I83" s="151"/>
      <c r="J83" s="147"/>
      <c r="K83" s="152"/>
      <c r="L83" s="153"/>
      <c r="M83" s="152"/>
      <c r="N83" s="166"/>
      <c r="O83" s="154"/>
      <c r="Q83" s="116"/>
      <c r="R83" s="116"/>
      <c r="S83" s="117"/>
    </row>
    <row r="84" spans="1:19" ht="13.5" customHeight="1" hidden="1">
      <c r="A84" s="146" t="s">
        <v>12</v>
      </c>
      <c r="B84" s="147">
        <v>1635</v>
      </c>
      <c r="C84" s="148">
        <f t="shared" si="11"/>
        <v>2.1875</v>
      </c>
      <c r="D84" s="150">
        <v>1074.6</v>
      </c>
      <c r="E84" s="148">
        <f t="shared" si="12"/>
        <v>5.0439882697947125</v>
      </c>
      <c r="F84" s="147">
        <v>1909</v>
      </c>
      <c r="G84" s="148">
        <f t="shared" si="9"/>
        <v>6.1145080600333515</v>
      </c>
      <c r="H84" s="147">
        <v>2423</v>
      </c>
      <c r="I84" s="148">
        <f>100*(H84-H71)/H71</f>
        <v>3.1942078364565587</v>
      </c>
      <c r="J84" s="147">
        <f>15.51849*125</f>
        <v>1939.81125</v>
      </c>
      <c r="K84" s="148">
        <f>100*(J84-J71)/J71</f>
        <v>2.7442399364406764</v>
      </c>
      <c r="L84" s="155">
        <v>393.1</v>
      </c>
      <c r="M84" s="148">
        <f>100*(L84-L71)/L71</f>
        <v>3.5563751317175973</v>
      </c>
      <c r="N84" s="159">
        <f>N71+N71*O84/100</f>
        <v>127.08233999999999</v>
      </c>
      <c r="O84" s="148">
        <v>4.94</v>
      </c>
      <c r="Q84" s="115"/>
      <c r="R84" s="116"/>
      <c r="S84" s="117"/>
    </row>
    <row r="85" spans="1:19" ht="13.5" customHeight="1">
      <c r="A85" s="33" t="s">
        <v>41</v>
      </c>
      <c r="B85" s="28">
        <f>AVERAGE(B86:B97)</f>
        <v>1662.3333333333333</v>
      </c>
      <c r="C85" s="29">
        <f t="shared" si="11"/>
        <v>2.512976000822242</v>
      </c>
      <c r="D85" s="30">
        <f>AVERAGE(D86:D97)</f>
        <v>1114.4250000000002</v>
      </c>
      <c r="E85" s="29">
        <f t="shared" si="12"/>
        <v>5.944845397577399</v>
      </c>
      <c r="F85" s="28">
        <f>AVERAGE(F86:F97)</f>
        <v>1938.0833333333333</v>
      </c>
      <c r="G85" s="29">
        <f>100*(F85-F72)/F72</f>
        <v>3.525484086356555</v>
      </c>
      <c r="H85" s="28">
        <f>AVERAGE(H86:H97)</f>
        <v>2468.75</v>
      </c>
      <c r="I85" s="29">
        <v>3.4</v>
      </c>
      <c r="J85" s="28">
        <v>1986</v>
      </c>
      <c r="K85" s="29">
        <f>100*(J85-J72)/J72</f>
        <v>3.6036177574211092</v>
      </c>
      <c r="L85" s="30">
        <v>403.1</v>
      </c>
      <c r="M85" s="29">
        <f>100*(L85-L72)/L72</f>
        <v>3.8114859644604717</v>
      </c>
      <c r="N85" s="156">
        <f>N72+N72*O85/100</f>
        <v>130.16144183</v>
      </c>
      <c r="O85" s="29">
        <v>3.81</v>
      </c>
      <c r="Q85" s="115"/>
      <c r="R85" s="116"/>
      <c r="S85" s="117"/>
    </row>
    <row r="86" spans="1:19" ht="13.5" customHeight="1" hidden="1">
      <c r="A86" s="146" t="s">
        <v>1</v>
      </c>
      <c r="B86" s="147">
        <v>1632</v>
      </c>
      <c r="C86" s="148">
        <f aca="true" t="shared" si="13" ref="C86:C93">100*(B86-B73)/B73</f>
        <v>2.3197492163009406</v>
      </c>
      <c r="D86" s="149">
        <v>1085.7</v>
      </c>
      <c r="E86" s="148">
        <f aca="true" t="shared" si="14" ref="E86:E92">100*(D86-D73)/D73</f>
        <v>5.458960660514817</v>
      </c>
      <c r="F86" s="147">
        <v>1895</v>
      </c>
      <c r="G86" s="148">
        <f aca="true" t="shared" si="15" ref="G86:G93">100*(F86-F73)/F73</f>
        <v>4.292790313703907</v>
      </c>
      <c r="H86" s="150"/>
      <c r="I86" s="151"/>
      <c r="J86" s="153"/>
      <c r="K86" s="152"/>
      <c r="L86" s="153"/>
      <c r="M86" s="152"/>
      <c r="N86" s="157"/>
      <c r="O86" s="158"/>
      <c r="Q86" s="115"/>
      <c r="R86" s="116"/>
      <c r="S86" s="117"/>
    </row>
    <row r="87" spans="1:19" ht="13.5" customHeight="1" hidden="1">
      <c r="A87" s="146" t="s">
        <v>2</v>
      </c>
      <c r="B87" s="147">
        <v>1642</v>
      </c>
      <c r="C87" s="148">
        <f t="shared" si="13"/>
        <v>2.177971375233354</v>
      </c>
      <c r="D87" s="149">
        <v>1090.4</v>
      </c>
      <c r="E87" s="148">
        <f t="shared" si="14"/>
        <v>5.679395231634051</v>
      </c>
      <c r="F87" s="147">
        <v>1904</v>
      </c>
      <c r="G87" s="148">
        <f t="shared" si="15"/>
        <v>4.385964912280702</v>
      </c>
      <c r="H87" s="150"/>
      <c r="I87" s="151"/>
      <c r="J87" s="153"/>
      <c r="K87" s="152"/>
      <c r="L87" s="153"/>
      <c r="M87" s="152"/>
      <c r="N87" s="167"/>
      <c r="O87" s="154"/>
      <c r="Q87" s="115"/>
      <c r="R87" s="116"/>
      <c r="S87" s="117"/>
    </row>
    <row r="88" spans="1:15" ht="13.5" customHeight="1" hidden="1">
      <c r="A88" s="146" t="s">
        <v>3</v>
      </c>
      <c r="B88" s="147">
        <v>1655</v>
      </c>
      <c r="C88" s="148">
        <f t="shared" si="13"/>
        <v>2.667493796526055</v>
      </c>
      <c r="D88" s="149">
        <v>1094.6</v>
      </c>
      <c r="E88" s="148">
        <f t="shared" si="14"/>
        <v>5.8095698405026495</v>
      </c>
      <c r="F88" s="147">
        <v>1916</v>
      </c>
      <c r="G88" s="148">
        <f t="shared" si="15"/>
        <v>4.357298474945534</v>
      </c>
      <c r="H88" s="147">
        <v>2438</v>
      </c>
      <c r="I88" s="148">
        <f>100*(H88-H75)/H75</f>
        <v>3.6564625850340136</v>
      </c>
      <c r="J88" s="147">
        <f>15.51849*126.5</f>
        <v>1963.088985</v>
      </c>
      <c r="K88" s="148">
        <f>100*(J88-J75)/J75</f>
        <v>3.8587848932676656</v>
      </c>
      <c r="L88" s="155">
        <v>398.2</v>
      </c>
      <c r="M88" s="148">
        <f>100*(L88-L75)/L75</f>
        <v>4.213556660560053</v>
      </c>
      <c r="N88" s="159">
        <f>N75+N75*O88/100</f>
        <v>127.64020104</v>
      </c>
      <c r="O88" s="148">
        <v>3.86</v>
      </c>
    </row>
    <row r="89" spans="1:15" ht="13.5" customHeight="1" hidden="1">
      <c r="A89" s="146" t="s">
        <v>4</v>
      </c>
      <c r="B89" s="147">
        <v>1663</v>
      </c>
      <c r="C89" s="148">
        <f t="shared" si="13"/>
        <v>2.5909932140653917</v>
      </c>
      <c r="D89" s="149">
        <v>1109.2</v>
      </c>
      <c r="E89" s="148">
        <f t="shared" si="14"/>
        <v>6.653846153846159</v>
      </c>
      <c r="F89" s="147">
        <v>1931</v>
      </c>
      <c r="G89" s="148">
        <f t="shared" si="15"/>
        <v>3.817204301075269</v>
      </c>
      <c r="H89" s="150"/>
      <c r="I89" s="151"/>
      <c r="J89" s="153"/>
      <c r="K89" s="152"/>
      <c r="L89" s="153"/>
      <c r="M89" s="152"/>
      <c r="N89" s="166"/>
      <c r="O89" s="154"/>
    </row>
    <row r="90" spans="1:15" ht="13.5" customHeight="1" hidden="1">
      <c r="A90" s="146" t="s">
        <v>5</v>
      </c>
      <c r="B90" s="147">
        <v>1661</v>
      </c>
      <c r="C90" s="148">
        <f t="shared" si="13"/>
        <v>2.341343191620456</v>
      </c>
      <c r="D90" s="149">
        <v>1111.9</v>
      </c>
      <c r="E90" s="148">
        <f t="shared" si="14"/>
        <v>6.57528994536568</v>
      </c>
      <c r="F90" s="147">
        <v>1943</v>
      </c>
      <c r="G90" s="148">
        <f t="shared" si="15"/>
        <v>4.18230563002681</v>
      </c>
      <c r="H90" s="150"/>
      <c r="I90" s="151"/>
      <c r="J90" s="153"/>
      <c r="K90" s="152"/>
      <c r="L90" s="153"/>
      <c r="M90" s="152"/>
      <c r="N90" s="166"/>
      <c r="O90" s="154"/>
    </row>
    <row r="91" spans="1:15" ht="13.5" customHeight="1" hidden="1">
      <c r="A91" s="146" t="s">
        <v>6</v>
      </c>
      <c r="B91" s="147">
        <v>1663</v>
      </c>
      <c r="C91" s="148">
        <f t="shared" si="13"/>
        <v>2.4014778325123154</v>
      </c>
      <c r="D91" s="149">
        <v>1114.3</v>
      </c>
      <c r="E91" s="148">
        <f t="shared" si="14"/>
        <v>5.901919787112707</v>
      </c>
      <c r="F91" s="147">
        <v>1949</v>
      </c>
      <c r="G91" s="148">
        <f t="shared" si="15"/>
        <v>4.392072844134976</v>
      </c>
      <c r="H91" s="147">
        <v>2446</v>
      </c>
      <c r="I91" s="148">
        <f>100*(H91-H78)/H78</f>
        <v>3.076274757690687</v>
      </c>
      <c r="J91" s="147">
        <f>15.51849*126.8</f>
        <v>1967.744532</v>
      </c>
      <c r="K91" s="148">
        <f>100*(J91-J78)/J78</f>
        <v>3.425774877650901</v>
      </c>
      <c r="L91" s="155">
        <v>399.5</v>
      </c>
      <c r="M91" s="148">
        <f>100*(L91-L78)/L78</f>
        <v>3.4974093264248705</v>
      </c>
      <c r="N91" s="159">
        <f>N78+N78*O91/100</f>
        <v>129.352662128</v>
      </c>
      <c r="O91" s="148">
        <v>3.34</v>
      </c>
    </row>
    <row r="92" spans="1:15" ht="13.5" customHeight="1" hidden="1">
      <c r="A92" s="146" t="s">
        <v>7</v>
      </c>
      <c r="B92" s="147">
        <v>1662</v>
      </c>
      <c r="C92" s="148">
        <f t="shared" si="13"/>
        <v>2.5925925925925926</v>
      </c>
      <c r="D92" s="149">
        <v>1118.6</v>
      </c>
      <c r="E92" s="148">
        <f t="shared" si="14"/>
        <v>5.767776096822996</v>
      </c>
      <c r="F92" s="147">
        <v>1956</v>
      </c>
      <c r="G92" s="148">
        <f t="shared" si="15"/>
        <v>3.6016949152542375</v>
      </c>
      <c r="H92" s="150"/>
      <c r="I92" s="151"/>
      <c r="J92" s="153"/>
      <c r="K92" s="152"/>
      <c r="L92" s="153"/>
      <c r="M92" s="152"/>
      <c r="N92" s="166"/>
      <c r="O92" s="154"/>
    </row>
    <row r="93" spans="1:15" ht="13.5" customHeight="1" hidden="1">
      <c r="A93" s="146" t="s">
        <v>8</v>
      </c>
      <c r="B93" s="147">
        <v>1664</v>
      </c>
      <c r="C93" s="148">
        <f t="shared" si="13"/>
        <v>2.337023370233702</v>
      </c>
      <c r="D93" s="149">
        <v>1120</v>
      </c>
      <c r="E93" s="148">
        <f aca="true" t="shared" si="16" ref="E93:E98">100*(D93-D80)/D80</f>
        <v>5.850108685379463</v>
      </c>
      <c r="F93" s="147">
        <v>1936</v>
      </c>
      <c r="G93" s="148">
        <f t="shared" si="15"/>
        <v>1.894736842105263</v>
      </c>
      <c r="H93" s="150"/>
      <c r="I93" s="151"/>
      <c r="J93" s="153"/>
      <c r="K93" s="152"/>
      <c r="L93" s="153"/>
      <c r="M93" s="152"/>
      <c r="N93" s="166"/>
      <c r="O93" s="154"/>
    </row>
    <row r="94" spans="1:15" ht="13.5" customHeight="1" hidden="1">
      <c r="A94" s="146" t="s">
        <v>9</v>
      </c>
      <c r="B94" s="147">
        <v>1671</v>
      </c>
      <c r="C94" s="148">
        <f>100*(B94-B81)/B81</f>
        <v>2.578268876611418</v>
      </c>
      <c r="D94" s="149">
        <v>1126.2</v>
      </c>
      <c r="E94" s="148">
        <f t="shared" si="16"/>
        <v>6.125141349415755</v>
      </c>
      <c r="F94" s="147">
        <v>1945</v>
      </c>
      <c r="G94" s="148">
        <f>100*(F94-F81)/F81</f>
        <v>2.530311017395888</v>
      </c>
      <c r="H94" s="147">
        <v>2454</v>
      </c>
      <c r="I94" s="148">
        <f>100*(H94-H81)/H81</f>
        <v>1.8257261410788381</v>
      </c>
      <c r="J94" s="147">
        <f>15.51849*127.4</f>
        <v>1977.055626</v>
      </c>
      <c r="K94" s="148">
        <f>100*(J94-J81)/J81</f>
        <v>2.165196471531673</v>
      </c>
      <c r="L94" s="155">
        <v>402.1</v>
      </c>
      <c r="M94" s="148">
        <f>100*(L94-L81)/L81</f>
        <v>2.62889229198571</v>
      </c>
      <c r="N94" s="159">
        <f>N81+N81*O94/100</f>
        <v>130.334783124</v>
      </c>
      <c r="O94" s="148">
        <v>2.93</v>
      </c>
    </row>
    <row r="95" spans="1:15" ht="13.5" customHeight="1" hidden="1">
      <c r="A95" s="146" t="s">
        <v>10</v>
      </c>
      <c r="B95" s="147">
        <v>1677</v>
      </c>
      <c r="C95" s="148">
        <f>100*(B95-B82)/B82</f>
        <v>2.694427434170239</v>
      </c>
      <c r="D95" s="149">
        <v>1133.6</v>
      </c>
      <c r="E95" s="148">
        <f t="shared" si="16"/>
        <v>6.152261447701078</v>
      </c>
      <c r="F95" s="147">
        <v>1955</v>
      </c>
      <c r="G95" s="148">
        <f>100*(F95-F82)/F82</f>
        <v>2.8947368421052633</v>
      </c>
      <c r="H95" s="150"/>
      <c r="I95" s="151"/>
      <c r="J95" s="153"/>
      <c r="K95" s="152"/>
      <c r="L95" s="153"/>
      <c r="M95" s="152"/>
      <c r="N95" s="166"/>
      <c r="O95" s="154"/>
    </row>
    <row r="96" spans="1:15" ht="13.5" customHeight="1" hidden="1">
      <c r="A96" s="146" t="s">
        <v>11</v>
      </c>
      <c r="B96" s="147">
        <v>1680</v>
      </c>
      <c r="C96" s="148">
        <f>100*(B96-B83)/B83</f>
        <v>2.8151774785801713</v>
      </c>
      <c r="D96" s="149">
        <v>1133.6</v>
      </c>
      <c r="E96" s="148">
        <f t="shared" si="16"/>
        <v>5.74626865671641</v>
      </c>
      <c r="F96" s="147">
        <v>1967</v>
      </c>
      <c r="G96" s="148">
        <f>100*(F96-F83)/F83</f>
        <v>3.4174553101997898</v>
      </c>
      <c r="H96" s="150"/>
      <c r="I96" s="151"/>
      <c r="J96" s="153"/>
      <c r="K96" s="152"/>
      <c r="L96" s="153"/>
      <c r="M96" s="152"/>
      <c r="N96" s="166"/>
      <c r="O96" s="154"/>
    </row>
    <row r="97" spans="1:15" ht="13.5" customHeight="1" hidden="1">
      <c r="A97" s="146" t="s">
        <v>12</v>
      </c>
      <c r="B97" s="147">
        <v>1678</v>
      </c>
      <c r="C97" s="148">
        <f>100*(B97-B84)/B84</f>
        <v>2.6299694189602447</v>
      </c>
      <c r="D97" s="149">
        <v>1135</v>
      </c>
      <c r="E97" s="148">
        <f t="shared" si="16"/>
        <v>5.620696072957388</v>
      </c>
      <c r="F97" s="147">
        <v>1960</v>
      </c>
      <c r="G97" s="148">
        <f>100*(F97-F84)/F84</f>
        <v>2.671555788370875</v>
      </c>
      <c r="H97" s="147">
        <v>2537</v>
      </c>
      <c r="I97" s="148">
        <f>100*(H97-H84)/H84</f>
        <v>4.70491126702435</v>
      </c>
      <c r="J97" s="147">
        <f>15.51849*131.4</f>
        <v>2039.129586</v>
      </c>
      <c r="K97" s="148">
        <f>100*(J97-J84)/J84</f>
        <v>5.120000000000003</v>
      </c>
      <c r="L97" s="155">
        <v>411.7</v>
      </c>
      <c r="M97" s="148">
        <f>100*(L97-L84)/L84</f>
        <v>4.73162045281098</v>
      </c>
      <c r="N97" s="159">
        <f>N84+N84*O97/100</f>
        <v>133.652496978</v>
      </c>
      <c r="O97" s="148">
        <v>5.17</v>
      </c>
    </row>
    <row r="98" spans="1:15" ht="13.5" customHeight="1">
      <c r="A98" s="33" t="s">
        <v>42</v>
      </c>
      <c r="B98" s="28">
        <f>AVERAGE(B99:B110)</f>
        <v>1729.75</v>
      </c>
      <c r="C98" s="29">
        <f>100*(B98-B85)/B85</f>
        <v>4.055544415480253</v>
      </c>
      <c r="D98" s="30">
        <f>AVERAGE(D99:D110)</f>
        <v>1157.8166666666666</v>
      </c>
      <c r="E98" s="29">
        <f t="shared" si="16"/>
        <v>3.893637226970538</v>
      </c>
      <c r="F98" s="28">
        <f>AVERAGE(F99:F110)</f>
        <v>2026.5833333333333</v>
      </c>
      <c r="G98" s="34">
        <f>100*(F98-F85)/F85</f>
        <v>4.566367115277121</v>
      </c>
      <c r="H98" s="28">
        <f>AVERAGE(H99:H110)</f>
        <v>2606</v>
      </c>
      <c r="I98" s="29">
        <f>100*(H98-H85)/H85</f>
        <v>5.559493670886076</v>
      </c>
      <c r="J98" s="28">
        <f>AVERAGE(J99:J110)</f>
        <v>2095.47525303987</v>
      </c>
      <c r="K98" s="29">
        <f>100*(J98-J85)/J85</f>
        <v>5.512349095663144</v>
      </c>
      <c r="L98" s="31">
        <v>424.3</v>
      </c>
      <c r="M98" s="29">
        <f>100*(L98-L85)/L85</f>
        <v>5.259240883155542</v>
      </c>
      <c r="N98" s="156">
        <f>N85+N85*O98/100</f>
        <v>140.78261548332802</v>
      </c>
      <c r="O98" s="29">
        <v>8.16</v>
      </c>
    </row>
    <row r="99" spans="1:15" ht="13.5" customHeight="1" hidden="1">
      <c r="A99" s="146" t="s">
        <v>1</v>
      </c>
      <c r="B99" s="147">
        <v>1695</v>
      </c>
      <c r="C99" s="148">
        <f aca="true" t="shared" si="17" ref="C99:C105">100*(B99-B86)/B86</f>
        <v>3.860294117647059</v>
      </c>
      <c r="D99" s="149">
        <v>1133.4</v>
      </c>
      <c r="E99" s="148">
        <f aca="true" t="shared" si="18" ref="E99:E105">100*(D99-D86)/D86</f>
        <v>4.393478861563972</v>
      </c>
      <c r="F99" s="147">
        <v>1983</v>
      </c>
      <c r="G99" s="148">
        <v>4.7</v>
      </c>
      <c r="H99" s="160"/>
      <c r="I99" s="151"/>
      <c r="J99" s="160"/>
      <c r="K99" s="161"/>
      <c r="L99" s="160"/>
      <c r="M99" s="161"/>
      <c r="N99" s="157">
        <f>AVERAGE(N101:N110)</f>
        <v>140.81092087961684</v>
      </c>
      <c r="O99" s="158"/>
    </row>
    <row r="100" spans="1:15" ht="13.5" customHeight="1" hidden="1">
      <c r="A100" s="146" t="s">
        <v>2</v>
      </c>
      <c r="B100" s="147">
        <v>1703</v>
      </c>
      <c r="C100" s="148">
        <f t="shared" si="17"/>
        <v>3.714981729598051</v>
      </c>
      <c r="D100" s="149">
        <v>1140.1</v>
      </c>
      <c r="E100" s="148">
        <f t="shared" si="18"/>
        <v>4.5579603815113545</v>
      </c>
      <c r="F100" s="147">
        <v>1998</v>
      </c>
      <c r="G100" s="148">
        <v>5</v>
      </c>
      <c r="H100" s="160"/>
      <c r="I100" s="151"/>
      <c r="J100" s="160"/>
      <c r="K100" s="161"/>
      <c r="L100" s="160"/>
      <c r="M100" s="161"/>
      <c r="N100" s="167"/>
      <c r="O100" s="158"/>
    </row>
    <row r="101" spans="1:15" ht="13.5" customHeight="1" hidden="1">
      <c r="A101" s="146" t="s">
        <v>3</v>
      </c>
      <c r="B101" s="147">
        <v>1719</v>
      </c>
      <c r="C101" s="148">
        <f t="shared" si="17"/>
        <v>3.867069486404834</v>
      </c>
      <c r="D101" s="149">
        <v>1153.7</v>
      </c>
      <c r="E101" s="148">
        <f t="shared" si="18"/>
        <v>5.399232596382253</v>
      </c>
      <c r="F101" s="147">
        <v>2005</v>
      </c>
      <c r="G101" s="148">
        <v>4.7</v>
      </c>
      <c r="H101" s="147">
        <v>2558</v>
      </c>
      <c r="I101" s="148">
        <f>100*(H101-H88)/H88</f>
        <v>4.9220672682526665</v>
      </c>
      <c r="J101" s="147">
        <f>J88+J88*K101/100</f>
        <v>2057.8972598437504</v>
      </c>
      <c r="K101" s="148">
        <f>100*(110.7-105.6)/105.6</f>
        <v>4.829545454545463</v>
      </c>
      <c r="L101" s="155">
        <v>417.2</v>
      </c>
      <c r="M101" s="148">
        <f>100*(L101-L88)/L88</f>
        <v>4.771471622300352</v>
      </c>
      <c r="N101" s="159">
        <f>N88+N88*O101/100</f>
        <v>137.02175581644</v>
      </c>
      <c r="O101" s="148">
        <v>7.35</v>
      </c>
    </row>
    <row r="102" spans="1:15" ht="13.5" customHeight="1" hidden="1">
      <c r="A102" s="146" t="s">
        <v>4</v>
      </c>
      <c r="B102" s="147">
        <v>1721</v>
      </c>
      <c r="C102" s="148">
        <f t="shared" si="17"/>
        <v>3.4876728803367407</v>
      </c>
      <c r="D102" s="149">
        <v>1156.5</v>
      </c>
      <c r="E102" s="148">
        <f t="shared" si="18"/>
        <v>4.264334655607641</v>
      </c>
      <c r="F102" s="147">
        <v>2017</v>
      </c>
      <c r="G102" s="148">
        <f aca="true" t="shared" si="19" ref="G102:G107">100*(F102-F89)/F89</f>
        <v>4.4536509580528225</v>
      </c>
      <c r="H102" s="160"/>
      <c r="I102" s="151"/>
      <c r="J102" s="160"/>
      <c r="K102" s="161"/>
      <c r="L102" s="155"/>
      <c r="M102" s="161"/>
      <c r="N102" s="166"/>
      <c r="O102" s="148"/>
    </row>
    <row r="103" spans="1:15" ht="13.5" customHeight="1" hidden="1">
      <c r="A103" s="146" t="s">
        <v>5</v>
      </c>
      <c r="B103" s="147">
        <v>1730</v>
      </c>
      <c r="C103" s="148">
        <f t="shared" si="17"/>
        <v>4.154124021673691</v>
      </c>
      <c r="D103" s="149">
        <v>1159.9</v>
      </c>
      <c r="E103" s="148">
        <f t="shared" si="18"/>
        <v>4.316934976166921</v>
      </c>
      <c r="F103" s="147">
        <v>2046</v>
      </c>
      <c r="G103" s="148">
        <f t="shared" si="19"/>
        <v>5.301080802882141</v>
      </c>
      <c r="H103" s="160"/>
      <c r="I103" s="151"/>
      <c r="J103" s="160"/>
      <c r="K103" s="161"/>
      <c r="L103" s="155"/>
      <c r="M103" s="161"/>
      <c r="N103" s="166"/>
      <c r="O103" s="148"/>
    </row>
    <row r="104" spans="1:15" ht="13.5" customHeight="1" hidden="1">
      <c r="A104" s="146" t="s">
        <v>6</v>
      </c>
      <c r="B104" s="147">
        <v>1736</v>
      </c>
      <c r="C104" s="148">
        <f t="shared" si="17"/>
        <v>4.389657245941071</v>
      </c>
      <c r="D104" s="149">
        <v>1163.9</v>
      </c>
      <c r="E104" s="148">
        <f t="shared" si="18"/>
        <v>4.451224984295085</v>
      </c>
      <c r="F104" s="147">
        <v>2071</v>
      </c>
      <c r="G104" s="148">
        <f t="shared" si="19"/>
        <v>6.259620318111852</v>
      </c>
      <c r="H104" s="162">
        <v>2587</v>
      </c>
      <c r="I104" s="148">
        <f>100*(H104-H91)/H91</f>
        <v>5.764513491414554</v>
      </c>
      <c r="J104" s="147">
        <f>J91+J91*K104/100</f>
        <v>2082.947705733711</v>
      </c>
      <c r="K104" s="148">
        <f>100*(112.1-105.9)/105.9</f>
        <v>5.8545797922568354</v>
      </c>
      <c r="L104" s="155">
        <v>423.6</v>
      </c>
      <c r="M104" s="148">
        <f>100*(L104-L91)/L91</f>
        <v>6.032540675844812</v>
      </c>
      <c r="N104" s="159">
        <f>N91+N91*O104/100</f>
        <v>141.059078050584</v>
      </c>
      <c r="O104" s="148">
        <v>9.05</v>
      </c>
    </row>
    <row r="105" spans="1:15" ht="13.5" customHeight="1" hidden="1">
      <c r="A105" s="146" t="s">
        <v>7</v>
      </c>
      <c r="B105" s="147">
        <v>1734</v>
      </c>
      <c r="C105" s="148">
        <f t="shared" si="17"/>
        <v>4.332129963898917</v>
      </c>
      <c r="D105" s="149">
        <v>1166.3</v>
      </c>
      <c r="E105" s="148">
        <f t="shared" si="18"/>
        <v>4.264258895047385</v>
      </c>
      <c r="F105" s="147">
        <v>2090</v>
      </c>
      <c r="G105" s="148">
        <f t="shared" si="19"/>
        <v>6.850715746421268</v>
      </c>
      <c r="H105" s="160"/>
      <c r="I105" s="161"/>
      <c r="J105" s="160"/>
      <c r="K105" s="161"/>
      <c r="L105" s="150"/>
      <c r="M105" s="161"/>
      <c r="N105" s="166"/>
      <c r="O105" s="148"/>
    </row>
    <row r="106" spans="1:15" ht="13.5" customHeight="1" hidden="1">
      <c r="A106" s="146" t="s">
        <v>8</v>
      </c>
      <c r="B106" s="147">
        <v>1742</v>
      </c>
      <c r="C106" s="148">
        <f aca="true" t="shared" si="20" ref="C106:C111">100*(B106-B93)/B93</f>
        <v>4.6875</v>
      </c>
      <c r="D106" s="149">
        <v>1167.6</v>
      </c>
      <c r="E106" s="148">
        <f aca="true" t="shared" si="21" ref="E106:E111">100*(D106-D93)/D93</f>
        <v>4.249999999999992</v>
      </c>
      <c r="F106" s="147">
        <v>2082</v>
      </c>
      <c r="G106" s="148">
        <f t="shared" si="19"/>
        <v>7.541322314049586</v>
      </c>
      <c r="H106" s="160"/>
      <c r="I106" s="161"/>
      <c r="J106" s="160"/>
      <c r="K106" s="161"/>
      <c r="L106" s="150"/>
      <c r="M106" s="161"/>
      <c r="N106" s="166"/>
      <c r="O106" s="148"/>
    </row>
    <row r="107" spans="1:15" ht="13.5" customHeight="1" hidden="1">
      <c r="A107" s="163" t="s">
        <v>9</v>
      </c>
      <c r="B107" s="147">
        <v>1750</v>
      </c>
      <c r="C107" s="148">
        <f t="shared" si="20"/>
        <v>4.727707959305805</v>
      </c>
      <c r="D107" s="149">
        <v>1166.4</v>
      </c>
      <c r="E107" s="148">
        <f t="shared" si="21"/>
        <v>3.5695258391049585</v>
      </c>
      <c r="F107" s="147">
        <v>2064</v>
      </c>
      <c r="G107" s="148">
        <f t="shared" si="19"/>
        <v>6.118251928020565</v>
      </c>
      <c r="H107" s="162">
        <v>2606</v>
      </c>
      <c r="I107" s="148">
        <f>100*(H107-H94)/H94</f>
        <v>6.193969030154849</v>
      </c>
      <c r="J107" s="147">
        <f>J94+J94*K107/100</f>
        <v>2103.408805105263</v>
      </c>
      <c r="K107" s="148">
        <f>100*(113.2-106.4)/106.4</f>
        <v>6.39097744360902</v>
      </c>
      <c r="L107" s="155">
        <v>426.2</v>
      </c>
      <c r="M107" s="148">
        <f>100*(L107-L94)/L94</f>
        <v>5.993533946779399</v>
      </c>
      <c r="N107" s="159">
        <f>N94+N94*O107/100</f>
        <v>143.2639936099008</v>
      </c>
      <c r="O107" s="148">
        <v>9.92</v>
      </c>
    </row>
    <row r="108" spans="1:15" ht="13.5" customHeight="1" hidden="1">
      <c r="A108" s="163" t="s">
        <v>10</v>
      </c>
      <c r="B108" s="147">
        <v>1750</v>
      </c>
      <c r="C108" s="148">
        <f t="shared" si="20"/>
        <v>4.353011329755516</v>
      </c>
      <c r="D108" s="149">
        <v>1171.3</v>
      </c>
      <c r="E108" s="148">
        <f t="shared" si="21"/>
        <v>3.3256880733945</v>
      </c>
      <c r="F108" s="147">
        <v>2028</v>
      </c>
      <c r="G108" s="148">
        <f>100*(F108-F95)/F95</f>
        <v>3.734015345268542</v>
      </c>
      <c r="H108" s="160"/>
      <c r="I108" s="161"/>
      <c r="J108" s="160"/>
      <c r="K108" s="161"/>
      <c r="L108" s="150"/>
      <c r="M108" s="161"/>
      <c r="N108" s="166"/>
      <c r="O108" s="148"/>
    </row>
    <row r="109" spans="1:15" ht="13.5" customHeight="1" hidden="1">
      <c r="A109" s="163" t="s">
        <v>11</v>
      </c>
      <c r="B109" s="147">
        <v>1741</v>
      </c>
      <c r="C109" s="148">
        <f t="shared" si="20"/>
        <v>3.630952380952381</v>
      </c>
      <c r="D109" s="149">
        <v>1162</v>
      </c>
      <c r="E109" s="148">
        <f t="shared" si="21"/>
        <v>2.5052928722653576</v>
      </c>
      <c r="F109" s="147">
        <v>1991</v>
      </c>
      <c r="G109" s="148">
        <f>100*(F109-F96)/F96</f>
        <v>1.2201321809862735</v>
      </c>
      <c r="H109" s="160"/>
      <c r="I109" s="161"/>
      <c r="J109" s="160"/>
      <c r="K109" s="161"/>
      <c r="L109" s="150"/>
      <c r="M109" s="161"/>
      <c r="N109" s="166"/>
      <c r="O109" s="148"/>
    </row>
    <row r="110" spans="1:15" ht="13.5" customHeight="1" hidden="1">
      <c r="A110" s="163" t="s">
        <v>12</v>
      </c>
      <c r="B110" s="147">
        <v>1736</v>
      </c>
      <c r="C110" s="148">
        <f t="shared" si="20"/>
        <v>3.4564958283671037</v>
      </c>
      <c r="D110" s="149">
        <v>1152.7</v>
      </c>
      <c r="E110" s="148">
        <f t="shared" si="21"/>
        <v>1.5594713656387704</v>
      </c>
      <c r="F110" s="147">
        <v>1944</v>
      </c>
      <c r="G110" s="148">
        <f>100*(F110-F97)/F97</f>
        <v>-0.8163265306122449</v>
      </c>
      <c r="H110" s="162">
        <v>2673</v>
      </c>
      <c r="I110" s="148">
        <f>100*(H110-H97)/H97</f>
        <v>5.360662199448167</v>
      </c>
      <c r="J110" s="147">
        <f>J97+J97*K110/100</f>
        <v>2137.647241476755</v>
      </c>
      <c r="K110" s="148">
        <f>100*(115-109.7)/109.7</f>
        <v>4.831358249772103</v>
      </c>
      <c r="L110" s="155">
        <v>430.4</v>
      </c>
      <c r="M110" s="148">
        <f>100*(L110-L97)/L97</f>
        <v>4.5421423366529</v>
      </c>
      <c r="N110" s="159">
        <f>N97+N97*O110/100</f>
        <v>141.8988560415426</v>
      </c>
      <c r="O110" s="148">
        <v>6.17</v>
      </c>
    </row>
    <row r="111" spans="1:15" ht="13.5" customHeight="1">
      <c r="A111" s="33" t="s">
        <v>44</v>
      </c>
      <c r="B111" s="28">
        <f>AVERAGE(B112:B123)</f>
        <v>1729.8333333333333</v>
      </c>
      <c r="C111" s="29">
        <f t="shared" si="20"/>
        <v>0.004817651876471024</v>
      </c>
      <c r="D111" s="30">
        <f>AVERAGE(D112:D123)</f>
        <v>1145.2166666666667</v>
      </c>
      <c r="E111" s="29">
        <f t="shared" si="21"/>
        <v>-1.0882551929637603</v>
      </c>
      <c r="F111" s="28">
        <f>AVERAGE(F112:F123)</f>
        <v>1892.5833333333333</v>
      </c>
      <c r="G111" s="29">
        <f>100*(F111-F98)/F98</f>
        <v>-6.61211398495004</v>
      </c>
      <c r="H111" s="28">
        <f>AVERAGE(H114:H123)</f>
        <v>2710.25</v>
      </c>
      <c r="I111" s="29">
        <f>100*(H111-H98)/H98</f>
        <v>4.000383729854183</v>
      </c>
      <c r="J111" s="28">
        <f>AVERAGE(J114:J123)</f>
        <v>2169.3426632316705</v>
      </c>
      <c r="K111" s="29">
        <f>100*(J111-J98)/J98</f>
        <v>3.5250910305259993</v>
      </c>
      <c r="L111" s="31">
        <v>426.3</v>
      </c>
      <c r="M111" s="29">
        <f>100*(L111-L98)/L98</f>
        <v>0.47136460051850104</v>
      </c>
      <c r="N111" s="156">
        <f>N98+N98*O111/100</f>
        <v>146.14643313324282</v>
      </c>
      <c r="O111" s="29">
        <v>3.81</v>
      </c>
    </row>
    <row r="112" spans="1:15" ht="13.5" customHeight="1" hidden="1">
      <c r="A112" s="35" t="s">
        <v>1</v>
      </c>
      <c r="B112" s="127">
        <v>1732</v>
      </c>
      <c r="C112" s="37">
        <f aca="true" t="shared" si="22" ref="C112:C118">100*(B112-B99)/B99</f>
        <v>2.1828908554572273</v>
      </c>
      <c r="D112" s="128">
        <v>1150.2</v>
      </c>
      <c r="E112" s="37">
        <f aca="true" t="shared" si="23" ref="E112:E118">100*(D112-D99)/D99</f>
        <v>1.4822657490735798</v>
      </c>
      <c r="F112" s="127">
        <v>1928</v>
      </c>
      <c r="G112" s="37">
        <f aca="true" t="shared" si="24" ref="G112:G119">100*(F112-F99)/F99</f>
        <v>-2.773575390821987</v>
      </c>
      <c r="H112" s="125"/>
      <c r="I112" s="126"/>
      <c r="J112" s="125"/>
      <c r="K112" s="126"/>
      <c r="L112" s="129"/>
      <c r="M112" s="126"/>
      <c r="N112" s="145">
        <f>AVERAGE(N114:N123)</f>
        <v>146.21374085922199</v>
      </c>
      <c r="O112" s="133"/>
    </row>
    <row r="113" spans="1:15" ht="13.5" customHeight="1" hidden="1">
      <c r="A113" s="35" t="s">
        <v>2</v>
      </c>
      <c r="B113" s="36">
        <v>1733</v>
      </c>
      <c r="C113" s="37">
        <f t="shared" si="22"/>
        <v>1.7615971814445097</v>
      </c>
      <c r="D113" s="38">
        <v>1148.5</v>
      </c>
      <c r="E113" s="37">
        <f t="shared" si="23"/>
        <v>0.7367774756600378</v>
      </c>
      <c r="F113" s="36">
        <v>1917</v>
      </c>
      <c r="G113" s="37">
        <f t="shared" si="24"/>
        <v>-4.054054054054054</v>
      </c>
      <c r="H113" s="80"/>
      <c r="I113" s="81"/>
      <c r="J113" s="80"/>
      <c r="K113" s="81"/>
      <c r="L113" s="44"/>
      <c r="M113" s="81"/>
      <c r="N113" s="141"/>
      <c r="O113" s="139"/>
    </row>
    <row r="114" spans="1:15" ht="13.5" customHeight="1" hidden="1">
      <c r="A114" s="35" t="s">
        <v>3</v>
      </c>
      <c r="B114" s="36">
        <v>1734</v>
      </c>
      <c r="C114" s="37">
        <f t="shared" si="22"/>
        <v>0.8726003490401396</v>
      </c>
      <c r="D114" s="38">
        <v>1153.1</v>
      </c>
      <c r="E114" s="37">
        <f t="shared" si="23"/>
        <v>-0.05200658750109529</v>
      </c>
      <c r="F114" s="36">
        <v>1905</v>
      </c>
      <c r="G114" s="37">
        <f t="shared" si="24"/>
        <v>-4.987531172069826</v>
      </c>
      <c r="H114" s="36">
        <v>2673</v>
      </c>
      <c r="I114" s="37">
        <f>100*(H114-H101)/H101</f>
        <v>4.495699765441751</v>
      </c>
      <c r="J114" s="36">
        <f>J101+J101*K114/100</f>
        <v>2139.5957810595473</v>
      </c>
      <c r="K114" s="37">
        <v>3.97</v>
      </c>
      <c r="L114" s="85">
        <v>425.5</v>
      </c>
      <c r="M114" s="37">
        <f>100*(L114-L101)/L101</f>
        <v>1.9894534995206163</v>
      </c>
      <c r="N114" s="144">
        <f>N101+N101*O114/100</f>
        <v>142.00934772815842</v>
      </c>
      <c r="O114" s="37">
        <v>3.64</v>
      </c>
    </row>
    <row r="115" spans="1:15" ht="13.5" customHeight="1" hidden="1">
      <c r="A115" s="35" t="s">
        <v>4</v>
      </c>
      <c r="B115" s="36">
        <v>1734</v>
      </c>
      <c r="C115" s="37">
        <f t="shared" si="22"/>
        <v>0.7553747821034282</v>
      </c>
      <c r="D115" s="38">
        <v>1148.8</v>
      </c>
      <c r="E115" s="37">
        <f t="shared" si="23"/>
        <v>-0.6658019887591912</v>
      </c>
      <c r="F115" s="36">
        <v>1895</v>
      </c>
      <c r="G115" s="37">
        <f t="shared" si="24"/>
        <v>-6.048587010411502</v>
      </c>
      <c r="H115" s="80"/>
      <c r="I115" s="81"/>
      <c r="J115" s="80"/>
      <c r="K115" s="81"/>
      <c r="L115" s="80"/>
      <c r="M115" s="81"/>
      <c r="N115" s="164"/>
      <c r="O115" s="37"/>
    </row>
    <row r="116" spans="1:15" ht="13.5" customHeight="1" hidden="1">
      <c r="A116" s="35" t="s">
        <v>5</v>
      </c>
      <c r="B116" s="36">
        <v>1731</v>
      </c>
      <c r="C116" s="37">
        <f t="shared" si="22"/>
        <v>0.057803468208092484</v>
      </c>
      <c r="D116" s="38">
        <v>1146.5</v>
      </c>
      <c r="E116" s="37">
        <f t="shared" si="23"/>
        <v>-1.1552720062074395</v>
      </c>
      <c r="F116" s="36">
        <v>1878</v>
      </c>
      <c r="G116" s="37">
        <f t="shared" si="24"/>
        <v>-8.211143695014663</v>
      </c>
      <c r="H116" s="80"/>
      <c r="I116" s="81"/>
      <c r="J116" s="80"/>
      <c r="K116" s="81"/>
      <c r="L116" s="80"/>
      <c r="M116" s="81"/>
      <c r="N116" s="164"/>
      <c r="O116" s="37"/>
    </row>
    <row r="117" spans="1:15" ht="13.5" customHeight="1" hidden="1">
      <c r="A117" s="35" t="s">
        <v>6</v>
      </c>
      <c r="B117" s="36">
        <v>1735</v>
      </c>
      <c r="C117" s="37">
        <f t="shared" si="22"/>
        <v>-0.0576036866359447</v>
      </c>
      <c r="D117" s="38">
        <v>1144.2</v>
      </c>
      <c r="E117" s="37">
        <f t="shared" si="23"/>
        <v>-1.6925852736489426</v>
      </c>
      <c r="F117" s="36">
        <v>1889</v>
      </c>
      <c r="G117" s="37">
        <f t="shared" si="24"/>
        <v>-8.788025108643168</v>
      </c>
      <c r="H117" s="36">
        <v>2701</v>
      </c>
      <c r="I117" s="37">
        <f>100*(H117-H104)/H104</f>
        <v>4.406648627754155</v>
      </c>
      <c r="J117" s="36">
        <f>J104+J104*K117/100</f>
        <v>2151.6849800229234</v>
      </c>
      <c r="K117" s="119">
        <v>3.3</v>
      </c>
      <c r="L117" s="85">
        <v>423.7</v>
      </c>
      <c r="M117" s="37">
        <f>100*(L117-L104)/L104</f>
        <v>0.02360717658167278</v>
      </c>
      <c r="N117" s="144">
        <f>N104+N104*O117/100</f>
        <v>146.91302978968324</v>
      </c>
      <c r="O117" s="37">
        <v>4.15</v>
      </c>
    </row>
    <row r="118" spans="1:15" ht="13.5" customHeight="1" hidden="1">
      <c r="A118" s="35" t="s">
        <v>7</v>
      </c>
      <c r="B118" s="36">
        <v>1724</v>
      </c>
      <c r="C118" s="37">
        <f t="shared" si="22"/>
        <v>-0.5767012687427913</v>
      </c>
      <c r="D118" s="38">
        <v>1143.7</v>
      </c>
      <c r="E118" s="37">
        <f t="shared" si="23"/>
        <v>-1.937751864871809</v>
      </c>
      <c r="F118" s="36">
        <v>1880</v>
      </c>
      <c r="G118" s="37">
        <f t="shared" si="24"/>
        <v>-10.047846889952153</v>
      </c>
      <c r="H118" s="44"/>
      <c r="I118" s="81"/>
      <c r="J118" s="80"/>
      <c r="K118" s="81"/>
      <c r="L118" s="80"/>
      <c r="M118" s="81"/>
      <c r="N118" s="164"/>
      <c r="O118" s="37"/>
    </row>
    <row r="119" spans="1:15" ht="13.5" customHeight="1" hidden="1">
      <c r="A119" s="35" t="s">
        <v>8</v>
      </c>
      <c r="B119" s="36">
        <v>1729</v>
      </c>
      <c r="C119" s="37">
        <f aca="true" t="shared" si="25" ref="C119:C124">100*(B119-B106)/B106</f>
        <v>-0.746268656716418</v>
      </c>
      <c r="D119" s="38">
        <v>1143.2</v>
      </c>
      <c r="E119" s="37">
        <f aca="true" t="shared" si="26" ref="E119:E124">100*(D119-D106)/D106</f>
        <v>-2.0897567660157472</v>
      </c>
      <c r="F119" s="36">
        <v>1895</v>
      </c>
      <c r="G119" s="37">
        <f t="shared" si="24"/>
        <v>-8.981748318924112</v>
      </c>
      <c r="H119" s="44"/>
      <c r="I119" s="81"/>
      <c r="J119" s="80"/>
      <c r="K119" s="81"/>
      <c r="L119" s="80"/>
      <c r="M119" s="81"/>
      <c r="N119" s="164"/>
      <c r="O119" s="37"/>
    </row>
    <row r="120" spans="1:15" ht="13.5" customHeight="1" hidden="1">
      <c r="A120" s="35" t="s">
        <v>9</v>
      </c>
      <c r="B120" s="36">
        <v>1732</v>
      </c>
      <c r="C120" s="37">
        <f t="shared" si="25"/>
        <v>-1.0285714285714285</v>
      </c>
      <c r="D120" s="38">
        <v>1140.8</v>
      </c>
      <c r="E120" s="37">
        <f t="shared" si="26"/>
        <v>-2.194787379972577</v>
      </c>
      <c r="F120" s="36">
        <v>1878</v>
      </c>
      <c r="G120" s="37">
        <f>100*(F120-F107)/F107</f>
        <v>-9.011627906976743</v>
      </c>
      <c r="H120" s="36">
        <v>2717</v>
      </c>
      <c r="I120" s="37">
        <f>100*(H120-H107)/H107</f>
        <v>4.259401381427475</v>
      </c>
      <c r="J120" s="36">
        <f>J107+J107*K120/100</f>
        <v>2175.9764088813945</v>
      </c>
      <c r="K120" s="43">
        <v>3.45</v>
      </c>
      <c r="L120" s="85">
        <v>425.5</v>
      </c>
      <c r="M120" s="37">
        <f>100*(L120-L107)/L107</f>
        <v>-0.16424213984044783</v>
      </c>
      <c r="N120" s="144">
        <f>N107+N107*O120/100</f>
        <v>147.69085101244676</v>
      </c>
      <c r="O120" s="37">
        <v>3.09</v>
      </c>
    </row>
    <row r="121" spans="1:15" ht="13.5" customHeight="1" hidden="1">
      <c r="A121" s="35" t="s">
        <v>10</v>
      </c>
      <c r="B121" s="36">
        <v>1723</v>
      </c>
      <c r="C121" s="37">
        <f t="shared" si="25"/>
        <v>-1.542857142857143</v>
      </c>
      <c r="D121" s="38">
        <v>1142.2</v>
      </c>
      <c r="E121" s="37">
        <f t="shared" si="26"/>
        <v>-2.484419021599924</v>
      </c>
      <c r="F121" s="36">
        <v>1875</v>
      </c>
      <c r="G121" s="37">
        <f>100*(F121-F108)/F108</f>
        <v>-7.544378698224852</v>
      </c>
      <c r="H121" s="44"/>
      <c r="I121" s="81"/>
      <c r="J121" s="80"/>
      <c r="K121" s="133"/>
      <c r="L121" s="80"/>
      <c r="M121" s="81"/>
      <c r="N121" s="164"/>
      <c r="O121" s="37"/>
    </row>
    <row r="122" spans="1:15" ht="13.5" customHeight="1" hidden="1">
      <c r="A122" s="35" t="s">
        <v>11</v>
      </c>
      <c r="B122" s="36">
        <v>1725</v>
      </c>
      <c r="C122" s="37">
        <f t="shared" si="25"/>
        <v>-0.9190120620333142</v>
      </c>
      <c r="D122" s="38">
        <v>1140.7</v>
      </c>
      <c r="E122" s="37">
        <f t="shared" si="26"/>
        <v>-1.8330464716006845</v>
      </c>
      <c r="F122" s="36">
        <v>1881</v>
      </c>
      <c r="G122" s="37">
        <f>100*(F122-F109)/F109</f>
        <v>-5.524861878453039</v>
      </c>
      <c r="H122" s="80"/>
      <c r="I122" s="81"/>
      <c r="J122" s="80"/>
      <c r="K122" s="133"/>
      <c r="L122" s="80"/>
      <c r="M122" s="81"/>
      <c r="N122" s="164"/>
      <c r="O122" s="37"/>
    </row>
    <row r="123" spans="1:15" ht="13.5" customHeight="1" hidden="1">
      <c r="A123" s="35" t="s">
        <v>12</v>
      </c>
      <c r="B123" s="36">
        <v>1726</v>
      </c>
      <c r="C123" s="37">
        <f t="shared" si="25"/>
        <v>-0.576036866359447</v>
      </c>
      <c r="D123" s="38">
        <v>1140.7</v>
      </c>
      <c r="E123" s="37">
        <f t="shared" si="26"/>
        <v>-1.041034093866574</v>
      </c>
      <c r="F123" s="36">
        <v>1890</v>
      </c>
      <c r="G123" s="37">
        <f>100*(F123-F110)/F110</f>
        <v>-2.7777777777777777</v>
      </c>
      <c r="H123" s="132">
        <v>2750</v>
      </c>
      <c r="I123" s="37">
        <f>100*(H123-H110)/H110</f>
        <v>2.880658436213992</v>
      </c>
      <c r="J123" s="36">
        <f>J110+J110*K123/100</f>
        <v>2210.1134829628168</v>
      </c>
      <c r="K123" s="43">
        <v>3.39</v>
      </c>
      <c r="L123" s="85">
        <v>430</v>
      </c>
      <c r="M123" s="37">
        <f>100*(L123-L110)/L110</f>
        <v>-0.09293680297397242</v>
      </c>
      <c r="N123" s="144">
        <f>N110+N110*O123/100</f>
        <v>148.24173490659953</v>
      </c>
      <c r="O123" s="37">
        <v>4.47</v>
      </c>
    </row>
    <row r="124" spans="1:15" ht="13.5" customHeight="1">
      <c r="A124" s="25" t="s">
        <v>46</v>
      </c>
      <c r="B124" s="18">
        <f>AVERAGE(B125:B136)</f>
        <v>1751</v>
      </c>
      <c r="C124" s="20">
        <f t="shared" si="25"/>
        <v>1.2236246266499706</v>
      </c>
      <c r="D124" s="19">
        <f>AVERAGE(D125:D136)</f>
        <v>1157.6</v>
      </c>
      <c r="E124" s="20">
        <f t="shared" si="26"/>
        <v>1.0813092136859004</v>
      </c>
      <c r="F124" s="18">
        <f>AVERAGE(F125:F136)</f>
        <v>1999.9166666666667</v>
      </c>
      <c r="G124" s="20">
        <f>100*(F124-F111)/F111</f>
        <v>5.671260622605794</v>
      </c>
      <c r="H124" s="13">
        <f>AVERAGE(H127:H136)</f>
        <v>2781.25</v>
      </c>
      <c r="I124" s="20">
        <f>100*(H124-H111)/H111</f>
        <v>2.6196845309473296</v>
      </c>
      <c r="J124" s="13">
        <f>AVERAGE(J127:J136)</f>
        <v>2243.9675972078567</v>
      </c>
      <c r="K124" s="20">
        <f>100*(J124-J111)/J111</f>
        <v>3.4399790886432573</v>
      </c>
      <c r="L124" s="14">
        <v>435.3</v>
      </c>
      <c r="M124" s="20">
        <f>100*(L124-L111)/L111</f>
        <v>2.1111893033075297</v>
      </c>
      <c r="N124" s="136">
        <f>N111+N111*O124/100</f>
        <v>151.39309008272625</v>
      </c>
      <c r="O124" s="20">
        <v>3.59</v>
      </c>
    </row>
    <row r="125" spans="1:19" ht="13.5" customHeight="1" hidden="1">
      <c r="A125" s="35" t="s">
        <v>1</v>
      </c>
      <c r="B125" s="36">
        <v>1729</v>
      </c>
      <c r="C125" s="37">
        <f aca="true" t="shared" si="27" ref="C125:C131">100*(B125-B112)/B112</f>
        <v>-0.17321016166281755</v>
      </c>
      <c r="D125" s="38">
        <v>1146.1</v>
      </c>
      <c r="E125" s="37">
        <f aca="true" t="shared" si="28" ref="E125:E131">100*(D125-D112)/D112</f>
        <v>-0.35645974613111947</v>
      </c>
      <c r="F125" s="36">
        <v>1915</v>
      </c>
      <c r="G125" s="37">
        <f aca="true" t="shared" si="29" ref="G125:G131">100*(F125-F112)/F112</f>
        <v>-0.6742738589211619</v>
      </c>
      <c r="H125" s="44"/>
      <c r="I125" s="119"/>
      <c r="J125" s="80"/>
      <c r="K125" s="81"/>
      <c r="L125" s="44"/>
      <c r="M125" s="119"/>
      <c r="N125" s="145">
        <f>AVERAGE(N127:N136)</f>
        <v>151.43216216590636</v>
      </c>
      <c r="O125" s="126"/>
      <c r="Q125" s="116"/>
      <c r="R125" s="116"/>
      <c r="S125" s="117"/>
    </row>
    <row r="126" spans="1:19" ht="13.5" customHeight="1" hidden="1">
      <c r="A126" s="35" t="s">
        <v>2</v>
      </c>
      <c r="B126" s="36">
        <v>1735</v>
      </c>
      <c r="C126" s="37">
        <f t="shared" si="27"/>
        <v>0.1154068090017311</v>
      </c>
      <c r="D126" s="38">
        <v>1145.8</v>
      </c>
      <c r="E126" s="37">
        <f t="shared" si="28"/>
        <v>-0.23508924684371316</v>
      </c>
      <c r="F126" s="36">
        <v>1940</v>
      </c>
      <c r="G126" s="37">
        <f t="shared" si="29"/>
        <v>1.1997913406364111</v>
      </c>
      <c r="H126" s="44"/>
      <c r="I126" s="119"/>
      <c r="J126" s="80"/>
      <c r="K126" s="81"/>
      <c r="L126" s="44"/>
      <c r="M126" s="119"/>
      <c r="N126" s="141"/>
      <c r="O126" s="139"/>
      <c r="Q126" s="115"/>
      <c r="R126" s="116"/>
      <c r="S126" s="117"/>
    </row>
    <row r="127" spans="1:19" ht="13.5" customHeight="1" hidden="1">
      <c r="A127" s="35" t="s">
        <v>47</v>
      </c>
      <c r="B127" s="36">
        <v>1744</v>
      </c>
      <c r="C127" s="37">
        <f t="shared" si="27"/>
        <v>0.5767012687427913</v>
      </c>
      <c r="D127" s="38">
        <v>1147.9</v>
      </c>
      <c r="E127" s="37">
        <f t="shared" si="28"/>
        <v>-0.4509582863584961</v>
      </c>
      <c r="F127" s="36">
        <v>1957</v>
      </c>
      <c r="G127" s="37">
        <f t="shared" si="29"/>
        <v>2.729658792650919</v>
      </c>
      <c r="H127" s="36">
        <v>2761</v>
      </c>
      <c r="I127" s="37">
        <f>100*(H127-H114)/H114</f>
        <v>3.292181069958848</v>
      </c>
      <c r="J127" s="36">
        <f>J114+J114*K127/100</f>
        <v>2231.5983996451077</v>
      </c>
      <c r="K127" s="37">
        <v>4.3</v>
      </c>
      <c r="L127" s="44">
        <v>431.1</v>
      </c>
      <c r="M127" s="37">
        <f>100*(L127-L114)/L114</f>
        <v>1.3160987074030606</v>
      </c>
      <c r="N127" s="144">
        <f>N114+N114*O127/100</f>
        <v>148.5417777236537</v>
      </c>
      <c r="O127" s="37">
        <v>4.6</v>
      </c>
      <c r="Q127" s="115"/>
      <c r="R127" s="116"/>
      <c r="S127" s="117"/>
    </row>
    <row r="128" spans="1:19" ht="13.5" customHeight="1" hidden="1">
      <c r="A128" s="35" t="s">
        <v>4</v>
      </c>
      <c r="B128" s="36">
        <v>1749</v>
      </c>
      <c r="C128" s="37">
        <f t="shared" si="27"/>
        <v>0.8650519031141869</v>
      </c>
      <c r="D128" s="38">
        <v>1151</v>
      </c>
      <c r="E128" s="37">
        <f t="shared" si="28"/>
        <v>0.19150417827298447</v>
      </c>
      <c r="F128" s="36">
        <v>1973</v>
      </c>
      <c r="G128" s="37">
        <f t="shared" si="29"/>
        <v>4.116094986807388</v>
      </c>
      <c r="H128" s="36"/>
      <c r="I128" s="119"/>
      <c r="J128" s="80"/>
      <c r="K128" s="81"/>
      <c r="L128" s="44"/>
      <c r="M128" s="119"/>
      <c r="N128" s="164"/>
      <c r="O128" s="37"/>
      <c r="Q128" s="115"/>
      <c r="R128" s="116"/>
      <c r="S128" s="117"/>
    </row>
    <row r="129" spans="1:19" ht="13.5" customHeight="1" hidden="1">
      <c r="A129" s="35" t="s">
        <v>5</v>
      </c>
      <c r="B129" s="36">
        <v>1747</v>
      </c>
      <c r="C129" s="37">
        <f t="shared" si="27"/>
        <v>0.9243212016175621</v>
      </c>
      <c r="D129" s="38">
        <v>1153</v>
      </c>
      <c r="E129" s="37">
        <f t="shared" si="28"/>
        <v>0.56694286960314</v>
      </c>
      <c r="F129" s="36">
        <v>1979</v>
      </c>
      <c r="G129" s="37">
        <f t="shared" si="29"/>
        <v>5.378061767838125</v>
      </c>
      <c r="H129" s="36"/>
      <c r="I129" s="119"/>
      <c r="J129" s="80"/>
      <c r="K129" s="81"/>
      <c r="L129" s="44"/>
      <c r="M129" s="119"/>
      <c r="N129" s="164"/>
      <c r="O129" s="37"/>
      <c r="Q129" s="115"/>
      <c r="R129" s="116"/>
      <c r="S129" s="117"/>
    </row>
    <row r="130" spans="1:19" ht="13.5" customHeight="1" hidden="1">
      <c r="A130" s="35" t="s">
        <v>6</v>
      </c>
      <c r="B130" s="36">
        <v>1751</v>
      </c>
      <c r="C130" s="37">
        <f t="shared" si="27"/>
        <v>0.9221902017291066</v>
      </c>
      <c r="D130" s="38">
        <v>1156.5</v>
      </c>
      <c r="E130" s="37">
        <f t="shared" si="28"/>
        <v>1.0749868904037716</v>
      </c>
      <c r="F130" s="36">
        <v>1997</v>
      </c>
      <c r="G130" s="37">
        <f t="shared" si="29"/>
        <v>5.717310746426681</v>
      </c>
      <c r="H130" s="36">
        <v>2771</v>
      </c>
      <c r="I130" s="37">
        <f>100*(H130-H117)/H117</f>
        <v>2.59163272861903</v>
      </c>
      <c r="J130" s="36">
        <f>J117+J117*K130/100</f>
        <v>2237.7523792238403</v>
      </c>
      <c r="K130" s="43">
        <v>4</v>
      </c>
      <c r="L130" s="44">
        <v>434.1</v>
      </c>
      <c r="M130" s="37">
        <f>100*(L130-L117)/L117</f>
        <v>2.4545669105499255</v>
      </c>
      <c r="N130" s="144">
        <f>N117+N117*O130/100</f>
        <v>150.85029898804675</v>
      </c>
      <c r="O130" s="37">
        <v>2.68</v>
      </c>
      <c r="Q130" s="116"/>
      <c r="R130" s="116"/>
      <c r="S130" s="117"/>
    </row>
    <row r="131" spans="1:19" ht="13.5" customHeight="1" hidden="1">
      <c r="A131" s="118" t="s">
        <v>7</v>
      </c>
      <c r="B131" s="36">
        <v>1742</v>
      </c>
      <c r="C131" s="37">
        <f t="shared" si="27"/>
        <v>1.0440835266821347</v>
      </c>
      <c r="D131" s="38">
        <v>1161.1</v>
      </c>
      <c r="E131" s="37">
        <f t="shared" si="28"/>
        <v>1.521377983736982</v>
      </c>
      <c r="F131" s="36">
        <v>2016</v>
      </c>
      <c r="G131" s="37">
        <f t="shared" si="29"/>
        <v>7.23404255319149</v>
      </c>
      <c r="H131" s="44"/>
      <c r="I131" s="119"/>
      <c r="J131" s="44"/>
      <c r="K131" s="119"/>
      <c r="L131" s="44"/>
      <c r="M131" s="119"/>
      <c r="N131" s="164"/>
      <c r="O131" s="37"/>
      <c r="Q131" s="115"/>
      <c r="R131" s="116"/>
      <c r="S131" s="117"/>
    </row>
    <row r="132" spans="1:19" ht="13.5" customHeight="1" hidden="1">
      <c r="A132" s="118" t="s">
        <v>8</v>
      </c>
      <c r="B132" s="36">
        <v>1749</v>
      </c>
      <c r="C132" s="37">
        <f aca="true" t="shared" si="30" ref="C132:C137">100*(B132-B119)/B119</f>
        <v>1.156737998843262</v>
      </c>
      <c r="D132" s="38">
        <v>1162</v>
      </c>
      <c r="E132" s="37">
        <f aca="true" t="shared" si="31" ref="E132:E137">100*(D132-D119)/D119</f>
        <v>1.6445066480055943</v>
      </c>
      <c r="F132" s="36">
        <v>2015</v>
      </c>
      <c r="G132" s="37">
        <f aca="true" t="shared" si="32" ref="G132:G137">100*(F132-F119)/F119</f>
        <v>6.332453825857519</v>
      </c>
      <c r="H132" s="80"/>
      <c r="I132" s="81"/>
      <c r="J132" s="80"/>
      <c r="K132" s="81"/>
      <c r="L132" s="80"/>
      <c r="M132" s="81"/>
      <c r="N132" s="164"/>
      <c r="O132" s="37"/>
      <c r="Q132" s="115"/>
      <c r="R132" s="116"/>
      <c r="S132" s="117"/>
    </row>
    <row r="133" spans="1:19" ht="13.5" customHeight="1" hidden="1">
      <c r="A133" s="118" t="s">
        <v>9</v>
      </c>
      <c r="B133" s="36">
        <v>1757</v>
      </c>
      <c r="C133" s="37">
        <f t="shared" si="30"/>
        <v>1.443418013856813</v>
      </c>
      <c r="D133" s="38">
        <v>1163.4</v>
      </c>
      <c r="E133" s="37">
        <f t="shared" si="31"/>
        <v>1.9810659186535884</v>
      </c>
      <c r="F133" s="36">
        <v>2033</v>
      </c>
      <c r="G133" s="37">
        <f t="shared" si="32"/>
        <v>8.25346112886049</v>
      </c>
      <c r="H133" s="36">
        <v>2782</v>
      </c>
      <c r="I133" s="37">
        <f>100*(H133-H120)/H120</f>
        <v>2.3923444976076556</v>
      </c>
      <c r="J133" s="36">
        <f>J120+J120*K133/100</f>
        <v>2247.7836303744807</v>
      </c>
      <c r="K133" s="43">
        <v>3.3</v>
      </c>
      <c r="L133" s="85">
        <v>436</v>
      </c>
      <c r="M133" s="37">
        <f>100*(L133-L120)/L120</f>
        <v>2.4676850763807288</v>
      </c>
      <c r="N133" s="144">
        <f>N120+N120*O133/100</f>
        <v>152.35788190444006</v>
      </c>
      <c r="O133" s="37">
        <v>3.16</v>
      </c>
      <c r="Q133" s="115"/>
      <c r="R133" s="116"/>
      <c r="S133" s="117"/>
    </row>
    <row r="134" spans="1:19" ht="13.5" customHeight="1" hidden="1">
      <c r="A134" s="134" t="s">
        <v>10</v>
      </c>
      <c r="B134" s="36">
        <v>1764</v>
      </c>
      <c r="C134" s="37">
        <f t="shared" si="30"/>
        <v>2.379570516540917</v>
      </c>
      <c r="D134" s="38">
        <v>1167.3</v>
      </c>
      <c r="E134" s="37">
        <f t="shared" si="31"/>
        <v>2.1975135703029163</v>
      </c>
      <c r="F134" s="36">
        <v>2038</v>
      </c>
      <c r="G134" s="37">
        <f t="shared" si="32"/>
        <v>8.693333333333333</v>
      </c>
      <c r="H134" s="80"/>
      <c r="I134" s="81"/>
      <c r="J134" s="80"/>
      <c r="K134" s="81"/>
      <c r="L134" s="80"/>
      <c r="M134" s="81"/>
      <c r="N134" s="164"/>
      <c r="O134" s="37"/>
      <c r="Q134" s="115"/>
      <c r="R134" s="116"/>
      <c r="S134" s="117"/>
    </row>
    <row r="135" spans="1:19" ht="13.5" customHeight="1" hidden="1">
      <c r="A135" s="134" t="s">
        <v>11</v>
      </c>
      <c r="B135" s="36">
        <v>1768</v>
      </c>
      <c r="C135" s="37">
        <f t="shared" si="30"/>
        <v>2.4927536231884058</v>
      </c>
      <c r="D135" s="38">
        <v>1167</v>
      </c>
      <c r="E135" s="37">
        <f t="shared" si="31"/>
        <v>2.305601823441742</v>
      </c>
      <c r="F135" s="36">
        <v>2047</v>
      </c>
      <c r="G135" s="37">
        <f t="shared" si="32"/>
        <v>8.825093035619352</v>
      </c>
      <c r="H135" s="80"/>
      <c r="I135" s="81"/>
      <c r="J135" s="80"/>
      <c r="K135" s="81"/>
      <c r="L135" s="80"/>
      <c r="M135" s="81"/>
      <c r="N135" s="164"/>
      <c r="O135" s="37"/>
      <c r="Q135" s="116"/>
      <c r="R135" s="116"/>
      <c r="S135" s="117"/>
    </row>
    <row r="136" spans="1:19" ht="13.5" customHeight="1" hidden="1">
      <c r="A136" s="134" t="s">
        <v>12</v>
      </c>
      <c r="B136" s="36">
        <v>1777</v>
      </c>
      <c r="C136" s="37">
        <f t="shared" si="30"/>
        <v>2.954808806488992</v>
      </c>
      <c r="D136" s="38">
        <v>1170.1</v>
      </c>
      <c r="E136" s="37">
        <f t="shared" si="31"/>
        <v>2.577364776014716</v>
      </c>
      <c r="F136" s="36">
        <v>2089</v>
      </c>
      <c r="G136" s="37">
        <f t="shared" si="32"/>
        <v>10.529100529100528</v>
      </c>
      <c r="H136" s="36">
        <v>2811</v>
      </c>
      <c r="I136" s="37">
        <f>100*(H136-H123)/H123</f>
        <v>2.2181818181818183</v>
      </c>
      <c r="J136" s="36">
        <f>J123+J123*K136/100</f>
        <v>2258.735979587999</v>
      </c>
      <c r="K136" s="43">
        <v>2.2</v>
      </c>
      <c r="L136" s="44">
        <v>439.4</v>
      </c>
      <c r="M136" s="37">
        <f>100*(L136-L123)/L123</f>
        <v>2.1860465116279015</v>
      </c>
      <c r="N136" s="144">
        <f>N123+N123*O136/100</f>
        <v>153.97869004748495</v>
      </c>
      <c r="O136" s="37">
        <v>3.87</v>
      </c>
      <c r="Q136" s="115"/>
      <c r="R136" s="116"/>
      <c r="S136" s="117"/>
    </row>
    <row r="137" spans="1:19" ht="13.5" customHeight="1">
      <c r="A137" s="25" t="s">
        <v>49</v>
      </c>
      <c r="B137" s="13">
        <f>AVERAGE(B138:B149)</f>
        <v>1811.5833333333333</v>
      </c>
      <c r="C137" s="20">
        <f t="shared" si="30"/>
        <v>3.4599276603845377</v>
      </c>
      <c r="D137" s="14">
        <f>AVERAGE(D138:D149)</f>
        <v>1195.9666666666665</v>
      </c>
      <c r="E137" s="20">
        <f t="shared" si="31"/>
        <v>3.3143284957383004</v>
      </c>
      <c r="F137" s="13">
        <f>AVERAGE(F138:F149)</f>
        <v>2169.3333333333335</v>
      </c>
      <c r="G137" s="20">
        <f t="shared" si="32"/>
        <v>8.471186299429148</v>
      </c>
      <c r="H137" s="13">
        <v>2856</v>
      </c>
      <c r="I137" s="20">
        <f>100*(H137-H124)/H124</f>
        <v>2.6876404494382022</v>
      </c>
      <c r="J137" s="13">
        <f>AVERAGE(J140:J149)</f>
        <v>2311.3368409577206</v>
      </c>
      <c r="K137" s="20">
        <f>100*(J137-J124)/J124</f>
        <v>3.002237814560723</v>
      </c>
      <c r="L137" s="14">
        <f>AVERAGE(L140:L149)</f>
        <v>450.25</v>
      </c>
      <c r="M137" s="20">
        <f>100*(L137-L124)/L124</f>
        <v>3.434413048472315</v>
      </c>
      <c r="N137" s="136">
        <f>N124+N124*O137/100</f>
        <v>164.71568201000616</v>
      </c>
      <c r="O137" s="20">
        <v>8.8</v>
      </c>
      <c r="Q137" s="115"/>
      <c r="R137" s="116"/>
      <c r="S137" s="117"/>
    </row>
    <row r="138" spans="1:19" ht="13.5" customHeight="1" hidden="1">
      <c r="A138" s="35" t="s">
        <v>1</v>
      </c>
      <c r="B138" s="36">
        <v>1783</v>
      </c>
      <c r="C138" s="37">
        <f aca="true" t="shared" si="33" ref="C138:C148">100*(B138-B125)/B125</f>
        <v>3.1231925968768075</v>
      </c>
      <c r="D138" s="38">
        <v>1174.7</v>
      </c>
      <c r="E138" s="37">
        <f aca="true" t="shared" si="34" ref="E138:E148">100*(D138-D125)/D125</f>
        <v>2.495419247884141</v>
      </c>
      <c r="F138" s="36">
        <v>2120</v>
      </c>
      <c r="G138" s="37">
        <f aca="true" t="shared" si="35" ref="G138:G148">100*(F138-F125)/F125</f>
        <v>10.704960835509139</v>
      </c>
      <c r="H138" s="80"/>
      <c r="I138" s="81"/>
      <c r="J138" s="80"/>
      <c r="K138" s="81"/>
      <c r="L138" s="80"/>
      <c r="M138" s="81"/>
      <c r="N138" s="145"/>
      <c r="O138" s="133"/>
      <c r="P138" s="131"/>
      <c r="Q138" s="115"/>
      <c r="R138" s="116"/>
      <c r="S138" s="117"/>
    </row>
    <row r="139" spans="1:19" ht="13.5" customHeight="1" hidden="1">
      <c r="A139" s="35" t="s">
        <v>2</v>
      </c>
      <c r="B139" s="36">
        <v>1794</v>
      </c>
      <c r="C139" s="37">
        <f t="shared" si="33"/>
        <v>3.400576368876081</v>
      </c>
      <c r="D139" s="38">
        <v>1177.9</v>
      </c>
      <c r="E139" s="37">
        <f t="shared" si="34"/>
        <v>2.801536044684948</v>
      </c>
      <c r="F139" s="36">
        <v>2144</v>
      </c>
      <c r="G139" s="37">
        <f t="shared" si="35"/>
        <v>10.515463917525773</v>
      </c>
      <c r="H139" s="80"/>
      <c r="I139" s="81"/>
      <c r="J139" s="80"/>
      <c r="K139" s="81"/>
      <c r="L139" s="80"/>
      <c r="M139" s="81"/>
      <c r="N139" s="145"/>
      <c r="O139" s="139"/>
      <c r="P139" s="131"/>
      <c r="Q139" s="115"/>
      <c r="R139" s="116"/>
      <c r="S139" s="117"/>
    </row>
    <row r="140" spans="1:19" ht="13.5" customHeight="1" hidden="1">
      <c r="A140" s="35" t="s">
        <v>3</v>
      </c>
      <c r="B140" s="36">
        <v>1804</v>
      </c>
      <c r="C140" s="37">
        <f t="shared" si="33"/>
        <v>3.4403669724770642</v>
      </c>
      <c r="D140" s="38">
        <v>1185.9</v>
      </c>
      <c r="E140" s="37">
        <f t="shared" si="34"/>
        <v>3.3103928913668437</v>
      </c>
      <c r="F140" s="36">
        <v>2170</v>
      </c>
      <c r="G140" s="37">
        <f t="shared" si="35"/>
        <v>10.88400613183444</v>
      </c>
      <c r="H140" s="36">
        <v>2820</v>
      </c>
      <c r="I140" s="37">
        <f>100*(H140-H127)/H127</f>
        <v>2.1369069177834117</v>
      </c>
      <c r="J140" s="36">
        <f>J127+J127*K140/100</f>
        <v>2273.9987692383647</v>
      </c>
      <c r="K140" s="43">
        <v>1.9</v>
      </c>
      <c r="L140" s="44">
        <v>443.5</v>
      </c>
      <c r="M140" s="37">
        <f>100*(L140-L127)/L127</f>
        <v>2.8763627928554807</v>
      </c>
      <c r="N140" s="144">
        <f>N127+N127*O140/100</f>
        <v>161.47976656338392</v>
      </c>
      <c r="O140" s="37">
        <v>8.71</v>
      </c>
      <c r="P140" s="131"/>
      <c r="Q140" s="116"/>
      <c r="R140" s="116"/>
      <c r="S140" s="117"/>
    </row>
    <row r="141" spans="1:19" ht="13.5" customHeight="1" hidden="1">
      <c r="A141" s="35" t="s">
        <v>4</v>
      </c>
      <c r="B141" s="36">
        <v>1807</v>
      </c>
      <c r="C141" s="37">
        <f t="shared" si="33"/>
        <v>3.316180674671241</v>
      </c>
      <c r="D141" s="38">
        <v>1191.8</v>
      </c>
      <c r="E141" s="37">
        <f t="shared" si="34"/>
        <v>3.5447437011294487</v>
      </c>
      <c r="F141" s="36">
        <v>2182</v>
      </c>
      <c r="G141" s="37">
        <f t="shared" si="35"/>
        <v>10.593005575266092</v>
      </c>
      <c r="H141" s="80"/>
      <c r="I141" s="81"/>
      <c r="J141" s="80"/>
      <c r="K141" s="81"/>
      <c r="L141" s="80"/>
      <c r="M141" s="81"/>
      <c r="N141" s="85"/>
      <c r="O141" s="37"/>
      <c r="P141" s="131"/>
      <c r="Q141" s="115"/>
      <c r="R141" s="116"/>
      <c r="S141" s="117"/>
    </row>
    <row r="142" spans="1:19" ht="13.5" customHeight="1" hidden="1">
      <c r="A142" s="35" t="s">
        <v>5</v>
      </c>
      <c r="B142" s="36">
        <v>1808</v>
      </c>
      <c r="C142" s="37">
        <f t="shared" si="33"/>
        <v>3.4917000572409846</v>
      </c>
      <c r="D142" s="38">
        <v>1198.1</v>
      </c>
      <c r="E142" s="37">
        <f t="shared" si="34"/>
        <v>3.911535125758882</v>
      </c>
      <c r="F142" s="36">
        <v>2168</v>
      </c>
      <c r="G142" s="37">
        <f t="shared" si="35"/>
        <v>9.550277918140475</v>
      </c>
      <c r="H142" s="80"/>
      <c r="I142" s="81"/>
      <c r="J142" s="80"/>
      <c r="K142" s="81"/>
      <c r="L142" s="80"/>
      <c r="M142" s="81"/>
      <c r="N142" s="85"/>
      <c r="O142" s="37"/>
      <c r="P142" s="131"/>
      <c r="Q142" s="115"/>
      <c r="R142" s="116"/>
      <c r="S142" s="117"/>
    </row>
    <row r="143" spans="1:19" ht="13.5" customHeight="1" hidden="1">
      <c r="A143" s="35" t="s">
        <v>6</v>
      </c>
      <c r="B143" s="36">
        <v>1813</v>
      </c>
      <c r="C143" s="37">
        <f t="shared" si="33"/>
        <v>3.540833809251856</v>
      </c>
      <c r="D143" s="38">
        <v>1200.6</v>
      </c>
      <c r="E143" s="37">
        <f t="shared" si="34"/>
        <v>3.813229571984428</v>
      </c>
      <c r="F143" s="36">
        <v>2173</v>
      </c>
      <c r="G143" s="37">
        <f t="shared" si="35"/>
        <v>8.813219829744616</v>
      </c>
      <c r="H143" s="36">
        <v>2851</v>
      </c>
      <c r="I143" s="37">
        <f>100*(H143-H130)/H130</f>
        <v>2.88704438830747</v>
      </c>
      <c r="J143" s="36">
        <f>J130+J130*K143/100</f>
        <v>2307.122702979779</v>
      </c>
      <c r="K143" s="43">
        <v>3.1</v>
      </c>
      <c r="L143" s="44">
        <v>449.5</v>
      </c>
      <c r="M143" s="37">
        <f>100*(L143-L130)/L130</f>
        <v>3.5475696844045097</v>
      </c>
      <c r="N143" s="144">
        <f>N130+N130*O143/100</f>
        <v>165.10565224241716</v>
      </c>
      <c r="O143" s="37">
        <v>9.45</v>
      </c>
      <c r="P143" s="131"/>
      <c r="Q143" s="115"/>
      <c r="R143" s="116"/>
      <c r="S143" s="117"/>
    </row>
    <row r="144" spans="1:19" ht="13.5" customHeight="1" hidden="1">
      <c r="A144" s="35" t="s">
        <v>7</v>
      </c>
      <c r="B144" s="36">
        <v>1808</v>
      </c>
      <c r="C144" s="37">
        <f t="shared" si="33"/>
        <v>3.788748564867968</v>
      </c>
      <c r="D144" s="38">
        <v>1202</v>
      </c>
      <c r="E144" s="37">
        <f t="shared" si="34"/>
        <v>3.522521746619593</v>
      </c>
      <c r="F144" s="36">
        <v>2185</v>
      </c>
      <c r="G144" s="37">
        <f t="shared" si="35"/>
        <v>8.382936507936508</v>
      </c>
      <c r="H144" s="80"/>
      <c r="I144" s="81"/>
      <c r="J144" s="80"/>
      <c r="K144" s="81"/>
      <c r="L144" s="80"/>
      <c r="M144" s="81"/>
      <c r="N144" s="85"/>
      <c r="O144" s="37"/>
      <c r="P144" s="131"/>
      <c r="Q144" s="115"/>
      <c r="R144" s="116"/>
      <c r="S144" s="117"/>
    </row>
    <row r="145" spans="1:19" ht="13.5" customHeight="1" hidden="1">
      <c r="A145" s="35" t="s">
        <v>8</v>
      </c>
      <c r="B145" s="36">
        <v>1815</v>
      </c>
      <c r="C145" s="37">
        <f t="shared" si="33"/>
        <v>3.7735849056603774</v>
      </c>
      <c r="D145" s="38">
        <v>1202.9</v>
      </c>
      <c r="E145" s="37">
        <f t="shared" si="34"/>
        <v>3.5197934595525036</v>
      </c>
      <c r="F145" s="36">
        <v>2182</v>
      </c>
      <c r="G145" s="37">
        <f t="shared" si="35"/>
        <v>8.287841191066997</v>
      </c>
      <c r="H145" s="80"/>
      <c r="I145" s="81"/>
      <c r="J145" s="80"/>
      <c r="K145" s="81"/>
      <c r="L145" s="80"/>
      <c r="M145" s="81"/>
      <c r="N145" s="85"/>
      <c r="O145" s="37"/>
      <c r="P145" s="131"/>
      <c r="Q145" s="116"/>
      <c r="R145" s="116"/>
      <c r="S145" s="117"/>
    </row>
    <row r="146" spans="1:19" ht="13.5" customHeight="1" hidden="1">
      <c r="A146" s="118" t="s">
        <v>9</v>
      </c>
      <c r="B146" s="36">
        <v>1823</v>
      </c>
      <c r="C146" s="37">
        <f t="shared" si="33"/>
        <v>3.7564029595902104</v>
      </c>
      <c r="D146" s="38">
        <v>1205.8</v>
      </c>
      <c r="E146" s="37">
        <f t="shared" si="34"/>
        <v>3.6444902870895532</v>
      </c>
      <c r="F146" s="36">
        <v>2180</v>
      </c>
      <c r="G146" s="37">
        <f t="shared" si="35"/>
        <v>7.230693556320708</v>
      </c>
      <c r="H146" s="36">
        <v>2861</v>
      </c>
      <c r="I146" s="37">
        <f>100*(H146-H133)/H133</f>
        <v>2.839683680805176</v>
      </c>
      <c r="J146" s="36">
        <f>J133+J133*K146/100</f>
        <v>2330.9516246983367</v>
      </c>
      <c r="K146" s="43">
        <v>3.7</v>
      </c>
      <c r="L146" s="44">
        <v>452.9</v>
      </c>
      <c r="M146" s="37">
        <f>100*(L146-L133)/L133</f>
        <v>3.8761467889908205</v>
      </c>
      <c r="N146" s="144">
        <f>N133+N133*O146/100</f>
        <v>165.8720260293639</v>
      </c>
      <c r="O146" s="37">
        <v>8.87</v>
      </c>
      <c r="P146" s="131"/>
      <c r="Q146" s="115"/>
      <c r="R146" s="116"/>
      <c r="S146" s="117"/>
    </row>
    <row r="147" spans="1:19" ht="13.5" customHeight="1" hidden="1">
      <c r="A147" s="118" t="s">
        <v>10</v>
      </c>
      <c r="B147" s="36">
        <v>1827</v>
      </c>
      <c r="C147" s="37">
        <f t="shared" si="33"/>
        <v>3.5714285714285716</v>
      </c>
      <c r="D147" s="38">
        <v>1201.2</v>
      </c>
      <c r="E147" s="37">
        <f t="shared" si="34"/>
        <v>2.904137753790807</v>
      </c>
      <c r="F147" s="36">
        <v>2172</v>
      </c>
      <c r="G147" s="37">
        <f t="shared" si="35"/>
        <v>6.575073601570167</v>
      </c>
      <c r="H147" s="80"/>
      <c r="I147" s="81"/>
      <c r="J147" s="80"/>
      <c r="K147" s="81"/>
      <c r="L147" s="80"/>
      <c r="M147" s="81"/>
      <c r="N147" s="85"/>
      <c r="O147" s="37"/>
      <c r="P147" s="131"/>
      <c r="Q147" s="115"/>
      <c r="R147" s="116"/>
      <c r="S147" s="117"/>
    </row>
    <row r="148" spans="1:19" ht="13.5" customHeight="1" hidden="1">
      <c r="A148" s="118" t="s">
        <v>11</v>
      </c>
      <c r="B148" s="36">
        <v>1829</v>
      </c>
      <c r="C148" s="37">
        <f t="shared" si="33"/>
        <v>3.4502262443438916</v>
      </c>
      <c r="D148" s="38">
        <v>1204.9</v>
      </c>
      <c r="E148" s="37">
        <f t="shared" si="34"/>
        <v>3.2476435304198876</v>
      </c>
      <c r="F148" s="36">
        <v>2180</v>
      </c>
      <c r="G148" s="37">
        <f t="shared" si="35"/>
        <v>6.497313141182218</v>
      </c>
      <c r="H148" s="80"/>
      <c r="I148" s="81"/>
      <c r="J148" s="80"/>
      <c r="K148" s="81"/>
      <c r="L148" s="80"/>
      <c r="M148" s="81"/>
      <c r="N148" s="85"/>
      <c r="O148" s="37"/>
      <c r="P148" s="131"/>
      <c r="Q148" s="115"/>
      <c r="R148" s="116"/>
      <c r="S148" s="117"/>
    </row>
    <row r="149" spans="1:19" ht="13.5" customHeight="1" hidden="1">
      <c r="A149" s="118" t="s">
        <v>12</v>
      </c>
      <c r="B149" s="36">
        <v>1828</v>
      </c>
      <c r="C149" s="37">
        <f>100*(B149-B136)/B136</f>
        <v>2.8700056274620147</v>
      </c>
      <c r="D149" s="38">
        <v>1205.8</v>
      </c>
      <c r="E149" s="37">
        <f>100*(D149-D136)/D136</f>
        <v>3.051021280232463</v>
      </c>
      <c r="F149" s="36">
        <v>2176</v>
      </c>
      <c r="G149" s="37">
        <f>100*(F149-F136)/F136</f>
        <v>4.164672091910004</v>
      </c>
      <c r="H149" s="36">
        <v>2890</v>
      </c>
      <c r="I149" s="37">
        <f>100*(H149-H136)/H136</f>
        <v>2.8103877623621485</v>
      </c>
      <c r="J149" s="36">
        <f>J136+J136*K149/100</f>
        <v>2333.2742669144027</v>
      </c>
      <c r="K149" s="43">
        <v>3.3</v>
      </c>
      <c r="L149" s="44">
        <v>455.1</v>
      </c>
      <c r="M149" s="37">
        <f>100*(L149-L136)/L136</f>
        <v>3.5730541647701517</v>
      </c>
      <c r="N149" s="144">
        <f>N136+N136*O149/100</f>
        <v>166.5741468933692</v>
      </c>
      <c r="O149" s="37">
        <v>8.18</v>
      </c>
      <c r="P149" s="131"/>
      <c r="Q149" s="115"/>
      <c r="R149" s="116"/>
      <c r="S149" s="117"/>
    </row>
    <row r="150" spans="1:15" ht="13.5" customHeight="1">
      <c r="A150" s="25" t="s">
        <v>50</v>
      </c>
      <c r="B150" s="13">
        <f>AVERAGE(B151:B162)</f>
        <v>1862.6666666666667</v>
      </c>
      <c r="C150" s="20">
        <f>100*(B150-B137)/B137</f>
        <v>2.819816918901522</v>
      </c>
      <c r="D150" s="14">
        <f>AVERAGE(D151:D162)</f>
        <v>1225.0166666666667</v>
      </c>
      <c r="E150" s="20">
        <f>100*(D150-D137)/D137</f>
        <v>2.428997463697443</v>
      </c>
      <c r="F150" s="13">
        <f>AVERAGE(F151:F162)</f>
        <v>2233.8333333333335</v>
      </c>
      <c r="G150" s="20">
        <f>100*(F150-F137)/F137</f>
        <v>2.9732636754763364</v>
      </c>
      <c r="H150" s="13">
        <v>2947</v>
      </c>
      <c r="I150" s="20">
        <f>100*(H150-H137)/H137</f>
        <v>3.1862745098039214</v>
      </c>
      <c r="J150" s="13">
        <f>AVERAGE(J153:J162)</f>
        <v>2393.7440108336173</v>
      </c>
      <c r="K150" s="20">
        <f>100*(J150-J137)/J137</f>
        <v>3.565346617403918</v>
      </c>
      <c r="L150" s="14">
        <v>464.1</v>
      </c>
      <c r="M150" s="20">
        <f>100*(L150-L137)/L137</f>
        <v>3.0760688506385394</v>
      </c>
      <c r="N150" s="136">
        <f>N137+N137*O150/100</f>
        <v>170.16777108453738</v>
      </c>
      <c r="O150" s="20">
        <v>3.31</v>
      </c>
    </row>
    <row r="151" spans="1:16" ht="13.5" customHeight="1" hidden="1">
      <c r="A151" s="35" t="s">
        <v>1</v>
      </c>
      <c r="B151" s="36">
        <v>1840</v>
      </c>
      <c r="C151" s="37">
        <f aca="true" t="shared" si="36" ref="C151:C156">100*(B151-B138)/B138</f>
        <v>3.1968592260235558</v>
      </c>
      <c r="D151" s="38">
        <v>1210.1</v>
      </c>
      <c r="E151" s="37">
        <f aca="true" t="shared" si="37" ref="E151:E156">100*(D151-D138)/D138</f>
        <v>3.0135353707329413</v>
      </c>
      <c r="F151" s="36">
        <v>2202</v>
      </c>
      <c r="G151" s="37">
        <f aca="true" t="shared" si="38" ref="G151:G156">100*(F151-F138)/F138</f>
        <v>3.8679245283018866</v>
      </c>
      <c r="H151" s="39"/>
      <c r="I151" s="40"/>
      <c r="J151" s="41"/>
      <c r="K151" s="42"/>
      <c r="L151" s="41"/>
      <c r="M151" s="42"/>
      <c r="N151" s="145"/>
      <c r="O151" s="133"/>
      <c r="P151" s="78"/>
    </row>
    <row r="152" spans="1:18" ht="13.5" customHeight="1" hidden="1">
      <c r="A152" s="35" t="s">
        <v>2</v>
      </c>
      <c r="B152" s="36">
        <v>1850</v>
      </c>
      <c r="C152" s="37">
        <f t="shared" si="36"/>
        <v>3.121516164994426</v>
      </c>
      <c r="D152" s="38">
        <v>1214.5</v>
      </c>
      <c r="E152" s="37">
        <f t="shared" si="37"/>
        <v>3.1072247219628073</v>
      </c>
      <c r="F152" s="36">
        <v>2232</v>
      </c>
      <c r="G152" s="37">
        <f t="shared" si="38"/>
        <v>4.104477611940299</v>
      </c>
      <c r="H152" s="39"/>
      <c r="I152" s="40"/>
      <c r="J152" s="41"/>
      <c r="K152" s="42"/>
      <c r="L152" s="41"/>
      <c r="M152" s="42"/>
      <c r="N152" s="141"/>
      <c r="O152" s="139"/>
      <c r="P152" s="77"/>
      <c r="Q152" s="78"/>
      <c r="R152" s="79"/>
    </row>
    <row r="153" spans="1:18" ht="13.5" customHeight="1" hidden="1">
      <c r="A153" s="35" t="s">
        <v>3</v>
      </c>
      <c r="B153" s="36">
        <v>1857</v>
      </c>
      <c r="C153" s="37">
        <f t="shared" si="36"/>
        <v>2.9379157427937916</v>
      </c>
      <c r="D153" s="38">
        <v>1224.2</v>
      </c>
      <c r="E153" s="37">
        <f t="shared" si="37"/>
        <v>3.2296146386710474</v>
      </c>
      <c r="F153" s="36">
        <v>2241</v>
      </c>
      <c r="G153" s="37">
        <f t="shared" si="38"/>
        <v>3.271889400921659</v>
      </c>
      <c r="H153" s="36">
        <v>2919</v>
      </c>
      <c r="I153" s="37">
        <f>100*(H153-H140)/H140</f>
        <v>3.5106382978723403</v>
      </c>
      <c r="J153" s="36">
        <f>J140+J140*K153/100</f>
        <v>2389.972706469521</v>
      </c>
      <c r="K153" s="43">
        <v>5.1</v>
      </c>
      <c r="L153" s="44">
        <v>463.8</v>
      </c>
      <c r="M153" s="37">
        <f>100*(L153-L140)/L140</f>
        <v>4.577226606538898</v>
      </c>
      <c r="N153" s="144">
        <f>N140+N140*O153/100</f>
        <v>168.85939189533056</v>
      </c>
      <c r="O153" s="37">
        <v>4.57</v>
      </c>
      <c r="P153" s="77"/>
      <c r="Q153" s="78"/>
      <c r="R153" s="79"/>
    </row>
    <row r="154" spans="1:18" ht="13.5" customHeight="1" hidden="1">
      <c r="A154" s="35" t="s">
        <v>4</v>
      </c>
      <c r="B154" s="36">
        <v>1863</v>
      </c>
      <c r="C154" s="37">
        <f t="shared" si="36"/>
        <v>3.099059214167128</v>
      </c>
      <c r="D154" s="38">
        <v>1222.6</v>
      </c>
      <c r="E154" s="37">
        <f t="shared" si="37"/>
        <v>2.5843262292330893</v>
      </c>
      <c r="F154" s="36">
        <v>2238</v>
      </c>
      <c r="G154" s="37">
        <f t="shared" si="38"/>
        <v>2.5664527956003664</v>
      </c>
      <c r="H154" s="39"/>
      <c r="I154" s="40"/>
      <c r="J154" s="41"/>
      <c r="K154" s="42"/>
      <c r="L154" s="41"/>
      <c r="M154" s="42"/>
      <c r="N154" s="164"/>
      <c r="O154" s="37"/>
      <c r="P154" s="77"/>
      <c r="Q154" s="78"/>
      <c r="R154" s="79"/>
    </row>
    <row r="155" spans="1:18" ht="13.5" customHeight="1" hidden="1">
      <c r="A155" s="35" t="s">
        <v>5</v>
      </c>
      <c r="B155" s="36">
        <v>1864</v>
      </c>
      <c r="C155" s="37">
        <f t="shared" si="36"/>
        <v>3.0973451327433628</v>
      </c>
      <c r="D155" s="38">
        <v>1225.4</v>
      </c>
      <c r="E155" s="37">
        <f t="shared" si="37"/>
        <v>2.278607795676503</v>
      </c>
      <c r="F155" s="36">
        <v>2236</v>
      </c>
      <c r="G155" s="37">
        <f t="shared" si="38"/>
        <v>3.1365313653136533</v>
      </c>
      <c r="H155" s="39"/>
      <c r="I155" s="40"/>
      <c r="J155" s="41"/>
      <c r="K155" s="42"/>
      <c r="L155" s="41"/>
      <c r="M155" s="42"/>
      <c r="N155" s="164"/>
      <c r="O155" s="37"/>
      <c r="P155" s="78"/>
      <c r="Q155" s="78"/>
      <c r="R155" s="79"/>
    </row>
    <row r="156" spans="1:18" ht="13.5" customHeight="1" hidden="1">
      <c r="A156" s="35" t="s">
        <v>6</v>
      </c>
      <c r="B156" s="36">
        <v>1865</v>
      </c>
      <c r="C156" s="37">
        <f t="shared" si="36"/>
        <v>2.868174296745725</v>
      </c>
      <c r="D156" s="38">
        <v>1228.5</v>
      </c>
      <c r="E156" s="37">
        <f t="shared" si="37"/>
        <v>2.323838080959528</v>
      </c>
      <c r="F156" s="36">
        <v>2211</v>
      </c>
      <c r="G156" s="37">
        <f t="shared" si="38"/>
        <v>1.7487344684767603</v>
      </c>
      <c r="H156" s="36">
        <v>2946</v>
      </c>
      <c r="I156" s="37">
        <f>100*(H156-H143)/H143</f>
        <v>3.332164152928797</v>
      </c>
      <c r="J156" s="36">
        <f>J143+J143*K156/100</f>
        <v>2390.1791202870513</v>
      </c>
      <c r="K156" s="43">
        <v>3.6</v>
      </c>
      <c r="L156" s="44">
        <v>464.5</v>
      </c>
      <c r="M156" s="37">
        <f>100*(L156-L143)/L143</f>
        <v>3.337041156840934</v>
      </c>
      <c r="N156" s="144">
        <f>N143+N143*O156/100</f>
        <v>170.1083535053624</v>
      </c>
      <c r="O156" s="37">
        <v>3.03</v>
      </c>
      <c r="P156" s="77"/>
      <c r="Q156" s="78"/>
      <c r="R156" s="79"/>
    </row>
    <row r="157" spans="1:18" ht="13.5" customHeight="1" hidden="1">
      <c r="A157" s="35" t="s">
        <v>7</v>
      </c>
      <c r="B157" s="36">
        <v>1861</v>
      </c>
      <c r="C157" s="37">
        <f aca="true" t="shared" si="39" ref="C157:C162">100*(B157-B144)/B144</f>
        <v>2.9314159292035398</v>
      </c>
      <c r="D157" s="38">
        <v>1228.3</v>
      </c>
      <c r="E157" s="37">
        <f aca="true" t="shared" si="40" ref="E157:E162">100*(D157-D144)/D144</f>
        <v>2.188019966722126</v>
      </c>
      <c r="F157" s="36">
        <v>2223</v>
      </c>
      <c r="G157" s="37">
        <f aca="true" t="shared" si="41" ref="G157:G162">100*(F157-F144)/F144</f>
        <v>1.7391304347826086</v>
      </c>
      <c r="H157" s="39"/>
      <c r="I157" s="40"/>
      <c r="J157" s="41"/>
      <c r="K157" s="42"/>
      <c r="L157" s="41"/>
      <c r="M157" s="42"/>
      <c r="N157" s="164"/>
      <c r="O157" s="37"/>
      <c r="P157" s="77"/>
      <c r="Q157" s="78"/>
      <c r="R157" s="79"/>
    </row>
    <row r="158" spans="1:18" ht="13.5" customHeight="1" hidden="1">
      <c r="A158" s="35" t="s">
        <v>8</v>
      </c>
      <c r="B158" s="36">
        <v>1865</v>
      </c>
      <c r="C158" s="37">
        <f t="shared" si="39"/>
        <v>2.7548209366391183</v>
      </c>
      <c r="D158" s="38">
        <v>1229.6</v>
      </c>
      <c r="E158" s="37">
        <f t="shared" si="40"/>
        <v>2.2196358799567557</v>
      </c>
      <c r="F158" s="36">
        <v>2252</v>
      </c>
      <c r="G158" s="37">
        <f t="shared" si="41"/>
        <v>3.2080659945004584</v>
      </c>
      <c r="H158" s="39"/>
      <c r="I158" s="40"/>
      <c r="J158" s="41"/>
      <c r="K158" s="42"/>
      <c r="L158" s="41"/>
      <c r="M158" s="42"/>
      <c r="N158" s="164"/>
      <c r="O158" s="37"/>
      <c r="P158" s="77"/>
      <c r="Q158" s="78"/>
      <c r="R158" s="79"/>
    </row>
    <row r="159" spans="1:15" ht="13.5" customHeight="1" hidden="1">
      <c r="A159" s="35" t="s">
        <v>9</v>
      </c>
      <c r="B159" s="36">
        <v>1872</v>
      </c>
      <c r="C159" s="37">
        <f t="shared" si="39"/>
        <v>2.687877125617115</v>
      </c>
      <c r="D159" s="38">
        <v>1230.9</v>
      </c>
      <c r="E159" s="37">
        <f t="shared" si="40"/>
        <v>2.0816055730635377</v>
      </c>
      <c r="F159" s="36">
        <v>2252</v>
      </c>
      <c r="G159" s="37">
        <f t="shared" si="41"/>
        <v>3.302752293577982</v>
      </c>
      <c r="H159" s="36">
        <v>2951</v>
      </c>
      <c r="I159" s="37">
        <f>100*(H159-H146)/H146</f>
        <v>3.1457532331352676</v>
      </c>
      <c r="J159" s="36">
        <f>J146+J146*K159/100</f>
        <v>2396.21827018989</v>
      </c>
      <c r="K159" s="43">
        <v>2.8</v>
      </c>
      <c r="L159" s="44">
        <v>464.1</v>
      </c>
      <c r="M159" s="37">
        <f>100*(L159-L146)/L146</f>
        <v>2.472952086553333</v>
      </c>
      <c r="N159" s="144">
        <f>N146+N146*O159/100</f>
        <v>170.88136121545068</v>
      </c>
      <c r="O159" s="37">
        <v>3.02</v>
      </c>
    </row>
    <row r="160" spans="1:15" ht="13.5" customHeight="1" hidden="1">
      <c r="A160" s="35" t="s">
        <v>10</v>
      </c>
      <c r="B160" s="36">
        <v>1875</v>
      </c>
      <c r="C160" s="37">
        <f t="shared" si="39"/>
        <v>2.6272577996715927</v>
      </c>
      <c r="D160" s="38">
        <v>1230.7</v>
      </c>
      <c r="E160" s="37">
        <f t="shared" si="40"/>
        <v>2.455877455877456</v>
      </c>
      <c r="F160" s="36">
        <v>2244</v>
      </c>
      <c r="G160" s="37">
        <f t="shared" si="41"/>
        <v>3.314917127071823</v>
      </c>
      <c r="H160" s="36"/>
      <c r="I160" s="37"/>
      <c r="J160" s="36"/>
      <c r="K160" s="43"/>
      <c r="L160" s="44"/>
      <c r="M160" s="37"/>
      <c r="N160" s="164"/>
      <c r="O160" s="37"/>
    </row>
    <row r="161" spans="1:15" ht="13.5" customHeight="1" hidden="1">
      <c r="A161" s="35" t="s">
        <v>11</v>
      </c>
      <c r="B161" s="36">
        <v>1869</v>
      </c>
      <c r="C161" s="37">
        <f t="shared" si="39"/>
        <v>2.1869874248223073</v>
      </c>
      <c r="D161" s="38">
        <v>1227.7</v>
      </c>
      <c r="E161" s="37">
        <f t="shared" si="40"/>
        <v>1.8922732176944106</v>
      </c>
      <c r="F161" s="36">
        <v>2237</v>
      </c>
      <c r="G161" s="37">
        <f t="shared" si="41"/>
        <v>2.614678899082569</v>
      </c>
      <c r="H161" s="36"/>
      <c r="I161" s="37"/>
      <c r="J161" s="36"/>
      <c r="K161" s="43"/>
      <c r="L161" s="44"/>
      <c r="M161" s="37"/>
      <c r="N161" s="164"/>
      <c r="O161" s="37"/>
    </row>
    <row r="162" spans="1:15" ht="13.5" customHeight="1" hidden="1">
      <c r="A162" s="35" t="s">
        <v>12</v>
      </c>
      <c r="B162" s="45">
        <v>1871</v>
      </c>
      <c r="C162" s="46">
        <f t="shared" si="39"/>
        <v>2.352297592997812</v>
      </c>
      <c r="D162" s="47">
        <v>1227.7</v>
      </c>
      <c r="E162" s="46">
        <f t="shared" si="40"/>
        <v>1.816221595621172</v>
      </c>
      <c r="F162" s="45">
        <v>2238</v>
      </c>
      <c r="G162" s="46">
        <f t="shared" si="41"/>
        <v>2.849264705882353</v>
      </c>
      <c r="H162" s="76">
        <v>2972</v>
      </c>
      <c r="I162" s="46">
        <f>100*(H162-H149)/H149</f>
        <v>2.837370242214533</v>
      </c>
      <c r="J162" s="74">
        <f>J149+J149*K162/100</f>
        <v>2398.605946388006</v>
      </c>
      <c r="K162" s="75">
        <v>2.8</v>
      </c>
      <c r="L162" s="44">
        <v>464.9</v>
      </c>
      <c r="M162" s="37">
        <f>100*(L162-L149)/L149</f>
        <v>2.153372885080192</v>
      </c>
      <c r="N162" s="144">
        <f>N149+N149*O162/100</f>
        <v>171.12162110355817</v>
      </c>
      <c r="O162" s="37">
        <v>2.73</v>
      </c>
    </row>
    <row r="163" spans="1:15" ht="13.5" customHeight="1">
      <c r="A163" s="25" t="s">
        <v>56</v>
      </c>
      <c r="B163" s="13">
        <f>AVERAGE(B164:B175)</f>
        <v>1890</v>
      </c>
      <c r="C163" s="20">
        <f>100*(B163-B150)/B150</f>
        <v>1.4674302075876837</v>
      </c>
      <c r="D163" s="14">
        <f>AVERAGE(D164:D175)</f>
        <v>1237.2583333333332</v>
      </c>
      <c r="E163" s="20">
        <f>100*(D163-D150)/D150</f>
        <v>0.9993061318893534</v>
      </c>
      <c r="F163" s="13">
        <f>AVERAGE(F164:F175)</f>
        <v>2257.75</v>
      </c>
      <c r="G163" s="20">
        <f>100*(F163-F150)/F150</f>
        <v>1.0706558233231298</v>
      </c>
      <c r="H163" s="13">
        <f>AVERAGE(H164:H175)</f>
        <v>3008.75</v>
      </c>
      <c r="I163" s="20">
        <f>100*(H163-H150)/H150</f>
        <v>2.0953512046148624</v>
      </c>
      <c r="J163" s="13">
        <f>AVERAGE(J164:J175)</f>
        <v>2434.6830726661997</v>
      </c>
      <c r="K163" s="20">
        <f>100*(J163-J150)/J150</f>
        <v>1.7102522929477932</v>
      </c>
      <c r="L163" s="14">
        <v>471.3</v>
      </c>
      <c r="M163" s="20">
        <f>100*(L163-L150)/L150</f>
        <v>1.5513897866839017</v>
      </c>
      <c r="N163" s="136">
        <f>N150+N150*O163/100</f>
        <v>174.8644015664706</v>
      </c>
      <c r="O163" s="20">
        <v>2.76</v>
      </c>
    </row>
    <row r="164" spans="1:15" ht="13.5" customHeight="1" hidden="1">
      <c r="A164" s="35" t="s">
        <v>1</v>
      </c>
      <c r="B164" s="36">
        <v>1870</v>
      </c>
      <c r="C164" s="37">
        <f aca="true" t="shared" si="42" ref="C164:C171">100*(B164-B151)/B151</f>
        <v>1.6304347826086956</v>
      </c>
      <c r="D164" s="38">
        <v>1231.1</v>
      </c>
      <c r="E164" s="37">
        <f aca="true" t="shared" si="43" ref="E164:E175">100*(D164-D151)/D151</f>
        <v>1.735393769109991</v>
      </c>
      <c r="F164" s="36">
        <v>2263</v>
      </c>
      <c r="G164" s="37">
        <f aca="true" t="shared" si="44" ref="G164:G171">100*(F164-F151)/F151</f>
        <v>2.7702089009990916</v>
      </c>
      <c r="H164" s="80"/>
      <c r="I164" s="81"/>
      <c r="J164" s="82"/>
      <c r="K164" s="83"/>
      <c r="L164" s="82"/>
      <c r="M164" s="83"/>
      <c r="N164" s="145"/>
      <c r="O164" s="133"/>
    </row>
    <row r="165" spans="1:15" ht="13.5" customHeight="1" hidden="1">
      <c r="A165" s="35" t="s">
        <v>2</v>
      </c>
      <c r="B165" s="36">
        <v>1881</v>
      </c>
      <c r="C165" s="37">
        <f t="shared" si="42"/>
        <v>1.6756756756756757</v>
      </c>
      <c r="D165" s="38">
        <v>1234.6</v>
      </c>
      <c r="E165" s="37">
        <f t="shared" si="43"/>
        <v>1.6550020584602643</v>
      </c>
      <c r="F165" s="36">
        <v>2276</v>
      </c>
      <c r="G165" s="37">
        <f t="shared" si="44"/>
        <v>1.971326164874552</v>
      </c>
      <c r="H165" s="80"/>
      <c r="I165" s="81"/>
      <c r="J165" s="82"/>
      <c r="K165" s="83"/>
      <c r="L165" s="82"/>
      <c r="M165" s="83"/>
      <c r="N165" s="141"/>
      <c r="O165" s="139"/>
    </row>
    <row r="166" spans="1:15" ht="13.5" customHeight="1" hidden="1">
      <c r="A166" s="35" t="s">
        <v>3</v>
      </c>
      <c r="B166" s="36">
        <v>1889</v>
      </c>
      <c r="C166" s="37">
        <f t="shared" si="42"/>
        <v>1.7232094776521272</v>
      </c>
      <c r="D166" s="38">
        <v>1236.7</v>
      </c>
      <c r="E166" s="37">
        <f t="shared" si="43"/>
        <v>1.0210749877471001</v>
      </c>
      <c r="F166" s="36">
        <v>2278</v>
      </c>
      <c r="G166" s="37">
        <f t="shared" si="44"/>
        <v>1.6510486390004462</v>
      </c>
      <c r="H166" s="84">
        <v>2984</v>
      </c>
      <c r="I166" s="37">
        <f>100*(H166-H153)/H153</f>
        <v>2.226789996574169</v>
      </c>
      <c r="J166" s="84">
        <f>J153+J153*K166/100</f>
        <v>2419.1303734884495</v>
      </c>
      <c r="K166" s="43">
        <v>1.22</v>
      </c>
      <c r="L166" s="85">
        <v>468.6</v>
      </c>
      <c r="M166" s="37">
        <f>100*(L166-L153)/L153</f>
        <v>1.0349288486416583</v>
      </c>
      <c r="N166" s="144">
        <f>N153+N153*O166/100</f>
        <v>173.3679376589359</v>
      </c>
      <c r="O166" s="37">
        <v>2.67</v>
      </c>
    </row>
    <row r="167" spans="1:15" ht="13.5" customHeight="1" hidden="1">
      <c r="A167" s="35" t="s">
        <v>4</v>
      </c>
      <c r="B167" s="36">
        <v>1892</v>
      </c>
      <c r="C167" s="37">
        <f t="shared" si="42"/>
        <v>1.556629092860977</v>
      </c>
      <c r="D167" s="38">
        <v>1240.1</v>
      </c>
      <c r="E167" s="37">
        <f t="shared" si="43"/>
        <v>1.4313757565843286</v>
      </c>
      <c r="F167" s="36">
        <v>2259</v>
      </c>
      <c r="G167" s="37">
        <f t="shared" si="44"/>
        <v>0.938337801608579</v>
      </c>
      <c r="H167" s="17"/>
      <c r="I167" s="21"/>
      <c r="J167" s="36"/>
      <c r="K167" s="43"/>
      <c r="L167" s="87"/>
      <c r="M167" s="88"/>
      <c r="N167" s="164"/>
      <c r="O167" s="37"/>
    </row>
    <row r="168" spans="1:15" ht="13.5" customHeight="1" hidden="1">
      <c r="A168" s="35" t="s">
        <v>5</v>
      </c>
      <c r="B168" s="36">
        <v>1892</v>
      </c>
      <c r="C168" s="37">
        <f t="shared" si="42"/>
        <v>1.502145922746781</v>
      </c>
      <c r="D168" s="38">
        <v>1240.6</v>
      </c>
      <c r="E168" s="37">
        <f t="shared" si="43"/>
        <v>1.2404112942712435</v>
      </c>
      <c r="F168" s="36">
        <v>2260</v>
      </c>
      <c r="G168" s="37">
        <f t="shared" si="44"/>
        <v>1.073345259391771</v>
      </c>
      <c r="H168" s="17"/>
      <c r="I168" s="21"/>
      <c r="J168" s="87"/>
      <c r="K168" s="89"/>
      <c r="L168" s="87"/>
      <c r="M168" s="88"/>
      <c r="N168" s="164"/>
      <c r="O168" s="37"/>
    </row>
    <row r="169" spans="1:15" ht="13.5" customHeight="1" hidden="1">
      <c r="A169" s="35" t="s">
        <v>6</v>
      </c>
      <c r="B169" s="36">
        <v>1891</v>
      </c>
      <c r="C169" s="37">
        <f t="shared" si="42"/>
        <v>1.3941018766756033</v>
      </c>
      <c r="D169" s="38">
        <v>1239.9</v>
      </c>
      <c r="E169" s="37">
        <f t="shared" si="43"/>
        <v>0.9279609279609353</v>
      </c>
      <c r="F169" s="36">
        <v>2258</v>
      </c>
      <c r="G169" s="37">
        <f t="shared" si="44"/>
        <v>2.125734961555857</v>
      </c>
      <c r="H169" s="84">
        <v>3006</v>
      </c>
      <c r="I169" s="37">
        <f>100*(H169-H156)/H156</f>
        <v>2.0366598778004072</v>
      </c>
      <c r="J169" s="84">
        <f>J156+J156*K169/100</f>
        <v>2435.114487748448</v>
      </c>
      <c r="K169" s="43">
        <v>1.88</v>
      </c>
      <c r="L169" s="85">
        <v>471.6</v>
      </c>
      <c r="M169" s="37">
        <f>100*(L169-L156)/L156</f>
        <v>1.5285252960172278</v>
      </c>
      <c r="N169" s="144">
        <f>N156+N156*O169/100</f>
        <v>174.8033440621104</v>
      </c>
      <c r="O169" s="37">
        <v>2.76</v>
      </c>
    </row>
    <row r="170" spans="1:15" ht="13.5" customHeight="1" hidden="1">
      <c r="A170" s="35" t="s">
        <v>7</v>
      </c>
      <c r="B170" s="36">
        <v>1891</v>
      </c>
      <c r="C170" s="37">
        <f t="shared" si="42"/>
        <v>1.6120365394948952</v>
      </c>
      <c r="D170" s="38">
        <v>1237</v>
      </c>
      <c r="E170" s="37">
        <f t="shared" si="43"/>
        <v>0.7082960188878976</v>
      </c>
      <c r="F170" s="36">
        <v>2258</v>
      </c>
      <c r="G170" s="37">
        <f t="shared" si="44"/>
        <v>1.5744489428699955</v>
      </c>
      <c r="H170" s="17"/>
      <c r="I170" s="21"/>
      <c r="J170" s="87"/>
      <c r="K170" s="89"/>
      <c r="L170" s="87"/>
      <c r="M170" s="88"/>
      <c r="N170" s="164"/>
      <c r="O170" s="37"/>
    </row>
    <row r="171" spans="1:15" ht="13.5" customHeight="1" hidden="1">
      <c r="A171" s="35" t="s">
        <v>8</v>
      </c>
      <c r="B171" s="36">
        <v>1888</v>
      </c>
      <c r="C171" s="37">
        <f t="shared" si="42"/>
        <v>1.2332439678284182</v>
      </c>
      <c r="D171" s="38">
        <v>1237.6</v>
      </c>
      <c r="E171" s="37">
        <f t="shared" si="43"/>
        <v>0.6506180871828238</v>
      </c>
      <c r="F171" s="36">
        <v>2259</v>
      </c>
      <c r="G171" s="37">
        <f t="shared" si="44"/>
        <v>0.3108348134991119</v>
      </c>
      <c r="H171" s="17"/>
      <c r="I171" s="21"/>
      <c r="J171" s="87"/>
      <c r="K171" s="89"/>
      <c r="L171" s="87"/>
      <c r="M171" s="88"/>
      <c r="N171" s="164"/>
      <c r="O171" s="37"/>
    </row>
    <row r="172" spans="1:15" ht="13.5" customHeight="1" hidden="1">
      <c r="A172" s="35" t="s">
        <v>9</v>
      </c>
      <c r="B172" s="36">
        <v>1894</v>
      </c>
      <c r="C172" s="37">
        <f>100*(B172-B159)/B159</f>
        <v>1.1752136752136753</v>
      </c>
      <c r="D172" s="38">
        <v>1235.8</v>
      </c>
      <c r="E172" s="37">
        <f t="shared" si="43"/>
        <v>0.3980827037127194</v>
      </c>
      <c r="F172" s="36">
        <v>2258</v>
      </c>
      <c r="G172" s="37">
        <f>100*(F172-F159)/F159</f>
        <v>0.2664298401420959</v>
      </c>
      <c r="H172" s="84">
        <v>3017</v>
      </c>
      <c r="I172" s="37">
        <f>100*(H172-H159)/H159</f>
        <v>2.236529989833955</v>
      </c>
      <c r="J172" s="36">
        <f>J159+J159*K172/100</f>
        <v>2441.027551842441</v>
      </c>
      <c r="K172" s="43">
        <v>1.87</v>
      </c>
      <c r="L172" s="85">
        <v>472</v>
      </c>
      <c r="M172" s="37">
        <f>100*(L172-L159)/L159</f>
        <v>1.7022193492781679</v>
      </c>
      <c r="N172" s="144">
        <f>N159+N159*O172/100</f>
        <v>175.88818509906338</v>
      </c>
      <c r="O172" s="37">
        <v>2.93</v>
      </c>
    </row>
    <row r="173" spans="1:15" ht="13.5" customHeight="1" hidden="1">
      <c r="A173" s="35" t="s">
        <v>10</v>
      </c>
      <c r="B173" s="36">
        <v>1897</v>
      </c>
      <c r="C173" s="37">
        <f>100*(B173-B160)/B160</f>
        <v>1.1733333333333333</v>
      </c>
      <c r="D173" s="38">
        <v>1236.8</v>
      </c>
      <c r="E173" s="37">
        <f t="shared" si="43"/>
        <v>0.4956528804745193</v>
      </c>
      <c r="F173" s="36">
        <v>2245</v>
      </c>
      <c r="G173" s="37">
        <f>100*(F173-F160)/F160</f>
        <v>0.044563279857397504</v>
      </c>
      <c r="H173" s="17"/>
      <c r="I173" s="21"/>
      <c r="J173" s="87"/>
      <c r="K173" s="89"/>
      <c r="L173" s="87"/>
      <c r="M173" s="88"/>
      <c r="N173" s="164"/>
      <c r="O173" s="37"/>
    </row>
    <row r="174" spans="1:15" ht="13.5" customHeight="1" hidden="1">
      <c r="A174" s="35" t="s">
        <v>11</v>
      </c>
      <c r="B174" s="36">
        <v>1894</v>
      </c>
      <c r="C174" s="37">
        <f>100*(B174-B161)/B161</f>
        <v>1.337613697164259</v>
      </c>
      <c r="D174" s="38">
        <v>1239</v>
      </c>
      <c r="E174" s="37">
        <f t="shared" si="43"/>
        <v>0.9204202981184291</v>
      </c>
      <c r="F174" s="36">
        <v>2239</v>
      </c>
      <c r="G174" s="37">
        <f>100*(F174-F161)/F161</f>
        <v>0.08940545373267769</v>
      </c>
      <c r="H174" s="17"/>
      <c r="I174" s="21"/>
      <c r="J174" s="87"/>
      <c r="K174" s="89"/>
      <c r="L174" s="87"/>
      <c r="M174" s="88"/>
      <c r="N174" s="164"/>
      <c r="O174" s="37"/>
    </row>
    <row r="175" spans="1:15" ht="13.5" customHeight="1" hidden="1">
      <c r="A175" s="35" t="s">
        <v>12</v>
      </c>
      <c r="B175" s="36">
        <v>1901</v>
      </c>
      <c r="C175" s="37">
        <f>100*(B175-B162)/B162</f>
        <v>1.6034206306787815</v>
      </c>
      <c r="D175" s="38">
        <v>1237.9</v>
      </c>
      <c r="E175" s="37">
        <f t="shared" si="43"/>
        <v>0.8308218620184121</v>
      </c>
      <c r="F175" s="36">
        <v>2240</v>
      </c>
      <c r="G175" s="37">
        <f>100*(F175-F162)/F162</f>
        <v>0.08936550491510277</v>
      </c>
      <c r="H175" s="84">
        <v>3028</v>
      </c>
      <c r="I175" s="37">
        <f>100*(H175-H162)/H162</f>
        <v>1.8842530282637955</v>
      </c>
      <c r="J175" s="84">
        <f>J162+J162*K175/100</f>
        <v>2443.4598775854615</v>
      </c>
      <c r="K175" s="43">
        <v>1.87</v>
      </c>
      <c r="L175" s="135">
        <v>472.4</v>
      </c>
      <c r="M175" s="37">
        <f>100*(L175-L162)/L162</f>
        <v>1.6132501613250163</v>
      </c>
      <c r="N175" s="144">
        <f>N162+N162*O175/100</f>
        <v>175.67345622491283</v>
      </c>
      <c r="O175" s="37">
        <v>2.66</v>
      </c>
    </row>
    <row r="176" spans="1:15" ht="13.5" customHeight="1">
      <c r="A176" s="25" t="s">
        <v>57</v>
      </c>
      <c r="B176" s="13">
        <f>AVERAGE(B177:B188)</f>
        <v>1909.75</v>
      </c>
      <c r="C176" s="20">
        <f>100*(B176-B163)/B163</f>
        <v>1.0449735449735449</v>
      </c>
      <c r="D176" s="14">
        <f>AVERAGE(D177:D188)</f>
        <v>1249.7666666666667</v>
      </c>
      <c r="E176" s="20">
        <f>100*(D176-D163)/D163</f>
        <v>1.01097183961852</v>
      </c>
      <c r="F176" s="13">
        <v>2234</v>
      </c>
      <c r="G176" s="20">
        <f>100*(F176-F163)/F163</f>
        <v>-1.0519322334182262</v>
      </c>
      <c r="H176" s="13">
        <v>3052</v>
      </c>
      <c r="I176" s="20">
        <f>100*(H176-H163)/H163</f>
        <v>1.4374740340673038</v>
      </c>
      <c r="J176" s="13">
        <f>AVERAGE(J177:J188)</f>
        <v>2452.028215865651</v>
      </c>
      <c r="K176" s="20">
        <f>100*(J176-J163)/J163</f>
        <v>0.7124189342827596</v>
      </c>
      <c r="L176" s="14">
        <v>474.6</v>
      </c>
      <c r="M176" s="20">
        <f>100*(L176-L163)/L163</f>
        <v>0.7001909611712309</v>
      </c>
      <c r="N176" s="136">
        <f>N163+N163*O176/100</f>
        <v>178.04693367498038</v>
      </c>
      <c r="O176" s="20">
        <v>1.82</v>
      </c>
    </row>
    <row r="177" spans="1:15" ht="12.75" customHeight="1" hidden="1">
      <c r="A177" s="35" t="s">
        <v>1</v>
      </c>
      <c r="B177" s="36">
        <v>1900</v>
      </c>
      <c r="C177" s="37">
        <f aca="true" t="shared" si="45" ref="C177:C183">100*(B177-B164)/B164</f>
        <v>1.6042780748663101</v>
      </c>
      <c r="D177" s="38">
        <v>1244.8</v>
      </c>
      <c r="E177" s="37">
        <f aca="true" t="shared" si="46" ref="E177:E183">100*(D177-D164)/D164</f>
        <v>1.1128259280318453</v>
      </c>
      <c r="F177" s="36">
        <v>2245</v>
      </c>
      <c r="G177" s="37">
        <f aca="true" t="shared" si="47" ref="G177:G183">100*(F177-F164)/F164</f>
        <v>-0.7954043305346885</v>
      </c>
      <c r="H177" s="80"/>
      <c r="I177" s="81"/>
      <c r="J177" s="82"/>
      <c r="K177" s="83"/>
      <c r="L177" s="168"/>
      <c r="M177" s="83"/>
      <c r="N177" s="145"/>
      <c r="O177" s="133"/>
    </row>
    <row r="178" spans="1:15" ht="12.75" customHeight="1" hidden="1">
      <c r="A178" s="35" t="s">
        <v>2</v>
      </c>
      <c r="B178" s="36">
        <v>1905</v>
      </c>
      <c r="C178" s="37">
        <f t="shared" si="45"/>
        <v>1.2759170653907497</v>
      </c>
      <c r="D178" s="38">
        <v>1245.1</v>
      </c>
      <c r="E178" s="37">
        <f t="shared" si="46"/>
        <v>0.8504778875749232</v>
      </c>
      <c r="F178" s="36">
        <v>2245</v>
      </c>
      <c r="G178" s="37">
        <f t="shared" si="47"/>
        <v>-1.3620386643233744</v>
      </c>
      <c r="H178" s="80"/>
      <c r="I178" s="81"/>
      <c r="J178" s="82"/>
      <c r="K178" s="83"/>
      <c r="L178" s="82"/>
      <c r="M178" s="83"/>
      <c r="N178" s="11"/>
      <c r="O178" s="139"/>
    </row>
    <row r="179" spans="1:15" ht="12.75" customHeight="1" hidden="1">
      <c r="A179" s="35" t="s">
        <v>3</v>
      </c>
      <c r="B179" s="36">
        <v>1909</v>
      </c>
      <c r="C179" s="37">
        <f t="shared" si="45"/>
        <v>1.0587612493382743</v>
      </c>
      <c r="D179" s="38">
        <v>1248</v>
      </c>
      <c r="E179" s="37">
        <f t="shared" si="46"/>
        <v>0.9137220021023655</v>
      </c>
      <c r="F179" s="36">
        <v>2233</v>
      </c>
      <c r="G179" s="37">
        <f t="shared" si="47"/>
        <v>-1.9754170324846356</v>
      </c>
      <c r="H179" s="84">
        <v>3035</v>
      </c>
      <c r="I179" s="37">
        <f>100*(H179-H166)/H166</f>
        <v>1.7091152815013404</v>
      </c>
      <c r="J179" s="84">
        <f>J166+J166*K179/100</f>
        <v>2440.9025468498457</v>
      </c>
      <c r="K179" s="43">
        <v>0.9</v>
      </c>
      <c r="L179" s="85">
        <v>472.8</v>
      </c>
      <c r="M179" s="37">
        <f>100*(L179-L166)/L166</f>
        <v>0.8962868117797671</v>
      </c>
      <c r="N179" s="144">
        <f>N166+N166*O179/100</f>
        <v>177.28075569637713</v>
      </c>
      <c r="O179" s="37">
        <v>2.2569444444444393</v>
      </c>
    </row>
    <row r="180" spans="1:15" ht="12.75" customHeight="1" hidden="1">
      <c r="A180" s="35" t="s">
        <v>4</v>
      </c>
      <c r="B180" s="36">
        <v>1912</v>
      </c>
      <c r="C180" s="37">
        <f t="shared" si="45"/>
        <v>1.0570824524312896</v>
      </c>
      <c r="D180" s="38">
        <v>1242.4</v>
      </c>
      <c r="E180" s="37">
        <f t="shared" si="46"/>
        <v>0.1854689137972891</v>
      </c>
      <c r="F180" s="36">
        <v>2235</v>
      </c>
      <c r="G180" s="37">
        <f t="shared" si="47"/>
        <v>-1.0624169986719787</v>
      </c>
      <c r="H180" s="17"/>
      <c r="I180" s="21"/>
      <c r="J180" s="36"/>
      <c r="K180" s="43"/>
      <c r="L180" s="87"/>
      <c r="M180" s="88"/>
      <c r="N180" s="120"/>
      <c r="O180" s="37"/>
    </row>
    <row r="181" spans="1:15" ht="12.75" customHeight="1" hidden="1">
      <c r="A181" s="35" t="s">
        <v>5</v>
      </c>
      <c r="B181" s="36">
        <v>1907</v>
      </c>
      <c r="C181" s="37">
        <f t="shared" si="45"/>
        <v>0.7928118393234672</v>
      </c>
      <c r="D181" s="38">
        <v>1249.9</v>
      </c>
      <c r="E181" s="37">
        <f t="shared" si="46"/>
        <v>0.7496372722876175</v>
      </c>
      <c r="F181" s="36">
        <v>2239</v>
      </c>
      <c r="G181" s="37">
        <f t="shared" si="47"/>
        <v>-0.9292035398230089</v>
      </c>
      <c r="H181" s="17"/>
      <c r="I181" s="21"/>
      <c r="J181" s="36"/>
      <c r="K181" s="43"/>
      <c r="L181" s="87"/>
      <c r="M181" s="88"/>
      <c r="N181" s="120"/>
      <c r="O181" s="37"/>
    </row>
    <row r="182" spans="1:15" ht="12.75" customHeight="1" hidden="1">
      <c r="A182" s="35" t="s">
        <v>6</v>
      </c>
      <c r="B182" s="36">
        <v>1909</v>
      </c>
      <c r="C182" s="37">
        <f t="shared" si="45"/>
        <v>0.9518773135906927</v>
      </c>
      <c r="D182" s="38">
        <v>1250.4</v>
      </c>
      <c r="E182" s="37">
        <f t="shared" si="46"/>
        <v>0.8468424872973627</v>
      </c>
      <c r="F182" s="36">
        <v>2247</v>
      </c>
      <c r="G182" s="37">
        <f t="shared" si="47"/>
        <v>-0.4871567759078831</v>
      </c>
      <c r="H182" s="84">
        <v>3045</v>
      </c>
      <c r="I182" s="37">
        <f>100*(H182-H169)/H169</f>
        <v>1.2974051896207586</v>
      </c>
      <c r="J182" s="84">
        <f>J169+J169*K182/100</f>
        <v>2439.984716723945</v>
      </c>
      <c r="K182" s="43">
        <v>0.2</v>
      </c>
      <c r="L182" s="85">
        <v>473.5</v>
      </c>
      <c r="M182" s="37">
        <f>100*(L182-L169)/L169</f>
        <v>0.4028837998303599</v>
      </c>
      <c r="N182" s="144">
        <f>N169+N169*O182/100</f>
        <v>178.44192190902336</v>
      </c>
      <c r="O182" s="37">
        <v>2.0815264527320085</v>
      </c>
    </row>
    <row r="183" spans="1:15" ht="12.75" customHeight="1" hidden="1">
      <c r="A183" s="35" t="s">
        <v>7</v>
      </c>
      <c r="B183" s="36">
        <v>1907</v>
      </c>
      <c r="C183" s="37">
        <f t="shared" si="45"/>
        <v>0.8461131676361714</v>
      </c>
      <c r="D183" s="38">
        <v>1251.9</v>
      </c>
      <c r="E183" s="37">
        <f t="shared" si="46"/>
        <v>1.2045270816491584</v>
      </c>
      <c r="F183" s="36">
        <v>2247</v>
      </c>
      <c r="G183" s="37">
        <f t="shared" si="47"/>
        <v>-0.4871567759078831</v>
      </c>
      <c r="H183" s="10"/>
      <c r="I183" s="22"/>
      <c r="J183" s="11"/>
      <c r="K183" s="12"/>
      <c r="L183" s="11"/>
      <c r="M183" s="12"/>
      <c r="N183" s="120"/>
      <c r="O183" s="37"/>
    </row>
    <row r="184" spans="1:15" ht="12.75" customHeight="1" hidden="1">
      <c r="A184" s="35" t="s">
        <v>8</v>
      </c>
      <c r="B184" s="36">
        <v>1909</v>
      </c>
      <c r="C184" s="37">
        <f>100*(B184-B171)/B171</f>
        <v>1.1122881355932204</v>
      </c>
      <c r="D184" s="38">
        <v>1252</v>
      </c>
      <c r="E184" s="37">
        <f>100*(D184-D171)/D171</f>
        <v>1.1635423400129357</v>
      </c>
      <c r="F184" s="84">
        <v>2243</v>
      </c>
      <c r="G184" s="37">
        <f>100*(F184-F171)/F171</f>
        <v>-0.7082779991146525</v>
      </c>
      <c r="H184" s="10"/>
      <c r="I184" s="22"/>
      <c r="J184" s="11"/>
      <c r="K184" s="12"/>
      <c r="L184" s="11"/>
      <c r="M184" s="12"/>
      <c r="N184" s="120"/>
      <c r="O184" s="37"/>
    </row>
    <row r="185" spans="1:15" ht="12.75" customHeight="1" hidden="1">
      <c r="A185" s="35" t="s">
        <v>9</v>
      </c>
      <c r="B185" s="36">
        <v>1920</v>
      </c>
      <c r="C185" s="37">
        <f>100*(B185-B172)/B172</f>
        <v>1.3727560718057021</v>
      </c>
      <c r="D185" s="38">
        <v>1252.2</v>
      </c>
      <c r="E185" s="37">
        <f>100*(D185-D172)/D172</f>
        <v>1.327075578572592</v>
      </c>
      <c r="F185" s="84">
        <v>2242</v>
      </c>
      <c r="G185" s="37">
        <f>100*(F185-F172)/F172</f>
        <v>-0.70859167404783</v>
      </c>
      <c r="H185" s="84">
        <v>3059</v>
      </c>
      <c r="I185" s="37">
        <f>100*(H185-H172)/H172</f>
        <v>1.3921113689095128</v>
      </c>
      <c r="J185" s="84">
        <f>J172+J172*K185/100</f>
        <v>2463.4850053193913</v>
      </c>
      <c r="K185" s="43">
        <v>0.92</v>
      </c>
      <c r="L185" s="85">
        <v>476.1</v>
      </c>
      <c r="M185" s="37">
        <f>100*(L185-L172)/L172</f>
        <v>0.868644067796615</v>
      </c>
      <c r="N185" s="144">
        <f>N172+N172*O185/100</f>
        <v>178.77408796338307</v>
      </c>
      <c r="O185" s="37">
        <v>1.6407599309153762</v>
      </c>
    </row>
    <row r="186" spans="1:15" ht="12.75" customHeight="1" hidden="1">
      <c r="A186" s="35" t="s">
        <v>10</v>
      </c>
      <c r="B186" s="36">
        <v>1916</v>
      </c>
      <c r="C186" s="37">
        <f>100*(B186-B173)/B173</f>
        <v>1.0015814443858724</v>
      </c>
      <c r="D186" s="38">
        <v>1253.5</v>
      </c>
      <c r="E186" s="37">
        <f>100*(D186-D173)/D173</f>
        <v>1.3502587322121642</v>
      </c>
      <c r="F186" s="84">
        <v>2228</v>
      </c>
      <c r="G186" s="37">
        <f>100*(F186-F173)/F173</f>
        <v>-0.7572383073496659</v>
      </c>
      <c r="H186" s="10"/>
      <c r="I186" s="22"/>
      <c r="J186" s="11"/>
      <c r="K186" s="12"/>
      <c r="L186" s="11"/>
      <c r="M186" s="12"/>
      <c r="N186" s="120"/>
      <c r="O186" s="37"/>
    </row>
    <row r="187" spans="1:15" ht="12.75" customHeight="1" hidden="1">
      <c r="A187" s="35" t="s">
        <v>11</v>
      </c>
      <c r="B187" s="36">
        <v>1913</v>
      </c>
      <c r="C187" s="37">
        <f>100*(B187-B174)/B174</f>
        <v>1.0031678986272439</v>
      </c>
      <c r="D187" s="38">
        <v>1253.9</v>
      </c>
      <c r="E187" s="37">
        <f>100*(D187-D174)/D174</f>
        <v>1.2025827280064643</v>
      </c>
      <c r="F187" s="84">
        <v>2213</v>
      </c>
      <c r="G187" s="37">
        <f>100*(F187-F174)/F174</f>
        <v>-1.1612326931665922</v>
      </c>
      <c r="H187" s="10"/>
      <c r="I187" s="22"/>
      <c r="J187" s="11"/>
      <c r="K187" s="12"/>
      <c r="L187" s="11"/>
      <c r="M187" s="12"/>
      <c r="N187" s="120"/>
      <c r="O187" s="37"/>
    </row>
    <row r="188" spans="1:15" ht="12.75" customHeight="1" hidden="1">
      <c r="A188" s="35" t="s">
        <v>12</v>
      </c>
      <c r="B188" s="36">
        <v>1910</v>
      </c>
      <c r="C188" s="37">
        <f>100*(B188-B175)/B175</f>
        <v>0.47343503419253025</v>
      </c>
      <c r="D188" s="38">
        <v>1253.1</v>
      </c>
      <c r="E188" s="37">
        <f>100*(D188-D175)/D175</f>
        <v>1.2278859358591014</v>
      </c>
      <c r="F188" s="84">
        <v>2184</v>
      </c>
      <c r="G188" s="37">
        <f>100*(F188-F175)/F175</f>
        <v>-2.5</v>
      </c>
      <c r="H188" s="84">
        <v>3071</v>
      </c>
      <c r="I188" s="37">
        <f>100*(H188-H175)/H175</f>
        <v>1.4200792602377807</v>
      </c>
      <c r="J188" s="84">
        <f>J175+J175*K188/100</f>
        <v>2463.740594569421</v>
      </c>
      <c r="K188" s="43">
        <v>0.83</v>
      </c>
      <c r="L188" s="85">
        <v>475.4</v>
      </c>
      <c r="M188" s="37">
        <f>100*(L188-L175)/L175</f>
        <v>0.6350550381033023</v>
      </c>
      <c r="N188" s="144">
        <f>N175+N175*O188/100</f>
        <v>178.1007233230118</v>
      </c>
      <c r="O188" s="37">
        <v>1.3816925734024255</v>
      </c>
    </row>
    <row r="189" spans="1:17" ht="13.5" customHeight="1">
      <c r="A189" s="33" t="s">
        <v>59</v>
      </c>
      <c r="B189" s="28">
        <f>AVERAGE(B190:B201)</f>
        <v>1905.8333333333333</v>
      </c>
      <c r="C189" s="29">
        <f>100*(B189-B176)/B176</f>
        <v>-0.2050879259938077</v>
      </c>
      <c r="D189" s="30">
        <f>AVERAGE(D190:D201)</f>
        <v>1256.0833333333333</v>
      </c>
      <c r="E189" s="29">
        <f>100*(D189-D176)/D176</f>
        <v>0.5054276798335641</v>
      </c>
      <c r="F189" s="28">
        <f>AVERAGE(F190:F201)</f>
        <v>2172.3333333333335</v>
      </c>
      <c r="G189" s="29">
        <f>100*(F189-F176)/F176</f>
        <v>-2.760370038794383</v>
      </c>
      <c r="H189" s="28">
        <f>AVERAGE(H190:H201)</f>
        <v>3094.75</v>
      </c>
      <c r="I189" s="29">
        <f>100*(H189-H176)/H176</f>
        <v>1.4007208387942334</v>
      </c>
      <c r="J189" s="28">
        <f>AVERAGE(J190:J201)</f>
        <v>2471.984887933203</v>
      </c>
      <c r="K189" s="29">
        <f>100*(J189-J176)/J176</f>
        <v>0.8138842750023847</v>
      </c>
      <c r="L189" s="30">
        <v>475.8</v>
      </c>
      <c r="M189" s="181">
        <f>100*(L189-L176)/L176</f>
        <v>0.25284450063210884</v>
      </c>
      <c r="N189" s="156">
        <f>N176+N176*O189/100</f>
        <v>180.92354229728025</v>
      </c>
      <c r="O189" s="29">
        <v>1.6156462585034064</v>
      </c>
      <c r="Q189" s="194"/>
    </row>
    <row r="190" spans="1:15" ht="12" customHeight="1" hidden="1">
      <c r="A190" s="35" t="s">
        <v>1</v>
      </c>
      <c r="B190" s="36">
        <v>1897</v>
      </c>
      <c r="C190" s="37">
        <f>100*(B190-B177)/B177</f>
        <v>-0.15789473684210525</v>
      </c>
      <c r="D190" s="38">
        <v>1255.7</v>
      </c>
      <c r="E190" s="37">
        <f>100*(D190-D177)/D177</f>
        <v>0.8756426735218582</v>
      </c>
      <c r="F190" s="36">
        <v>2164</v>
      </c>
      <c r="G190" s="37">
        <f>100*(F190-F177)/F177</f>
        <v>-3.6080178173719375</v>
      </c>
      <c r="H190" s="80"/>
      <c r="I190" s="81"/>
      <c r="J190" s="82"/>
      <c r="K190" s="83"/>
      <c r="L190" s="82"/>
      <c r="M190" s="83"/>
      <c r="N190" s="11"/>
      <c r="O190" s="140"/>
    </row>
    <row r="191" spans="1:15" ht="12" customHeight="1" hidden="1">
      <c r="A191" s="35" t="s">
        <v>2</v>
      </c>
      <c r="B191" s="36">
        <v>1902</v>
      </c>
      <c r="C191" s="37">
        <f>100*(B191-B178)/B178</f>
        <v>-0.15748031496062992</v>
      </c>
      <c r="D191" s="38">
        <v>1254</v>
      </c>
      <c r="E191" s="37">
        <f>100*(D191-D178)/D178</f>
        <v>0.714802023933828</v>
      </c>
      <c r="F191" s="36">
        <v>2188</v>
      </c>
      <c r="G191" s="37">
        <f>100*(F191-F178)/F178</f>
        <v>-2.538975501113586</v>
      </c>
      <c r="H191" s="80"/>
      <c r="I191" s="81"/>
      <c r="J191" s="82"/>
      <c r="K191" s="83"/>
      <c r="L191" s="82"/>
      <c r="M191" s="83"/>
      <c r="N191" s="11"/>
      <c r="O191" s="140"/>
    </row>
    <row r="192" spans="1:15" ht="12" customHeight="1" hidden="1">
      <c r="A192" s="35" t="s">
        <v>3</v>
      </c>
      <c r="B192" s="36">
        <v>1908</v>
      </c>
      <c r="C192" s="37">
        <f>100*(B192-B179)/B179</f>
        <v>-0.05238344683080147</v>
      </c>
      <c r="D192" s="38">
        <v>1254.1</v>
      </c>
      <c r="E192" s="37">
        <f>100*(D192-D179)/D179</f>
        <v>0.488782051282044</v>
      </c>
      <c r="F192" s="36">
        <v>2194</v>
      </c>
      <c r="G192" s="37">
        <f>100*(F192-F179)/F179</f>
        <v>-1.7465293327362292</v>
      </c>
      <c r="H192" s="84">
        <v>3082</v>
      </c>
      <c r="I192" s="37">
        <f>100*(H192-H179)/H179</f>
        <v>1.5485996705107083</v>
      </c>
      <c r="J192" s="84">
        <f>J179+J179*K192/100</f>
        <v>2465.5807895110115</v>
      </c>
      <c r="K192" s="43">
        <v>1.0110294117647138</v>
      </c>
      <c r="L192" s="85">
        <v>475.4</v>
      </c>
      <c r="M192" s="37">
        <f>100*(L192-L179)/L179</f>
        <v>0.5499153976311264</v>
      </c>
      <c r="N192" s="144">
        <f>N179+N179*O192/100</f>
        <v>179.989629722298</v>
      </c>
      <c r="O192" s="37">
        <v>1.5280135823429517</v>
      </c>
    </row>
    <row r="193" spans="1:15" ht="12" customHeight="1" hidden="1">
      <c r="A193" s="35" t="s">
        <v>4</v>
      </c>
      <c r="B193" s="36">
        <v>1908</v>
      </c>
      <c r="C193" s="37">
        <f>100*(B193-B180)/B180</f>
        <v>-0.20920502092050208</v>
      </c>
      <c r="D193" s="38">
        <v>1253.4</v>
      </c>
      <c r="E193" s="37">
        <f>100*(D193-D180)/D180</f>
        <v>0.8853831294269155</v>
      </c>
      <c r="F193" s="36">
        <v>2203</v>
      </c>
      <c r="G193" s="37">
        <f>100*(F193-F180)/F180</f>
        <v>-1.4317673378076063</v>
      </c>
      <c r="H193" s="10"/>
      <c r="I193" s="22"/>
      <c r="J193" s="11"/>
      <c r="K193" s="12"/>
      <c r="L193" s="11"/>
      <c r="M193" s="12"/>
      <c r="N193" s="11"/>
      <c r="O193" s="140"/>
    </row>
    <row r="194" spans="1:15" ht="12" customHeight="1" hidden="1">
      <c r="A194" s="35" t="s">
        <v>5</v>
      </c>
      <c r="B194" s="36">
        <v>1907</v>
      </c>
      <c r="C194" s="37">
        <f>100*(B194-B181)/B181</f>
        <v>0</v>
      </c>
      <c r="D194" s="38">
        <v>1255.7</v>
      </c>
      <c r="E194" s="37">
        <f>100*(D194-D181)/D181</f>
        <v>0.4640371229698339</v>
      </c>
      <c r="F194" s="36">
        <v>2202</v>
      </c>
      <c r="G194" s="37">
        <f>100*(F194-F181)/F181</f>
        <v>-1.6525234479678428</v>
      </c>
      <c r="H194" s="10"/>
      <c r="I194" s="22"/>
      <c r="J194" s="11"/>
      <c r="K194" s="12"/>
      <c r="L194" s="11"/>
      <c r="M194" s="12"/>
      <c r="N194" s="11"/>
      <c r="O194" s="140"/>
    </row>
    <row r="195" spans="1:15" ht="12" customHeight="1" hidden="1">
      <c r="A195" s="35" t="s">
        <v>6</v>
      </c>
      <c r="B195" s="36">
        <v>1907</v>
      </c>
      <c r="C195" s="37">
        <f>100*(B195-B182)/B182</f>
        <v>-0.10476689366160294</v>
      </c>
      <c r="D195" s="38">
        <v>1253.8</v>
      </c>
      <c r="E195" s="37">
        <f>100*(D195-D182)/D182</f>
        <v>0.271912987843879</v>
      </c>
      <c r="F195" s="36">
        <v>2190</v>
      </c>
      <c r="G195" s="37">
        <f>100*(F195-F182)/F182</f>
        <v>-2.5367156208277706</v>
      </c>
      <c r="H195" s="84">
        <v>3089</v>
      </c>
      <c r="I195" s="37">
        <f>100*(H195-H182)/H182</f>
        <v>1.444991789819376</v>
      </c>
      <c r="J195" s="84">
        <f>J182+J182*K195/100</f>
        <v>2464.6310269938836</v>
      </c>
      <c r="K195" s="43">
        <v>1.0101010101010048</v>
      </c>
      <c r="L195" s="85">
        <v>475</v>
      </c>
      <c r="M195" s="37">
        <f>100*(L195-L182)/L182</f>
        <v>0.3167898627243928</v>
      </c>
      <c r="N195" s="144">
        <f>N182+N182*O195/100</f>
        <v>181.92889234564828</v>
      </c>
      <c r="O195" s="37">
        <v>1.9541206457094282</v>
      </c>
    </row>
    <row r="196" spans="1:15" ht="12" customHeight="1" hidden="1">
      <c r="A196" s="35" t="s">
        <v>7</v>
      </c>
      <c r="B196" s="36">
        <v>1902</v>
      </c>
      <c r="C196" s="37">
        <f>100*(B196-B183)/B183</f>
        <v>-0.26219192448872575</v>
      </c>
      <c r="D196" s="38">
        <v>1256.6</v>
      </c>
      <c r="E196" s="37">
        <f>100*(D196-D183)/D183</f>
        <v>0.37542934739194966</v>
      </c>
      <c r="F196" s="36">
        <v>2187</v>
      </c>
      <c r="G196" s="37">
        <f>100*(F196-F183)/F183</f>
        <v>-2.67022696929239</v>
      </c>
      <c r="H196" s="10"/>
      <c r="I196" s="22"/>
      <c r="J196" s="11"/>
      <c r="K196" s="12"/>
      <c r="L196" s="11"/>
      <c r="M196" s="12"/>
      <c r="N196" s="11"/>
      <c r="O196" s="140"/>
    </row>
    <row r="197" spans="1:15" ht="12" customHeight="1" hidden="1">
      <c r="A197" s="35" t="s">
        <v>8</v>
      </c>
      <c r="B197" s="36">
        <v>1906</v>
      </c>
      <c r="C197" s="37">
        <f>100*(B197-B184)/B184</f>
        <v>-0.1571503404924044</v>
      </c>
      <c r="D197" s="38">
        <v>1258.9</v>
      </c>
      <c r="E197" s="37">
        <f>100*(D197-D184)/D184</f>
        <v>0.551118210862627</v>
      </c>
      <c r="F197" s="36">
        <v>2163</v>
      </c>
      <c r="G197" s="37">
        <f>100*(F197-F184)/F184</f>
        <v>-3.5666518056174765</v>
      </c>
      <c r="H197" s="10"/>
      <c r="I197" s="22"/>
      <c r="J197" s="11"/>
      <c r="K197" s="12"/>
      <c r="L197" s="11"/>
      <c r="M197" s="12"/>
      <c r="N197" s="11"/>
      <c r="O197" s="140"/>
    </row>
    <row r="198" spans="1:15" ht="12" customHeight="1" hidden="1">
      <c r="A198" s="35" t="s">
        <v>9</v>
      </c>
      <c r="B198" s="36">
        <v>1908</v>
      </c>
      <c r="C198" s="37">
        <f>100*(B198-B185)/B185</f>
        <v>-0.625</v>
      </c>
      <c r="D198" s="38">
        <v>1258.7</v>
      </c>
      <c r="E198" s="37">
        <f>100*(D198-D185)/D185</f>
        <v>0.5190864079220572</v>
      </c>
      <c r="F198" s="36">
        <v>2152</v>
      </c>
      <c r="G198" s="37">
        <f>100*(F198-F185)/F185</f>
        <v>-4.014272970561998</v>
      </c>
      <c r="H198" s="84">
        <v>3098</v>
      </c>
      <c r="I198" s="37">
        <f>100*(H198-H185)/H185</f>
        <v>1.2749264465511605</v>
      </c>
      <c r="J198" s="84">
        <f>J185+J185*K198/100</f>
        <v>2478.2659153513077</v>
      </c>
      <c r="K198" s="43">
        <v>0.6</v>
      </c>
      <c r="L198" s="85">
        <v>475.8</v>
      </c>
      <c r="M198" s="37">
        <f>100*(L198-L185)/L185</f>
        <v>-0.06301197227473458</v>
      </c>
      <c r="N198" s="144">
        <f>N185+N185*O198/100</f>
        <v>181.35621157882701</v>
      </c>
      <c r="O198" s="37">
        <v>1.444350042480886</v>
      </c>
    </row>
    <row r="199" spans="1:15" ht="12" customHeight="1" hidden="1">
      <c r="A199" s="35" t="s">
        <v>10</v>
      </c>
      <c r="B199" s="36">
        <v>1911</v>
      </c>
      <c r="C199" s="37">
        <f>100*(B199-B186)/B186</f>
        <v>-0.2609603340292276</v>
      </c>
      <c r="D199" s="38">
        <v>1258.8</v>
      </c>
      <c r="E199" s="37">
        <f>100*(D199-D186)/D186</f>
        <v>0.42281611487833703</v>
      </c>
      <c r="F199" s="36">
        <v>2151</v>
      </c>
      <c r="G199" s="37">
        <f>100*(F199-F186)/F186</f>
        <v>-3.4560143626570916</v>
      </c>
      <c r="H199" s="84"/>
      <c r="I199" s="37"/>
      <c r="J199" s="84"/>
      <c r="K199" s="43"/>
      <c r="L199" s="11"/>
      <c r="M199" s="12"/>
      <c r="N199" s="11"/>
      <c r="O199" s="140"/>
    </row>
    <row r="200" spans="1:15" ht="12" customHeight="1" hidden="1">
      <c r="A200" s="35" t="s">
        <v>11</v>
      </c>
      <c r="B200" s="36">
        <v>1908</v>
      </c>
      <c r="C200" s="37">
        <f>100*(B200-B187)/B187</f>
        <v>-0.26136957658128596</v>
      </c>
      <c r="D200" s="38">
        <v>1257.9</v>
      </c>
      <c r="E200" s="37">
        <f>100*(D200-D187)/D187</f>
        <v>0.31900470531940345</v>
      </c>
      <c r="F200" s="36">
        <v>2148</v>
      </c>
      <c r="G200" s="37">
        <f>100*(F200-F187)/F187</f>
        <v>-2.937189335743335</v>
      </c>
      <c r="H200" s="84"/>
      <c r="I200" s="37"/>
      <c r="J200" s="36"/>
      <c r="K200" s="43"/>
      <c r="L200" s="11"/>
      <c r="M200" s="12"/>
      <c r="N200" s="11"/>
      <c r="O200" s="140"/>
    </row>
    <row r="201" spans="1:15" ht="12" customHeight="1" hidden="1">
      <c r="A201" s="35" t="s">
        <v>12</v>
      </c>
      <c r="B201" s="36">
        <v>1906</v>
      </c>
      <c r="C201" s="37">
        <f>100*(B201-B188)/B188</f>
        <v>-0.2094240837696335</v>
      </c>
      <c r="D201" s="38">
        <v>1255.4</v>
      </c>
      <c r="E201" s="37">
        <f>100*(D201-D188)/D188</f>
        <v>0.18354480887400704</v>
      </c>
      <c r="F201" s="36">
        <v>2126</v>
      </c>
      <c r="G201" s="37">
        <f>100*(F201-F188)/F188</f>
        <v>-2.6556776556776556</v>
      </c>
      <c r="H201" s="84">
        <v>3110</v>
      </c>
      <c r="I201" s="37">
        <f>100*(H201-H188)/H188</f>
        <v>1.2699446434386192</v>
      </c>
      <c r="J201" s="84">
        <f>J188+J188*K201/100</f>
        <v>2479.4618198766098</v>
      </c>
      <c r="K201" s="43">
        <v>0.638103919781224</v>
      </c>
      <c r="L201" s="85">
        <v>476.5</v>
      </c>
      <c r="M201" s="37">
        <f>100*(L201-L188)/L188</f>
        <v>0.23138409760202414</v>
      </c>
      <c r="N201" s="144">
        <f>N188+N188*O201/100</f>
        <v>180.52799042111076</v>
      </c>
      <c r="O201" s="37">
        <v>1.3628620102214601</v>
      </c>
    </row>
    <row r="202" spans="1:15" ht="13.5" customHeight="1">
      <c r="A202" s="33" t="s">
        <v>65</v>
      </c>
      <c r="B202" s="28">
        <f>AVERAGE(B203:B214)</f>
        <v>1912.5</v>
      </c>
      <c r="C202" s="29">
        <v>0.35</v>
      </c>
      <c r="D202" s="30">
        <f>AVERAGE(D203:D214)</f>
        <v>1262.5316666666665</v>
      </c>
      <c r="E202" s="29">
        <f>100*(D202-D189)/D189</f>
        <v>0.5133682743979248</v>
      </c>
      <c r="F202" s="28">
        <f>AVERAGE(F203:F214)</f>
        <v>2147.0833333333335</v>
      </c>
      <c r="G202" s="29">
        <f>100*(F202-F189)/F189</f>
        <v>-1.1623446371029613</v>
      </c>
      <c r="H202" s="28"/>
      <c r="I202" s="29"/>
      <c r="J202" s="28"/>
      <c r="K202" s="29"/>
      <c r="L202" s="30"/>
      <c r="M202" s="181"/>
      <c r="N202" s="156"/>
      <c r="O202" s="29"/>
    </row>
    <row r="203" spans="1:15" ht="12.75" customHeight="1">
      <c r="A203" s="35" t="s">
        <v>1</v>
      </c>
      <c r="B203" s="36">
        <v>1898</v>
      </c>
      <c r="C203" s="37">
        <f>100*(B203-B190)/B190</f>
        <v>0.05271481286241434</v>
      </c>
      <c r="D203" s="38">
        <v>1255.27</v>
      </c>
      <c r="E203" s="37">
        <f>100*(D203-D190)/D190</f>
        <v>-0.03424384805288394</v>
      </c>
      <c r="F203" s="36">
        <v>2122</v>
      </c>
      <c r="G203" s="37">
        <f>100*(F203-F190)/F190</f>
        <v>-1.9408502772643252</v>
      </c>
      <c r="H203" s="80"/>
      <c r="I203" s="81"/>
      <c r="J203" s="82"/>
      <c r="K203" s="83"/>
      <c r="L203" s="82"/>
      <c r="M203" s="83"/>
      <c r="N203" s="11"/>
      <c r="O203" s="140"/>
    </row>
    <row r="204" spans="1:15" ht="12.75" customHeight="1">
      <c r="A204" s="35" t="s">
        <v>2</v>
      </c>
      <c r="B204" s="36">
        <v>1900</v>
      </c>
      <c r="C204" s="37">
        <f>100*(B204-B191)/B191</f>
        <v>-0.10515247108307045</v>
      </c>
      <c r="D204" s="38">
        <v>1257.18</v>
      </c>
      <c r="E204" s="37">
        <f>100*(D204-D191)/D191</f>
        <v>0.2535885167464166</v>
      </c>
      <c r="F204" s="36">
        <v>2108</v>
      </c>
      <c r="G204" s="37">
        <f>100*(F204-F191)/F191</f>
        <v>-3.656307129798903</v>
      </c>
      <c r="H204" s="10"/>
      <c r="I204" s="81"/>
      <c r="J204" s="82"/>
      <c r="K204" s="83"/>
      <c r="L204" s="82"/>
      <c r="M204" s="83"/>
      <c r="N204" s="11"/>
      <c r="O204" s="140"/>
    </row>
    <row r="205" spans="1:15" ht="12.75" customHeight="1">
      <c r="A205" s="35" t="s">
        <v>3</v>
      </c>
      <c r="B205" s="36">
        <v>1907</v>
      </c>
      <c r="C205" s="37">
        <f>100*(B205-B192)/B192</f>
        <v>-0.05241090146750524</v>
      </c>
      <c r="D205" s="38">
        <v>1257.52</v>
      </c>
      <c r="E205" s="37">
        <f>100*(D205-D192)/D192</f>
        <v>0.2727055258751354</v>
      </c>
      <c r="F205" s="36">
        <v>2121</v>
      </c>
      <c r="G205" s="37">
        <f>100*(F205-F192)/F192</f>
        <v>-3.327256153144941</v>
      </c>
      <c r="H205" s="84">
        <v>3121</v>
      </c>
      <c r="I205" s="37">
        <f>100*(H205-H192)/H192</f>
        <v>1.2654120700843607</v>
      </c>
      <c r="J205" s="84">
        <f>J192+J192*K205/100</f>
        <v>2490.2590321721773</v>
      </c>
      <c r="K205" s="43">
        <v>1.000909918107365</v>
      </c>
      <c r="L205" s="85">
        <v>476.9</v>
      </c>
      <c r="M205" s="37">
        <f>100*(L205-L192)/L192</f>
        <v>0.31552376945729915</v>
      </c>
      <c r="N205" s="144">
        <f>N192+N192*O205/100</f>
        <v>180.59160172805818</v>
      </c>
      <c r="O205" s="37">
        <v>0.33444816053512183</v>
      </c>
    </row>
    <row r="206" spans="1:15" ht="13.5">
      <c r="A206" s="35" t="s">
        <v>4</v>
      </c>
      <c r="B206" s="36">
        <v>1913</v>
      </c>
      <c r="C206" s="37">
        <f>100*(B206-B193)/B193</f>
        <v>0.2620545073375262</v>
      </c>
      <c r="D206" s="38">
        <v>1259.38</v>
      </c>
      <c r="E206" s="37">
        <f>100*(D206-D193)/D193</f>
        <v>0.47710228179352304</v>
      </c>
      <c r="F206" s="36">
        <v>2120</v>
      </c>
      <c r="G206" s="37">
        <f>100*(F206-F193)/F193</f>
        <v>-3.767589650476623</v>
      </c>
      <c r="H206" s="10"/>
      <c r="I206" s="22"/>
      <c r="J206" s="11"/>
      <c r="K206" s="12"/>
      <c r="L206" s="11"/>
      <c r="M206" s="12"/>
      <c r="N206" s="11"/>
      <c r="O206" s="140"/>
    </row>
    <row r="207" spans="1:15" ht="13.5">
      <c r="A207" s="35" t="s">
        <v>5</v>
      </c>
      <c r="B207" s="36">
        <v>1912</v>
      </c>
      <c r="C207" s="37">
        <f>100*(B207-B194)/B194</f>
        <v>0.26219192448872575</v>
      </c>
      <c r="D207" s="38">
        <v>1261.13</v>
      </c>
      <c r="E207" s="37">
        <f>100*(D207-D194)/D194</f>
        <v>0.432428127737522</v>
      </c>
      <c r="F207" s="36">
        <v>2137</v>
      </c>
      <c r="G207" s="37">
        <f>100*(F207-F194)/F194</f>
        <v>-2.9518619436875566</v>
      </c>
      <c r="H207" s="10"/>
      <c r="I207" s="22"/>
      <c r="J207" s="11"/>
      <c r="K207" s="12"/>
      <c r="L207" s="11"/>
      <c r="M207" s="12"/>
      <c r="N207" s="11"/>
      <c r="O207" s="140"/>
    </row>
    <row r="208" spans="1:15" ht="13.5">
      <c r="A208" s="35" t="s">
        <v>6</v>
      </c>
      <c r="B208" s="36">
        <v>1913</v>
      </c>
      <c r="C208" s="37">
        <f>100*(B208-B195)/B195</f>
        <v>0.3146303093864709</v>
      </c>
      <c r="D208" s="38">
        <v>1262.89</v>
      </c>
      <c r="E208" s="37">
        <f>100*(D208-D195)/D195</f>
        <v>0.7249960121231572</v>
      </c>
      <c r="F208" s="36">
        <v>2148</v>
      </c>
      <c r="G208" s="37">
        <f>100*(F208-F195)/F195</f>
        <v>-1.917808219178082</v>
      </c>
      <c r="H208" s="84">
        <v>3130</v>
      </c>
      <c r="I208" s="37">
        <f>100*(H208-H195)/H195</f>
        <v>1.3272903852379412</v>
      </c>
      <c r="J208" s="36">
        <f>J195+J195*K208/100</f>
        <v>2493.7584845856295</v>
      </c>
      <c r="K208" s="43">
        <v>1.1818181818181792</v>
      </c>
      <c r="L208" s="85">
        <v>479.1</v>
      </c>
      <c r="M208" s="37">
        <f>100*(L208-L195)/L195</f>
        <v>0.8631578947368469</v>
      </c>
      <c r="N208" s="144">
        <f>N195+N195*O208/100</f>
        <v>183.59657385881673</v>
      </c>
      <c r="O208" s="37">
        <v>0.916666666666662</v>
      </c>
    </row>
    <row r="209" spans="1:15" ht="13.5">
      <c r="A209" s="35" t="s">
        <v>7</v>
      </c>
      <c r="B209" s="36">
        <v>1912</v>
      </c>
      <c r="C209" s="37">
        <f>100*(B209-B196)/B196</f>
        <v>0.5257623554153522</v>
      </c>
      <c r="D209" s="38">
        <v>1261.87</v>
      </c>
      <c r="E209" s="37">
        <f>100*(D209-D196)/D196</f>
        <v>0.41938564380073073</v>
      </c>
      <c r="F209" s="36">
        <v>2147</v>
      </c>
      <c r="G209" s="37">
        <f>100*(F209-F196)/F196</f>
        <v>-1.828989483310471</v>
      </c>
      <c r="H209" s="10"/>
      <c r="I209" s="22"/>
      <c r="J209" s="11"/>
      <c r="K209" s="12"/>
      <c r="L209" s="11"/>
      <c r="M209" s="12"/>
      <c r="N209" s="11"/>
      <c r="O209" s="140"/>
    </row>
    <row r="210" spans="1:15" ht="13.5">
      <c r="A210" s="35" t="s">
        <v>8</v>
      </c>
      <c r="B210" s="36">
        <v>1913</v>
      </c>
      <c r="C210" s="37">
        <f>100*(B210-B197)/B197</f>
        <v>0.3672612801678909</v>
      </c>
      <c r="D210" s="38">
        <v>1262.52</v>
      </c>
      <c r="E210" s="37">
        <f>100*(D210-D197)/D197</f>
        <v>0.28755262530779974</v>
      </c>
      <c r="F210" s="36">
        <v>2147</v>
      </c>
      <c r="G210" s="37">
        <f>100*(F210-F197)/F197</f>
        <v>-0.7397133610725843</v>
      </c>
      <c r="H210" s="10"/>
      <c r="I210" s="22"/>
      <c r="J210" s="11"/>
      <c r="K210" s="12"/>
      <c r="L210" s="11"/>
      <c r="M210" s="12"/>
      <c r="N210" s="11"/>
      <c r="O210" s="140"/>
    </row>
    <row r="211" spans="1:15" ht="13.5">
      <c r="A211" s="35" t="s">
        <v>9</v>
      </c>
      <c r="B211" s="36">
        <v>1916</v>
      </c>
      <c r="C211" s="37">
        <f>100*(B211-B198)/B198</f>
        <v>0.4192872117400419</v>
      </c>
      <c r="D211" s="38">
        <v>1264.12</v>
      </c>
      <c r="E211" s="37">
        <f>100*(D211-D198)/D198</f>
        <v>0.4306030030984226</v>
      </c>
      <c r="F211" s="36">
        <v>2154</v>
      </c>
      <c r="G211" s="37">
        <f>100*(F211-F198)/F198</f>
        <v>0.09293680297397769</v>
      </c>
      <c r="H211" s="36">
        <v>3134</v>
      </c>
      <c r="I211" s="37">
        <f>100*(H211-H198)/H198</f>
        <v>1.1620400258231116</v>
      </c>
      <c r="J211" s="36">
        <f>J198+J198*K211/100</f>
        <v>2502.9811692668695</v>
      </c>
      <c r="K211" s="43">
        <v>0.9972801450589379</v>
      </c>
      <c r="L211" s="85">
        <v>479.1</v>
      </c>
      <c r="M211" s="37">
        <f>100*(L211-L198)/L198</f>
        <v>0.693568726355614</v>
      </c>
      <c r="N211" s="144">
        <f>N198+N198*O211/100</f>
        <v>183.78644556983306</v>
      </c>
      <c r="O211" s="37">
        <v>1.3400335008375162</v>
      </c>
    </row>
    <row r="212" spans="1:15" ht="13.5">
      <c r="A212" s="35" t="s">
        <v>10</v>
      </c>
      <c r="B212" s="36">
        <v>1920</v>
      </c>
      <c r="C212" s="37">
        <f>100*(B212-B199)/B199</f>
        <v>0.47095761381475665</v>
      </c>
      <c r="D212" s="38">
        <v>1270.55</v>
      </c>
      <c r="E212" s="37">
        <f>100*(D212-D199)/D199</f>
        <v>0.9334286622179854</v>
      </c>
      <c r="F212" s="36">
        <v>2172</v>
      </c>
      <c r="G212" s="37">
        <f>100*(F212-F199)/F199</f>
        <v>0.9762900976290098</v>
      </c>
      <c r="H212" s="10"/>
      <c r="I212" s="22"/>
      <c r="J212" s="11"/>
      <c r="K212" s="12"/>
      <c r="L212" s="11"/>
      <c r="M212" s="12"/>
      <c r="N212" s="11"/>
      <c r="O212" s="140"/>
    </row>
    <row r="213" spans="1:15" ht="13.5">
      <c r="A213" s="35" t="s">
        <v>11</v>
      </c>
      <c r="B213" s="36">
        <v>1921</v>
      </c>
      <c r="C213" s="37">
        <f>100*(B213-B200)/B200</f>
        <v>0.6813417190775681</v>
      </c>
      <c r="D213" s="38">
        <v>1270.31</v>
      </c>
      <c r="E213" s="37">
        <f>100*(D213-D200)/D200</f>
        <v>0.9865649097702404</v>
      </c>
      <c r="F213" s="36">
        <v>2183</v>
      </c>
      <c r="G213" s="37">
        <f>100*(F213-F200)/F200</f>
        <v>1.6294227188081936</v>
      </c>
      <c r="H213" s="10"/>
      <c r="I213" s="22"/>
      <c r="J213" s="11"/>
      <c r="K213" s="12"/>
      <c r="L213" s="11"/>
      <c r="M213" s="12"/>
      <c r="N213" s="11"/>
      <c r="O213" s="140"/>
    </row>
    <row r="214" spans="1:15" ht="13.5">
      <c r="A214" s="182" t="s">
        <v>12</v>
      </c>
      <c r="B214" s="45">
        <v>1925</v>
      </c>
      <c r="C214" s="46">
        <f>100*(B214-B201)/B201</f>
        <v>0.9968520461699895</v>
      </c>
      <c r="D214" s="47">
        <v>1267.64</v>
      </c>
      <c r="E214" s="46">
        <f>100*(D214-D201)/D201</f>
        <v>0.9749880516170152</v>
      </c>
      <c r="F214" s="45">
        <v>2206</v>
      </c>
      <c r="G214" s="46">
        <f>100*(F214-F201)/F201</f>
        <v>3.762935089369708</v>
      </c>
      <c r="H214" s="183"/>
      <c r="I214" s="184"/>
      <c r="J214" s="185"/>
      <c r="K214" s="186"/>
      <c r="L214" s="185"/>
      <c r="M214" s="186"/>
      <c r="N214" s="185"/>
      <c r="O214" s="187"/>
    </row>
    <row r="215" ht="12.75">
      <c r="O215" s="130"/>
    </row>
    <row r="216" ht="12.75">
      <c r="O216" s="130"/>
    </row>
    <row r="217" ht="12.75">
      <c r="O217" s="130"/>
    </row>
    <row r="218" ht="12.75">
      <c r="O218" s="130"/>
    </row>
    <row r="219" ht="12.75">
      <c r="O219" s="130"/>
    </row>
    <row r="220" ht="12.75">
      <c r="O220" s="130"/>
    </row>
    <row r="221" ht="12.75">
      <c r="O221" s="130"/>
    </row>
  </sheetData>
  <sheetProtection/>
  <printOptions/>
  <pageMargins left="0.5905511811023623" right="0.4330708661417323" top="0.4330708661417323" bottom="0.2362204724409449" header="0.2755905511811024" footer="0.2362204724409449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Keskeisiä indeksilukuja ja niiden ennusteita</dc:title>
  <dc:subject/>
  <dc:creator>Pukkihe</dc:creator>
  <cp:keywords/>
  <dc:description/>
  <cp:lastModifiedBy>Valkeinen Tuija</cp:lastModifiedBy>
  <cp:lastPrinted>2017-01-26T06:56:18Z</cp:lastPrinted>
  <dcterms:created xsi:type="dcterms:W3CDTF">2005-10-17T07:50:13Z</dcterms:created>
  <dcterms:modified xsi:type="dcterms:W3CDTF">2017-02-24T09:55:50Z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G94TWSLYV3F3-4398-65</vt:lpwstr>
  </property>
  <property fmtid="{D5CDD505-2E9C-101B-9397-08002B2CF9AE}" pid="3" name="_dlc_DocIdItemGuid">
    <vt:lpwstr>65b4b97e-b4cd-4400-a789-8a916247662d</vt:lpwstr>
  </property>
  <property fmtid="{D5CDD505-2E9C-101B-9397-08002B2CF9AE}" pid="4" name="_dlc_DocIdUrl">
    <vt:lpwstr>http://www.kunnat.net/fi/tietopankit/tilastot/kuntatalous/indeksit/_layouts/DocIdRedir.aspx?ID=G94TWSLYV3F3-4398-65, G94TWSLYV3F3-4398-65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KN2Keywords">
    <vt:lpwstr/>
  </property>
  <property fmtid="{D5CDD505-2E9C-101B-9397-08002B2CF9AE}" pid="8" name="Municipality">
    <vt:lpwstr/>
  </property>
  <property fmtid="{D5CDD505-2E9C-101B-9397-08002B2CF9AE}" pid="9" name="KN2Language">
    <vt:lpwstr/>
  </property>
  <property fmtid="{D5CDD505-2E9C-101B-9397-08002B2CF9AE}" pid="10" name="ContentTypeId">
    <vt:lpwstr>0x010100FB67A0028CB54352919050D117ADD96100FBF0187B5427334394C25B1A0CF1619C</vt:lpwstr>
  </property>
  <property fmtid="{D5CDD505-2E9C-101B-9397-08002B2CF9AE}" pid="11" name="MunicipalityTaxHTField0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KN2KeywordsTaxHTField0">
    <vt:lpwstr/>
  </property>
  <property fmtid="{D5CDD505-2E9C-101B-9397-08002B2CF9AE}" pid="14" name="KN2LanguageTaxHTField0">
    <vt:lpwstr/>
  </property>
  <property fmtid="{D5CDD505-2E9C-101B-9397-08002B2CF9AE}" pid="15" name="KN2ArticleDateTime">
    <vt:lpwstr>2017-02-01T14:48:00Z</vt:lpwstr>
  </property>
  <property fmtid="{D5CDD505-2E9C-101B-9397-08002B2CF9AE}" pid="16" name="KN2Description">
    <vt:lpwstr>Lähde: Tilastokeskus, ennusteet VM</vt:lpwstr>
  </property>
  <property fmtid="{D5CDD505-2E9C-101B-9397-08002B2CF9AE}" pid="17" name="ThemeTaxHTField0">
    <vt:lpwstr/>
  </property>
  <property fmtid="{D5CDD505-2E9C-101B-9397-08002B2CF9AE}" pid="18" name="TaxCatchAll">
    <vt:lpwstr>7;#</vt:lpwstr>
  </property>
</Properties>
</file>