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0" windowWidth="15440" windowHeight="6780" activeTab="0"/>
  </bookViews>
  <sheets>
    <sheet name="sijoitettujen_laskutusmalli1" sheetId="1" r:id="rId1"/>
    <sheet name="sijoitettujen_laskutusmalli2" sheetId="2" r:id="rId2"/>
    <sheet name="Esimerkki liitetiedoista" sheetId="3" r:id="rId3"/>
  </sheets>
  <definedNames>
    <definedName name="_xlnm.Print_Titles" localSheetId="0">'sijoitettujen_laskutusmalli1'!$1:$2</definedName>
    <definedName name="_xlnm.Print_Titles" localSheetId="1">'sijoitettujen_laskutusmalli2'!$1:$2</definedName>
  </definedNames>
  <calcPr fullCalcOnLoad="1"/>
</workbook>
</file>

<file path=xl/sharedStrings.xml><?xml version="1.0" encoding="utf-8"?>
<sst xmlns="http://schemas.openxmlformats.org/spreadsheetml/2006/main" count="202" uniqueCount="115">
  <si>
    <t>- mistä koulun A (alakoulu) kustannukset</t>
  </si>
  <si>
    <t>- mistä koulun B (yläkoulu) kustannukset</t>
  </si>
  <si>
    <t>Laskutettava euromäärä</t>
  </si>
  <si>
    <t>Sijoitettujen perusopetuksen laskutus</t>
  </si>
  <si>
    <t>Oppilaan osuus koulun keskimääräisistä kustannuksista</t>
  </si>
  <si>
    <t>Oppilaan osuus avustajakustannuksesta</t>
  </si>
  <si>
    <r>
      <t xml:space="preserve">HUOM! Tämä laskentaesimerkki on </t>
    </r>
    <r>
      <rPr>
        <b/>
        <i/>
        <u val="single"/>
        <sz val="12"/>
        <color indexed="10"/>
        <rFont val="Arial"/>
        <family val="2"/>
      </rPr>
      <t>apuväline,</t>
    </r>
    <r>
      <rPr>
        <i/>
        <sz val="12"/>
        <color indexed="10"/>
        <rFont val="Arial"/>
        <family val="2"/>
      </rPr>
      <t xml:space="preserve"> ei määrämuotoinen ja täydellinen valmis toimintaohje. Tämä laskentataulukko </t>
    </r>
    <r>
      <rPr>
        <b/>
        <i/>
        <u val="single"/>
        <sz val="12"/>
        <color indexed="10"/>
        <rFont val="Arial"/>
        <family val="2"/>
      </rPr>
      <t>ei sellaisenaan sovellu</t>
    </r>
    <r>
      <rPr>
        <b/>
        <i/>
        <sz val="12"/>
        <color indexed="10"/>
        <rFont val="Arial"/>
        <family val="2"/>
      </rPr>
      <t xml:space="preserve"> </t>
    </r>
    <r>
      <rPr>
        <i/>
        <sz val="12"/>
        <color indexed="10"/>
        <rFont val="Arial"/>
        <family val="2"/>
      </rPr>
      <t>laskutuksen liitteeksi, vaan jokaisen toimijan tulee soveltaa laskentaa omaan toimintaansa sopivalla tavalla.</t>
    </r>
  </si>
  <si>
    <r>
      <t xml:space="preserve">Toimintakulut opetuksen </t>
    </r>
    <r>
      <rPr>
        <b/>
        <sz val="12"/>
        <color indexed="8"/>
        <rFont val="Arial"/>
        <family val="2"/>
      </rPr>
      <t>järjestäjän kulurakenteen mukaisesti</t>
    </r>
    <r>
      <rPr>
        <sz val="12"/>
        <color theme="1"/>
        <rFont val="Arial"/>
        <family val="2"/>
      </rPr>
      <t xml:space="preserve"> jyvitettynä oppilaan käymälle koululle.</t>
    </r>
  </si>
  <si>
    <t>Toimintakulut ts. todelliset kustannukset yhteensä</t>
  </si>
  <si>
    <t>Euroa/oppilas/
työpäivä 2016</t>
  </si>
  <si>
    <t>Euroa/oppilas
2016</t>
  </si>
  <si>
    <t>Oppilaat 
2016</t>
  </si>
  <si>
    <t>Kustannukset 2016</t>
  </si>
  <si>
    <t>Aiheuttamisperiaatteen mukaiset kokonaiskulut</t>
  </si>
  <si>
    <t>Koulun kustannus ilman em. kustannusta</t>
  </si>
  <si>
    <t>Pidennetyn oppivelvollisuuden lisärahoitus</t>
  </si>
  <si>
    <t>Laskentaoletukset</t>
  </si>
  <si>
    <t>Työpäivien määrä</t>
  </si>
  <si>
    <t>2014 syksy</t>
  </si>
  <si>
    <t>2015 kevät</t>
  </si>
  <si>
    <t>2016 kevät</t>
  </si>
  <si>
    <t>2015 syksy</t>
  </si>
  <si>
    <t>2016 syksy</t>
  </si>
  <si>
    <t>2017 kevät</t>
  </si>
  <si>
    <t>Lukuvuosi</t>
  </si>
  <si>
    <t>2014-2015</t>
  </si>
  <si>
    <t>2015-2016</t>
  </si>
  <si>
    <t>2016-2017</t>
  </si>
  <si>
    <t>Työpäiviä</t>
  </si>
  <si>
    <t>vuodessa</t>
  </si>
  <si>
    <t>Kunnan peruspalvelujen hintaindeksi</t>
  </si>
  <si>
    <t>prosenttia</t>
  </si>
  <si>
    <t>Koulun oppilasmäärä laskettu kuten Opetushallituksen oppilastiedonkeruu ohjeistaa.</t>
  </si>
  <si>
    <t>työpäivää.</t>
  </si>
  <si>
    <t>Oppilaan kustannuksesta vähennetään tulot. 
Kotikunnalta laskutettava korvaus saadaan kustannusten ja tulojen erotuksena.</t>
  </si>
  <si>
    <t>Vaikeimmin kehitysvammaiset</t>
  </si>
  <si>
    <t>Muut vammaiset</t>
  </si>
  <si>
    <t>--&gt; Erotus laskutetaan kotikunnalta</t>
  </si>
  <si>
    <t>--&gt; Tulot suuremmat kuin kulut. Laskutettavaa ei synny.</t>
  </si>
  <si>
    <t>Ko. oppilas</t>
  </si>
  <si>
    <r>
      <rPr>
        <b/>
        <sz val="12"/>
        <color indexed="8"/>
        <rFont val="Arial"/>
        <family val="2"/>
      </rPr>
      <t>Esimerkkilaskelma</t>
    </r>
    <r>
      <rPr>
        <sz val="12"/>
        <color theme="1"/>
        <rFont val="Arial"/>
        <family val="2"/>
      </rPr>
      <t xml:space="preserve"> kuntien ja opetuksen järjestäjän välillä tehtävän laskutuksen tueksi. Laskutusoikeus ja maksuvelvollisuus perustuvat kunnan peruspalvelujen valtionosuudesta annetun lain (1704/2009) 41 §:n 3-4 mom:iin.</t>
    </r>
  </si>
  <si>
    <t>Oppilaan tiedot</t>
  </si>
  <si>
    <t>Laskutusoikeus</t>
  </si>
  <si>
    <t>Kotikunta</t>
  </si>
  <si>
    <t>Koulun tiedot</t>
  </si>
  <si>
    <t xml:space="preserve">Pidennetty oppivelvollisuus </t>
  </si>
  <si>
    <t>Kotikuntakorvaus</t>
  </si>
  <si>
    <t>Oppilaan työpäivät</t>
  </si>
  <si>
    <t>Nimi</t>
  </si>
  <si>
    <t>Sotu</t>
  </si>
  <si>
    <t>Onko 16 b §:n 1 mom. esitetyllä tavalla kuntaan sijoitettu?
(KYLLÄ / EI)</t>
  </si>
  <si>
    <t>Alkaen xx.xx.xxxx</t>
  </si>
  <si>
    <t>Koulu</t>
  </si>
  <si>
    <t>Luokka-aste</t>
  </si>
  <si>
    <t>Ryhmä 
(esim. pienryhmä)</t>
  </si>
  <si>
    <t>EI / vaikeimmin keh.vamm. / muu vamm.</t>
  </si>
  <si>
    <t>Ilmoitettu tiedonkeruussa 20.9.XXXX-1 (KYLLÄ / EI)</t>
  </si>
  <si>
    <t>--&gt; Oppilaasta saatava lisärahoitus 
(0 / 50 % / 100 % ), euroa</t>
  </si>
  <si>
    <t>Ilmoitetaan kyselyssä 31.12.XXXX (KYLLÄ / EI)</t>
  </si>
  <si>
    <t>Oppilaan ikä 31.12.XXXX</t>
  </si>
  <si>
    <t>--&gt; Oppilaasta saatava kotikunta-korvaus, euroa</t>
  </si>
  <si>
    <t>Kevätlukukaudella
xx.xx. - xx.xx. (xx tp)</t>
  </si>
  <si>
    <t>Syyslukukaudella
xx.xx. - xx.xx. (xx tp)</t>
  </si>
  <si>
    <t>Yhteensä vuonna XXXX</t>
  </si>
  <si>
    <t/>
  </si>
  <si>
    <t>Ilmoitettu tiedonkeruussa 20.9.XXXX 
(KYLLÄ / EI)</t>
  </si>
  <si>
    <t>kerroin</t>
  </si>
  <si>
    <t>euroa</t>
  </si>
  <si>
    <t>yhteensä</t>
  </si>
  <si>
    <t>2017 syksy</t>
  </si>
  <si>
    <t>2017-2018</t>
  </si>
  <si>
    <t>2018 kevät</t>
  </si>
  <si>
    <t>Oppilas on koulussa vuonna 2017 yhteensä</t>
  </si>
  <si>
    <t>Todelliset kustannukset 2016</t>
  </si>
  <si>
    <t>Kustannukset 2017</t>
  </si>
  <si>
    <t>Euroa/oppilas/
työpäivä 2017</t>
  </si>
  <si>
    <t>Euroa/oppilas
2017</t>
  </si>
  <si>
    <t>Oppilaat 
2017</t>
  </si>
  <si>
    <t>Kustannukset/
opp./tp. 2017</t>
  </si>
  <si>
    <t>Ko. oppilas 2017</t>
  </si>
  <si>
    <t>Oppilaan käymän koulun vuoden 2016 tilinpäätöksen mukaiset kustannukset jaetaan vuoden 2016 oppilasmäärällä (oppilaan käymän koulun oppilasmäärä) ja vuoden 2016 työpäivien määrällä (190 pv).</t>
  </si>
  <si>
    <t>Oppilaat 
20.9.2016</t>
  </si>
  <si>
    <t>Oppilaat 
20.9.2017</t>
  </si>
  <si>
    <t>Oppilaat 
20.9.2015</t>
  </si>
  <si>
    <r>
      <t xml:space="preserve">Oppilaalla on syyslukukaudella 2017 henkilökohtainen kouluavustaja, jonka kustannus laskutetaan oppilaan kotikunnalta aiheuttamisperiaatteen mukaisesti. Koulussa on kaksi avustajaa, jotka avustavat kumpikin kahta oppilasta. Syyslukukauden (91/188 työpäivää) koulussa olleen oppilaan osuus avustajakustannuksesta
= </t>
    </r>
    <r>
      <rPr>
        <b/>
        <i/>
        <sz val="12"/>
        <color indexed="62"/>
        <rFont val="Arial"/>
        <family val="2"/>
      </rPr>
      <t>91/188 (työpäivää koko vuodesta) * 60 000 (euroa) / 2 (avustajaa) / 2 (avustettavaa oppilasta)</t>
    </r>
  </si>
  <si>
    <t xml:space="preserve">Opetuksen järjestäjä ilmoittaa oppilaan kotikuntakorvauskyselyssä 31.12.2017, joten kotikuntakorvaus vähennetään täysimääräisenä oppilaan vuoden 2017 kustannuksesta. Oppilas on 9-vuotias. Kertoimet: 6-vuotias: 0,61, 7-12-vuotias: 1,00, 13-16-vuotias: 1,60. </t>
  </si>
  <si>
    <t>Tulot 
2017</t>
  </si>
  <si>
    <t>Vuoden 2017 kustannukset (€/oppilas/työpäivä) muutetaan indeksillä -1,0 % vuoden 2017 tasoon. 
Työpäiviä vuonna 2017 on 188 kpl. Oppilasmääränä käytetään vuoden 2017 oppilasmäärää.</t>
  </si>
  <si>
    <t>* 0,99</t>
  </si>
  <si>
    <t>Kotikunnalta laskutettava korvaus 
2017</t>
  </si>
  <si>
    <r>
      <rPr>
        <b/>
        <i/>
        <sz val="12"/>
        <color indexed="62"/>
        <rFont val="Arial"/>
        <family val="2"/>
      </rPr>
      <t xml:space="preserve">Esimerkki: </t>
    </r>
    <r>
      <rPr>
        <i/>
        <sz val="12"/>
        <color indexed="62"/>
        <rFont val="Arial"/>
        <family val="2"/>
      </rPr>
      <t>Kunnan A lapsi otetaan lastensuojelulain nojalla huostaan ja sijoitetaan kuntaan B. Lapsi on 9-vuotias. Lapsi aloittaa kunnan B koulussa syyslukukauden alussa ja jatkaa siellä toistaiseksi.</t>
    </r>
  </si>
  <si>
    <t>Indeksikorotus 2016 &gt; 2017 (lähde: Kuntaliiton yleiskirje 21.11.2017)</t>
  </si>
  <si>
    <t>Yhteensä kunta B</t>
  </si>
  <si>
    <t>- mistä koulun X (alakoulu) kustannukset</t>
  </si>
  <si>
    <t>- mistä koulun Y (yläkoulu) kustannukset</t>
  </si>
  <si>
    <t>- mistä koulu X (alakoulu)</t>
  </si>
  <si>
    <t>- mistä koulu Y (yläkoulu)</t>
  </si>
  <si>
    <t>Koulun oppilasmäärä lasketaan kahden tilastointiajankohdan painotettuna keskiarvona kuten Opetushallituksen oppilastiedonkeruussa. Kunnassa B on kaksi koulua, alakoulu X ja yläkoulu Y.</t>
  </si>
  <si>
    <t>Kustannuksissa (€/oppilas/työpäivä) otetaan huomioon kustannustason muutos vuodesta 2016 vuoteen 2017 (-1,0 %). Työpäiviä vuonna 2017 on 188 kpl. Oppilasmääränä käytetään vuoden 2017 oppilasmäärää.</t>
  </si>
  <si>
    <t>Tapa 1: Oppilaan kustannus</t>
  </si>
  <si>
    <t>Tapa 2: Oppilaan kustannus</t>
  </si>
  <si>
    <t xml:space="preserve">Oppilaalla on syyslukukauden 2017 henkilökohtainen kouluavustaja, jonka kustannus halutaan laskuttaa aiheuttamisperiaatteen mukaisesti. Ensin oppilaan käymän koulun kustannuksista vähennetään koulun kaikkien henkilökohtaisten (mutta ei luokka-) avustajien palkkakustannusten summa (60 000 euroa vuonna 2017). Vuonna 2017 on 188 työpäivää, joista kevätlukukaudella 97 ja syyslukukaudella 91. </t>
  </si>
  <si>
    <t>Oppilaan kustannuksesta vähennetään oppilasta saadut tulot. 
Kotikunnalta laskutettava korvaus saadaan kustannusten ja tulojen erotuksena.</t>
  </si>
  <si>
    <t>Pidennetyn oppivelvollisuuden lisärahoitus 2017</t>
  </si>
  <si>
    <t>/  KL, SL</t>
  </si>
  <si>
    <r>
      <rPr>
        <b/>
        <i/>
        <sz val="12"/>
        <color indexed="62"/>
        <rFont val="Arial"/>
        <family val="2"/>
      </rPr>
      <t xml:space="preserve">Esimerkki: </t>
    </r>
    <r>
      <rPr>
        <i/>
        <sz val="12"/>
        <color indexed="62"/>
        <rFont val="Arial"/>
        <family val="2"/>
      </rPr>
      <t>15-vuotias oppilas on ollut sijoitettuna ja kunnan B yläkoulussa Y kevätlukukauden 2017. Kesän aikana oppilas on palannut kotikuntaansa A. Oppilas on pidennetyn oppivelvollisuuden piirissä.</t>
    </r>
  </si>
  <si>
    <t>Koulun X kustannus ilman em. kustannusta</t>
  </si>
  <si>
    <t>Oppilaan osuus koulun X keskimääräisistä kustannuksista</t>
  </si>
  <si>
    <t>Oppilaan käymän koulun vuoden 2016 kustannukset jaetaan vuoden 2016 oppilasmäärällä (oppilaan käymän koulun oppilasmäärä) ja vuoden 2016 työpäivien määrällä (190 pv).</t>
  </si>
  <si>
    <t>Kustannukset</t>
  </si>
  <si>
    <t>Ko. oppilaan kustannukset</t>
  </si>
  <si>
    <t xml:space="preserve">Oppilaalla on henkilökohtainen avustaja, jonka kustannus halutaan laskuttaa aiheuttamisperiaatteen mukaisesti. Tästä johtuen oppilaan käymän koulun kustannuksista vähennetään koulun kaikkien avustajien palkka-kustannusten summa (60 000 euroa / vuosi 2016). Vuonna 2016 on 190 työpäivää, joista kevätlukukaudella 100 ja syyslukukaudella 90. Oppilas on koulussa koko syyslukukauden 2016 eli 90 työpäivää. </t>
  </si>
  <si>
    <r>
      <t xml:space="preserve">Oppilaalla on henkilökohtainen kouluavustaja, jonka kustannus laskutetaan oppilaan kotikunnalta aiheuttamisperiaatteen mukaisesti. Koulussa on kaksi avustajaa, jotka avustavat kumpikin kahta oppilasta. Kevätlukukauden (97/188 työpäivää) koulussa olleen oppilaan osuus avustajakustannuksesta
= </t>
    </r>
    <r>
      <rPr>
        <b/>
        <i/>
        <sz val="12"/>
        <color indexed="62"/>
        <rFont val="Arial"/>
        <family val="2"/>
      </rPr>
      <t>97/188 (työpäivää koko vuodesta) * 60 000 (euroa) / 2 (avustajaa) / 2 (avustettavaa oppilasta)</t>
    </r>
  </si>
  <si>
    <t>Opetuksen järjestäjä ei ilmoita oppilasta kotikuntakorvauskyselyssä 31.12.2017, joten kotikuntakorvausta ei vähennetä. Opetuksen järjestäjä on ilmoittanut oppilaan pidennetyn oppivelvollisuuden oppilaaksi 20.9.2016, mutta ei ilmoita enää 20.9.2017. Täten opetuksen järjestäjä saa 50 % pidennetyn oppivelvollisuuden lisärahoituksesta.</t>
  </si>
  <si>
    <t>Kotikuntakorvaus, ilmoitus 31.12.2017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</si>
</sst>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Kyllä&quot;;&quot;Kyllä&quot;;&quot;Ei&quot;"/>
    <numFmt numFmtId="170" formatCode="&quot;Tosi&quot;;&quot;Tosi&quot;;&quot;Epätosi&quot;"/>
    <numFmt numFmtId="171" formatCode="&quot;Käytössä&quot;;&quot;Käytössä&quot;;&quot;Ei käytössä&quot;"/>
    <numFmt numFmtId="172" formatCode="[$€-2]\ #\ ##,000_);[Red]\([$€-2]\ #\ ##,000\)"/>
    <numFmt numFmtId="173" formatCode="#,##0.0"/>
    <numFmt numFmtId="174" formatCode="#,##0.000"/>
    <numFmt numFmtId="175" formatCode="#,##0.0000"/>
    <numFmt numFmtId="176" formatCode="#,##0_ ;[Red]\-#,##0\ "/>
  </numFmts>
  <fonts count="71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62"/>
      <name val="Arial"/>
      <family val="2"/>
    </font>
    <font>
      <i/>
      <sz val="12"/>
      <color indexed="10"/>
      <name val="Arial"/>
      <family val="2"/>
    </font>
    <font>
      <i/>
      <sz val="12"/>
      <color indexed="62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9"/>
      <name val="Arial"/>
      <family val="2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u val="single"/>
      <sz val="12"/>
      <color indexed="12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color indexed="55"/>
      <name val="Arial"/>
      <family val="2"/>
    </font>
    <font>
      <i/>
      <sz val="12"/>
      <color indexed="53"/>
      <name val="Arial"/>
      <family val="2"/>
    </font>
    <font>
      <u val="single"/>
      <sz val="12"/>
      <color indexed="8"/>
      <name val="Arial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u val="single"/>
      <sz val="12"/>
      <color indexed="55"/>
      <name val="Arial"/>
      <family val="2"/>
    </font>
    <font>
      <sz val="24"/>
      <color indexed="8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2"/>
      <color theme="0"/>
      <name val="Arial"/>
      <family val="2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u val="single"/>
      <sz val="12"/>
      <color theme="1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3" tint="0.39998000860214233"/>
      <name val="Arial"/>
      <family val="2"/>
    </font>
    <font>
      <i/>
      <sz val="12"/>
      <color theme="1"/>
      <name val="Arial"/>
      <family val="2"/>
    </font>
    <font>
      <sz val="12"/>
      <color theme="0" tint="-0.3499799966812134"/>
      <name val="Arial"/>
      <family val="2"/>
    </font>
    <font>
      <i/>
      <sz val="12"/>
      <color theme="9" tint="-0.24997000396251678"/>
      <name val="Arial"/>
      <family val="2"/>
    </font>
    <font>
      <u val="single"/>
      <sz val="12"/>
      <color theme="1"/>
      <name val="Arial"/>
      <family val="2"/>
    </font>
    <font>
      <u val="single"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i/>
      <sz val="12"/>
      <color theme="3" tint="0.39998000860214233"/>
      <name val="Arial"/>
      <family val="2"/>
    </font>
    <font>
      <sz val="24"/>
      <color theme="1"/>
      <name val="Arial"/>
      <family val="2"/>
    </font>
    <font>
      <i/>
      <sz val="12"/>
      <color rgb="FFFF0000"/>
      <name val="Arial"/>
      <family val="2"/>
    </font>
    <font>
      <u val="single"/>
      <sz val="12"/>
      <color theme="0" tint="-0.3499799966812134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57" fillId="33" borderId="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 quotePrefix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4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52" fillId="33" borderId="0" xfId="0" applyFont="1" applyFill="1" applyBorder="1" applyAlignment="1">
      <alignment horizontal="right" wrapText="1"/>
    </xf>
    <xf numFmtId="3" fontId="0" fillId="33" borderId="11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0" fontId="52" fillId="33" borderId="12" xfId="0" applyFont="1" applyFill="1" applyBorder="1" applyAlignment="1">
      <alignment/>
    </xf>
    <xf numFmtId="3" fontId="52" fillId="33" borderId="12" xfId="0" applyNumberFormat="1" applyFont="1" applyFill="1" applyBorder="1" applyAlignment="1">
      <alignment/>
    </xf>
    <xf numFmtId="0" fontId="0" fillId="33" borderId="11" xfId="0" applyFont="1" applyFill="1" applyBorder="1" applyAlignment="1" quotePrefix="1">
      <alignment/>
    </xf>
    <xf numFmtId="4" fontId="0" fillId="33" borderId="11" xfId="0" applyNumberFormat="1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57" fillId="33" borderId="13" xfId="0" applyFont="1" applyFill="1" applyBorder="1" applyAlignment="1">
      <alignment horizontal="right" wrapText="1"/>
    </xf>
    <xf numFmtId="0" fontId="59" fillId="33" borderId="0" xfId="0" applyFont="1" applyFill="1" applyBorder="1" applyAlignment="1">
      <alignment vertical="center" wrapText="1"/>
    </xf>
    <xf numFmtId="4" fontId="0" fillId="33" borderId="0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3" fontId="52" fillId="33" borderId="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3" fontId="52" fillId="33" borderId="14" xfId="0" applyNumberFormat="1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58" fillId="7" borderId="16" xfId="0" applyFont="1" applyFill="1" applyBorder="1" applyAlignment="1">
      <alignment/>
    </xf>
    <xf numFmtId="3" fontId="0" fillId="7" borderId="16" xfId="0" applyNumberFormat="1" applyFont="1" applyFill="1" applyBorder="1" applyAlignment="1">
      <alignment/>
    </xf>
    <xf numFmtId="3" fontId="52" fillId="7" borderId="17" xfId="0" applyNumberFormat="1" applyFont="1" applyFill="1" applyBorder="1" applyAlignment="1">
      <alignment horizontal="center"/>
    </xf>
    <xf numFmtId="0" fontId="58" fillId="7" borderId="18" xfId="0" applyFont="1" applyFill="1" applyBorder="1" applyAlignment="1">
      <alignment/>
    </xf>
    <xf numFmtId="3" fontId="0" fillId="7" borderId="18" xfId="0" applyNumberFormat="1" applyFont="1" applyFill="1" applyBorder="1" applyAlignment="1">
      <alignment/>
    </xf>
    <xf numFmtId="3" fontId="52" fillId="7" borderId="12" xfId="0" applyNumberFormat="1" applyFont="1" applyFill="1" applyBorder="1" applyAlignment="1">
      <alignment horizontal="center"/>
    </xf>
    <xf numFmtId="0" fontId="58" fillId="3" borderId="16" xfId="0" applyFont="1" applyFill="1" applyBorder="1" applyAlignment="1">
      <alignment/>
    </xf>
    <xf numFmtId="3" fontId="0" fillId="3" borderId="16" xfId="0" applyNumberFormat="1" applyFont="1" applyFill="1" applyBorder="1" applyAlignment="1">
      <alignment/>
    </xf>
    <xf numFmtId="3" fontId="52" fillId="3" borderId="17" xfId="0" applyNumberFormat="1" applyFont="1" applyFill="1" applyBorder="1" applyAlignment="1">
      <alignment horizontal="center"/>
    </xf>
    <xf numFmtId="0" fontId="58" fillId="3" borderId="18" xfId="0" applyFont="1" applyFill="1" applyBorder="1" applyAlignment="1">
      <alignment/>
    </xf>
    <xf numFmtId="3" fontId="0" fillId="3" borderId="18" xfId="0" applyNumberFormat="1" applyFont="1" applyFill="1" applyBorder="1" applyAlignment="1">
      <alignment/>
    </xf>
    <xf numFmtId="3" fontId="52" fillId="3" borderId="12" xfId="0" applyNumberFormat="1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3" fontId="0" fillId="7" borderId="19" xfId="0" applyNumberFormat="1" applyFont="1" applyFill="1" applyBorder="1" applyAlignment="1">
      <alignment horizontal="center"/>
    </xf>
    <xf numFmtId="3" fontId="0" fillId="7" borderId="17" xfId="0" applyNumberFormat="1" applyFont="1" applyFill="1" applyBorder="1" applyAlignment="1">
      <alignment horizontal="center"/>
    </xf>
    <xf numFmtId="3" fontId="0" fillId="7" borderId="20" xfId="0" applyNumberFormat="1" applyFont="1" applyFill="1" applyBorder="1" applyAlignment="1">
      <alignment horizontal="center"/>
    </xf>
    <xf numFmtId="3" fontId="0" fillId="7" borderId="12" xfId="0" applyNumberFormat="1" applyFont="1" applyFill="1" applyBorder="1" applyAlignment="1">
      <alignment horizontal="center"/>
    </xf>
    <xf numFmtId="3" fontId="0" fillId="3" borderId="19" xfId="0" applyNumberFormat="1" applyFont="1" applyFill="1" applyBorder="1" applyAlignment="1">
      <alignment horizontal="center"/>
    </xf>
    <xf numFmtId="3" fontId="0" fillId="3" borderId="17" xfId="0" applyNumberFormat="1" applyFont="1" applyFill="1" applyBorder="1" applyAlignment="1">
      <alignment horizontal="center"/>
    </xf>
    <xf numFmtId="3" fontId="0" fillId="3" borderId="20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62" fillId="33" borderId="0" xfId="0" applyFont="1" applyFill="1" applyAlignment="1" quotePrefix="1">
      <alignment/>
    </xf>
    <xf numFmtId="0" fontId="63" fillId="0" borderId="0" xfId="0" applyFont="1" applyAlignment="1">
      <alignment/>
    </xf>
    <xf numFmtId="14" fontId="60" fillId="33" borderId="0" xfId="0" applyNumberFormat="1" applyFont="1" applyFill="1" applyAlignment="1">
      <alignment/>
    </xf>
    <xf numFmtId="173" fontId="52" fillId="4" borderId="21" xfId="0" applyNumberFormat="1" applyFont="1" applyFill="1" applyBorder="1" applyAlignment="1">
      <alignment horizontal="center"/>
    </xf>
    <xf numFmtId="3" fontId="52" fillId="4" borderId="21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0" fontId="64" fillId="34" borderId="0" xfId="0" applyFont="1" applyFill="1" applyBorder="1" applyAlignment="1">
      <alignment horizontal="center" vertical="center"/>
    </xf>
    <xf numFmtId="0" fontId="65" fillId="35" borderId="18" xfId="0" applyFont="1" applyFill="1" applyBorder="1" applyAlignment="1">
      <alignment vertical="top" wrapText="1"/>
    </xf>
    <xf numFmtId="0" fontId="65" fillId="35" borderId="20" xfId="0" applyFont="1" applyFill="1" applyBorder="1" applyAlignment="1">
      <alignment vertical="top" wrapText="1"/>
    </xf>
    <xf numFmtId="0" fontId="65" fillId="34" borderId="18" xfId="0" applyFont="1" applyFill="1" applyBorder="1" applyAlignment="1">
      <alignment vertical="top" wrapText="1"/>
    </xf>
    <xf numFmtId="0" fontId="65" fillId="36" borderId="22" xfId="0" applyFont="1" applyFill="1" applyBorder="1" applyAlignment="1">
      <alignment vertical="top" wrapText="1"/>
    </xf>
    <xf numFmtId="0" fontId="65" fillId="36" borderId="20" xfId="0" applyFont="1" applyFill="1" applyBorder="1" applyAlignment="1">
      <alignment vertical="top" wrapText="1"/>
    </xf>
    <xf numFmtId="0" fontId="65" fillId="37" borderId="18" xfId="0" applyFont="1" applyFill="1" applyBorder="1" applyAlignment="1">
      <alignment vertical="top" wrapText="1"/>
    </xf>
    <xf numFmtId="0" fontId="65" fillId="38" borderId="22" xfId="0" applyFont="1" applyFill="1" applyBorder="1" applyAlignment="1">
      <alignment horizontal="left" vertical="top" wrapText="1"/>
    </xf>
    <xf numFmtId="0" fontId="65" fillId="38" borderId="18" xfId="0" applyFont="1" applyFill="1" applyBorder="1" applyAlignment="1">
      <alignment vertical="top" wrapText="1"/>
    </xf>
    <xf numFmtId="0" fontId="65" fillId="38" borderId="20" xfId="0" applyFont="1" applyFill="1" applyBorder="1" applyAlignment="1" quotePrefix="1">
      <alignment vertical="top" wrapText="1"/>
    </xf>
    <xf numFmtId="0" fontId="65" fillId="36" borderId="18" xfId="0" applyFont="1" applyFill="1" applyBorder="1" applyAlignment="1">
      <alignment vertical="top" wrapText="1"/>
    </xf>
    <xf numFmtId="0" fontId="65" fillId="36" borderId="20" xfId="0" applyFont="1" applyFill="1" applyBorder="1" applyAlignment="1" quotePrefix="1">
      <alignment vertical="top" wrapText="1"/>
    </xf>
    <xf numFmtId="0" fontId="65" fillId="35" borderId="22" xfId="0" applyFont="1" applyFill="1" applyBorder="1" applyAlignment="1">
      <alignment vertical="top" wrapText="1"/>
    </xf>
    <xf numFmtId="0" fontId="66" fillId="39" borderId="10" xfId="0" applyFont="1" applyFill="1" applyBorder="1" applyAlignment="1">
      <alignment/>
    </xf>
    <xf numFmtId="0" fontId="66" fillId="40" borderId="10" xfId="0" applyFont="1" applyFill="1" applyBorder="1" applyAlignment="1">
      <alignment/>
    </xf>
    <xf numFmtId="0" fontId="66" fillId="41" borderId="10" xfId="0" applyFont="1" applyFill="1" applyBorder="1" applyAlignment="1">
      <alignment/>
    </xf>
    <xf numFmtId="0" fontId="66" fillId="42" borderId="10" xfId="0" applyFont="1" applyFill="1" applyBorder="1" applyAlignment="1">
      <alignment/>
    </xf>
    <xf numFmtId="0" fontId="66" fillId="43" borderId="10" xfId="0" applyFont="1" applyFill="1" applyBorder="1" applyAlignment="1">
      <alignment/>
    </xf>
    <xf numFmtId="0" fontId="66" fillId="43" borderId="10" xfId="0" applyFont="1" applyFill="1" applyBorder="1" applyAlignment="1" quotePrefix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33" borderId="11" xfId="0" applyNumberFormat="1" applyFont="1" applyFill="1" applyBorder="1" applyAlignment="1">
      <alignment horizontal="right"/>
    </xf>
    <xf numFmtId="176" fontId="52" fillId="33" borderId="12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176" fontId="52" fillId="33" borderId="0" xfId="0" applyNumberFormat="1" applyFont="1" applyFill="1" applyBorder="1" applyAlignment="1">
      <alignment/>
    </xf>
    <xf numFmtId="0" fontId="58" fillId="5" borderId="0" xfId="0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3" fontId="0" fillId="5" borderId="15" xfId="0" applyNumberFormat="1" applyFont="1" applyFill="1" applyBorder="1" applyAlignment="1">
      <alignment horizontal="center"/>
    </xf>
    <xf numFmtId="3" fontId="0" fillId="5" borderId="14" xfId="0" applyNumberFormat="1" applyFont="1" applyFill="1" applyBorder="1" applyAlignment="1">
      <alignment horizontal="center"/>
    </xf>
    <xf numFmtId="3" fontId="52" fillId="5" borderId="14" xfId="0" applyNumberFormat="1" applyFont="1" applyFill="1" applyBorder="1" applyAlignment="1">
      <alignment horizontal="center"/>
    </xf>
    <xf numFmtId="0" fontId="58" fillId="5" borderId="18" xfId="0" applyFont="1" applyFill="1" applyBorder="1" applyAlignment="1">
      <alignment/>
    </xf>
    <xf numFmtId="3" fontId="0" fillId="5" borderId="18" xfId="0" applyNumberFormat="1" applyFont="1" applyFill="1" applyBorder="1" applyAlignment="1">
      <alignment/>
    </xf>
    <xf numFmtId="3" fontId="0" fillId="5" borderId="20" xfId="0" applyNumberFormat="1" applyFont="1" applyFill="1" applyBorder="1" applyAlignment="1">
      <alignment horizontal="center"/>
    </xf>
    <xf numFmtId="3" fontId="0" fillId="5" borderId="12" xfId="0" applyNumberFormat="1" applyFont="1" applyFill="1" applyBorder="1" applyAlignment="1">
      <alignment horizontal="center"/>
    </xf>
    <xf numFmtId="0" fontId="0" fillId="5" borderId="18" xfId="0" applyFont="1" applyFill="1" applyBorder="1" applyAlignment="1">
      <alignment/>
    </xf>
    <xf numFmtId="3" fontId="52" fillId="5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3" fontId="0" fillId="33" borderId="0" xfId="0" applyNumberFormat="1" applyFont="1" applyFill="1" applyBorder="1" applyAlignment="1">
      <alignment horizontal="center"/>
    </xf>
    <xf numFmtId="3" fontId="52" fillId="33" borderId="0" xfId="0" applyNumberFormat="1" applyFont="1" applyFill="1" applyBorder="1" applyAlignment="1">
      <alignment horizontal="center"/>
    </xf>
    <xf numFmtId="4" fontId="61" fillId="33" borderId="10" xfId="0" applyNumberFormat="1" applyFont="1" applyFill="1" applyBorder="1" applyAlignment="1">
      <alignment/>
    </xf>
    <xf numFmtId="0" fontId="57" fillId="33" borderId="0" xfId="0" applyFont="1" applyFill="1" applyBorder="1" applyAlignment="1" quotePrefix="1">
      <alignment horizontal="right" wrapText="1"/>
    </xf>
    <xf numFmtId="0" fontId="0" fillId="33" borderId="0" xfId="0" applyFont="1" applyFill="1" applyBorder="1" applyAlignment="1" quotePrefix="1">
      <alignment/>
    </xf>
    <xf numFmtId="3" fontId="61" fillId="0" borderId="0" xfId="0" applyNumberFormat="1" applyFont="1" applyFill="1" applyBorder="1" applyAlignment="1">
      <alignment/>
    </xf>
    <xf numFmtId="4" fontId="61" fillId="0" borderId="0" xfId="0" applyNumberFormat="1" applyFont="1" applyFill="1" applyBorder="1" applyAlignment="1">
      <alignment/>
    </xf>
    <xf numFmtId="0" fontId="0" fillId="33" borderId="0" xfId="0" applyFont="1" applyFill="1" applyBorder="1" applyAlignment="1" quotePrefix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67" fillId="33" borderId="0" xfId="0" applyFont="1" applyFill="1" applyBorder="1" applyAlignment="1">
      <alignment horizontal="left" wrapText="1"/>
    </xf>
    <xf numFmtId="0" fontId="68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69" fillId="33" borderId="0" xfId="0" applyFont="1" applyFill="1" applyAlignment="1">
      <alignment horizontal="left" wrapText="1"/>
    </xf>
    <xf numFmtId="0" fontId="0" fillId="33" borderId="23" xfId="0" applyFont="1" applyFill="1" applyBorder="1" applyAlignment="1" quotePrefix="1">
      <alignment horizontal="left" wrapText="1"/>
    </xf>
    <xf numFmtId="0" fontId="0" fillId="33" borderId="24" xfId="0" applyFont="1" applyFill="1" applyBorder="1" applyAlignment="1" quotePrefix="1">
      <alignment horizontal="left" wrapText="1"/>
    </xf>
    <xf numFmtId="0" fontId="0" fillId="33" borderId="25" xfId="0" applyFont="1" applyFill="1" applyBorder="1" applyAlignment="1" quotePrefix="1">
      <alignment horizontal="left" wrapText="1"/>
    </xf>
    <xf numFmtId="0" fontId="0" fillId="33" borderId="23" xfId="0" applyFont="1" applyFill="1" applyBorder="1" applyAlignment="1" quotePrefix="1">
      <alignment horizontal="left"/>
    </xf>
    <xf numFmtId="0" fontId="0" fillId="33" borderId="24" xfId="0" applyFont="1" applyFill="1" applyBorder="1" applyAlignment="1" quotePrefix="1">
      <alignment horizontal="left"/>
    </xf>
    <xf numFmtId="0" fontId="0" fillId="33" borderId="25" xfId="0" applyFont="1" applyFill="1" applyBorder="1" applyAlignment="1" quotePrefix="1">
      <alignment horizontal="left"/>
    </xf>
    <xf numFmtId="0" fontId="67" fillId="33" borderId="16" xfId="0" applyFont="1" applyFill="1" applyBorder="1" applyAlignment="1">
      <alignment horizontal="left" wrapText="1"/>
    </xf>
    <xf numFmtId="0" fontId="0" fillId="33" borderId="26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0" fontId="0" fillId="33" borderId="31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 wrapText="1"/>
    </xf>
    <xf numFmtId="0" fontId="0" fillId="33" borderId="24" xfId="0" applyFont="1" applyFill="1" applyBorder="1" applyAlignment="1">
      <alignment horizontal="left" wrapText="1"/>
    </xf>
    <xf numFmtId="0" fontId="0" fillId="33" borderId="25" xfId="0" applyFont="1" applyFill="1" applyBorder="1" applyAlignment="1">
      <alignment horizontal="left" wrapText="1"/>
    </xf>
    <xf numFmtId="0" fontId="64" fillId="35" borderId="0" xfId="0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/>
    </xf>
    <xf numFmtId="0" fontId="64" fillId="36" borderId="32" xfId="0" applyFont="1" applyFill="1" applyBorder="1" applyAlignment="1">
      <alignment horizontal="center" vertical="center"/>
    </xf>
    <xf numFmtId="0" fontId="64" fillId="36" borderId="15" xfId="0" applyFont="1" applyFill="1" applyBorder="1" applyAlignment="1">
      <alignment horizontal="center" vertical="center"/>
    </xf>
    <xf numFmtId="0" fontId="64" fillId="37" borderId="0" xfId="0" applyFont="1" applyFill="1" applyBorder="1" applyAlignment="1">
      <alignment horizontal="center" vertical="center"/>
    </xf>
    <xf numFmtId="0" fontId="64" fillId="38" borderId="32" xfId="0" applyFont="1" applyFill="1" applyBorder="1" applyAlignment="1">
      <alignment horizontal="center" vertical="center" wrapText="1"/>
    </xf>
    <xf numFmtId="0" fontId="64" fillId="38" borderId="0" xfId="0" applyFont="1" applyFill="1" applyBorder="1" applyAlignment="1">
      <alignment horizontal="center" vertical="center" wrapText="1"/>
    </xf>
    <xf numFmtId="0" fontId="64" fillId="38" borderId="15" xfId="0" applyFont="1" applyFill="1" applyBorder="1" applyAlignment="1">
      <alignment horizontal="center" vertical="center" wrapText="1"/>
    </xf>
    <xf numFmtId="0" fontId="64" fillId="36" borderId="32" xfId="0" applyFont="1" applyFill="1" applyBorder="1" applyAlignment="1">
      <alignment horizontal="center" vertical="center" wrapText="1"/>
    </xf>
    <xf numFmtId="0" fontId="64" fillId="36" borderId="0" xfId="0" applyFont="1" applyFill="1" applyBorder="1" applyAlignment="1">
      <alignment horizontal="center" vertical="center" wrapText="1"/>
    </xf>
    <xf numFmtId="0" fontId="64" fillId="36" borderId="15" xfId="0" applyFont="1" applyFill="1" applyBorder="1" applyAlignment="1">
      <alignment horizontal="center" vertical="center" wrapText="1"/>
    </xf>
    <xf numFmtId="0" fontId="64" fillId="35" borderId="32" xfId="0" applyFont="1" applyFill="1" applyBorder="1" applyAlignment="1">
      <alignment horizontal="center" vertical="center"/>
    </xf>
    <xf numFmtId="0" fontId="42" fillId="33" borderId="0" xfId="42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 horizontal="right" wrapText="1"/>
    </xf>
    <xf numFmtId="0" fontId="38" fillId="0" borderId="0" xfId="0" applyFont="1" applyFill="1" applyBorder="1" applyAlignment="1">
      <alignment horizontal="right" vertical="top" wrapText="1"/>
    </xf>
    <xf numFmtId="4" fontId="37" fillId="0" borderId="10" xfId="0" applyNumberFormat="1" applyFont="1" applyFill="1" applyBorder="1" applyAlignment="1">
      <alignment/>
    </xf>
    <xf numFmtId="3" fontId="37" fillId="0" borderId="10" xfId="0" applyNumberFormat="1" applyFont="1" applyFill="1" applyBorder="1" applyAlignment="1">
      <alignment/>
    </xf>
    <xf numFmtId="3" fontId="37" fillId="5" borderId="10" xfId="0" applyNumberFormat="1" applyFont="1" applyFill="1" applyBorder="1" applyAlignment="1">
      <alignment/>
    </xf>
    <xf numFmtId="3" fontId="61" fillId="0" borderId="0" xfId="0" applyNumberFormat="1" applyFont="1" applyAlignment="1">
      <alignment/>
    </xf>
    <xf numFmtId="0" fontId="70" fillId="0" borderId="0" xfId="0" applyFont="1" applyAlignment="1">
      <alignment horizontal="left" wrapText="1"/>
    </xf>
    <xf numFmtId="0" fontId="60" fillId="0" borderId="0" xfId="0" applyFont="1" applyAlignment="1" quotePrefix="1">
      <alignment/>
    </xf>
    <xf numFmtId="3" fontId="37" fillId="44" borderId="10" xfId="0" applyNumberFormat="1" applyFont="1" applyFill="1" applyBorder="1" applyAlignment="1">
      <alignment/>
    </xf>
    <xf numFmtId="0" fontId="37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untaliitto.fi/yleiskirjeet/2017/lastensuojelun-vuoksi-sijoitetun-oppilaan-korvaus-vuonna-201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kuntaliitto.fi/yleiskirjeet/2017/lastensuojelun-vuoksi-sijoitetun-oppilaan-korvaus-vuonna-2017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zoomScale="80" zoomScaleNormal="80" zoomScalePageLayoutView="0" workbookViewId="0" topLeftCell="A1">
      <selection activeCell="K72" sqref="K72:L74"/>
    </sheetView>
  </sheetViews>
  <sheetFormatPr defaultColWidth="8.88671875" defaultRowHeight="24.75" customHeight="1"/>
  <cols>
    <col min="1" max="1" width="2.21484375" style="4" customWidth="1"/>
    <col min="2" max="2" width="36.77734375" style="4" customWidth="1"/>
    <col min="3" max="3" width="1.1171875" style="4" hidden="1" customWidth="1"/>
    <col min="4" max="7" width="11.88671875" style="4" customWidth="1"/>
    <col min="8" max="8" width="13.21484375" style="4" customWidth="1"/>
    <col min="9" max="9" width="2.21484375" style="4" customWidth="1"/>
    <col min="10" max="10" width="8.88671875" style="1" customWidth="1"/>
    <col min="11" max="11" width="10.88671875" style="1" customWidth="1"/>
    <col min="12" max="12" width="11.6640625" style="1" customWidth="1"/>
    <col min="13" max="13" width="7.88671875" style="1" customWidth="1"/>
    <col min="14" max="15" width="9.6640625" style="1" customWidth="1"/>
    <col min="16" max="16384" width="8.88671875" style="1" customWidth="1"/>
  </cols>
  <sheetData>
    <row r="1" spans="2:12" ht="29.25">
      <c r="B1" s="115" t="s">
        <v>3</v>
      </c>
      <c r="C1" s="115"/>
      <c r="D1" s="115"/>
      <c r="E1" s="115"/>
      <c r="F1" s="115"/>
      <c r="G1" s="115"/>
      <c r="H1" s="115"/>
      <c r="K1" s="61">
        <v>43061</v>
      </c>
      <c r="L1" s="156" t="s">
        <v>104</v>
      </c>
    </row>
    <row r="2" ht="15">
      <c r="H2" s="12"/>
    </row>
    <row r="3" spans="2:8" ht="15" customHeight="1">
      <c r="B3" s="116" t="s">
        <v>40</v>
      </c>
      <c r="C3" s="116"/>
      <c r="D3" s="116"/>
      <c r="E3" s="116"/>
      <c r="F3" s="116"/>
      <c r="G3" s="116"/>
      <c r="H3" s="116"/>
    </row>
    <row r="4" spans="2:8" ht="15">
      <c r="B4" s="116"/>
      <c r="C4" s="116"/>
      <c r="D4" s="116"/>
      <c r="E4" s="116"/>
      <c r="F4" s="116"/>
      <c r="G4" s="116"/>
      <c r="H4" s="116"/>
    </row>
    <row r="5" spans="2:8" ht="15">
      <c r="B5" s="116"/>
      <c r="C5" s="116"/>
      <c r="D5" s="116"/>
      <c r="E5" s="116"/>
      <c r="F5" s="116"/>
      <c r="G5" s="116"/>
      <c r="H5" s="116"/>
    </row>
    <row r="6" ht="15"/>
    <row r="7" spans="2:8" ht="15" customHeight="1">
      <c r="B7" s="117" t="s">
        <v>6</v>
      </c>
      <c r="C7" s="117"/>
      <c r="D7" s="117"/>
      <c r="E7" s="117"/>
      <c r="F7" s="117"/>
      <c r="G7" s="117"/>
      <c r="H7" s="117"/>
    </row>
    <row r="8" spans="2:8" ht="15">
      <c r="B8" s="117"/>
      <c r="C8" s="117"/>
      <c r="D8" s="117"/>
      <c r="E8" s="117"/>
      <c r="F8" s="117"/>
      <c r="G8" s="117"/>
      <c r="H8" s="117"/>
    </row>
    <row r="9" spans="2:8" ht="15">
      <c r="B9" s="117"/>
      <c r="C9" s="117"/>
      <c r="D9" s="117"/>
      <c r="E9" s="117"/>
      <c r="F9" s="117"/>
      <c r="G9" s="117"/>
      <c r="H9" s="117"/>
    </row>
    <row r="10" ht="10.5" customHeight="1"/>
    <row r="11" spans="1:8" ht="33" customHeight="1">
      <c r="A11" s="25"/>
      <c r="B11" s="113" t="s">
        <v>90</v>
      </c>
      <c r="C11" s="114"/>
      <c r="D11" s="114"/>
      <c r="E11" s="114"/>
      <c r="F11" s="114"/>
      <c r="G11" s="114"/>
      <c r="H11" s="114"/>
    </row>
    <row r="12" spans="2:8" ht="24" customHeight="1">
      <c r="B12" s="4" t="s">
        <v>7</v>
      </c>
      <c r="D12" s="5"/>
      <c r="E12" s="5"/>
      <c r="F12" s="5"/>
      <c r="G12" s="5"/>
      <c r="H12" s="5"/>
    </row>
    <row r="13" spans="2:8" ht="15">
      <c r="B13" s="6"/>
      <c r="C13" s="7"/>
      <c r="D13" s="7"/>
      <c r="E13" s="7"/>
      <c r="F13" s="7"/>
      <c r="G13" s="7"/>
      <c r="H13" s="8"/>
    </row>
    <row r="14" spans="2:8" ht="15">
      <c r="B14" s="6"/>
      <c r="C14" s="7"/>
      <c r="D14" s="7"/>
      <c r="E14" s="7"/>
      <c r="F14" s="7"/>
      <c r="G14" s="7"/>
      <c r="H14" s="8"/>
    </row>
    <row r="15" spans="2:8" ht="15">
      <c r="B15" s="6"/>
      <c r="C15" s="7"/>
      <c r="D15" s="7"/>
      <c r="E15" s="7"/>
      <c r="F15" s="7"/>
      <c r="G15" s="7"/>
      <c r="H15" s="8"/>
    </row>
    <row r="16" spans="2:8" ht="15">
      <c r="B16" s="6"/>
      <c r="C16" s="7"/>
      <c r="D16" s="7"/>
      <c r="E16" s="7"/>
      <c r="F16" s="7"/>
      <c r="G16" s="7"/>
      <c r="H16" s="8"/>
    </row>
    <row r="17" spans="2:8" ht="15">
      <c r="B17" s="6"/>
      <c r="C17" s="7"/>
      <c r="D17" s="7"/>
      <c r="E17" s="7"/>
      <c r="F17" s="7"/>
      <c r="G17" s="7"/>
      <c r="H17" s="8"/>
    </row>
    <row r="18" spans="2:8" ht="15">
      <c r="B18" s="9"/>
      <c r="C18" s="7"/>
      <c r="D18" s="7"/>
      <c r="E18" s="7"/>
      <c r="F18" s="7"/>
      <c r="G18" s="7"/>
      <c r="H18" s="8"/>
    </row>
    <row r="19" spans="2:8" ht="15.75" thickBot="1">
      <c r="B19" s="19"/>
      <c r="C19" s="15"/>
      <c r="D19" s="15"/>
      <c r="E19" s="15"/>
      <c r="F19" s="15"/>
      <c r="G19" s="15"/>
      <c r="H19" s="20"/>
    </row>
    <row r="20" spans="2:8" ht="15.75" thickTop="1">
      <c r="B20" s="21" t="s">
        <v>8</v>
      </c>
      <c r="C20" s="16"/>
      <c r="D20" s="18"/>
      <c r="E20" s="18"/>
      <c r="F20" s="18"/>
      <c r="G20" s="18"/>
      <c r="H20" s="18"/>
    </row>
    <row r="21" spans="2:8" ht="15">
      <c r="B21" s="27"/>
      <c r="C21" s="11"/>
      <c r="D21" s="28"/>
      <c r="E21" s="28"/>
      <c r="F21" s="28"/>
      <c r="G21" s="28"/>
      <c r="H21" s="28"/>
    </row>
    <row r="22" spans="2:8" ht="15">
      <c r="B22" s="29" t="s">
        <v>16</v>
      </c>
      <c r="C22" s="11"/>
      <c r="D22" s="28"/>
      <c r="E22" s="28"/>
      <c r="F22" s="28"/>
      <c r="G22" s="28"/>
      <c r="H22" s="28"/>
    </row>
    <row r="23" spans="2:8" ht="15">
      <c r="B23" s="29"/>
      <c r="C23" s="11"/>
      <c r="D23" s="28"/>
      <c r="E23" s="28"/>
      <c r="F23" s="28"/>
      <c r="G23" s="28"/>
      <c r="H23" s="28"/>
    </row>
    <row r="24" spans="2:8" ht="15.75" thickBot="1">
      <c r="B24" s="146" t="s">
        <v>91</v>
      </c>
      <c r="C24" s="11"/>
      <c r="D24" s="28"/>
      <c r="E24" s="28"/>
      <c r="F24" s="28"/>
      <c r="G24" s="28"/>
      <c r="H24" s="28"/>
    </row>
    <row r="25" spans="2:8" ht="15.75" thickBot="1">
      <c r="B25" s="4" t="s">
        <v>30</v>
      </c>
      <c r="C25" s="11"/>
      <c r="D25" s="62">
        <v>-1</v>
      </c>
      <c r="E25" s="11" t="s">
        <v>31</v>
      </c>
      <c r="F25" s="28"/>
      <c r="G25" s="28"/>
      <c r="H25" s="28"/>
    </row>
    <row r="26" spans="2:8" ht="15">
      <c r="B26" s="29"/>
      <c r="C26" s="11"/>
      <c r="D26" s="28"/>
      <c r="E26" s="28"/>
      <c r="F26" s="28"/>
      <c r="G26" s="28"/>
      <c r="H26" s="28"/>
    </row>
    <row r="27" spans="2:8" ht="15">
      <c r="B27" s="27" t="s">
        <v>17</v>
      </c>
      <c r="C27" s="11"/>
      <c r="D27" s="31" t="s">
        <v>24</v>
      </c>
      <c r="E27" s="32" t="s">
        <v>24</v>
      </c>
      <c r="F27" s="32" t="s">
        <v>24</v>
      </c>
      <c r="G27" s="32" t="s">
        <v>24</v>
      </c>
      <c r="H27" s="33" t="s">
        <v>28</v>
      </c>
    </row>
    <row r="28" spans="2:8" ht="15">
      <c r="B28" s="27"/>
      <c r="C28" s="11"/>
      <c r="D28" s="31" t="s">
        <v>25</v>
      </c>
      <c r="E28" s="32" t="s">
        <v>26</v>
      </c>
      <c r="F28" s="32" t="s">
        <v>27</v>
      </c>
      <c r="G28" s="32" t="s">
        <v>70</v>
      </c>
      <c r="H28" s="33" t="s">
        <v>29</v>
      </c>
    </row>
    <row r="29" spans="2:8" ht="20.25" customHeight="1">
      <c r="B29" s="27" t="s">
        <v>18</v>
      </c>
      <c r="C29" s="11"/>
      <c r="D29" s="46">
        <v>93</v>
      </c>
      <c r="E29" s="47"/>
      <c r="F29" s="47"/>
      <c r="G29" s="47"/>
      <c r="H29" s="30"/>
    </row>
    <row r="30" spans="2:8" ht="15">
      <c r="B30" s="34" t="s">
        <v>19</v>
      </c>
      <c r="C30" s="35"/>
      <c r="D30" s="48">
        <v>95</v>
      </c>
      <c r="E30" s="49"/>
      <c r="F30" s="49"/>
      <c r="G30" s="49"/>
      <c r="H30" s="36"/>
    </row>
    <row r="31" spans="2:8" ht="15">
      <c r="B31" s="37" t="s">
        <v>21</v>
      </c>
      <c r="C31" s="38"/>
      <c r="D31" s="50"/>
      <c r="E31" s="51">
        <v>89</v>
      </c>
      <c r="F31" s="51"/>
      <c r="G31" s="51"/>
      <c r="H31" s="39">
        <f>D30+E31</f>
        <v>184</v>
      </c>
    </row>
    <row r="32" spans="2:15" ht="15">
      <c r="B32" s="40" t="s">
        <v>20</v>
      </c>
      <c r="C32" s="41"/>
      <c r="D32" s="52"/>
      <c r="E32" s="53">
        <v>100</v>
      </c>
      <c r="F32" s="53"/>
      <c r="G32" s="53"/>
      <c r="H32" s="42"/>
      <c r="N32" s="60"/>
      <c r="O32" s="60"/>
    </row>
    <row r="33" spans="2:8" ht="15">
      <c r="B33" s="43" t="s">
        <v>22</v>
      </c>
      <c r="C33" s="44"/>
      <c r="D33" s="54"/>
      <c r="E33" s="55"/>
      <c r="F33" s="55">
        <v>90</v>
      </c>
      <c r="G33" s="55"/>
      <c r="H33" s="45">
        <f>E32+F33</f>
        <v>190</v>
      </c>
    </row>
    <row r="34" spans="2:8" ht="15">
      <c r="B34" s="92" t="s">
        <v>23</v>
      </c>
      <c r="C34" s="93"/>
      <c r="D34" s="94"/>
      <c r="E34" s="95"/>
      <c r="F34" s="95">
        <v>97</v>
      </c>
      <c r="G34" s="95"/>
      <c r="H34" s="96"/>
    </row>
    <row r="35" spans="2:8" ht="15">
      <c r="B35" s="97" t="s">
        <v>69</v>
      </c>
      <c r="C35" s="98"/>
      <c r="D35" s="99"/>
      <c r="E35" s="100"/>
      <c r="F35" s="101"/>
      <c r="G35" s="100">
        <v>91</v>
      </c>
      <c r="H35" s="102">
        <f>F34+G35</f>
        <v>188</v>
      </c>
    </row>
    <row r="36" spans="2:8" ht="15">
      <c r="B36" s="27" t="s">
        <v>71</v>
      </c>
      <c r="C36" s="11"/>
      <c r="D36" s="46"/>
      <c r="E36" s="47"/>
      <c r="F36" s="47"/>
      <c r="G36" s="47">
        <f>188-G35</f>
        <v>97</v>
      </c>
      <c r="H36" s="30"/>
    </row>
    <row r="37" spans="2:8" ht="15.75" thickBot="1">
      <c r="B37" s="27"/>
      <c r="C37" s="11"/>
      <c r="D37" s="28"/>
      <c r="E37" s="28"/>
      <c r="F37" s="28"/>
      <c r="G37" s="28"/>
      <c r="H37" s="28"/>
    </row>
    <row r="38" spans="2:8" ht="15.75" thickBot="1">
      <c r="B38" s="10" t="s">
        <v>72</v>
      </c>
      <c r="C38" s="11"/>
      <c r="D38" s="63">
        <f>G35</f>
        <v>91</v>
      </c>
      <c r="E38" s="11" t="s">
        <v>33</v>
      </c>
      <c r="F38" s="28"/>
      <c r="G38" s="28"/>
      <c r="H38" s="28"/>
    </row>
    <row r="39" spans="2:8" ht="15">
      <c r="B39" s="10"/>
      <c r="C39" s="11"/>
      <c r="D39" s="11"/>
      <c r="E39" s="11"/>
      <c r="F39" s="28"/>
      <c r="G39" s="28"/>
      <c r="H39" s="28"/>
    </row>
    <row r="40" spans="2:8" ht="31.5" customHeight="1">
      <c r="B40" s="112" t="s">
        <v>97</v>
      </c>
      <c r="C40" s="112"/>
      <c r="D40" s="112"/>
      <c r="E40" s="112"/>
      <c r="F40" s="112"/>
      <c r="G40" s="112"/>
      <c r="H40" s="112"/>
    </row>
    <row r="41" spans="2:8" ht="31.5" customHeight="1">
      <c r="B41" s="64"/>
      <c r="C41" s="64"/>
      <c r="D41" s="5" t="s">
        <v>83</v>
      </c>
      <c r="E41" s="5" t="s">
        <v>81</v>
      </c>
      <c r="F41" s="5" t="s">
        <v>82</v>
      </c>
      <c r="G41" s="64"/>
      <c r="H41" s="64"/>
    </row>
    <row r="42" spans="2:8" ht="15">
      <c r="B42" s="64" t="s">
        <v>92</v>
      </c>
      <c r="C42" s="64"/>
      <c r="D42" s="7">
        <f>SUM(D43:D44)</f>
        <v>127</v>
      </c>
      <c r="E42" s="7">
        <f>SUM(E43:E44)</f>
        <v>130</v>
      </c>
      <c r="F42" s="7">
        <f>SUM(F43:F44)</f>
        <v>125</v>
      </c>
      <c r="G42" s="64"/>
      <c r="H42" s="64"/>
    </row>
    <row r="43" spans="2:8" ht="15">
      <c r="B43" s="111" t="s">
        <v>95</v>
      </c>
      <c r="C43" s="64"/>
      <c r="D43" s="7">
        <v>87</v>
      </c>
      <c r="E43" s="7">
        <v>88</v>
      </c>
      <c r="F43" s="7">
        <v>86</v>
      </c>
      <c r="G43" s="64"/>
      <c r="H43" s="64"/>
    </row>
    <row r="44" spans="2:8" ht="15">
      <c r="B44" s="108" t="s">
        <v>96</v>
      </c>
      <c r="C44" s="11"/>
      <c r="D44" s="7">
        <v>40</v>
      </c>
      <c r="E44" s="7">
        <v>42</v>
      </c>
      <c r="F44" s="7">
        <v>39</v>
      </c>
      <c r="G44" s="11"/>
      <c r="H44" s="11"/>
    </row>
    <row r="45" spans="2:8" ht="36.75" customHeight="1">
      <c r="B45" s="114" t="s">
        <v>80</v>
      </c>
      <c r="C45" s="114"/>
      <c r="D45" s="114"/>
      <c r="E45" s="114"/>
      <c r="F45" s="114"/>
      <c r="G45" s="114"/>
      <c r="H45" s="114"/>
    </row>
    <row r="46" spans="4:8" ht="33.75" customHeight="1">
      <c r="D46" s="5" t="s">
        <v>12</v>
      </c>
      <c r="E46" s="5" t="s">
        <v>11</v>
      </c>
      <c r="F46" s="5" t="s">
        <v>10</v>
      </c>
      <c r="G46" s="5"/>
      <c r="H46" s="5" t="s">
        <v>9</v>
      </c>
    </row>
    <row r="47" spans="2:8" ht="24.75" customHeight="1">
      <c r="B47" s="6" t="s">
        <v>73</v>
      </c>
      <c r="C47" s="7"/>
      <c r="D47" s="7">
        <v>1000000</v>
      </c>
      <c r="E47" s="7">
        <f>(D42+E42)/2</f>
        <v>128.5</v>
      </c>
      <c r="F47" s="7">
        <f>D47/E47</f>
        <v>7782.101167315175</v>
      </c>
      <c r="G47" s="7"/>
      <c r="H47" s="8">
        <f>F47/$H$33</f>
        <v>40.95842719639566</v>
      </c>
    </row>
    <row r="48" spans="2:8" ht="24.75" customHeight="1">
      <c r="B48" s="9" t="s">
        <v>93</v>
      </c>
      <c r="C48" s="7"/>
      <c r="D48" s="7">
        <v>550000</v>
      </c>
      <c r="E48" s="7">
        <f>(D43+E43)/2</f>
        <v>87.5</v>
      </c>
      <c r="F48" s="7">
        <f>D48/E48</f>
        <v>6285.714285714285</v>
      </c>
      <c r="G48" s="7"/>
      <c r="H48" s="8">
        <f>F48/$H$33</f>
        <v>33.08270676691729</v>
      </c>
    </row>
    <row r="49" spans="2:8" ht="24.75" customHeight="1">
      <c r="B49" s="9" t="s">
        <v>94</v>
      </c>
      <c r="C49" s="7"/>
      <c r="D49" s="7">
        <f>D47-D48</f>
        <v>450000</v>
      </c>
      <c r="E49" s="7">
        <f>(D44+E44)/2</f>
        <v>41</v>
      </c>
      <c r="F49" s="7">
        <f>D49/E49</f>
        <v>10975.609756097561</v>
      </c>
      <c r="G49" s="7"/>
      <c r="H49" s="8">
        <f>F49/$H$33</f>
        <v>57.76636713735559</v>
      </c>
    </row>
    <row r="50" spans="1:9" s="2" customFormat="1" ht="44.25" customHeight="1">
      <c r="A50" s="13"/>
      <c r="B50" s="124" t="s">
        <v>98</v>
      </c>
      <c r="C50" s="124"/>
      <c r="D50" s="124"/>
      <c r="E50" s="124"/>
      <c r="F50" s="124"/>
      <c r="G50" s="124"/>
      <c r="H50" s="124"/>
      <c r="I50" s="13"/>
    </row>
    <row r="51" spans="4:16" ht="31.5" customHeight="1">
      <c r="D51" s="5" t="s">
        <v>75</v>
      </c>
      <c r="E51" s="5" t="s">
        <v>76</v>
      </c>
      <c r="F51" s="5" t="s">
        <v>77</v>
      </c>
      <c r="G51" s="5"/>
      <c r="H51" s="5" t="s">
        <v>74</v>
      </c>
      <c r="K51" s="147" t="s">
        <v>99</v>
      </c>
      <c r="L51" s="148"/>
      <c r="M51" s="84"/>
      <c r="N51" s="147" t="s">
        <v>100</v>
      </c>
      <c r="O51" s="148"/>
      <c r="P51" s="148"/>
    </row>
    <row r="52" spans="2:16" ht="24.75" customHeight="1">
      <c r="B52" s="6" t="s">
        <v>74</v>
      </c>
      <c r="C52" s="7"/>
      <c r="D52" s="8">
        <f>(1+$D$25/100)*H47</f>
        <v>40.5488429244317</v>
      </c>
      <c r="E52" s="7">
        <f>D52*$H$35</f>
        <v>7623.182469793161</v>
      </c>
      <c r="F52" s="7">
        <f>(E42+F42)/2</f>
        <v>127.5</v>
      </c>
      <c r="G52" s="7"/>
      <c r="H52" s="7">
        <f>E52*F52</f>
        <v>971955.764898628</v>
      </c>
      <c r="K52" s="149" t="s">
        <v>78</v>
      </c>
      <c r="L52" s="150" t="s">
        <v>39</v>
      </c>
      <c r="M52" s="86"/>
      <c r="N52" s="149" t="s">
        <v>74</v>
      </c>
      <c r="O52" s="150" t="s">
        <v>78</v>
      </c>
      <c r="P52" s="150" t="s">
        <v>79</v>
      </c>
    </row>
    <row r="53" spans="2:16" ht="24.75" customHeight="1">
      <c r="B53" s="9" t="s">
        <v>93</v>
      </c>
      <c r="C53" s="7"/>
      <c r="D53" s="8">
        <f>(1+$D$25/100)*H48</f>
        <v>32.751879699248114</v>
      </c>
      <c r="E53" s="7">
        <f>D53*$H$35</f>
        <v>6157.353383458645</v>
      </c>
      <c r="F53" s="7">
        <f>(E43+F43)/2</f>
        <v>87</v>
      </c>
      <c r="G53" s="7"/>
      <c r="H53" s="7">
        <f>E53*F53</f>
        <v>535689.7443609021</v>
      </c>
      <c r="K53" s="151">
        <f>H53/F53/H35</f>
        <v>32.751879699248114</v>
      </c>
      <c r="L53" s="153">
        <f>K53*D38</f>
        <v>2980.4210526315783</v>
      </c>
      <c r="M53" s="86"/>
      <c r="N53" s="152">
        <f>D48*0.99</f>
        <v>544500</v>
      </c>
      <c r="O53" s="151">
        <f>N53/F53/H35</f>
        <v>33.290535583272195</v>
      </c>
      <c r="P53" s="153">
        <f>O53*D38</f>
        <v>3029.43873807777</v>
      </c>
    </row>
    <row r="54" spans="2:16" ht="24.75" customHeight="1">
      <c r="B54" s="9" t="s">
        <v>94</v>
      </c>
      <c r="C54" s="7"/>
      <c r="D54" s="8">
        <f>(1+$D$25/100)*H49</f>
        <v>57.18870346598203</v>
      </c>
      <c r="E54" s="7">
        <f>D54*$H$35</f>
        <v>10751.476251604621</v>
      </c>
      <c r="F54" s="7">
        <f>(E44+F44)/2</f>
        <v>40.5</v>
      </c>
      <c r="G54" s="7"/>
      <c r="H54" s="7">
        <f>E54*F54</f>
        <v>435434.7881899872</v>
      </c>
      <c r="K54" s="86"/>
      <c r="L54" s="87"/>
      <c r="M54" s="86"/>
      <c r="N54" s="86"/>
      <c r="O54" s="86"/>
      <c r="P54" s="86"/>
    </row>
    <row r="55" spans="2:8" ht="94.5" customHeight="1">
      <c r="B55" s="114" t="s">
        <v>101</v>
      </c>
      <c r="C55" s="114"/>
      <c r="D55" s="114"/>
      <c r="E55" s="114"/>
      <c r="F55" s="114"/>
      <c r="G55" s="114"/>
      <c r="H55" s="114"/>
    </row>
    <row r="56" spans="5:7" ht="30" customHeight="1">
      <c r="E56" s="5" t="s">
        <v>74</v>
      </c>
      <c r="F56" s="5" t="s">
        <v>75</v>
      </c>
      <c r="G56" s="5"/>
    </row>
    <row r="57" spans="2:7" ht="30" customHeight="1">
      <c r="B57" s="121" t="s">
        <v>13</v>
      </c>
      <c r="C57" s="122"/>
      <c r="D57" s="123"/>
      <c r="E57" s="7">
        <v>60000</v>
      </c>
      <c r="F57" s="8"/>
      <c r="G57" s="26"/>
    </row>
    <row r="58" spans="2:7" ht="20.25" customHeight="1">
      <c r="B58" s="121" t="s">
        <v>106</v>
      </c>
      <c r="C58" s="122"/>
      <c r="D58" s="123"/>
      <c r="E58" s="7">
        <f>H53-E57</f>
        <v>475689.7443609021</v>
      </c>
      <c r="F58" s="8">
        <f>E58/F53/H35</f>
        <v>29.083501122578998</v>
      </c>
      <c r="G58" s="26"/>
    </row>
    <row r="59" ht="32.25" customHeight="1">
      <c r="E59" s="5" t="s">
        <v>74</v>
      </c>
    </row>
    <row r="60" spans="2:5" ht="20.25" customHeight="1">
      <c r="B60" s="118" t="s">
        <v>107</v>
      </c>
      <c r="C60" s="119"/>
      <c r="D60" s="120"/>
      <c r="E60" s="7">
        <f>F58*D38</f>
        <v>2646.5986021546887</v>
      </c>
    </row>
    <row r="61" spans="1:9" s="2" customFormat="1" ht="90" customHeight="1">
      <c r="A61" s="13"/>
      <c r="B61" s="114" t="s">
        <v>84</v>
      </c>
      <c r="C61" s="114"/>
      <c r="D61" s="114"/>
      <c r="E61" s="114"/>
      <c r="F61" s="114"/>
      <c r="G61" s="114"/>
      <c r="H61" s="114"/>
      <c r="I61" s="13"/>
    </row>
    <row r="62" spans="4:5" ht="33.75" customHeight="1">
      <c r="D62" s="14"/>
      <c r="E62" s="5" t="s">
        <v>74</v>
      </c>
    </row>
    <row r="63" spans="2:5" ht="30.75" customHeight="1">
      <c r="B63" s="131" t="s">
        <v>107</v>
      </c>
      <c r="C63" s="132"/>
      <c r="D63" s="133"/>
      <c r="E63" s="7">
        <f>E60</f>
        <v>2646.5986021546887</v>
      </c>
    </row>
    <row r="64" spans="2:5" ht="24.75" customHeight="1" thickBot="1">
      <c r="B64" s="125" t="s">
        <v>5</v>
      </c>
      <c r="C64" s="126"/>
      <c r="D64" s="127"/>
      <c r="E64" s="15">
        <f>E57/2/2/H33*D38</f>
        <v>7184.210526315789</v>
      </c>
    </row>
    <row r="65" spans="2:5" ht="24.75" customHeight="1" thickTop="1">
      <c r="B65" s="128"/>
      <c r="C65" s="129"/>
      <c r="D65" s="130"/>
      <c r="E65" s="16">
        <f>SUM(E63:E64)</f>
        <v>9830.809128470479</v>
      </c>
    </row>
    <row r="66" spans="1:9" s="2" customFormat="1" ht="72" customHeight="1">
      <c r="A66" s="13"/>
      <c r="B66" s="114" t="s">
        <v>85</v>
      </c>
      <c r="C66" s="114"/>
      <c r="D66" s="114"/>
      <c r="E66" s="114"/>
      <c r="F66" s="114"/>
      <c r="G66" s="114"/>
      <c r="H66" s="114"/>
      <c r="I66" s="13"/>
    </row>
    <row r="67" spans="4:7" ht="48.75" customHeight="1">
      <c r="D67" s="5" t="s">
        <v>67</v>
      </c>
      <c r="E67" s="5" t="s">
        <v>66</v>
      </c>
      <c r="F67" s="5" t="s">
        <v>68</v>
      </c>
      <c r="G67" s="5"/>
    </row>
    <row r="68" spans="2:7" ht="24.75" customHeight="1">
      <c r="B68" s="6" t="s">
        <v>114</v>
      </c>
      <c r="C68" s="7"/>
      <c r="D68" s="8">
        <v>6573.54</v>
      </c>
      <c r="E68" s="8">
        <v>1</v>
      </c>
      <c r="F68" s="7">
        <f>D68*E68</f>
        <v>6573.54</v>
      </c>
      <c r="G68" s="11"/>
    </row>
    <row r="69" spans="2:7" ht="24.75" customHeight="1" thickBot="1">
      <c r="B69" s="58" t="s">
        <v>15</v>
      </c>
      <c r="C69" s="15"/>
      <c r="D69" s="20"/>
      <c r="E69" s="20">
        <v>0</v>
      </c>
      <c r="F69" s="88">
        <f>D69*E69</f>
        <v>0</v>
      </c>
      <c r="G69" s="90"/>
    </row>
    <row r="70" spans="2:7" ht="24.75" customHeight="1" thickTop="1">
      <c r="B70" s="10"/>
      <c r="C70" s="11"/>
      <c r="D70" s="26"/>
      <c r="E70" s="26"/>
      <c r="F70" s="11">
        <f>SUM(F68:F69)</f>
        <v>6573.54</v>
      </c>
      <c r="G70" s="11"/>
    </row>
    <row r="71" spans="1:9" s="2" customFormat="1" ht="45" customHeight="1">
      <c r="A71" s="13"/>
      <c r="B71" s="114" t="s">
        <v>102</v>
      </c>
      <c r="C71" s="114"/>
      <c r="D71" s="114"/>
      <c r="E71" s="114"/>
      <c r="F71" s="114"/>
      <c r="G71" s="114"/>
      <c r="H71" s="114"/>
      <c r="I71" s="13"/>
    </row>
    <row r="72" spans="1:12" s="3" customFormat="1" ht="52.5" thickBot="1">
      <c r="A72" s="10"/>
      <c r="B72" s="22"/>
      <c r="C72" s="23"/>
      <c r="D72" s="24" t="s">
        <v>74</v>
      </c>
      <c r="E72" s="24" t="s">
        <v>86</v>
      </c>
      <c r="F72" s="24" t="s">
        <v>89</v>
      </c>
      <c r="G72" s="5"/>
      <c r="H72" s="10"/>
      <c r="I72" s="10"/>
      <c r="K72" s="155" t="s">
        <v>103</v>
      </c>
      <c r="L72" s="155"/>
    </row>
    <row r="73" spans="2:12" ht="24.75" customHeight="1" thickTop="1">
      <c r="B73" s="17" t="s">
        <v>2</v>
      </c>
      <c r="C73" s="18"/>
      <c r="D73" s="16">
        <f>E65</f>
        <v>9830.809128470479</v>
      </c>
      <c r="E73" s="16">
        <f>F70</f>
        <v>6573.54</v>
      </c>
      <c r="F73" s="89">
        <f>D73-E73</f>
        <v>3257.269128470479</v>
      </c>
      <c r="G73" s="91"/>
      <c r="K73" s="154">
        <f>30351.24*0.9897</f>
        <v>30038.622228000004</v>
      </c>
      <c r="L73" s="57" t="s">
        <v>35</v>
      </c>
    </row>
    <row r="74" spans="4:12" ht="24.75" customHeight="1">
      <c r="D74" s="59" t="s">
        <v>37</v>
      </c>
      <c r="K74" s="154">
        <f>18937.64*0.9897</f>
        <v>18742.582308</v>
      </c>
      <c r="L74" s="57" t="s">
        <v>36</v>
      </c>
    </row>
  </sheetData>
  <sheetProtection/>
  <mergeCells count="18">
    <mergeCell ref="K72:L72"/>
    <mergeCell ref="B50:H50"/>
    <mergeCell ref="B64:D64"/>
    <mergeCell ref="B65:D65"/>
    <mergeCell ref="B71:H71"/>
    <mergeCell ref="B63:D63"/>
    <mergeCell ref="B61:H61"/>
    <mergeCell ref="B66:H66"/>
    <mergeCell ref="B40:H40"/>
    <mergeCell ref="B11:H11"/>
    <mergeCell ref="B1:H1"/>
    <mergeCell ref="B3:H5"/>
    <mergeCell ref="B7:H9"/>
    <mergeCell ref="B60:D60"/>
    <mergeCell ref="B58:D58"/>
    <mergeCell ref="B57:D57"/>
    <mergeCell ref="B55:H55"/>
    <mergeCell ref="B45:H45"/>
  </mergeCells>
  <hyperlinks>
    <hyperlink ref="B24" r:id="rId1" display="Indeksikorotus 2016 &gt; 2017 (lähde: Kuntaliiton yleiskirje 21.11.2017)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3" r:id="rId2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="80" zoomScaleNormal="80" zoomScalePageLayoutView="0" workbookViewId="0" topLeftCell="A1">
      <selection activeCell="F75" sqref="F75"/>
    </sheetView>
  </sheetViews>
  <sheetFormatPr defaultColWidth="8.88671875" defaultRowHeight="24.75" customHeight="1"/>
  <cols>
    <col min="1" max="1" width="2.21484375" style="4" customWidth="1"/>
    <col min="2" max="2" width="36.77734375" style="4" bestFit="1" customWidth="1"/>
    <col min="3" max="3" width="1.1171875" style="4" hidden="1" customWidth="1"/>
    <col min="4" max="7" width="11.88671875" style="4" customWidth="1"/>
    <col min="8" max="8" width="13.21484375" style="4" customWidth="1"/>
    <col min="9" max="9" width="2.21484375" style="4" customWidth="1"/>
    <col min="10" max="10" width="8.88671875" style="1" customWidth="1"/>
    <col min="11" max="11" width="10.88671875" style="1" customWidth="1"/>
    <col min="12" max="12" width="9.4453125" style="1" customWidth="1"/>
    <col min="13" max="13" width="5.21484375" style="1" customWidth="1"/>
    <col min="14" max="16" width="9.4453125" style="1" customWidth="1"/>
    <col min="17" max="16384" width="8.88671875" style="1" customWidth="1"/>
  </cols>
  <sheetData>
    <row r="1" spans="2:12" ht="29.25">
      <c r="B1" s="115" t="s">
        <v>3</v>
      </c>
      <c r="C1" s="115"/>
      <c r="D1" s="115"/>
      <c r="E1" s="115"/>
      <c r="F1" s="115"/>
      <c r="G1" s="115"/>
      <c r="H1" s="115"/>
      <c r="K1" s="61">
        <v>43061</v>
      </c>
      <c r="L1" s="156" t="s">
        <v>104</v>
      </c>
    </row>
    <row r="2" ht="15">
      <c r="H2" s="12"/>
    </row>
    <row r="3" spans="2:8" ht="15" customHeight="1">
      <c r="B3" s="116" t="s">
        <v>40</v>
      </c>
      <c r="C3" s="116"/>
      <c r="D3" s="116"/>
      <c r="E3" s="116"/>
      <c r="F3" s="116"/>
      <c r="G3" s="116"/>
      <c r="H3" s="116"/>
    </row>
    <row r="4" spans="2:8" ht="15">
      <c r="B4" s="116"/>
      <c r="C4" s="116"/>
      <c r="D4" s="116"/>
      <c r="E4" s="116"/>
      <c r="F4" s="116"/>
      <c r="G4" s="116"/>
      <c r="H4" s="116"/>
    </row>
    <row r="5" spans="2:8" ht="15">
      <c r="B5" s="116"/>
      <c r="C5" s="116"/>
      <c r="D5" s="116"/>
      <c r="E5" s="116"/>
      <c r="F5" s="116"/>
      <c r="G5" s="116"/>
      <c r="H5" s="116"/>
    </row>
    <row r="6" ht="15"/>
    <row r="7" spans="2:8" ht="15" customHeight="1">
      <c r="B7" s="117" t="s">
        <v>6</v>
      </c>
      <c r="C7" s="117"/>
      <c r="D7" s="117"/>
      <c r="E7" s="117"/>
      <c r="F7" s="117"/>
      <c r="G7" s="117"/>
      <c r="H7" s="117"/>
    </row>
    <row r="8" spans="2:8" ht="15">
      <c r="B8" s="117"/>
      <c r="C8" s="117"/>
      <c r="D8" s="117"/>
      <c r="E8" s="117"/>
      <c r="F8" s="117"/>
      <c r="G8" s="117"/>
      <c r="H8" s="117"/>
    </row>
    <row r="9" spans="2:8" ht="15">
      <c r="B9" s="117"/>
      <c r="C9" s="117"/>
      <c r="D9" s="117"/>
      <c r="E9" s="117"/>
      <c r="F9" s="117"/>
      <c r="G9" s="117"/>
      <c r="H9" s="117"/>
    </row>
    <row r="10" ht="10.5" customHeight="1"/>
    <row r="11" spans="1:8" ht="33.75" customHeight="1">
      <c r="A11" s="25"/>
      <c r="B11" s="113" t="s">
        <v>105</v>
      </c>
      <c r="C11" s="114"/>
      <c r="D11" s="114"/>
      <c r="E11" s="114"/>
      <c r="F11" s="114"/>
      <c r="G11" s="114"/>
      <c r="H11" s="114"/>
    </row>
    <row r="12" spans="1:8" ht="15">
      <c r="A12" s="25"/>
      <c r="B12" s="113"/>
      <c r="C12" s="114"/>
      <c r="D12" s="114"/>
      <c r="E12" s="114"/>
      <c r="F12" s="114"/>
      <c r="G12" s="114"/>
      <c r="H12" s="114"/>
    </row>
    <row r="13" spans="2:8" ht="24" customHeight="1">
      <c r="B13" s="4" t="s">
        <v>7</v>
      </c>
      <c r="D13" s="5"/>
      <c r="E13" s="5"/>
      <c r="F13" s="5"/>
      <c r="G13" s="5"/>
      <c r="H13" s="5"/>
    </row>
    <row r="14" spans="2:8" ht="15">
      <c r="B14" s="6"/>
      <c r="C14" s="7"/>
      <c r="D14" s="7"/>
      <c r="E14" s="7"/>
      <c r="F14" s="7"/>
      <c r="G14" s="7"/>
      <c r="H14" s="8"/>
    </row>
    <row r="15" spans="2:8" ht="15">
      <c r="B15" s="6"/>
      <c r="C15" s="7"/>
      <c r="D15" s="7"/>
      <c r="E15" s="7"/>
      <c r="F15" s="7"/>
      <c r="G15" s="7"/>
      <c r="H15" s="8"/>
    </row>
    <row r="16" spans="2:8" ht="15">
      <c r="B16" s="6"/>
      <c r="C16" s="7"/>
      <c r="D16" s="7"/>
      <c r="E16" s="7"/>
      <c r="F16" s="7"/>
      <c r="G16" s="7"/>
      <c r="H16" s="8"/>
    </row>
    <row r="17" spans="2:8" ht="15">
      <c r="B17" s="6"/>
      <c r="C17" s="7"/>
      <c r="D17" s="7"/>
      <c r="E17" s="7"/>
      <c r="F17" s="7"/>
      <c r="G17" s="7"/>
      <c r="H17" s="8"/>
    </row>
    <row r="18" spans="2:8" ht="15">
      <c r="B18" s="6"/>
      <c r="C18" s="7"/>
      <c r="D18" s="7"/>
      <c r="E18" s="7"/>
      <c r="F18" s="7"/>
      <c r="G18" s="7"/>
      <c r="H18" s="8"/>
    </row>
    <row r="19" spans="2:8" ht="15">
      <c r="B19" s="9"/>
      <c r="C19" s="7"/>
      <c r="D19" s="7"/>
      <c r="E19" s="7"/>
      <c r="F19" s="7"/>
      <c r="G19" s="7"/>
      <c r="H19" s="8"/>
    </row>
    <row r="20" spans="2:8" ht="15.75" thickBot="1">
      <c r="B20" s="19"/>
      <c r="C20" s="15"/>
      <c r="D20" s="15"/>
      <c r="E20" s="15"/>
      <c r="F20" s="15"/>
      <c r="G20" s="15"/>
      <c r="H20" s="20"/>
    </row>
    <row r="21" spans="2:8" ht="15.75" thickTop="1">
      <c r="B21" s="21" t="s">
        <v>8</v>
      </c>
      <c r="C21" s="16"/>
      <c r="D21" s="18"/>
      <c r="E21" s="18"/>
      <c r="F21" s="18"/>
      <c r="G21" s="18"/>
      <c r="H21" s="18"/>
    </row>
    <row r="22" spans="2:8" ht="15">
      <c r="B22" s="27"/>
      <c r="C22" s="11"/>
      <c r="D22" s="28"/>
      <c r="E22" s="28"/>
      <c r="F22" s="28"/>
      <c r="G22" s="28"/>
      <c r="H22" s="28"/>
    </row>
    <row r="23" spans="2:8" ht="15">
      <c r="B23" s="29" t="s">
        <v>16</v>
      </c>
      <c r="C23" s="11"/>
      <c r="D23" s="28"/>
      <c r="E23" s="28"/>
      <c r="F23" s="28"/>
      <c r="G23" s="28"/>
      <c r="H23" s="28"/>
    </row>
    <row r="24" spans="2:8" ht="15">
      <c r="B24" s="29"/>
      <c r="C24" s="11"/>
      <c r="D24" s="28"/>
      <c r="E24" s="28"/>
      <c r="F24" s="28"/>
      <c r="G24" s="28"/>
      <c r="H24" s="28"/>
    </row>
    <row r="25" spans="2:8" ht="15.75" thickBot="1">
      <c r="B25" s="146" t="s">
        <v>91</v>
      </c>
      <c r="C25" s="11"/>
      <c r="D25" s="28"/>
      <c r="E25" s="28"/>
      <c r="F25" s="28"/>
      <c r="G25" s="28"/>
      <c r="H25" s="28"/>
    </row>
    <row r="26" spans="2:8" ht="15.75" thickBot="1">
      <c r="B26" s="4" t="s">
        <v>30</v>
      </c>
      <c r="C26" s="11"/>
      <c r="D26" s="62">
        <v>-1</v>
      </c>
      <c r="E26" s="11" t="s">
        <v>31</v>
      </c>
      <c r="F26" s="28"/>
      <c r="G26" s="28"/>
      <c r="H26" s="28"/>
    </row>
    <row r="27" spans="2:8" ht="15">
      <c r="B27" s="29"/>
      <c r="C27" s="11"/>
      <c r="D27" s="28"/>
      <c r="E27" s="28"/>
      <c r="F27" s="28"/>
      <c r="G27" s="28"/>
      <c r="H27" s="28"/>
    </row>
    <row r="28" spans="2:8" ht="15">
      <c r="B28" s="27" t="s">
        <v>17</v>
      </c>
      <c r="C28" s="11"/>
      <c r="D28" s="31" t="s">
        <v>24</v>
      </c>
      <c r="E28" s="32" t="s">
        <v>24</v>
      </c>
      <c r="F28" s="32" t="s">
        <v>24</v>
      </c>
      <c r="G28" s="32"/>
      <c r="H28" s="33" t="s">
        <v>28</v>
      </c>
    </row>
    <row r="29" spans="2:8" ht="15">
      <c r="B29" s="27"/>
      <c r="C29" s="11"/>
      <c r="D29" s="31" t="s">
        <v>25</v>
      </c>
      <c r="E29" s="32" t="s">
        <v>26</v>
      </c>
      <c r="F29" s="32" t="s">
        <v>27</v>
      </c>
      <c r="G29" s="32"/>
      <c r="H29" s="33" t="s">
        <v>29</v>
      </c>
    </row>
    <row r="30" spans="2:8" ht="20.25" customHeight="1">
      <c r="B30" s="27" t="s">
        <v>18</v>
      </c>
      <c r="C30" s="11"/>
      <c r="D30" s="46">
        <v>93</v>
      </c>
      <c r="E30" s="47"/>
      <c r="F30" s="47"/>
      <c r="G30" s="47"/>
      <c r="H30" s="30"/>
    </row>
    <row r="31" spans="2:8" ht="15">
      <c r="B31" s="34" t="s">
        <v>19</v>
      </c>
      <c r="C31" s="35"/>
      <c r="D31" s="48">
        <v>95</v>
      </c>
      <c r="E31" s="49"/>
      <c r="F31" s="49"/>
      <c r="G31" s="49"/>
      <c r="H31" s="36"/>
    </row>
    <row r="32" spans="2:8" ht="15">
      <c r="B32" s="37" t="s">
        <v>21</v>
      </c>
      <c r="C32" s="38"/>
      <c r="D32" s="50"/>
      <c r="E32" s="51">
        <v>89</v>
      </c>
      <c r="F32" s="51"/>
      <c r="G32" s="51"/>
      <c r="H32" s="39">
        <f>D31+E32</f>
        <v>184</v>
      </c>
    </row>
    <row r="33" spans="2:8" ht="15">
      <c r="B33" s="40" t="s">
        <v>20</v>
      </c>
      <c r="C33" s="41"/>
      <c r="D33" s="52"/>
      <c r="E33" s="53">
        <v>100</v>
      </c>
      <c r="F33" s="53"/>
      <c r="G33" s="53"/>
      <c r="H33" s="42"/>
    </row>
    <row r="34" spans="2:8" ht="15">
      <c r="B34" s="43" t="s">
        <v>22</v>
      </c>
      <c r="C34" s="44"/>
      <c r="D34" s="54"/>
      <c r="E34" s="55"/>
      <c r="F34" s="55">
        <v>90</v>
      </c>
      <c r="G34" s="55"/>
      <c r="H34" s="45">
        <f>E33+F34</f>
        <v>190</v>
      </c>
    </row>
    <row r="35" spans="2:8" ht="15">
      <c r="B35" s="92" t="s">
        <v>23</v>
      </c>
      <c r="C35" s="93"/>
      <c r="D35" s="94"/>
      <c r="E35" s="95"/>
      <c r="F35" s="95">
        <v>97</v>
      </c>
      <c r="G35" s="95"/>
      <c r="H35" s="96"/>
    </row>
    <row r="36" spans="2:8" ht="15">
      <c r="B36" s="97" t="s">
        <v>69</v>
      </c>
      <c r="C36" s="98"/>
      <c r="D36" s="99"/>
      <c r="E36" s="100"/>
      <c r="F36" s="101"/>
      <c r="G36" s="100">
        <v>91</v>
      </c>
      <c r="H36" s="102">
        <f>F35+G36</f>
        <v>188</v>
      </c>
    </row>
    <row r="37" spans="2:8" ht="15">
      <c r="B37" s="27" t="s">
        <v>71</v>
      </c>
      <c r="C37" s="11"/>
      <c r="D37" s="46"/>
      <c r="E37" s="47"/>
      <c r="F37" s="47"/>
      <c r="G37" s="47">
        <f>188-G36</f>
        <v>97</v>
      </c>
      <c r="H37" s="30"/>
    </row>
    <row r="38" spans="2:8" ht="15">
      <c r="B38" s="27"/>
      <c r="C38" s="11"/>
      <c r="D38" s="104"/>
      <c r="E38" s="104"/>
      <c r="F38" s="104"/>
      <c r="G38" s="104"/>
      <c r="H38" s="105"/>
    </row>
    <row r="39" spans="2:8" ht="15">
      <c r="B39" s="27"/>
      <c r="C39" s="11"/>
      <c r="D39" s="28"/>
      <c r="E39" s="28"/>
      <c r="F39" s="28"/>
      <c r="G39" s="28"/>
      <c r="H39" s="28"/>
    </row>
    <row r="40" spans="2:8" ht="15">
      <c r="B40" s="10" t="s">
        <v>32</v>
      </c>
      <c r="C40" s="11"/>
      <c r="D40" s="28"/>
      <c r="E40" s="28"/>
      <c r="F40" s="28"/>
      <c r="G40" s="28"/>
      <c r="H40" s="28"/>
    </row>
    <row r="41" spans="2:8" ht="15.75" thickBot="1">
      <c r="B41" s="10"/>
      <c r="C41" s="11"/>
      <c r="D41" s="28"/>
      <c r="E41" s="28"/>
      <c r="F41" s="28"/>
      <c r="G41" s="28"/>
      <c r="H41" s="28"/>
    </row>
    <row r="42" spans="2:8" ht="15.75" thickBot="1">
      <c r="B42" s="10" t="s">
        <v>72</v>
      </c>
      <c r="C42" s="11"/>
      <c r="D42" s="63">
        <f>F35</f>
        <v>97</v>
      </c>
      <c r="E42" s="11" t="s">
        <v>33</v>
      </c>
      <c r="F42" s="28"/>
      <c r="G42" s="28"/>
      <c r="H42" s="28"/>
    </row>
    <row r="43" spans="1:8" ht="15">
      <c r="A43" s="11"/>
      <c r="B43" s="10"/>
      <c r="C43" s="11"/>
      <c r="D43" s="11"/>
      <c r="E43" s="11"/>
      <c r="F43" s="28"/>
      <c r="G43" s="28"/>
      <c r="H43" s="28"/>
    </row>
    <row r="44" spans="2:8" ht="31.5" customHeight="1">
      <c r="B44" s="112" t="s">
        <v>97</v>
      </c>
      <c r="C44" s="112"/>
      <c r="D44" s="112"/>
      <c r="E44" s="112"/>
      <c r="F44" s="112"/>
      <c r="G44" s="112"/>
      <c r="H44" s="112"/>
    </row>
    <row r="45" spans="2:8" ht="31.5" customHeight="1">
      <c r="B45" s="103"/>
      <c r="C45" s="103"/>
      <c r="D45" s="5" t="s">
        <v>83</v>
      </c>
      <c r="E45" s="5" t="s">
        <v>81</v>
      </c>
      <c r="F45" s="5" t="s">
        <v>82</v>
      </c>
      <c r="G45" s="103"/>
      <c r="H45" s="103"/>
    </row>
    <row r="46" spans="2:8" ht="15">
      <c r="B46" s="103" t="s">
        <v>92</v>
      </c>
      <c r="C46" s="103"/>
      <c r="D46" s="7">
        <f>SUM(D47:D48)</f>
        <v>127</v>
      </c>
      <c r="E46" s="7">
        <f>SUM(E47:E48)</f>
        <v>130</v>
      </c>
      <c r="F46" s="7">
        <f>SUM(F47:F48)</f>
        <v>125</v>
      </c>
      <c r="G46" s="103"/>
      <c r="H46" s="103"/>
    </row>
    <row r="47" spans="2:8" ht="15">
      <c r="B47" s="111" t="s">
        <v>95</v>
      </c>
      <c r="C47" s="103"/>
      <c r="D47" s="7">
        <v>87</v>
      </c>
      <c r="E47" s="7">
        <v>88</v>
      </c>
      <c r="F47" s="7">
        <v>86</v>
      </c>
      <c r="G47" s="103"/>
      <c r="H47" s="103"/>
    </row>
    <row r="48" spans="2:8" ht="15">
      <c r="B48" s="108" t="s">
        <v>96</v>
      </c>
      <c r="C48" s="11"/>
      <c r="D48" s="7">
        <v>40</v>
      </c>
      <c r="E48" s="7">
        <v>42</v>
      </c>
      <c r="F48" s="7">
        <v>39</v>
      </c>
      <c r="G48" s="11"/>
      <c r="H48" s="11"/>
    </row>
    <row r="49" spans="2:8" ht="33" customHeight="1">
      <c r="B49" s="114" t="s">
        <v>108</v>
      </c>
      <c r="C49" s="114"/>
      <c r="D49" s="114"/>
      <c r="E49" s="114"/>
      <c r="F49" s="114"/>
      <c r="G49" s="114"/>
      <c r="H49" s="114"/>
    </row>
    <row r="50" spans="4:10" ht="33.75" customHeight="1">
      <c r="D50" s="5" t="s">
        <v>12</v>
      </c>
      <c r="E50" s="5" t="s">
        <v>11</v>
      </c>
      <c r="F50" s="5" t="s">
        <v>10</v>
      </c>
      <c r="G50" s="5"/>
      <c r="H50" s="5" t="s">
        <v>9</v>
      </c>
      <c r="J50" s="107" t="s">
        <v>88</v>
      </c>
    </row>
    <row r="51" spans="2:10" ht="24.75" customHeight="1">
      <c r="B51" s="6" t="s">
        <v>73</v>
      </c>
      <c r="C51" s="7"/>
      <c r="D51" s="7">
        <v>1000000</v>
      </c>
      <c r="E51" s="7">
        <f>(D46+E46)/2</f>
        <v>128.5</v>
      </c>
      <c r="F51" s="7">
        <f>D51/E51</f>
        <v>7782.101167315175</v>
      </c>
      <c r="G51" s="7"/>
      <c r="H51" s="8">
        <f>F51/$H$34</f>
        <v>40.95842719639566</v>
      </c>
      <c r="J51" s="106">
        <f>(1+$D$26/100)*H51</f>
        <v>40.5488429244317</v>
      </c>
    </row>
    <row r="52" spans="2:10" ht="24.75" customHeight="1">
      <c r="B52" s="9" t="s">
        <v>0</v>
      </c>
      <c r="C52" s="7"/>
      <c r="D52" s="7">
        <f>0.65*D51</f>
        <v>650000</v>
      </c>
      <c r="E52" s="7">
        <f>(D47+E47)/2</f>
        <v>87.5</v>
      </c>
      <c r="F52" s="7">
        <f>D52/E52</f>
        <v>7428.571428571428</v>
      </c>
      <c r="G52" s="7"/>
      <c r="H52" s="8">
        <f>F52/$H$34</f>
        <v>39.097744360902254</v>
      </c>
      <c r="J52" s="106">
        <f>(1+$D$26/100)*H52</f>
        <v>38.70676691729323</v>
      </c>
    </row>
    <row r="53" spans="2:10" ht="24.75" customHeight="1">
      <c r="B53" s="9" t="s">
        <v>1</v>
      </c>
      <c r="C53" s="7"/>
      <c r="D53" s="7">
        <f>D51-D52</f>
        <v>350000</v>
      </c>
      <c r="E53" s="7">
        <f>(D48+E48)/2</f>
        <v>41</v>
      </c>
      <c r="F53" s="7">
        <f>D53/E53</f>
        <v>8536.585365853658</v>
      </c>
      <c r="G53" s="7"/>
      <c r="H53" s="8">
        <f>F53/$H$34</f>
        <v>44.929396662387674</v>
      </c>
      <c r="J53" s="106">
        <f>(1+$D$26/100)*H53</f>
        <v>44.4801026957638</v>
      </c>
    </row>
    <row r="54" spans="1:9" s="2" customFormat="1" ht="44.25" customHeight="1">
      <c r="A54" s="13"/>
      <c r="B54" s="124" t="s">
        <v>87</v>
      </c>
      <c r="C54" s="124"/>
      <c r="D54" s="124"/>
      <c r="E54" s="124"/>
      <c r="F54" s="124"/>
      <c r="G54" s="124"/>
      <c r="H54" s="124"/>
      <c r="I54" s="13"/>
    </row>
    <row r="55" spans="4:13" ht="31.5" customHeight="1">
      <c r="D55" s="5" t="s">
        <v>75</v>
      </c>
      <c r="E55" s="5" t="s">
        <v>76</v>
      </c>
      <c r="F55" s="5" t="s">
        <v>77</v>
      </c>
      <c r="G55" s="5"/>
      <c r="H55" s="5" t="s">
        <v>74</v>
      </c>
      <c r="M55" s="56"/>
    </row>
    <row r="56" spans="2:15" ht="24.75" customHeight="1">
      <c r="B56" s="6" t="s">
        <v>74</v>
      </c>
      <c r="C56" s="7"/>
      <c r="D56" s="8">
        <f>(1+$D$26/100)*H51</f>
        <v>40.5488429244317</v>
      </c>
      <c r="E56" s="7">
        <f>D56*$H$36</f>
        <v>7623.182469793161</v>
      </c>
      <c r="F56" s="7">
        <f>(E46+F46)/2</f>
        <v>127.5</v>
      </c>
      <c r="G56" s="7"/>
      <c r="H56" s="7">
        <f>E56*F56</f>
        <v>971955.764898628</v>
      </c>
      <c r="K56" s="147" t="s">
        <v>99</v>
      </c>
      <c r="L56" s="85"/>
      <c r="N56" s="147" t="s">
        <v>100</v>
      </c>
      <c r="O56" s="85"/>
    </row>
    <row r="57" spans="2:16" ht="21.75">
      <c r="B57" s="9" t="s">
        <v>0</v>
      </c>
      <c r="C57" s="7"/>
      <c r="D57" s="8">
        <f>(1+$D$26/100)*H52</f>
        <v>38.70676691729323</v>
      </c>
      <c r="E57" s="7">
        <f>D57*$H$36</f>
        <v>7276.872180451127</v>
      </c>
      <c r="F57" s="7">
        <f>(E47+F47)/2</f>
        <v>87</v>
      </c>
      <c r="G57" s="7"/>
      <c r="H57" s="7">
        <f>E57*F57</f>
        <v>633087.879699248</v>
      </c>
      <c r="K57" s="149" t="s">
        <v>78</v>
      </c>
      <c r="L57" s="149" t="s">
        <v>110</v>
      </c>
      <c r="M57" s="158"/>
      <c r="N57" s="149" t="s">
        <v>109</v>
      </c>
      <c r="O57" s="149" t="s">
        <v>78</v>
      </c>
      <c r="P57" s="149" t="s">
        <v>110</v>
      </c>
    </row>
    <row r="58" spans="2:16" ht="24.75" customHeight="1">
      <c r="B58" s="9" t="s">
        <v>1</v>
      </c>
      <c r="C58" s="7"/>
      <c r="D58" s="8">
        <f>(1+$D$26/100)*H53</f>
        <v>44.4801026957638</v>
      </c>
      <c r="E58" s="7">
        <f>D58*$H$36</f>
        <v>8362.259306803593</v>
      </c>
      <c r="F58" s="7">
        <f>(E48+F48)/2</f>
        <v>40.5</v>
      </c>
      <c r="G58" s="7"/>
      <c r="H58" s="7">
        <f>E58*F58</f>
        <v>338671.5019255455</v>
      </c>
      <c r="K58" s="151">
        <f>H58/F58/H36</f>
        <v>44.48010269576379</v>
      </c>
      <c r="L58" s="157">
        <f>K58*D42</f>
        <v>4314.569961489087</v>
      </c>
      <c r="M58" s="109"/>
      <c r="N58" s="152">
        <f>D53*0.99</f>
        <v>346500</v>
      </c>
      <c r="O58" s="151">
        <f>N58/F58/H36</f>
        <v>45.508274231678485</v>
      </c>
      <c r="P58" s="157">
        <f>O58*D42</f>
        <v>4414.302600472813</v>
      </c>
    </row>
    <row r="59" spans="2:13" ht="24.75" customHeight="1">
      <c r="B59" s="108"/>
      <c r="C59" s="11"/>
      <c r="D59" s="26"/>
      <c r="E59" s="11"/>
      <c r="F59" s="11"/>
      <c r="G59" s="11"/>
      <c r="H59" s="11"/>
      <c r="K59" s="109"/>
      <c r="L59" s="110"/>
      <c r="M59" s="109"/>
    </row>
    <row r="60" spans="2:16" ht="72.75" customHeight="1">
      <c r="B60" s="114" t="s">
        <v>111</v>
      </c>
      <c r="C60" s="114"/>
      <c r="D60" s="114"/>
      <c r="E60" s="114"/>
      <c r="F60" s="114"/>
      <c r="G60" s="114"/>
      <c r="H60" s="114"/>
      <c r="K60" s="86"/>
      <c r="L60" s="86"/>
      <c r="O60" s="86"/>
      <c r="P60" s="87"/>
    </row>
    <row r="61" spans="5:7" ht="30" customHeight="1">
      <c r="E61" s="5" t="s">
        <v>12</v>
      </c>
      <c r="F61" s="5" t="s">
        <v>9</v>
      </c>
      <c r="G61" s="5"/>
    </row>
    <row r="62" spans="2:7" ht="30" customHeight="1">
      <c r="B62" s="121" t="s">
        <v>13</v>
      </c>
      <c r="C62" s="122"/>
      <c r="D62" s="123"/>
      <c r="E62" s="7">
        <v>60000</v>
      </c>
      <c r="F62" s="8"/>
      <c r="G62" s="26"/>
    </row>
    <row r="63" spans="2:7" ht="20.25" customHeight="1">
      <c r="B63" s="121" t="s">
        <v>14</v>
      </c>
      <c r="C63" s="122"/>
      <c r="D63" s="123"/>
      <c r="E63" s="7">
        <f>H58-E62</f>
        <v>278671.5019255455</v>
      </c>
      <c r="F63" s="8">
        <f>E63/F58/H34</f>
        <v>36.21462013327427</v>
      </c>
      <c r="G63" s="26"/>
    </row>
    <row r="64" ht="32.25" customHeight="1">
      <c r="E64" s="5" t="s">
        <v>12</v>
      </c>
    </row>
    <row r="65" spans="2:5" ht="20.25" customHeight="1">
      <c r="B65" s="118" t="s">
        <v>4</v>
      </c>
      <c r="C65" s="119"/>
      <c r="D65" s="120"/>
      <c r="E65" s="7">
        <f>F63*D42</f>
        <v>3512.8181529276044</v>
      </c>
    </row>
    <row r="66" spans="1:9" s="2" customFormat="1" ht="90" customHeight="1">
      <c r="A66" s="13"/>
      <c r="B66" s="114" t="s">
        <v>112</v>
      </c>
      <c r="C66" s="114"/>
      <c r="D66" s="114"/>
      <c r="E66" s="114"/>
      <c r="F66" s="114"/>
      <c r="G66" s="114"/>
      <c r="H66" s="114"/>
      <c r="I66" s="13"/>
    </row>
    <row r="67" spans="4:5" ht="33.75" customHeight="1">
      <c r="D67" s="14"/>
      <c r="E67" s="5" t="s">
        <v>74</v>
      </c>
    </row>
    <row r="68" spans="2:5" ht="30.75" customHeight="1">
      <c r="B68" s="131" t="s">
        <v>4</v>
      </c>
      <c r="C68" s="132"/>
      <c r="D68" s="133"/>
      <c r="E68" s="7">
        <f>E65</f>
        <v>3512.8181529276044</v>
      </c>
    </row>
    <row r="69" spans="2:5" ht="24.75" customHeight="1" thickBot="1">
      <c r="B69" s="125" t="s">
        <v>5</v>
      </c>
      <c r="C69" s="126"/>
      <c r="D69" s="127"/>
      <c r="E69" s="15">
        <f>E62/2/2/H36*D42</f>
        <v>7739.36170212766</v>
      </c>
    </row>
    <row r="70" spans="2:5" ht="24.75" customHeight="1" thickTop="1">
      <c r="B70" s="128"/>
      <c r="C70" s="129"/>
      <c r="D70" s="130"/>
      <c r="E70" s="16">
        <f>SUM(E68:E69)</f>
        <v>11252.179855055263</v>
      </c>
    </row>
    <row r="71" spans="1:9" s="2" customFormat="1" ht="81" customHeight="1">
      <c r="A71" s="13"/>
      <c r="B71" s="114" t="s">
        <v>113</v>
      </c>
      <c r="C71" s="114"/>
      <c r="D71" s="114"/>
      <c r="E71" s="114"/>
      <c r="F71" s="114"/>
      <c r="G71" s="114"/>
      <c r="H71" s="114"/>
      <c r="I71" s="13"/>
    </row>
    <row r="72" spans="4:13" ht="48.75" customHeight="1">
      <c r="D72" s="5" t="s">
        <v>67</v>
      </c>
      <c r="E72" s="5" t="s">
        <v>66</v>
      </c>
      <c r="F72" s="5" t="s">
        <v>68</v>
      </c>
      <c r="G72" s="5"/>
      <c r="L72" s="155" t="s">
        <v>103</v>
      </c>
      <c r="M72" s="155"/>
    </row>
    <row r="73" spans="2:13" ht="24.75" customHeight="1">
      <c r="B73" s="6" t="s">
        <v>114</v>
      </c>
      <c r="C73" s="7"/>
      <c r="D73" s="8">
        <v>0</v>
      </c>
      <c r="E73" s="8">
        <v>1.6</v>
      </c>
      <c r="F73" s="7">
        <f>D73*E73</f>
        <v>0</v>
      </c>
      <c r="G73" s="11"/>
      <c r="L73" s="154">
        <f>30351.24*0.9897</f>
        <v>30038.622228000004</v>
      </c>
      <c r="M73" s="57" t="s">
        <v>35</v>
      </c>
    </row>
    <row r="74" spans="2:13" ht="24.75" customHeight="1" thickBot="1">
      <c r="B74" s="58" t="s">
        <v>15</v>
      </c>
      <c r="C74" s="15"/>
      <c r="D74" s="20">
        <f>L73</f>
        <v>30038.622228000004</v>
      </c>
      <c r="E74" s="20">
        <v>0.5</v>
      </c>
      <c r="F74" s="15">
        <f>D74*E74</f>
        <v>15019.311114000002</v>
      </c>
      <c r="G74" s="11"/>
      <c r="L74" s="154">
        <f>18937.64*0.9897</f>
        <v>18742.582308</v>
      </c>
      <c r="M74" s="57" t="s">
        <v>36</v>
      </c>
    </row>
    <row r="75" spans="2:7" ht="24.75" customHeight="1" thickTop="1">
      <c r="B75" s="10"/>
      <c r="C75" s="11"/>
      <c r="D75" s="26"/>
      <c r="E75" s="26"/>
      <c r="F75" s="11">
        <f>F73+F74</f>
        <v>15019.311114000002</v>
      </c>
      <c r="G75" s="11"/>
    </row>
    <row r="76" spans="1:9" s="2" customFormat="1" ht="45" customHeight="1">
      <c r="A76" s="13"/>
      <c r="B76" s="114" t="s">
        <v>34</v>
      </c>
      <c r="C76" s="114"/>
      <c r="D76" s="114"/>
      <c r="E76" s="114"/>
      <c r="F76" s="114"/>
      <c r="G76" s="114"/>
      <c r="H76" s="114"/>
      <c r="I76" s="13"/>
    </row>
    <row r="77" spans="1:9" s="3" customFormat="1" ht="52.5" thickBot="1">
      <c r="A77" s="10"/>
      <c r="B77" s="22"/>
      <c r="C77" s="23"/>
      <c r="D77" s="24" t="s">
        <v>74</v>
      </c>
      <c r="E77" s="24" t="s">
        <v>86</v>
      </c>
      <c r="F77" s="24" t="s">
        <v>89</v>
      </c>
      <c r="G77" s="5"/>
      <c r="H77" s="10"/>
      <c r="I77" s="10"/>
    </row>
    <row r="78" spans="2:7" ht="24.75" customHeight="1" thickTop="1">
      <c r="B78" s="17" t="s">
        <v>2</v>
      </c>
      <c r="C78" s="18"/>
      <c r="D78" s="16">
        <f>E70</f>
        <v>11252.179855055263</v>
      </c>
      <c r="E78" s="16">
        <f>F73+F74</f>
        <v>15019.311114000002</v>
      </c>
      <c r="F78" s="89">
        <f>D78-E78</f>
        <v>-3767.131258944739</v>
      </c>
      <c r="G78" s="91"/>
    </row>
    <row r="79" ht="24.75" customHeight="1">
      <c r="D79" s="59" t="s">
        <v>38</v>
      </c>
    </row>
  </sheetData>
  <sheetProtection/>
  <mergeCells count="19">
    <mergeCell ref="L72:M72"/>
    <mergeCell ref="B66:H66"/>
    <mergeCell ref="B1:H1"/>
    <mergeCell ref="B3:H5"/>
    <mergeCell ref="B7:H9"/>
    <mergeCell ref="B11:H11"/>
    <mergeCell ref="B12:H12"/>
    <mergeCell ref="B49:H49"/>
    <mergeCell ref="B44:H44"/>
    <mergeCell ref="B68:D68"/>
    <mergeCell ref="B69:D69"/>
    <mergeCell ref="B70:D70"/>
    <mergeCell ref="B71:H71"/>
    <mergeCell ref="B76:H76"/>
    <mergeCell ref="B54:H54"/>
    <mergeCell ref="B60:H60"/>
    <mergeCell ref="B62:D62"/>
    <mergeCell ref="B63:D63"/>
    <mergeCell ref="B65:D65"/>
  </mergeCells>
  <hyperlinks>
    <hyperlink ref="B25" r:id="rId1" display="Indeksikorotus 2016 &gt; 2017 (lähde: Kuntaliiton yleiskirje 21.11.2017)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2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="80" zoomScaleNormal="80" zoomScalePageLayoutView="0" workbookViewId="0" topLeftCell="A1">
      <selection activeCell="S5" sqref="S5"/>
    </sheetView>
  </sheetViews>
  <sheetFormatPr defaultColWidth="9.6640625" defaultRowHeight="15"/>
  <cols>
    <col min="1" max="2" width="7.10546875" style="0" customWidth="1"/>
    <col min="3" max="3" width="11.99609375" style="0" bestFit="1" customWidth="1"/>
    <col min="4" max="5" width="7.77734375" style="0" customWidth="1"/>
    <col min="6" max="7" width="5.6640625" style="0" customWidth="1"/>
    <col min="8" max="8" width="6.88671875" style="0" customWidth="1"/>
    <col min="9" max="11" width="9.6640625" style="0" customWidth="1"/>
    <col min="12" max="12" width="12.3359375" style="0" customWidth="1"/>
    <col min="13" max="15" width="9.6640625" style="0" customWidth="1"/>
    <col min="16" max="17" width="11.3359375" style="0" customWidth="1"/>
    <col min="18" max="18" width="7.3359375" style="0" customWidth="1"/>
  </cols>
  <sheetData>
    <row r="1" spans="1:18" ht="15">
      <c r="A1" s="134" t="s">
        <v>41</v>
      </c>
      <c r="B1" s="135"/>
      <c r="C1" s="65" t="s">
        <v>42</v>
      </c>
      <c r="D1" s="136" t="s">
        <v>43</v>
      </c>
      <c r="E1" s="137"/>
      <c r="F1" s="138" t="s">
        <v>44</v>
      </c>
      <c r="G1" s="138"/>
      <c r="H1" s="138"/>
      <c r="I1" s="139" t="s">
        <v>45</v>
      </c>
      <c r="J1" s="140"/>
      <c r="K1" s="140"/>
      <c r="L1" s="141"/>
      <c r="M1" s="142" t="s">
        <v>46</v>
      </c>
      <c r="N1" s="143"/>
      <c r="O1" s="144"/>
      <c r="P1" s="145" t="s">
        <v>47</v>
      </c>
      <c r="Q1" s="134"/>
      <c r="R1" s="135"/>
    </row>
    <row r="2" spans="1:18" ht="42">
      <c r="A2" s="66" t="s">
        <v>48</v>
      </c>
      <c r="B2" s="67" t="s">
        <v>49</v>
      </c>
      <c r="C2" s="68" t="s">
        <v>50</v>
      </c>
      <c r="D2" s="69" t="s">
        <v>48</v>
      </c>
      <c r="E2" s="70" t="s">
        <v>51</v>
      </c>
      <c r="F2" s="71" t="s">
        <v>52</v>
      </c>
      <c r="G2" s="71" t="s">
        <v>53</v>
      </c>
      <c r="H2" s="71" t="s">
        <v>54</v>
      </c>
      <c r="I2" s="72" t="s">
        <v>55</v>
      </c>
      <c r="J2" s="73" t="s">
        <v>56</v>
      </c>
      <c r="K2" s="73" t="s">
        <v>65</v>
      </c>
      <c r="L2" s="74" t="s">
        <v>57</v>
      </c>
      <c r="M2" s="69" t="s">
        <v>58</v>
      </c>
      <c r="N2" s="75" t="s">
        <v>59</v>
      </c>
      <c r="O2" s="76" t="s">
        <v>60</v>
      </c>
      <c r="P2" s="77" t="s">
        <v>61</v>
      </c>
      <c r="Q2" s="66" t="s">
        <v>62</v>
      </c>
      <c r="R2" s="67" t="s">
        <v>63</v>
      </c>
    </row>
    <row r="3" spans="1:18" ht="15">
      <c r="A3" s="78"/>
      <c r="B3" s="78"/>
      <c r="C3" s="79"/>
      <c r="D3" s="80"/>
      <c r="E3" s="80"/>
      <c r="F3" s="81"/>
      <c r="G3" s="81"/>
      <c r="H3" s="81"/>
      <c r="I3" s="82"/>
      <c r="J3" s="83" t="s">
        <v>64</v>
      </c>
      <c r="K3" s="82"/>
      <c r="L3" s="82"/>
      <c r="M3" s="80"/>
      <c r="N3" s="80"/>
      <c r="O3" s="80"/>
      <c r="P3" s="78"/>
      <c r="Q3" s="78"/>
      <c r="R3" s="78"/>
    </row>
    <row r="4" spans="1:18" ht="15">
      <c r="A4" s="78"/>
      <c r="B4" s="78"/>
      <c r="C4" s="79"/>
      <c r="D4" s="80"/>
      <c r="E4" s="80"/>
      <c r="F4" s="81"/>
      <c r="G4" s="81"/>
      <c r="H4" s="81"/>
      <c r="I4" s="82"/>
      <c r="J4" s="82"/>
      <c r="K4" s="82"/>
      <c r="L4" s="82"/>
      <c r="M4" s="80"/>
      <c r="N4" s="80"/>
      <c r="O4" s="80"/>
      <c r="P4" s="78"/>
      <c r="Q4" s="78"/>
      <c r="R4" s="78"/>
    </row>
    <row r="5" spans="1:18" ht="15">
      <c r="A5" s="78"/>
      <c r="B5" s="78"/>
      <c r="C5" s="79"/>
      <c r="D5" s="80"/>
      <c r="E5" s="80"/>
      <c r="F5" s="81"/>
      <c r="G5" s="81"/>
      <c r="H5" s="81"/>
      <c r="I5" s="82"/>
      <c r="J5" s="82"/>
      <c r="K5" s="82"/>
      <c r="L5" s="82"/>
      <c r="M5" s="80"/>
      <c r="N5" s="80"/>
      <c r="O5" s="80"/>
      <c r="P5" s="78"/>
      <c r="Q5" s="78"/>
      <c r="R5" s="78"/>
    </row>
    <row r="6" spans="1:18" ht="15">
      <c r="A6" s="78"/>
      <c r="B6" s="78"/>
      <c r="C6" s="79"/>
      <c r="D6" s="80"/>
      <c r="E6" s="80"/>
      <c r="F6" s="81"/>
      <c r="G6" s="81"/>
      <c r="H6" s="81"/>
      <c r="I6" s="82"/>
      <c r="J6" s="82"/>
      <c r="K6" s="82"/>
      <c r="L6" s="82"/>
      <c r="M6" s="80"/>
      <c r="N6" s="80"/>
      <c r="O6" s="80"/>
      <c r="P6" s="78"/>
      <c r="Q6" s="78"/>
      <c r="R6" s="78"/>
    </row>
    <row r="7" spans="1:18" ht="15">
      <c r="A7" s="78"/>
      <c r="B7" s="78"/>
      <c r="C7" s="79"/>
      <c r="D7" s="80"/>
      <c r="E7" s="80"/>
      <c r="F7" s="81"/>
      <c r="G7" s="81"/>
      <c r="H7" s="81"/>
      <c r="I7" s="82"/>
      <c r="J7" s="82"/>
      <c r="K7" s="82"/>
      <c r="L7" s="82"/>
      <c r="M7" s="80"/>
      <c r="N7" s="80"/>
      <c r="O7" s="80"/>
      <c r="P7" s="78"/>
      <c r="Q7" s="78"/>
      <c r="R7" s="78"/>
    </row>
    <row r="8" spans="1:18" ht="15">
      <c r="A8" s="78"/>
      <c r="B8" s="78"/>
      <c r="C8" s="79"/>
      <c r="D8" s="80"/>
      <c r="E8" s="80"/>
      <c r="F8" s="81"/>
      <c r="G8" s="81"/>
      <c r="H8" s="81"/>
      <c r="I8" s="82"/>
      <c r="J8" s="82"/>
      <c r="K8" s="82"/>
      <c r="L8" s="82"/>
      <c r="M8" s="80"/>
      <c r="N8" s="80"/>
      <c r="O8" s="80"/>
      <c r="P8" s="78"/>
      <c r="Q8" s="78"/>
      <c r="R8" s="78"/>
    </row>
  </sheetData>
  <sheetProtection/>
  <mergeCells count="6">
    <mergeCell ref="A1:B1"/>
    <mergeCell ref="D1:E1"/>
    <mergeCell ref="F1:H1"/>
    <mergeCell ref="I1:L1"/>
    <mergeCell ref="M1:O1"/>
    <mergeCell ref="P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Jyväskylän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JKL</dc:creator>
  <cp:keywords/>
  <dc:description/>
  <cp:lastModifiedBy>Lehtonen Sanna</cp:lastModifiedBy>
  <cp:lastPrinted>2015-12-18T12:37:53Z</cp:lastPrinted>
  <dcterms:created xsi:type="dcterms:W3CDTF">2015-01-15T10:20:17Z</dcterms:created>
  <dcterms:modified xsi:type="dcterms:W3CDTF">2017-11-22T12:38:31Z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