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Kevät 2020\PÄIVITÄ\"/>
    </mc:Choice>
  </mc:AlternateContent>
  <xr:revisionPtr revIDLastSave="293" documentId="11_8D8F57B66B8D2712EF8F1C8147AA0DD7C449290A" xr6:coauthVersionLast="41" xr6:coauthVersionMax="41" xr10:uidLastSave="{0464B295-853C-40C7-BCE2-8FC508CEDCEC}"/>
  <bookViews>
    <workbookView xWindow="-28898" yWindow="2753" windowWidth="28996" windowHeight="15794" activeTab="2" xr2:uid="{00000000-000D-0000-FFFF-FFFF00000000}"/>
  </bookViews>
  <sheets>
    <sheet name="kunnat" sheetId="1" r:id="rId1"/>
    <sheet name="kuntayhtymät" sheetId="2" r:id="rId2"/>
    <sheet name="kuntakonserni" sheetId="3" r:id="rId3"/>
  </sheets>
  <definedNames>
    <definedName name="_xlnm.Print_Area" localSheetId="0">kunnat!$A$1:$AM$65</definedName>
    <definedName name="_xlnm.Print_Area" localSheetId="1">kuntayhtymät!$A$1:$AM$66</definedName>
    <definedName name="Tulostusalue_MI">kunnat!$A$1:$Z$61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42" i="3" l="1"/>
  <c r="AN42" i="3"/>
  <c r="AO42" i="3"/>
  <c r="AP42" i="3"/>
  <c r="AN29" i="3"/>
  <c r="AO29" i="3"/>
  <c r="AN30" i="3"/>
  <c r="AO30" i="3"/>
  <c r="AP30" i="3"/>
  <c r="AQ30" i="3"/>
  <c r="AN23" i="3"/>
  <c r="AO23" i="3"/>
  <c r="AP23" i="3"/>
  <c r="AQ23" i="3"/>
  <c r="R43" i="3"/>
  <c r="S43" i="3"/>
  <c r="T43" i="3"/>
  <c r="U43" i="3"/>
  <c r="AQ29" i="3" l="1"/>
  <c r="AP29" i="3"/>
  <c r="AN15" i="2"/>
  <c r="AO15" i="2"/>
  <c r="AP15" i="2"/>
  <c r="AQ15" i="2"/>
  <c r="AN19" i="2"/>
  <c r="AO19" i="2"/>
  <c r="AP19" i="2"/>
  <c r="AQ19" i="2"/>
  <c r="AN57" i="2"/>
  <c r="AO57" i="2"/>
  <c r="AP57" i="2"/>
  <c r="AQ57" i="2"/>
  <c r="AN39" i="2"/>
  <c r="AO39" i="2"/>
  <c r="AP39" i="2"/>
  <c r="AQ39" i="2"/>
  <c r="AN29" i="2"/>
  <c r="AN28" i="2" s="1"/>
  <c r="AO29" i="2"/>
  <c r="AP29" i="2"/>
  <c r="AQ29" i="2"/>
  <c r="R42" i="2"/>
  <c r="S42" i="2"/>
  <c r="T42" i="2"/>
  <c r="U42" i="2"/>
  <c r="AQ28" i="2" l="1"/>
  <c r="AP28" i="2"/>
  <c r="AO28" i="2"/>
  <c r="AN57" i="1"/>
  <c r="AO57" i="1"/>
  <c r="AP57" i="1"/>
  <c r="AQ57" i="1"/>
  <c r="AN39" i="1"/>
  <c r="AO39" i="1"/>
  <c r="AP39" i="1"/>
  <c r="AQ39" i="1"/>
  <c r="AO28" i="1"/>
  <c r="AP28" i="1"/>
  <c r="AN29" i="1"/>
  <c r="AN28" i="1" s="1"/>
  <c r="AO29" i="1"/>
  <c r="AP29" i="1"/>
  <c r="AQ29" i="1"/>
  <c r="AN23" i="1"/>
  <c r="AO23" i="1"/>
  <c r="AP23" i="1"/>
  <c r="AQ23" i="1"/>
  <c r="AN19" i="1"/>
  <c r="AO19" i="1"/>
  <c r="AP19" i="1"/>
  <c r="AQ19" i="1"/>
  <c r="AN15" i="1"/>
  <c r="AO15" i="1"/>
  <c r="AP15" i="1"/>
  <c r="AQ15" i="1"/>
  <c r="AF53" i="1"/>
  <c r="AQ28" i="1" l="1"/>
  <c r="R42" i="1"/>
  <c r="S42" i="1"/>
  <c r="T42" i="1"/>
  <c r="U42" i="1"/>
  <c r="AM66" i="3" l="1"/>
  <c r="AM67" i="3" s="1"/>
  <c r="AM64" i="3"/>
  <c r="AM65" i="3" s="1"/>
  <c r="AM42" i="3"/>
  <c r="AM30" i="3"/>
  <c r="AM29" i="3" s="1"/>
  <c r="AM23" i="3"/>
  <c r="AM19" i="3"/>
  <c r="AM7" i="3"/>
  <c r="Q43" i="3"/>
  <c r="Q35" i="3" s="1"/>
  <c r="Q22" i="3"/>
  <c r="Q14" i="3"/>
  <c r="Q8" i="3"/>
  <c r="AM53" i="3" l="1"/>
  <c r="Q7" i="3"/>
  <c r="Q63" i="3" s="1"/>
  <c r="AM57" i="2" l="1"/>
  <c r="AM39" i="2"/>
  <c r="AM29" i="2"/>
  <c r="AM23" i="2"/>
  <c r="AM19" i="2"/>
  <c r="AM15" i="2"/>
  <c r="AM7" i="2"/>
  <c r="AM28" i="2" l="1"/>
  <c r="AM64" i="2" s="1"/>
  <c r="AM65" i="2" s="1"/>
  <c r="Q55" i="2"/>
  <c r="AM61" i="2" s="1"/>
  <c r="AM62" i="2" s="1"/>
  <c r="Q49" i="2"/>
  <c r="Q43" i="2"/>
  <c r="Q35" i="2"/>
  <c r="Q29" i="2"/>
  <c r="Q22" i="2"/>
  <c r="Q14" i="2"/>
  <c r="Q8" i="2"/>
  <c r="Q8" i="1"/>
  <c r="AM57" i="1"/>
  <c r="AM39" i="1"/>
  <c r="AM29" i="1"/>
  <c r="AM23" i="1"/>
  <c r="AM19" i="1"/>
  <c r="AM15" i="1"/>
  <c r="AM7" i="1"/>
  <c r="Q55" i="1"/>
  <c r="AM61" i="1" s="1"/>
  <c r="AM62" i="1" s="1"/>
  <c r="Q49" i="1"/>
  <c r="Q43" i="1"/>
  <c r="Q35" i="1"/>
  <c r="Q29" i="1"/>
  <c r="Q22" i="1"/>
  <c r="Q14" i="1"/>
  <c r="Q42" i="1" l="1"/>
  <c r="Q34" i="1" s="1"/>
  <c r="AM49" i="2"/>
  <c r="Q42" i="2"/>
  <c r="Q34" i="2" s="1"/>
  <c r="Q7" i="2"/>
  <c r="AM28" i="1"/>
  <c r="Q7" i="1"/>
  <c r="AL57" i="2"/>
  <c r="AL39" i="2"/>
  <c r="AL29" i="2"/>
  <c r="AL23" i="2"/>
  <c r="AL19" i="2"/>
  <c r="AL15" i="2"/>
  <c r="AL7" i="2"/>
  <c r="P55" i="2"/>
  <c r="AL61" i="2" s="1"/>
  <c r="AL62" i="2" s="1"/>
  <c r="P49" i="2"/>
  <c r="P43" i="2"/>
  <c r="P35" i="2"/>
  <c r="P29" i="2"/>
  <c r="P22" i="2"/>
  <c r="P14" i="2"/>
  <c r="P8" i="2"/>
  <c r="AL30" i="3"/>
  <c r="AL66" i="3"/>
  <c r="AL67" i="3" s="1"/>
  <c r="AL64" i="3"/>
  <c r="AL65" i="3" s="1"/>
  <c r="AL42" i="3"/>
  <c r="AL23" i="3"/>
  <c r="AL19" i="3"/>
  <c r="AL7" i="3"/>
  <c r="P43" i="3"/>
  <c r="P35" i="3" s="1"/>
  <c r="P22" i="3"/>
  <c r="P14" i="3"/>
  <c r="P8" i="3"/>
  <c r="AM64" i="1" l="1"/>
  <c r="AM65" i="1" s="1"/>
  <c r="Q63" i="2"/>
  <c r="AM49" i="1"/>
  <c r="Q63" i="1"/>
  <c r="P42" i="2"/>
  <c r="P34" i="2" s="1"/>
  <c r="AL28" i="2"/>
  <c r="AL64" i="2" s="1"/>
  <c r="AL65" i="2" s="1"/>
  <c r="P7" i="2"/>
  <c r="AL29" i="3"/>
  <c r="AL53" i="3" s="1"/>
  <c r="P7" i="3"/>
  <c r="P63" i="3" s="1"/>
  <c r="AL49" i="2" l="1"/>
  <c r="P63" i="2"/>
  <c r="AL57" i="1" l="1"/>
  <c r="AL39" i="1"/>
  <c r="AL29" i="1"/>
  <c r="AL23" i="1"/>
  <c r="AL19" i="1"/>
  <c r="AL15" i="1"/>
  <c r="AL7" i="1"/>
  <c r="P55" i="1"/>
  <c r="AL61" i="1" s="1"/>
  <c r="AL62" i="1" s="1"/>
  <c r="P49" i="1"/>
  <c r="P43" i="1"/>
  <c r="P35" i="1"/>
  <c r="P29" i="1"/>
  <c r="P22" i="1"/>
  <c r="P14" i="1"/>
  <c r="P8" i="1"/>
  <c r="AL28" i="1" l="1"/>
  <c r="AL64" i="1" s="1"/>
  <c r="AL65" i="1" s="1"/>
  <c r="P42" i="1"/>
  <c r="P34" i="1" s="1"/>
  <c r="P7" i="1"/>
  <c r="AL49" i="1" l="1"/>
  <c r="P63" i="1"/>
  <c r="AK66" i="3"/>
  <c r="AK67" i="3" s="1"/>
  <c r="AK64" i="3"/>
  <c r="AK65" i="3" s="1"/>
  <c r="AK42" i="3"/>
  <c r="AK30" i="3"/>
  <c r="AK29" i="3" s="1"/>
  <c r="AK23" i="3"/>
  <c r="AK19" i="3"/>
  <c r="AK7" i="3"/>
  <c r="O43" i="3"/>
  <c r="O35" i="3" s="1"/>
  <c r="O22" i="3"/>
  <c r="O14" i="3"/>
  <c r="O8" i="3"/>
  <c r="O7" i="3" l="1"/>
  <c r="O63" i="3" s="1"/>
  <c r="AK53" i="3"/>
  <c r="AK57" i="2" l="1"/>
  <c r="AK39" i="2"/>
  <c r="AK29" i="2"/>
  <c r="AK23" i="2"/>
  <c r="AK19" i="2"/>
  <c r="AK15" i="2"/>
  <c r="AK7" i="2"/>
  <c r="O55" i="2"/>
  <c r="AK61" i="2" s="1"/>
  <c r="AK62" i="2" s="1"/>
  <c r="O49" i="2"/>
  <c r="O43" i="2"/>
  <c r="O35" i="2"/>
  <c r="O29" i="2"/>
  <c r="O22" i="2"/>
  <c r="O14" i="2"/>
  <c r="O8" i="2"/>
  <c r="AK57" i="1"/>
  <c r="AK39" i="1"/>
  <c r="AK29" i="1"/>
  <c r="AK23" i="1"/>
  <c r="AK19" i="1"/>
  <c r="AK15" i="1"/>
  <c r="AK7" i="1"/>
  <c r="O55" i="1"/>
  <c r="AK61" i="1" s="1"/>
  <c r="AK62" i="1" s="1"/>
  <c r="O49" i="1"/>
  <c r="O43" i="1"/>
  <c r="O35" i="1"/>
  <c r="O29" i="1"/>
  <c r="O22" i="1"/>
  <c r="O14" i="1"/>
  <c r="O8" i="1"/>
  <c r="O42" i="2" l="1"/>
  <c r="O34" i="2" s="1"/>
  <c r="AK28" i="2"/>
  <c r="AK64" i="2" s="1"/>
  <c r="AK65" i="2" s="1"/>
  <c r="O7" i="2"/>
  <c r="AK28" i="1"/>
  <c r="AK64" i="1" s="1"/>
  <c r="AK65" i="1" s="1"/>
  <c r="O42" i="1"/>
  <c r="O34" i="1" s="1"/>
  <c r="O7" i="1"/>
  <c r="AJ66" i="3"/>
  <c r="AJ67" i="3" s="1"/>
  <c r="AJ64" i="3"/>
  <c r="AJ65" i="3" s="1"/>
  <c r="AJ42" i="3"/>
  <c r="AJ30" i="3"/>
  <c r="AJ23" i="3"/>
  <c r="AJ19" i="3"/>
  <c r="AJ7" i="3"/>
  <c r="N43" i="3"/>
  <c r="N35" i="3" s="1"/>
  <c r="N22" i="3"/>
  <c r="N14" i="3"/>
  <c r="N8" i="3"/>
  <c r="AJ29" i="3" l="1"/>
  <c r="AJ53" i="3" s="1"/>
  <c r="AK49" i="2"/>
  <c r="O63" i="2"/>
  <c r="AK49" i="1"/>
  <c r="O63" i="1"/>
  <c r="N7" i="3"/>
  <c r="N63" i="3" s="1"/>
  <c r="AJ57" i="2"/>
  <c r="AJ39" i="2"/>
  <c r="AJ29" i="2"/>
  <c r="AJ23" i="2"/>
  <c r="AJ19" i="2"/>
  <c r="AJ15" i="2"/>
  <c r="AJ7" i="2"/>
  <c r="N55" i="2"/>
  <c r="AJ61" i="2" s="1"/>
  <c r="AJ62" i="2" s="1"/>
  <c r="N49" i="2"/>
  <c r="N43" i="2"/>
  <c r="N35" i="2"/>
  <c r="N29" i="2"/>
  <c r="N22" i="2"/>
  <c r="N14" i="2"/>
  <c r="N8" i="2"/>
  <c r="AJ57" i="1"/>
  <c r="AJ39" i="1"/>
  <c r="AJ29" i="1"/>
  <c r="AJ23" i="1"/>
  <c r="AJ19" i="1"/>
  <c r="AJ15" i="1"/>
  <c r="AJ7" i="1"/>
  <c r="N55" i="1"/>
  <c r="AJ61" i="1" s="1"/>
  <c r="AJ62" i="1" s="1"/>
  <c r="N49" i="1"/>
  <c r="N43" i="1"/>
  <c r="N35" i="1"/>
  <c r="N29" i="1"/>
  <c r="N22" i="1"/>
  <c r="N14" i="1"/>
  <c r="N8" i="1"/>
  <c r="AI66" i="3"/>
  <c r="AI67" i="3" s="1"/>
  <c r="AI64" i="3"/>
  <c r="AI65" i="3" s="1"/>
  <c r="AI42" i="3"/>
  <c r="AI30" i="3"/>
  <c r="AI29" i="3" s="1"/>
  <c r="AI23" i="3"/>
  <c r="AI19" i="3"/>
  <c r="AI7" i="3"/>
  <c r="M43" i="3"/>
  <c r="M35" i="3" s="1"/>
  <c r="M22" i="3"/>
  <c r="M14" i="3"/>
  <c r="M8" i="3"/>
  <c r="AI57" i="2"/>
  <c r="AI39" i="2"/>
  <c r="AI29" i="2"/>
  <c r="AI23" i="2"/>
  <c r="AI19" i="2"/>
  <c r="AI15" i="2"/>
  <c r="AI7" i="2"/>
  <c r="M55" i="2"/>
  <c r="AI61" i="2" s="1"/>
  <c r="AI62" i="2" s="1"/>
  <c r="M49" i="2"/>
  <c r="M43" i="2"/>
  <c r="M35" i="2"/>
  <c r="M29" i="2"/>
  <c r="M22" i="2"/>
  <c r="M14" i="2"/>
  <c r="M8" i="2"/>
  <c r="M8" i="1"/>
  <c r="AI57" i="1"/>
  <c r="AI39" i="1"/>
  <c r="AI28" i="1" s="1"/>
  <c r="AI29" i="1"/>
  <c r="AI23" i="1"/>
  <c r="AI19" i="1"/>
  <c r="AI15" i="1"/>
  <c r="AI7" i="1"/>
  <c r="M55" i="1"/>
  <c r="AI61" i="1" s="1"/>
  <c r="AI62" i="1" s="1"/>
  <c r="M49" i="1"/>
  <c r="M43" i="1"/>
  <c r="M35" i="1"/>
  <c r="M29" i="1"/>
  <c r="M22" i="1"/>
  <c r="M14" i="1"/>
  <c r="AH66" i="3"/>
  <c r="AH67" i="3" s="1"/>
  <c r="AH64" i="3"/>
  <c r="AH65" i="3" s="1"/>
  <c r="AH7" i="3"/>
  <c r="AH19" i="3"/>
  <c r="AH23" i="3"/>
  <c r="AH30" i="3"/>
  <c r="AH42" i="3"/>
  <c r="L8" i="3"/>
  <c r="L14" i="3"/>
  <c r="L22" i="3"/>
  <c r="L43" i="3"/>
  <c r="L35" i="3" s="1"/>
  <c r="AH29" i="2"/>
  <c r="AH39" i="2"/>
  <c r="AH28" i="2" s="1"/>
  <c r="AH64" i="2" s="1"/>
  <c r="AH65" i="2" s="1"/>
  <c r="L35" i="2"/>
  <c r="K35" i="2"/>
  <c r="L8" i="2"/>
  <c r="L55" i="2"/>
  <c r="AH61" i="2" s="1"/>
  <c r="AH62" i="2" s="1"/>
  <c r="AH7" i="2"/>
  <c r="AH15" i="2"/>
  <c r="AH19" i="2"/>
  <c r="AH23" i="2"/>
  <c r="AH57" i="2"/>
  <c r="L14" i="2"/>
  <c r="L22" i="2"/>
  <c r="L29" i="2"/>
  <c r="L43" i="2"/>
  <c r="L49" i="2"/>
  <c r="AH29" i="1"/>
  <c r="AH39" i="1"/>
  <c r="L55" i="1"/>
  <c r="AH61" i="1" s="1"/>
  <c r="AH62" i="1" s="1"/>
  <c r="AH7" i="1"/>
  <c r="AH15" i="1"/>
  <c r="AH19" i="1"/>
  <c r="AH23" i="1"/>
  <c r="AH57" i="1"/>
  <c r="L8" i="1"/>
  <c r="L14" i="1"/>
  <c r="L22" i="1"/>
  <c r="L29" i="1"/>
  <c r="L35" i="1"/>
  <c r="L43" i="1"/>
  <c r="L49" i="1"/>
  <c r="AG66" i="3"/>
  <c r="AG67" i="3" s="1"/>
  <c r="AF31" i="3"/>
  <c r="AF30" i="3" s="1"/>
  <c r="AF43" i="3"/>
  <c r="AF42" i="3" s="1"/>
  <c r="AE31" i="3"/>
  <c r="AE43" i="3"/>
  <c r="AD31" i="3"/>
  <c r="AD43" i="3"/>
  <c r="AC31" i="3"/>
  <c r="AC43" i="3"/>
  <c r="AB31" i="3"/>
  <c r="AB43" i="3"/>
  <c r="AB42" i="3" s="1"/>
  <c r="AA31" i="3"/>
  <c r="AA43" i="3"/>
  <c r="AG42" i="3"/>
  <c r="AF48" i="3"/>
  <c r="AE48" i="3"/>
  <c r="AD48" i="3"/>
  <c r="AD42" i="3" s="1"/>
  <c r="AC48" i="3"/>
  <c r="AB48" i="3"/>
  <c r="AA48" i="3"/>
  <c r="AA42" i="3" s="1"/>
  <c r="AG30" i="3"/>
  <c r="AG29" i="3" s="1"/>
  <c r="AF36" i="3"/>
  <c r="AE36" i="3"/>
  <c r="AD36" i="3"/>
  <c r="AC36" i="3"/>
  <c r="AB36" i="3"/>
  <c r="AA36" i="3"/>
  <c r="K8" i="3"/>
  <c r="AG64" i="3"/>
  <c r="AG65" i="3" s="1"/>
  <c r="AG7" i="3"/>
  <c r="AG19" i="3"/>
  <c r="AG23" i="3"/>
  <c r="K14" i="3"/>
  <c r="K22" i="3"/>
  <c r="K43" i="3"/>
  <c r="K35" i="3" s="1"/>
  <c r="AG57" i="2"/>
  <c r="AG57" i="1"/>
  <c r="AE53" i="1"/>
  <c r="AD53" i="1"/>
  <c r="AC53" i="1"/>
  <c r="AB53" i="1"/>
  <c r="AA53" i="1"/>
  <c r="AF53" i="2"/>
  <c r="AE53" i="2"/>
  <c r="AD53" i="2"/>
  <c r="AC53" i="2"/>
  <c r="AB53" i="2"/>
  <c r="AA53" i="2"/>
  <c r="AG29" i="2"/>
  <c r="AG39" i="2"/>
  <c r="K55" i="2"/>
  <c r="AG61" i="2" s="1"/>
  <c r="AG62" i="2" s="1"/>
  <c r="AG7" i="2"/>
  <c r="AG15" i="2"/>
  <c r="AG19" i="2"/>
  <c r="AG23" i="2"/>
  <c r="K8" i="2"/>
  <c r="K14" i="2"/>
  <c r="K22" i="2"/>
  <c r="K29" i="2"/>
  <c r="K43" i="2"/>
  <c r="K49" i="2"/>
  <c r="AG29" i="1"/>
  <c r="AG39" i="1"/>
  <c r="K55" i="1"/>
  <c r="AG61" i="1" s="1"/>
  <c r="AG62" i="1" s="1"/>
  <c r="AG7" i="1"/>
  <c r="AG15" i="1"/>
  <c r="AG19" i="1"/>
  <c r="AG23" i="1"/>
  <c r="K8" i="1"/>
  <c r="K14" i="1"/>
  <c r="K22" i="1"/>
  <c r="K29" i="1"/>
  <c r="K35" i="1"/>
  <c r="K43" i="1"/>
  <c r="K49" i="1"/>
  <c r="J56" i="3"/>
  <c r="AF64" i="3"/>
  <c r="AF65" i="3" s="1"/>
  <c r="AF7" i="3"/>
  <c r="AF19" i="3"/>
  <c r="AF23" i="3"/>
  <c r="AF59" i="3"/>
  <c r="J8" i="3"/>
  <c r="J14" i="3"/>
  <c r="J22" i="3"/>
  <c r="J30" i="3"/>
  <c r="J36" i="3"/>
  <c r="J44" i="3"/>
  <c r="J50" i="3"/>
  <c r="AF29" i="2"/>
  <c r="AF39" i="2"/>
  <c r="AF28" i="2"/>
  <c r="AF64" i="2"/>
  <c r="AF65" i="2" s="1"/>
  <c r="J55" i="2"/>
  <c r="AF61" i="2" s="1"/>
  <c r="AF62" i="2" s="1"/>
  <c r="AF7" i="2"/>
  <c r="AF15" i="2"/>
  <c r="AF19" i="2"/>
  <c r="AF23" i="2"/>
  <c r="J8" i="2"/>
  <c r="J14" i="2"/>
  <c r="J22" i="2"/>
  <c r="J29" i="2"/>
  <c r="J35" i="2"/>
  <c r="J43" i="2"/>
  <c r="J49" i="2"/>
  <c r="AF29" i="1"/>
  <c r="AF39" i="1"/>
  <c r="J55" i="1"/>
  <c r="AF61" i="1" s="1"/>
  <c r="AF62" i="1" s="1"/>
  <c r="AF7" i="1"/>
  <c r="AF15" i="1"/>
  <c r="AF19" i="1"/>
  <c r="AF23" i="1"/>
  <c r="J8" i="1"/>
  <c r="J14" i="1"/>
  <c r="J22" i="1"/>
  <c r="J29" i="1"/>
  <c r="J35" i="1"/>
  <c r="J43" i="1"/>
  <c r="J49" i="1"/>
  <c r="I56" i="3"/>
  <c r="AE64" i="3" s="1"/>
  <c r="AE65" i="3" s="1"/>
  <c r="AE7" i="3"/>
  <c r="AE19" i="3"/>
  <c r="AE23" i="3"/>
  <c r="AE59" i="3"/>
  <c r="I8" i="3"/>
  <c r="I14" i="3"/>
  <c r="I22" i="3"/>
  <c r="I30" i="3"/>
  <c r="I36" i="3"/>
  <c r="I44" i="3"/>
  <c r="I43" i="3"/>
  <c r="I50" i="3"/>
  <c r="AE29" i="2"/>
  <c r="AE39" i="2"/>
  <c r="I55" i="2"/>
  <c r="AE61" i="2" s="1"/>
  <c r="AE62" i="2" s="1"/>
  <c r="AE7" i="2"/>
  <c r="AE15" i="2"/>
  <c r="AE19" i="2"/>
  <c r="AE23" i="2"/>
  <c r="I8" i="2"/>
  <c r="I14" i="2"/>
  <c r="I22" i="2"/>
  <c r="I29" i="2"/>
  <c r="I35" i="2"/>
  <c r="I43" i="2"/>
  <c r="I49" i="2"/>
  <c r="AE39" i="1"/>
  <c r="AE29" i="1"/>
  <c r="AE28" i="1" s="1"/>
  <c r="AE64" i="1" s="1"/>
  <c r="AE65" i="1" s="1"/>
  <c r="I55" i="1"/>
  <c r="AE61" i="1" s="1"/>
  <c r="AE62" i="1" s="1"/>
  <c r="AE7" i="1"/>
  <c r="AE15" i="1"/>
  <c r="AE19" i="1"/>
  <c r="AE23" i="1"/>
  <c r="I8" i="1"/>
  <c r="I14" i="1"/>
  <c r="I22" i="1"/>
  <c r="I29" i="1"/>
  <c r="I35" i="1"/>
  <c r="I43" i="1"/>
  <c r="I49" i="1"/>
  <c r="H56" i="3"/>
  <c r="AD64" i="3" s="1"/>
  <c r="AD65" i="3" s="1"/>
  <c r="AD7" i="3"/>
  <c r="AD19" i="3"/>
  <c r="AD23" i="3"/>
  <c r="AD59" i="3"/>
  <c r="H8" i="3"/>
  <c r="H14" i="3"/>
  <c r="H22" i="3"/>
  <c r="H30" i="3"/>
  <c r="H36" i="3"/>
  <c r="H44" i="3"/>
  <c r="H50" i="3"/>
  <c r="AD39" i="2"/>
  <c r="AD29" i="2"/>
  <c r="AD28" i="2" s="1"/>
  <c r="H55" i="2"/>
  <c r="AD61" i="2" s="1"/>
  <c r="AD62" i="2" s="1"/>
  <c r="AD7" i="2"/>
  <c r="AD15" i="2"/>
  <c r="AD19" i="2"/>
  <c r="AD23" i="2"/>
  <c r="H8" i="2"/>
  <c r="H14" i="2"/>
  <c r="H22" i="2"/>
  <c r="H29" i="2"/>
  <c r="H35" i="2"/>
  <c r="H43" i="2"/>
  <c r="H42" i="2" s="1"/>
  <c r="H49" i="2"/>
  <c r="AD39" i="1"/>
  <c r="AD28" i="1" s="1"/>
  <c r="AD29" i="1"/>
  <c r="H55" i="1"/>
  <c r="AD61" i="1" s="1"/>
  <c r="AD62" i="1" s="1"/>
  <c r="AD7" i="1"/>
  <c r="AD15" i="1"/>
  <c r="AD19" i="1"/>
  <c r="AD23" i="1"/>
  <c r="H8" i="1"/>
  <c r="H14" i="1"/>
  <c r="H22" i="1"/>
  <c r="H29" i="1"/>
  <c r="H35" i="1"/>
  <c r="H43" i="1"/>
  <c r="H49" i="1"/>
  <c r="AC21" i="2"/>
  <c r="AC19" i="2"/>
  <c r="AC7" i="3"/>
  <c r="AC19" i="3"/>
  <c r="AC23" i="3"/>
  <c r="G56" i="3"/>
  <c r="AC64" i="3" s="1"/>
  <c r="AC65" i="3" s="1"/>
  <c r="AC59" i="3"/>
  <c r="G8" i="3"/>
  <c r="G14" i="3"/>
  <c r="G22" i="3"/>
  <c r="G30" i="3"/>
  <c r="G36" i="3"/>
  <c r="G44" i="3"/>
  <c r="G50" i="3"/>
  <c r="X53" i="2"/>
  <c r="X59" i="3"/>
  <c r="X53" i="1"/>
  <c r="Y53" i="2"/>
  <c r="Y59" i="3"/>
  <c r="Y53" i="1"/>
  <c r="Z53" i="2"/>
  <c r="AA59" i="3"/>
  <c r="Z59" i="3"/>
  <c r="AB59" i="3"/>
  <c r="Z53" i="1"/>
  <c r="G51" i="2"/>
  <c r="G49" i="2" s="1"/>
  <c r="G30" i="2"/>
  <c r="AC29" i="2"/>
  <c r="AC28" i="2" s="1"/>
  <c r="AC64" i="2" s="1"/>
  <c r="AC65" i="2" s="1"/>
  <c r="AC39" i="2"/>
  <c r="G55" i="2"/>
  <c r="AC61" i="2" s="1"/>
  <c r="AC62" i="2" s="1"/>
  <c r="AC7" i="2"/>
  <c r="AC15" i="2"/>
  <c r="AC23" i="2"/>
  <c r="G8" i="2"/>
  <c r="G14" i="2"/>
  <c r="G22" i="2"/>
  <c r="G29" i="2"/>
  <c r="G35" i="2"/>
  <c r="G43" i="2"/>
  <c r="AC8" i="1"/>
  <c r="AC7" i="1" s="1"/>
  <c r="AC29" i="1"/>
  <c r="AC39" i="1"/>
  <c r="G55" i="1"/>
  <c r="AC61" i="1" s="1"/>
  <c r="AC62" i="1" s="1"/>
  <c r="AC15" i="1"/>
  <c r="AC19" i="1"/>
  <c r="AC23" i="1"/>
  <c r="G8" i="1"/>
  <c r="G14" i="1"/>
  <c r="G22" i="1"/>
  <c r="G29" i="1"/>
  <c r="G35" i="1"/>
  <c r="G43" i="1"/>
  <c r="G49" i="1"/>
  <c r="F56" i="3"/>
  <c r="AB64" i="3" s="1"/>
  <c r="AB65" i="3" s="1"/>
  <c r="F17" i="2"/>
  <c r="F15" i="2"/>
  <c r="F14" i="2" s="1"/>
  <c r="F22" i="1"/>
  <c r="AB7" i="3"/>
  <c r="AB19" i="3"/>
  <c r="AB23" i="3"/>
  <c r="F8" i="3"/>
  <c r="F14" i="3"/>
  <c r="F22" i="3"/>
  <c r="F30" i="3"/>
  <c r="F36" i="3"/>
  <c r="F44" i="3"/>
  <c r="F50" i="3"/>
  <c r="AB29" i="2"/>
  <c r="AB28" i="2" s="1"/>
  <c r="AB64" i="2" s="1"/>
  <c r="AB65" i="2" s="1"/>
  <c r="AB39" i="2"/>
  <c r="F55" i="2"/>
  <c r="AB61" i="2" s="1"/>
  <c r="AB62" i="2" s="1"/>
  <c r="AB7" i="2"/>
  <c r="AB15" i="2"/>
  <c r="AB19" i="2"/>
  <c r="AB23" i="2"/>
  <c r="F8" i="2"/>
  <c r="F22" i="2"/>
  <c r="F29" i="2"/>
  <c r="F35" i="2"/>
  <c r="F43" i="2"/>
  <c r="F49" i="2"/>
  <c r="AB29" i="1"/>
  <c r="AB39" i="1"/>
  <c r="F55" i="1"/>
  <c r="AB61" i="1" s="1"/>
  <c r="AB62" i="1" s="1"/>
  <c r="AB7" i="1"/>
  <c r="AB15" i="1"/>
  <c r="AB19" i="1"/>
  <c r="AB23" i="1"/>
  <c r="F8" i="1"/>
  <c r="F14" i="1"/>
  <c r="F29" i="1"/>
  <c r="F35" i="1"/>
  <c r="F43" i="1"/>
  <c r="F49" i="1"/>
  <c r="E56" i="3"/>
  <c r="AA64" i="3" s="1"/>
  <c r="AA65" i="3" s="1"/>
  <c r="AA7" i="3"/>
  <c r="AA19" i="3"/>
  <c r="AA23" i="3"/>
  <c r="E8" i="3"/>
  <c r="E14" i="3"/>
  <c r="E22" i="3"/>
  <c r="E30" i="3"/>
  <c r="E36" i="3"/>
  <c r="E44" i="3"/>
  <c r="E50" i="3"/>
  <c r="B8" i="3"/>
  <c r="B14" i="3"/>
  <c r="B22" i="3"/>
  <c r="B30" i="3"/>
  <c r="B36" i="3"/>
  <c r="B50" i="3"/>
  <c r="B43" i="3" s="1"/>
  <c r="B56" i="3"/>
  <c r="X64" i="3" s="1"/>
  <c r="X65" i="3" s="1"/>
  <c r="X30" i="3"/>
  <c r="X42" i="3"/>
  <c r="X29" i="3" s="1"/>
  <c r="X66" i="3" s="1"/>
  <c r="X67" i="3" s="1"/>
  <c r="X7" i="3"/>
  <c r="X19" i="3"/>
  <c r="X27" i="3"/>
  <c r="Y30" i="3"/>
  <c r="Y29" i="3"/>
  <c r="Y66" i="3" s="1"/>
  <c r="Y67" i="3" s="1"/>
  <c r="Y42" i="3"/>
  <c r="Y7" i="3"/>
  <c r="Y19" i="3"/>
  <c r="Y23" i="3"/>
  <c r="Y27" i="3"/>
  <c r="Z7" i="3"/>
  <c r="Z19" i="3"/>
  <c r="Z23" i="3"/>
  <c r="Z27" i="3"/>
  <c r="Z30" i="3"/>
  <c r="Z42" i="3"/>
  <c r="Z29" i="3"/>
  <c r="Z66" i="3" s="1"/>
  <c r="Z67" i="3" s="1"/>
  <c r="C22" i="3"/>
  <c r="D22" i="3"/>
  <c r="D8" i="3"/>
  <c r="D14" i="3"/>
  <c r="D30" i="3"/>
  <c r="D36" i="3"/>
  <c r="D44" i="3"/>
  <c r="D50" i="3"/>
  <c r="D56" i="3"/>
  <c r="Z64" i="3" s="1"/>
  <c r="Z65" i="3" s="1"/>
  <c r="C8" i="3"/>
  <c r="C14" i="3"/>
  <c r="C30" i="3"/>
  <c r="C36" i="3"/>
  <c r="C44" i="3"/>
  <c r="C50" i="3"/>
  <c r="C56" i="3"/>
  <c r="Y64" i="3" s="1"/>
  <c r="Y65" i="3" s="1"/>
  <c r="AA29" i="1"/>
  <c r="AA39" i="1"/>
  <c r="E55" i="1"/>
  <c r="AA61" i="1" s="1"/>
  <c r="AA62" i="1" s="1"/>
  <c r="AA7" i="1"/>
  <c r="AA15" i="1"/>
  <c r="AA19" i="1"/>
  <c r="AA23" i="1"/>
  <c r="E8" i="1"/>
  <c r="E14" i="1"/>
  <c r="E22" i="1"/>
  <c r="E29" i="1"/>
  <c r="E35" i="1"/>
  <c r="E43" i="1"/>
  <c r="E49" i="1"/>
  <c r="B8" i="1"/>
  <c r="B14" i="1"/>
  <c r="B22" i="1"/>
  <c r="B29" i="1"/>
  <c r="B35" i="1"/>
  <c r="B49" i="1"/>
  <c r="B42" i="1" s="1"/>
  <c r="B55" i="1"/>
  <c r="X61" i="1" s="1"/>
  <c r="X62" i="1" s="1"/>
  <c r="X7" i="1"/>
  <c r="X15" i="1"/>
  <c r="X23" i="1"/>
  <c r="X29" i="1"/>
  <c r="X39" i="1"/>
  <c r="Z29" i="1"/>
  <c r="Z39" i="1"/>
  <c r="D55" i="1"/>
  <c r="Z61" i="1" s="1"/>
  <c r="Z62" i="1" s="1"/>
  <c r="D8" i="1"/>
  <c r="D14" i="1"/>
  <c r="D22" i="1"/>
  <c r="D29" i="1"/>
  <c r="D35" i="1"/>
  <c r="D43" i="1"/>
  <c r="D49" i="1"/>
  <c r="Y29" i="1"/>
  <c r="Y39" i="1"/>
  <c r="Y28" i="1" s="1"/>
  <c r="Y64" i="1" s="1"/>
  <c r="Y65" i="1" s="1"/>
  <c r="C55" i="1"/>
  <c r="Y61" i="1" s="1"/>
  <c r="Y62" i="1" s="1"/>
  <c r="C8" i="1"/>
  <c r="C35" i="1"/>
  <c r="C43" i="1"/>
  <c r="C49" i="1"/>
  <c r="C14" i="1"/>
  <c r="C22" i="1"/>
  <c r="C29" i="1"/>
  <c r="Y19" i="1"/>
  <c r="Y23" i="1"/>
  <c r="Y7" i="1"/>
  <c r="Y15" i="1"/>
  <c r="Z7" i="1"/>
  <c r="Z15" i="1"/>
  <c r="Z23" i="1"/>
  <c r="Z19" i="1"/>
  <c r="AA29" i="2"/>
  <c r="AA39" i="2"/>
  <c r="E55" i="2"/>
  <c r="AA61" i="2" s="1"/>
  <c r="AA62" i="2" s="1"/>
  <c r="AA7" i="2"/>
  <c r="AA15" i="2"/>
  <c r="AA19" i="2"/>
  <c r="AA23" i="2"/>
  <c r="E8" i="2"/>
  <c r="E14" i="2"/>
  <c r="E22" i="2"/>
  <c r="E29" i="2"/>
  <c r="E35" i="2"/>
  <c r="E43" i="2"/>
  <c r="E49" i="2"/>
  <c r="X29" i="2"/>
  <c r="X39" i="2"/>
  <c r="B55" i="2"/>
  <c r="X61" i="2" s="1"/>
  <c r="X62" i="2" s="1"/>
  <c r="X7" i="2"/>
  <c r="X15" i="2"/>
  <c r="X23" i="2"/>
  <c r="B8" i="2"/>
  <c r="B14" i="2"/>
  <c r="B22" i="2"/>
  <c r="B29" i="2"/>
  <c r="B35" i="2"/>
  <c r="B49" i="2"/>
  <c r="B42" i="2" s="1"/>
  <c r="Z29" i="2"/>
  <c r="Z39" i="2"/>
  <c r="D55" i="2"/>
  <c r="Z61" i="2" s="1"/>
  <c r="Z62" i="2" s="1"/>
  <c r="Z7" i="2"/>
  <c r="Z15" i="2"/>
  <c r="Z19" i="2"/>
  <c r="Z23" i="2"/>
  <c r="D8" i="2"/>
  <c r="D14" i="2"/>
  <c r="D22" i="2"/>
  <c r="D29" i="2"/>
  <c r="D35" i="2"/>
  <c r="D43" i="2"/>
  <c r="D49" i="2"/>
  <c r="Y29" i="2"/>
  <c r="Y39" i="2"/>
  <c r="Y28" i="2" s="1"/>
  <c r="Y64" i="2" s="1"/>
  <c r="Y65" i="2" s="1"/>
  <c r="C55" i="2"/>
  <c r="Y61" i="2" s="1"/>
  <c r="Y62" i="2" s="1"/>
  <c r="C8" i="2"/>
  <c r="C14" i="2"/>
  <c r="C22" i="2"/>
  <c r="C29" i="2"/>
  <c r="C35" i="2"/>
  <c r="C43" i="2"/>
  <c r="C49" i="2"/>
  <c r="Y7" i="2"/>
  <c r="Y15" i="2"/>
  <c r="Y49" i="2" s="1"/>
  <c r="Y59" i="2" s="1"/>
  <c r="Y19" i="2"/>
  <c r="Y23" i="2"/>
  <c r="E42" i="2" l="1"/>
  <c r="E34" i="2" s="1"/>
  <c r="M42" i="1"/>
  <c r="M34" i="1" s="1"/>
  <c r="AB66" i="3"/>
  <c r="AB67" i="3" s="1"/>
  <c r="X28" i="1"/>
  <c r="X64" i="1" s="1"/>
  <c r="X65" i="1" s="1"/>
  <c r="AC66" i="3"/>
  <c r="AC67" i="3" s="1"/>
  <c r="K42" i="1"/>
  <c r="AD30" i="3"/>
  <c r="Y49" i="1"/>
  <c r="Y59" i="1" s="1"/>
  <c r="AE42" i="3"/>
  <c r="I42" i="2"/>
  <c r="AE28" i="2"/>
  <c r="AE64" i="2" s="1"/>
  <c r="AE65" i="2" s="1"/>
  <c r="AG28" i="2"/>
  <c r="AB30" i="3"/>
  <c r="AB29" i="3" s="1"/>
  <c r="AB53" i="3" s="1"/>
  <c r="AB63" i="3" s="1"/>
  <c r="AA28" i="2"/>
  <c r="AA64" i="2" s="1"/>
  <c r="AA65" i="2" s="1"/>
  <c r="H7" i="2"/>
  <c r="AC30" i="3"/>
  <c r="AI28" i="2"/>
  <c r="AI64" i="2" s="1"/>
  <c r="AI65" i="2" s="1"/>
  <c r="AB28" i="1"/>
  <c r="AF28" i="1"/>
  <c r="AA66" i="3"/>
  <c r="AA67" i="3" s="1"/>
  <c r="F43" i="3"/>
  <c r="I34" i="2"/>
  <c r="G42" i="1"/>
  <c r="G34" i="1" s="1"/>
  <c r="AC49" i="2"/>
  <c r="AC59" i="2" s="1"/>
  <c r="Z28" i="2"/>
  <c r="Z64" i="2" s="1"/>
  <c r="Z65" i="2" s="1"/>
  <c r="X28" i="2"/>
  <c r="X64" i="2" s="1"/>
  <c r="X65" i="2" s="1"/>
  <c r="AB49" i="2"/>
  <c r="AB59" i="2" s="1"/>
  <c r="AF49" i="2"/>
  <c r="AI49" i="2"/>
  <c r="AE49" i="2"/>
  <c r="AE59" i="2" s="1"/>
  <c r="AH49" i="2"/>
  <c r="AD49" i="2"/>
  <c r="AD59" i="2" s="1"/>
  <c r="AD64" i="2"/>
  <c r="AD65" i="2" s="1"/>
  <c r="Z49" i="2"/>
  <c r="Z59" i="2" s="1"/>
  <c r="AG49" i="2"/>
  <c r="AG64" i="2"/>
  <c r="AG65" i="2" s="1"/>
  <c r="F42" i="2"/>
  <c r="F34" i="2" s="1"/>
  <c r="G42" i="2"/>
  <c r="G34" i="2" s="1"/>
  <c r="J42" i="2"/>
  <c r="J34" i="2" s="1"/>
  <c r="L42" i="2"/>
  <c r="L34" i="2" s="1"/>
  <c r="AD64" i="1"/>
  <c r="AD65" i="1" s="1"/>
  <c r="AD49" i="1"/>
  <c r="AD59" i="1" s="1"/>
  <c r="AE49" i="1"/>
  <c r="AE59" i="1" s="1"/>
  <c r="K7" i="1"/>
  <c r="AG49" i="1"/>
  <c r="X49" i="1"/>
  <c r="X59" i="1" s="1"/>
  <c r="AC28" i="1"/>
  <c r="AC64" i="1" s="1"/>
  <c r="AC65" i="1" s="1"/>
  <c r="AG28" i="1"/>
  <c r="AG64" i="1" s="1"/>
  <c r="AG65" i="1" s="1"/>
  <c r="AH28" i="1"/>
  <c r="AH64" i="1" s="1"/>
  <c r="AH65" i="1" s="1"/>
  <c r="Z28" i="1"/>
  <c r="Z64" i="1" s="1"/>
  <c r="Z65" i="1" s="1"/>
  <c r="AA28" i="1"/>
  <c r="AA64" i="1" s="1"/>
  <c r="AA65" i="1" s="1"/>
  <c r="AB64" i="1"/>
  <c r="AB65" i="1" s="1"/>
  <c r="AB49" i="1"/>
  <c r="AB59" i="1" s="1"/>
  <c r="AF49" i="1"/>
  <c r="AF64" i="1"/>
  <c r="AF65" i="1" s="1"/>
  <c r="AI64" i="1"/>
  <c r="AI65" i="1" s="1"/>
  <c r="AI49" i="1"/>
  <c r="D42" i="1"/>
  <c r="D34" i="1" s="1"/>
  <c r="I7" i="1"/>
  <c r="AD29" i="3"/>
  <c r="AD53" i="3" s="1"/>
  <c r="AD63" i="3" s="1"/>
  <c r="Z53" i="3"/>
  <c r="Z63" i="3" s="1"/>
  <c r="I35" i="3"/>
  <c r="AD66" i="3"/>
  <c r="AD67" i="3" s="1"/>
  <c r="X53" i="3"/>
  <c r="X63" i="3" s="1"/>
  <c r="J7" i="3"/>
  <c r="AG53" i="3"/>
  <c r="AA30" i="3"/>
  <c r="AA29" i="3" s="1"/>
  <c r="AA53" i="3" s="1"/>
  <c r="AA63" i="3" s="1"/>
  <c r="AF66" i="3"/>
  <c r="AF67" i="3" s="1"/>
  <c r="AC42" i="3"/>
  <c r="AF29" i="3"/>
  <c r="AF53" i="3" s="1"/>
  <c r="D43" i="3"/>
  <c r="B35" i="3"/>
  <c r="J43" i="3"/>
  <c r="J35" i="3" s="1"/>
  <c r="AE30" i="3"/>
  <c r="AE29" i="3" s="1"/>
  <c r="AE53" i="3" s="1"/>
  <c r="AE63" i="3" s="1"/>
  <c r="AH29" i="3"/>
  <c r="AH53" i="3" s="1"/>
  <c r="AC29" i="3"/>
  <c r="AC53" i="3" s="1"/>
  <c r="AC63" i="3" s="1"/>
  <c r="AI53" i="3"/>
  <c r="H7" i="3"/>
  <c r="Y53" i="3"/>
  <c r="Y63" i="3" s="1"/>
  <c r="AE66" i="3"/>
  <c r="AE67" i="3" s="1"/>
  <c r="H43" i="3"/>
  <c r="H35" i="3" s="1"/>
  <c r="L7" i="3"/>
  <c r="L63" i="3" s="1"/>
  <c r="F35" i="3"/>
  <c r="C7" i="2"/>
  <c r="G7" i="2"/>
  <c r="C42" i="2"/>
  <c r="C34" i="2" s="1"/>
  <c r="H34" i="2"/>
  <c r="K42" i="2"/>
  <c r="K34" i="2" s="1"/>
  <c r="E7" i="3"/>
  <c r="C43" i="3"/>
  <c r="C35" i="3" s="1"/>
  <c r="C7" i="3"/>
  <c r="B7" i="3"/>
  <c r="E43" i="3"/>
  <c r="E35" i="3" s="1"/>
  <c r="G43" i="3"/>
  <c r="G35" i="3" s="1"/>
  <c r="K7" i="3"/>
  <c r="K63" i="3" s="1"/>
  <c r="M7" i="3"/>
  <c r="M63" i="3" s="1"/>
  <c r="J7" i="1"/>
  <c r="E42" i="1"/>
  <c r="E34" i="1" s="1"/>
  <c r="C7" i="1"/>
  <c r="B7" i="1"/>
  <c r="E7" i="1"/>
  <c r="H7" i="1"/>
  <c r="J42" i="1"/>
  <c r="J34" i="1" s="1"/>
  <c r="L7" i="1"/>
  <c r="M7" i="1"/>
  <c r="I7" i="3"/>
  <c r="D7" i="3"/>
  <c r="F7" i="3"/>
  <c r="G7" i="3"/>
  <c r="L7" i="2"/>
  <c r="B7" i="2"/>
  <c r="F7" i="2"/>
  <c r="J7" i="2"/>
  <c r="M7" i="2"/>
  <c r="D42" i="2"/>
  <c r="D34" i="2" s="1"/>
  <c r="D7" i="2"/>
  <c r="E7" i="2"/>
  <c r="I7" i="2"/>
  <c r="I63" i="2" s="1"/>
  <c r="K7" i="2"/>
  <c r="M42" i="2"/>
  <c r="M34" i="2" s="1"/>
  <c r="B34" i="2"/>
  <c r="B63" i="2" s="1"/>
  <c r="F42" i="1"/>
  <c r="F7" i="1"/>
  <c r="H42" i="1"/>
  <c r="H34" i="1" s="1"/>
  <c r="H63" i="1" s="1"/>
  <c r="I42" i="1"/>
  <c r="I34" i="1" s="1"/>
  <c r="D7" i="1"/>
  <c r="B34" i="1"/>
  <c r="F34" i="1"/>
  <c r="G7" i="1"/>
  <c r="L42" i="1"/>
  <c r="L34" i="1" s="1"/>
  <c r="C42" i="1"/>
  <c r="C34" i="1" s="1"/>
  <c r="D35" i="3"/>
  <c r="N42" i="1"/>
  <c r="N34" i="1" s="1"/>
  <c r="AJ28" i="2"/>
  <c r="AJ64" i="2" s="1"/>
  <c r="AJ65" i="2" s="1"/>
  <c r="N42" i="2"/>
  <c r="N34" i="2" s="1"/>
  <c r="N7" i="2"/>
  <c r="AJ28" i="1"/>
  <c r="AJ64" i="1" s="1"/>
  <c r="AJ65" i="1" s="1"/>
  <c r="N7" i="1"/>
  <c r="K34" i="1"/>
  <c r="J63" i="3" l="1"/>
  <c r="H63" i="2"/>
  <c r="M63" i="1"/>
  <c r="L63" i="1"/>
  <c r="F63" i="3"/>
  <c r="AH49" i="1"/>
  <c r="H63" i="3"/>
  <c r="C63" i="3"/>
  <c r="AA49" i="2"/>
  <c r="AA59" i="2" s="1"/>
  <c r="J63" i="2"/>
  <c r="F63" i="2"/>
  <c r="E63" i="1"/>
  <c r="K63" i="1"/>
  <c r="G63" i="1"/>
  <c r="B63" i="1"/>
  <c r="L63" i="2"/>
  <c r="E63" i="2"/>
  <c r="X49" i="2"/>
  <c r="X59" i="2" s="1"/>
  <c r="D63" i="2"/>
  <c r="K63" i="2"/>
  <c r="G63" i="2"/>
  <c r="AC49" i="1"/>
  <c r="AC59" i="1" s="1"/>
  <c r="Z49" i="1"/>
  <c r="Z59" i="1" s="1"/>
  <c r="J63" i="1"/>
  <c r="AA49" i="1"/>
  <c r="AA59" i="1" s="1"/>
  <c r="I63" i="1"/>
  <c r="B63" i="3"/>
  <c r="I63" i="3"/>
  <c r="E63" i="3"/>
  <c r="D63" i="3"/>
  <c r="C63" i="2"/>
  <c r="G63" i="3"/>
  <c r="D63" i="1"/>
  <c r="F63" i="1"/>
  <c r="C63" i="1"/>
  <c r="M63" i="2"/>
  <c r="AJ49" i="1"/>
  <c r="AJ49" i="2"/>
  <c r="N63" i="2"/>
  <c r="N63" i="1"/>
</calcChain>
</file>

<file path=xl/sharedStrings.xml><?xml version="1.0" encoding="utf-8"?>
<sst xmlns="http://schemas.openxmlformats.org/spreadsheetml/2006/main" count="419" uniqueCount="162">
  <si>
    <t>VASTAAVAA:</t>
  </si>
  <si>
    <t>VASTATTAVAA:</t>
  </si>
  <si>
    <t xml:space="preserve">  Peruspääoma</t>
  </si>
  <si>
    <t xml:space="preserve">  Aineelliset hyödykkeet</t>
  </si>
  <si>
    <t xml:space="preserve">  Vapaaehtoiset varaukset</t>
  </si>
  <si>
    <t>TOIMEKSIANTOJEN PÄÄOMAT</t>
  </si>
  <si>
    <t xml:space="preserve">  Muut toimeksiantojen pääomat</t>
  </si>
  <si>
    <t>VIERAS PÄÄOMA</t>
  </si>
  <si>
    <t xml:space="preserve">  Pitkäaikainen</t>
  </si>
  <si>
    <t xml:space="preserve">    Joukkovelkakirjalainat</t>
  </si>
  <si>
    <t xml:space="preserve">    Lainat rah.- ja vak.laitoksilta</t>
  </si>
  <si>
    <t xml:space="preserve">    Lainat julkisyhteisöiltä</t>
  </si>
  <si>
    <t xml:space="preserve">    Lainat muilta luotonantajilta</t>
  </si>
  <si>
    <t xml:space="preserve">    Saadut ennakot</t>
  </si>
  <si>
    <t xml:space="preserve">    Ostovelat</t>
  </si>
  <si>
    <t xml:space="preserve">  Lyhytaikainen</t>
  </si>
  <si>
    <t xml:space="preserve">  Vaihto-omaisuus</t>
  </si>
  <si>
    <t xml:space="preserve">    Siirtovelat</t>
  </si>
  <si>
    <t xml:space="preserve">  Saamiset</t>
  </si>
  <si>
    <t>VASTATTAVAA YHTEENSÄ</t>
  </si>
  <si>
    <t>Omavaraisuus-%</t>
  </si>
  <si>
    <t xml:space="preserve">  Rahat ja pankkisaamiset</t>
  </si>
  <si>
    <t xml:space="preserve">Lainakanta: </t>
  </si>
  <si>
    <t>VASTAAVAA YHTEENSÄ</t>
  </si>
  <si>
    <t>PYSYVÄT VASTAAVAT</t>
  </si>
  <si>
    <t xml:space="preserve"> Sijoitukset</t>
  </si>
  <si>
    <t>VAIHTUVAT VASTAAVAT</t>
  </si>
  <si>
    <t xml:space="preserve">  Liittymismaksurahasto</t>
  </si>
  <si>
    <t xml:space="preserve">  Arvonkorotusrahasto</t>
  </si>
  <si>
    <t xml:space="preserve">  Muut omat rahastot</t>
  </si>
  <si>
    <t>POISTOERO JA VAP.EHT.VAR.</t>
  </si>
  <si>
    <t>PAKOLLISET VARAUKSET</t>
  </si>
  <si>
    <t xml:space="preserve">  Poistoero</t>
  </si>
  <si>
    <t xml:space="preserve">  Eläkevaraukset</t>
  </si>
  <si>
    <t xml:space="preserve">  Muut pakolliset varaukset</t>
  </si>
  <si>
    <t xml:space="preserve">  Lahjoitusrahastojen pääomat</t>
  </si>
  <si>
    <t xml:space="preserve">    Lyhytaikaiset saamiset</t>
  </si>
  <si>
    <t>2001</t>
  </si>
  <si>
    <t>Lähde: Tilastokeskus.</t>
  </si>
  <si>
    <t>1999</t>
  </si>
  <si>
    <t>2002</t>
  </si>
  <si>
    <t>2003</t>
  </si>
  <si>
    <t xml:space="preserve">  Osuus ky:n oman pääoman lis.</t>
  </si>
  <si>
    <t>Leasingvastuut</t>
  </si>
  <si>
    <t>Muut vastuusitoumukset</t>
  </si>
  <si>
    <t>Muut taloudelliset vastuut</t>
  </si>
  <si>
    <t>Vakuudet ja vastuusitoum.</t>
  </si>
  <si>
    <t xml:space="preserve">Vastuusit. saman kons. yht. puol. </t>
  </si>
  <si>
    <t>Lähde: Tilastokeskus</t>
  </si>
  <si>
    <t>2004</t>
  </si>
  <si>
    <t xml:space="preserve">Lähde: Tilastokeskus. </t>
  </si>
  <si>
    <t>2005</t>
  </si>
  <si>
    <t>2006</t>
  </si>
  <si>
    <t xml:space="preserve">Rahavarat: </t>
  </si>
  <si>
    <t xml:space="preserve">    Liittymismaksut ja muut velat</t>
  </si>
  <si>
    <t>2007</t>
  </si>
  <si>
    <t>Takaukset yhteensä</t>
  </si>
  <si>
    <t>2008</t>
  </si>
  <si>
    <t>2009</t>
  </si>
  <si>
    <t>(arvostuserät)</t>
  </si>
  <si>
    <t>2010</t>
  </si>
  <si>
    <t>2011</t>
  </si>
  <si>
    <t xml:space="preserve">  Rahoitusarvopaperit</t>
  </si>
  <si>
    <t>2012</t>
  </si>
  <si>
    <t>2013</t>
  </si>
  <si>
    <t xml:space="preserve">                    euroa/asukas</t>
  </si>
  <si>
    <r>
      <t xml:space="preserve">Rahavarat: </t>
    </r>
    <r>
      <rPr>
        <sz val="10"/>
        <rFont val="Arial Narrow"/>
        <family val="2"/>
      </rPr>
      <t>Milj. euroa</t>
    </r>
  </si>
  <si>
    <t xml:space="preserve">                      euroa/asukas</t>
  </si>
  <si>
    <r>
      <t xml:space="preserve">Lainakanta: </t>
    </r>
    <r>
      <rPr>
        <sz val="10"/>
        <rFont val="Arial Narrow"/>
        <family val="2"/>
      </rPr>
      <t>Milj. euroa</t>
    </r>
  </si>
  <si>
    <t xml:space="preserve">                  Milj.  euroa</t>
  </si>
  <si>
    <t xml:space="preserve">                  euroa/asukas</t>
  </si>
  <si>
    <t xml:space="preserve">                   milj. euroa</t>
  </si>
  <si>
    <t xml:space="preserve">                    euroa/as.</t>
  </si>
  <si>
    <t>2014</t>
  </si>
  <si>
    <t>2015</t>
  </si>
  <si>
    <t>2016</t>
  </si>
  <si>
    <t>2017</t>
  </si>
  <si>
    <t>2018</t>
  </si>
  <si>
    <t>Kuntien taseet 31.12.2007-2018, milj. €</t>
  </si>
  <si>
    <t>Muut pitkävaikutteiset menot</t>
  </si>
  <si>
    <t>Ennakkomaksut (pysyvissä vastaavissa)</t>
  </si>
  <si>
    <t>Muut aineelliset hyödykkeet</t>
  </si>
  <si>
    <t>Koneet ja kalusto</t>
  </si>
  <si>
    <t>Kiinteät rakenteet ja laitteet</t>
  </si>
  <si>
    <t>Osakkeet ja osuudet (pysyvissä vastaavissa)</t>
  </si>
  <si>
    <t>Joukkovelkakirjalainasaamiset yhteensä (pysyvissä vastaavissa)</t>
  </si>
  <si>
    <t>Muut lainasaamiset muilta (pysyvissä vastaavissa)</t>
  </si>
  <si>
    <t>Muut saamiset</t>
  </si>
  <si>
    <t>Toimeksiantojen varat</t>
  </si>
  <si>
    <t>Valtion toimeksiannot (vastaavaa)</t>
  </si>
  <si>
    <t>Lahjoitusrahastojen erityiskatteet</t>
  </si>
  <si>
    <t>Muut toimeksiantojen varat</t>
  </si>
  <si>
    <t>Valmiit tuotteet</t>
  </si>
  <si>
    <t>Ennakkomaksut (vaihtuvissa vastaavissa)</t>
  </si>
  <si>
    <t>Pitkäaikaiset saamiset yhteensä</t>
  </si>
  <si>
    <t>Pitkäaikaiset myyntisaamiset</t>
  </si>
  <si>
    <t>Pitkäaikaiset lainasaamiset yhteensä</t>
  </si>
  <si>
    <t>Pitkäaikaiset muut saamiset</t>
  </si>
  <si>
    <t>Pitkäaikaiset siirtosaamiset</t>
  </si>
  <si>
    <t>Lyhytaikaiset myyntisaamiset</t>
  </si>
  <si>
    <t>Lyhytaikaiset muut saamiset</t>
  </si>
  <si>
    <t>Lyhytaikaiset siirtosaamiset</t>
  </si>
  <si>
    <t>Osakkeet ja osuudet (rahoitusarvopapereissa)</t>
  </si>
  <si>
    <t>Sijoitukset rahamarkkinainstrumentteihin</t>
  </si>
  <si>
    <t>Joukkovelkakirjalainasaamiset yhteensä (rahoitusarvopapereissa)</t>
  </si>
  <si>
    <t>Muut arvopaperit (rahoitusarvopapereissa)</t>
  </si>
  <si>
    <t>Aineettomat hyödykkeet</t>
  </si>
  <si>
    <t>Aineettomat oikeudet</t>
  </si>
  <si>
    <t>Tietokoneohjelmistot</t>
  </si>
  <si>
    <t>Maa- ja vesialueet</t>
  </si>
  <si>
    <t>Rakennukset</t>
  </si>
  <si>
    <t>Sijoitukset</t>
  </si>
  <si>
    <t>Vaihto-omaisuus</t>
  </si>
  <si>
    <t>Aineet ja tarvikkeet</t>
  </si>
  <si>
    <t>Keskeneräiset tuotteet</t>
  </si>
  <si>
    <t>Muu vaihto-omaisuus</t>
  </si>
  <si>
    <t>Saamiset</t>
  </si>
  <si>
    <t>Lyhytaikaiset saamiset</t>
  </si>
  <si>
    <t>Lyhytaikaiset lainasaamiset</t>
  </si>
  <si>
    <t>Rahoitusarvopaperit</t>
  </si>
  <si>
    <t>Rahat ja pankkisaamiset</t>
  </si>
  <si>
    <t>Oma pääoma yhteensä</t>
  </si>
  <si>
    <t>Edellisten tilikausien ylijäämä</t>
  </si>
  <si>
    <t>Tilikauden ylijäämä</t>
  </si>
  <si>
    <t>Valtion toimeksiannot (vastattavaa)</t>
  </si>
  <si>
    <t>Pitkäaikaiset joukkovelkakirjalainat</t>
  </si>
  <si>
    <t>Pitkäaikaiset lainat rahoitus- ja vakuutuslaitoksilta yhteensä</t>
  </si>
  <si>
    <t>Pitkäaikaiset lainat julkisyhteisöiltä</t>
  </si>
  <si>
    <t>Pitkäaikaiset lainat muilta luotonantajilta yhteensä</t>
  </si>
  <si>
    <t>Pitkäaikaiset saadut ennakot</t>
  </si>
  <si>
    <t>Pitkäaikaiset ostovelat</t>
  </si>
  <si>
    <t>Pitkäaikaiset liittymismaksut ja muut velat</t>
  </si>
  <si>
    <t>Pitkäaikaiset siirtovelat</t>
  </si>
  <si>
    <t>Lyhytaikaiset joukkovelkakirjalainat</t>
  </si>
  <si>
    <t>Lyhytaikaiset lainat rahoitus- ja vakuutuslaitoksilta yhteensä</t>
  </si>
  <si>
    <t>Lyhytaikaiset lainat julkisyhteisöiltä</t>
  </si>
  <si>
    <t>Lyhytaikaiset lainat muilta luotonantajilta yhteensä</t>
  </si>
  <si>
    <t>Lyhytaikaiset saadut ennakot</t>
  </si>
  <si>
    <t>Lyhytaikaiset ostovelat</t>
  </si>
  <si>
    <t>Lyhytaikaiset liittymismaksut ja muut velat</t>
  </si>
  <si>
    <t>Lyhytaikaiset siirtovelat</t>
  </si>
  <si>
    <t>Takaukset samaan konserniin kuuluvien yhteisöjen puolesta / Jäljellä oleva pääoma</t>
  </si>
  <si>
    <t>Takaukset muiden puolesta / Jäljellä oleva pääoma</t>
  </si>
  <si>
    <t>Lyhytaikainen</t>
  </si>
  <si>
    <t>Pitkäaikainen</t>
  </si>
  <si>
    <t>Kuntayhtymien taseet 31.12.2007-2018, milj. €</t>
  </si>
  <si>
    <t>Kuntien konsernitaseet 31.12.2007-2018, milj. €</t>
  </si>
  <si>
    <t>Osakkuusyhteisöosuudet</t>
  </si>
  <si>
    <t>Muut osakkeet ja osuudet</t>
  </si>
  <si>
    <t>Vähemmistöosuudet (tase)</t>
  </si>
  <si>
    <t>Konsernireservi</t>
  </si>
  <si>
    <t>Poistoero ja vapaaehtoiset varaukset</t>
  </si>
  <si>
    <t>Poistoero</t>
  </si>
  <si>
    <t>Eläkevaraukset</t>
  </si>
  <si>
    <t>Muut pakolliset varaukset</t>
  </si>
  <si>
    <t>Toimeksiantojen pääomat</t>
  </si>
  <si>
    <t>Pitkäaikainen korollinen vieras pääoma</t>
  </si>
  <si>
    <t>Pitkäaikainen koroton vieras pääoma</t>
  </si>
  <si>
    <t>Lyhytaikainen korollinen vieras pääoma</t>
  </si>
  <si>
    <t>Lyhytaikainen koroton vieras pääoma</t>
  </si>
  <si>
    <t>Ennakkomaksut ja keskeneräiset hankinnat</t>
  </si>
  <si>
    <t>Muut lainasaamiset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</si>
</sst>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.0"/>
  </numFmts>
  <fonts count="8" x14ac:knownFonts="1">
    <font>
      <sz val="10"/>
      <name val="Helv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6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/>
    <xf numFmtId="3" fontId="1" fillId="0" borderId="0" xfId="0" applyNumberFormat="1" applyFont="1"/>
    <xf numFmtId="14" fontId="2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" fillId="0" borderId="1" xfId="0" applyFont="1" applyBorder="1"/>
    <xf numFmtId="3" fontId="3" fillId="0" borderId="2" xfId="0" applyNumberFormat="1" applyFont="1" applyBorder="1" applyProtection="1"/>
    <xf numFmtId="3" fontId="1" fillId="0" borderId="2" xfId="0" applyNumberFormat="1" applyFont="1" applyBorder="1" applyProtection="1"/>
    <xf numFmtId="3" fontId="5" fillId="0" borderId="2" xfId="0" applyNumberFormat="1" applyFont="1" applyBorder="1" applyProtection="1"/>
    <xf numFmtId="3" fontId="5" fillId="0" borderId="2" xfId="0" applyNumberFormat="1" applyFont="1" applyBorder="1"/>
    <xf numFmtId="3" fontId="1" fillId="0" borderId="2" xfId="0" applyNumberFormat="1" applyFon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 applyProtection="1">
      <alignment horizontal="left"/>
    </xf>
    <xf numFmtId="3" fontId="3" fillId="0" borderId="7" xfId="0" applyNumberFormat="1" applyFont="1" applyBorder="1" applyProtection="1"/>
    <xf numFmtId="0" fontId="1" fillId="0" borderId="6" xfId="0" applyFont="1" applyBorder="1" applyAlignment="1" applyProtection="1">
      <alignment horizontal="left"/>
    </xf>
    <xf numFmtId="3" fontId="1" fillId="0" borderId="7" xfId="0" applyNumberFormat="1" applyFont="1" applyBorder="1" applyProtection="1"/>
    <xf numFmtId="0" fontId="5" fillId="0" borderId="6" xfId="0" applyFont="1" applyBorder="1" applyAlignment="1" applyProtection="1">
      <alignment horizontal="left"/>
    </xf>
    <xf numFmtId="3" fontId="5" fillId="0" borderId="7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0" fontId="2" fillId="0" borderId="6" xfId="0" applyFont="1" applyBorder="1"/>
    <xf numFmtId="3" fontId="2" fillId="0" borderId="7" xfId="0" applyNumberFormat="1" applyFont="1" applyBorder="1"/>
    <xf numFmtId="3" fontId="5" fillId="0" borderId="7" xfId="0" applyNumberFormat="1" applyFont="1" applyBorder="1" applyProtection="1"/>
    <xf numFmtId="0" fontId="3" fillId="0" borderId="6" xfId="0" applyFont="1" applyBorder="1"/>
    <xf numFmtId="3" fontId="3" fillId="0" borderId="7" xfId="0" applyNumberFormat="1" applyFont="1" applyBorder="1"/>
    <xf numFmtId="0" fontId="3" fillId="0" borderId="8" xfId="0" applyFont="1" applyBorder="1" applyAlignment="1" applyProtection="1">
      <alignment horizontal="left"/>
    </xf>
    <xf numFmtId="3" fontId="3" fillId="0" borderId="9" xfId="0" applyNumberFormat="1" applyFont="1" applyBorder="1" applyProtection="1"/>
    <xf numFmtId="3" fontId="3" fillId="0" borderId="10" xfId="0" applyNumberFormat="1" applyFont="1" applyBorder="1" applyProtection="1"/>
    <xf numFmtId="0" fontId="4" fillId="2" borderId="3" xfId="0" applyFont="1" applyFill="1" applyBorder="1" applyAlignment="1" applyProtection="1">
      <alignment horizontal="left"/>
    </xf>
    <xf numFmtId="49" fontId="3" fillId="2" borderId="3" xfId="0" applyNumberFormat="1" applyFont="1" applyFill="1" applyBorder="1" applyAlignment="1" applyProtection="1">
      <alignment horizontal="center"/>
    </xf>
    <xf numFmtId="1" fontId="1" fillId="0" borderId="2" xfId="0" applyNumberFormat="1" applyFont="1" applyBorder="1"/>
    <xf numFmtId="0" fontId="1" fillId="0" borderId="2" xfId="0" applyFont="1" applyBorder="1"/>
    <xf numFmtId="1" fontId="3" fillId="0" borderId="2" xfId="0" applyNumberFormat="1" applyFont="1" applyBorder="1"/>
    <xf numFmtId="165" fontId="3" fillId="0" borderId="2" xfId="0" applyNumberFormat="1" applyFont="1" applyBorder="1" applyProtection="1"/>
    <xf numFmtId="0" fontId="1" fillId="0" borderId="7" xfId="0" applyFont="1" applyBorder="1"/>
    <xf numFmtId="164" fontId="3" fillId="0" borderId="6" xfId="0" applyNumberFormat="1" applyFont="1" applyBorder="1" applyAlignment="1" applyProtection="1">
      <alignment horizontal="left"/>
    </xf>
    <xf numFmtId="0" fontId="1" fillId="0" borderId="8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164" fontId="1" fillId="0" borderId="1" xfId="0" applyNumberFormat="1" applyFont="1" applyBorder="1" applyProtection="1"/>
    <xf numFmtId="165" fontId="1" fillId="0" borderId="2" xfId="0" applyNumberFormat="1" applyFont="1" applyBorder="1" applyProtection="1"/>
    <xf numFmtId="164" fontId="1" fillId="0" borderId="5" xfId="0" applyNumberFormat="1" applyFont="1" applyBorder="1" applyProtection="1"/>
    <xf numFmtId="0" fontId="1" fillId="0" borderId="11" xfId="0" applyFont="1" applyBorder="1"/>
    <xf numFmtId="3" fontId="3" fillId="0" borderId="12" xfId="0" applyNumberFormat="1" applyFont="1" applyBorder="1" applyProtection="1"/>
    <xf numFmtId="3" fontId="1" fillId="0" borderId="12" xfId="0" applyNumberFormat="1" applyFont="1" applyBorder="1" applyProtection="1"/>
    <xf numFmtId="3" fontId="5" fillId="0" borderId="12" xfId="0" applyNumberFormat="1" applyFont="1" applyBorder="1"/>
    <xf numFmtId="3" fontId="1" fillId="0" borderId="12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 applyProtection="1"/>
    <xf numFmtId="49" fontId="3" fillId="2" borderId="14" xfId="0" applyNumberFormat="1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left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49" fontId="3" fillId="2" borderId="18" xfId="0" applyNumberFormat="1" applyFont="1" applyFill="1" applyBorder="1" applyAlignment="1" applyProtection="1">
      <alignment horizontal="center"/>
    </xf>
    <xf numFmtId="164" fontId="1" fillId="0" borderId="11" xfId="0" applyNumberFormat="1" applyFont="1" applyBorder="1" applyProtection="1"/>
    <xf numFmtId="0" fontId="1" fillId="0" borderId="12" xfId="0" applyFont="1" applyBorder="1"/>
    <xf numFmtId="3" fontId="5" fillId="0" borderId="12" xfId="0" applyNumberFormat="1" applyFont="1" applyBorder="1" applyProtection="1"/>
    <xf numFmtId="3" fontId="1" fillId="0" borderId="13" xfId="0" applyNumberFormat="1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3" fillId="0" borderId="15" xfId="0" applyFont="1" applyBorder="1" applyAlignment="1" applyProtection="1">
      <alignment horizontal="left"/>
    </xf>
    <xf numFmtId="3" fontId="3" fillId="0" borderId="16" xfId="0" applyNumberFormat="1" applyFont="1" applyBorder="1" applyProtection="1"/>
    <xf numFmtId="3" fontId="3" fillId="0" borderId="17" xfId="0" applyNumberFormat="1" applyFont="1" applyBorder="1" applyProtection="1"/>
    <xf numFmtId="1" fontId="1" fillId="0" borderId="12" xfId="0" applyNumberFormat="1" applyFont="1" applyBorder="1"/>
    <xf numFmtId="1" fontId="3" fillId="0" borderId="12" xfId="0" applyNumberFormat="1" applyFont="1" applyBorder="1"/>
    <xf numFmtId="3" fontId="3" fillId="0" borderId="23" xfId="0" applyNumberFormat="1" applyFont="1" applyBorder="1" applyProtection="1"/>
    <xf numFmtId="0" fontId="1" fillId="0" borderId="6" xfId="0" applyFont="1" applyBorder="1" applyAlignment="1" applyProtection="1">
      <alignment horizontal="left" indent="2"/>
    </xf>
    <xf numFmtId="0" fontId="5" fillId="0" borderId="6" xfId="0" applyFont="1" applyBorder="1" applyAlignment="1" applyProtection="1">
      <alignment horizontal="left" indent="2"/>
    </xf>
    <xf numFmtId="0" fontId="1" fillId="0" borderId="6" xfId="0" applyFont="1" applyBorder="1" applyAlignment="1">
      <alignment horizontal="left" indent="2"/>
    </xf>
    <xf numFmtId="9" fontId="1" fillId="0" borderId="2" xfId="0" applyNumberFormat="1" applyFont="1" applyBorder="1" applyProtection="1"/>
    <xf numFmtId="9" fontId="1" fillId="0" borderId="12" xfId="0" applyNumberFormat="1" applyFont="1" applyBorder="1" applyProtection="1"/>
    <xf numFmtId="9" fontId="1" fillId="0" borderId="7" xfId="0" applyNumberFormat="1" applyFont="1" applyBorder="1" applyProtection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 applyProtection="1">
      <alignment horizontal="left" indent="1"/>
    </xf>
    <xf numFmtId="0" fontId="1" fillId="0" borderId="24" xfId="0" applyFont="1" applyBorder="1"/>
    <xf numFmtId="1" fontId="1" fillId="0" borderId="7" xfId="0" applyNumberFormat="1" applyFont="1" applyBorder="1"/>
    <xf numFmtId="1" fontId="3" fillId="0" borderId="7" xfId="0" applyNumberFormat="1" applyFont="1" applyBorder="1"/>
    <xf numFmtId="9" fontId="3" fillId="0" borderId="2" xfId="0" applyNumberFormat="1" applyFont="1" applyBorder="1" applyProtection="1"/>
    <xf numFmtId="9" fontId="3" fillId="0" borderId="12" xfId="0" applyNumberFormat="1" applyFont="1" applyBorder="1" applyProtection="1"/>
    <xf numFmtId="9" fontId="3" fillId="0" borderId="7" xfId="0" applyNumberFormat="1" applyFont="1" applyBorder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Taul1">
    <tabColor theme="4"/>
    <pageSetUpPr fitToPage="1"/>
  </sheetPr>
  <dimension ref="A1:AQ66"/>
  <sheetViews>
    <sheetView zoomScale="130" zoomScaleNormal="130" workbookViewId="0">
      <pane ySplit="5" topLeftCell="A6" activePane="bottomLeft" state="frozen"/>
      <selection pane="bottomLeft" activeCell="R5" sqref="R5:U5"/>
    </sheetView>
  </sheetViews>
  <sheetFormatPr defaultColWidth="9.640625" defaultRowHeight="12.75" x14ac:dyDescent="0.35"/>
  <cols>
    <col min="1" max="1" width="27.5703125" style="1" customWidth="1"/>
    <col min="2" max="6" width="6" style="1" hidden="1" customWidth="1"/>
    <col min="7" max="9" width="5.42578125" style="1" hidden="1" customWidth="1"/>
    <col min="10" max="21" width="6" style="1" customWidth="1"/>
    <col min="22" max="22" width="2.140625" style="1" customWidth="1"/>
    <col min="23" max="23" width="24" style="1" customWidth="1"/>
    <col min="24" max="31" width="5.5703125" style="1" hidden="1" customWidth="1"/>
    <col min="32" max="32" width="5.5703125" style="1" customWidth="1"/>
    <col min="33" max="35" width="5.42578125" style="1" customWidth="1"/>
    <col min="36" max="43" width="6.140625" style="1" customWidth="1"/>
    <col min="44" max="16384" width="9.640625" style="1"/>
  </cols>
  <sheetData>
    <row r="1" spans="1:43" x14ac:dyDescent="0.35">
      <c r="A1" s="7"/>
    </row>
    <row r="2" spans="1:43" ht="18" customHeight="1" x14ac:dyDescent="0.5">
      <c r="A2" s="8" t="s">
        <v>78</v>
      </c>
    </row>
    <row r="3" spans="1:43" ht="12.75" customHeight="1" x14ac:dyDescent="0.35">
      <c r="A3" s="3" t="s">
        <v>48</v>
      </c>
    </row>
    <row r="4" spans="1:43" ht="7.5" customHeight="1" x14ac:dyDescent="0.35"/>
    <row r="5" spans="1:43" ht="15" x14ac:dyDescent="0.4">
      <c r="A5" s="57" t="s">
        <v>0</v>
      </c>
      <c r="B5" s="56" t="s">
        <v>39</v>
      </c>
      <c r="C5" s="56">
        <v>2000</v>
      </c>
      <c r="D5" s="56" t="s">
        <v>37</v>
      </c>
      <c r="E5" s="56" t="s">
        <v>40</v>
      </c>
      <c r="F5" s="56" t="s">
        <v>41</v>
      </c>
      <c r="G5" s="56" t="s">
        <v>49</v>
      </c>
      <c r="H5" s="56" t="s">
        <v>51</v>
      </c>
      <c r="I5" s="56" t="s">
        <v>52</v>
      </c>
      <c r="J5" s="56" t="s">
        <v>55</v>
      </c>
      <c r="K5" s="56" t="s">
        <v>57</v>
      </c>
      <c r="L5" s="56" t="s">
        <v>58</v>
      </c>
      <c r="M5" s="56" t="s">
        <v>60</v>
      </c>
      <c r="N5" s="56" t="s">
        <v>61</v>
      </c>
      <c r="O5" s="56" t="s">
        <v>63</v>
      </c>
      <c r="P5" s="56" t="s">
        <v>64</v>
      </c>
      <c r="Q5" s="56" t="s">
        <v>73</v>
      </c>
      <c r="R5" s="56" t="s">
        <v>74</v>
      </c>
      <c r="S5" s="56" t="s">
        <v>75</v>
      </c>
      <c r="T5" s="56" t="s">
        <v>76</v>
      </c>
      <c r="U5" s="56" t="s">
        <v>77</v>
      </c>
      <c r="W5" s="35" t="s">
        <v>1</v>
      </c>
      <c r="X5" s="36" t="s">
        <v>39</v>
      </c>
      <c r="Y5" s="36">
        <v>2000</v>
      </c>
      <c r="Z5" s="36" t="s">
        <v>37</v>
      </c>
      <c r="AA5" s="36" t="s">
        <v>40</v>
      </c>
      <c r="AB5" s="36" t="s">
        <v>41</v>
      </c>
      <c r="AC5" s="36" t="s">
        <v>49</v>
      </c>
      <c r="AD5" s="36" t="s">
        <v>51</v>
      </c>
      <c r="AE5" s="36" t="s">
        <v>52</v>
      </c>
      <c r="AF5" s="36" t="s">
        <v>55</v>
      </c>
      <c r="AG5" s="36" t="s">
        <v>57</v>
      </c>
      <c r="AH5" s="36" t="s">
        <v>58</v>
      </c>
      <c r="AI5" s="36" t="s">
        <v>60</v>
      </c>
      <c r="AJ5" s="36" t="s">
        <v>61</v>
      </c>
      <c r="AK5" s="36" t="s">
        <v>63</v>
      </c>
      <c r="AL5" s="61" t="s">
        <v>64</v>
      </c>
      <c r="AM5" s="61" t="s">
        <v>73</v>
      </c>
      <c r="AN5" s="61">
        <v>2015</v>
      </c>
      <c r="AO5" s="61">
        <v>2016</v>
      </c>
      <c r="AP5" s="61">
        <v>2017</v>
      </c>
      <c r="AQ5" s="36">
        <v>2018</v>
      </c>
    </row>
    <row r="6" spans="1:43" ht="9.75" customHeight="1" x14ac:dyDescent="0.3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W6" s="17"/>
      <c r="X6" s="9"/>
      <c r="Y6" s="9"/>
      <c r="Z6" s="9"/>
      <c r="AA6" s="9"/>
      <c r="AB6" s="9"/>
      <c r="AC6" s="46"/>
      <c r="AD6" s="46"/>
      <c r="AE6" s="46"/>
      <c r="AF6" s="46"/>
      <c r="AG6" s="46"/>
      <c r="AH6" s="46"/>
      <c r="AI6" s="46"/>
      <c r="AJ6" s="46"/>
      <c r="AK6" s="46"/>
      <c r="AL6" s="62"/>
      <c r="AM6" s="62"/>
      <c r="AN6" s="62"/>
      <c r="AO6" s="62"/>
      <c r="AP6" s="62"/>
      <c r="AQ6" s="48"/>
    </row>
    <row r="7" spans="1:43" ht="14.25" customHeight="1" x14ac:dyDescent="0.35">
      <c r="A7" s="19" t="s">
        <v>24</v>
      </c>
      <c r="B7" s="10">
        <f t="shared" ref="B7:G7" si="0">B8+B14+B22</f>
        <v>26921.933555677777</v>
      </c>
      <c r="C7" s="10">
        <f t="shared" si="0"/>
        <v>27652.499524869108</v>
      </c>
      <c r="D7" s="10">
        <f t="shared" si="0"/>
        <v>28815.897000000001</v>
      </c>
      <c r="E7" s="10">
        <f t="shared" si="0"/>
        <v>30035.901000000002</v>
      </c>
      <c r="F7" s="10">
        <f t="shared" si="0"/>
        <v>31078.654999999999</v>
      </c>
      <c r="G7" s="10">
        <f t="shared" si="0"/>
        <v>32053.395000000004</v>
      </c>
      <c r="H7" s="10">
        <f t="shared" ref="H7:M7" si="1">H8+H14+H22</f>
        <v>33054.214</v>
      </c>
      <c r="I7" s="10">
        <f t="shared" si="1"/>
        <v>33816.468999999997</v>
      </c>
      <c r="J7" s="10">
        <f t="shared" si="1"/>
        <v>34992.898999999998</v>
      </c>
      <c r="K7" s="10">
        <f t="shared" si="1"/>
        <v>36622.818999999996</v>
      </c>
      <c r="L7" s="10">
        <f t="shared" si="1"/>
        <v>37939.853999999999</v>
      </c>
      <c r="M7" s="10">
        <f t="shared" si="1"/>
        <v>39813.722000000002</v>
      </c>
      <c r="N7" s="10">
        <f t="shared" ref="N7:O7" si="2">N8+N14+N22</f>
        <v>41286.461000000003</v>
      </c>
      <c r="O7" s="10">
        <f t="shared" si="2"/>
        <v>42778.048999999999</v>
      </c>
      <c r="P7" s="10">
        <f t="shared" ref="P7:Q7" si="3">P8+P14+P22</f>
        <v>43737.603999999999</v>
      </c>
      <c r="Q7" s="10">
        <f t="shared" si="3"/>
        <v>46662.667000000001</v>
      </c>
      <c r="R7" s="10">
        <v>47864</v>
      </c>
      <c r="S7" s="10">
        <v>48898</v>
      </c>
      <c r="T7" s="10">
        <v>49650</v>
      </c>
      <c r="U7" s="20">
        <v>50801</v>
      </c>
      <c r="V7" s="2"/>
      <c r="W7" s="19" t="s">
        <v>121</v>
      </c>
      <c r="X7" s="10">
        <f t="shared" ref="X7:AC7" si="4">SUM(X8:X13)</f>
        <v>22968.47821882258</v>
      </c>
      <c r="Y7" s="10">
        <f t="shared" si="4"/>
        <v>23803.481994641534</v>
      </c>
      <c r="Z7" s="10">
        <f t="shared" si="4"/>
        <v>24494.945</v>
      </c>
      <c r="AA7" s="10">
        <f t="shared" si="4"/>
        <v>25430.865999999998</v>
      </c>
      <c r="AB7" s="10">
        <f t="shared" si="4"/>
        <v>25561.937000000002</v>
      </c>
      <c r="AC7" s="10">
        <f t="shared" si="4"/>
        <v>25339.778000000002</v>
      </c>
      <c r="AD7" s="10">
        <f t="shared" ref="AD7:AI7" si="5">SUM(AD8:AD13)</f>
        <v>25251.313999999998</v>
      </c>
      <c r="AE7" s="10">
        <f t="shared" si="5"/>
        <v>26052.284</v>
      </c>
      <c r="AF7" s="10">
        <f t="shared" si="5"/>
        <v>26758.636999999999</v>
      </c>
      <c r="AG7" s="10">
        <f t="shared" si="5"/>
        <v>27318.649999999998</v>
      </c>
      <c r="AH7" s="10">
        <f t="shared" si="5"/>
        <v>27558.976999999999</v>
      </c>
      <c r="AI7" s="10">
        <f t="shared" si="5"/>
        <v>29361.47</v>
      </c>
      <c r="AJ7" s="10">
        <f t="shared" ref="AJ7:AK7" si="6">SUM(AJ8:AJ13)</f>
        <v>29858.808000000001</v>
      </c>
      <c r="AK7" s="10">
        <f t="shared" si="6"/>
        <v>29592.134999999998</v>
      </c>
      <c r="AL7" s="50">
        <f t="shared" ref="AL7:AM7" si="7">SUM(AL8:AL13)</f>
        <v>29820.494999999999</v>
      </c>
      <c r="AM7" s="50">
        <f t="shared" si="7"/>
        <v>32063.29</v>
      </c>
      <c r="AN7" s="50">
        <v>32135</v>
      </c>
      <c r="AO7" s="50">
        <v>33006</v>
      </c>
      <c r="AP7" s="50">
        <v>34147</v>
      </c>
      <c r="AQ7" s="20">
        <v>34084</v>
      </c>
    </row>
    <row r="8" spans="1:43" ht="14.25" customHeight="1" x14ac:dyDescent="0.35">
      <c r="A8" s="77" t="s">
        <v>106</v>
      </c>
      <c r="B8" s="11">
        <f t="shared" ref="B8:G8" si="8">SUM(B9:B12)</f>
        <v>246.48091992068257</v>
      </c>
      <c r="C8" s="11">
        <f t="shared" si="8"/>
        <v>276.36034599620228</v>
      </c>
      <c r="D8" s="11">
        <f t="shared" si="8"/>
        <v>292.20299999999997</v>
      </c>
      <c r="E8" s="11">
        <f t="shared" si="8"/>
        <v>325.03300000000002</v>
      </c>
      <c r="F8" s="11">
        <f t="shared" si="8"/>
        <v>355.18700000000001</v>
      </c>
      <c r="G8" s="11">
        <f t="shared" si="8"/>
        <v>367.84300000000002</v>
      </c>
      <c r="H8" s="11">
        <f t="shared" ref="H8:M8" si="9">SUM(H9:H12)</f>
        <v>353.94200000000001</v>
      </c>
      <c r="I8" s="11">
        <f t="shared" si="9"/>
        <v>371.70299999999997</v>
      </c>
      <c r="J8" s="11">
        <f t="shared" si="9"/>
        <v>366.68600000000004</v>
      </c>
      <c r="K8" s="11">
        <f t="shared" si="9"/>
        <v>537.85199999999998</v>
      </c>
      <c r="L8" s="11">
        <f t="shared" si="9"/>
        <v>621.89499999999998</v>
      </c>
      <c r="M8" s="11">
        <f t="shared" si="9"/>
        <v>612.47699999999998</v>
      </c>
      <c r="N8" s="11">
        <f t="shared" ref="N8:O8" si="10">SUM(N9:N12)</f>
        <v>626.66200000000003</v>
      </c>
      <c r="O8" s="11">
        <f t="shared" si="10"/>
        <v>615.54399999999998</v>
      </c>
      <c r="P8" s="11">
        <f t="shared" ref="P8:Q8" si="11">SUM(P9:P12)</f>
        <v>621.68999999999994</v>
      </c>
      <c r="Q8" s="11">
        <f t="shared" si="11"/>
        <v>498.26099999999997</v>
      </c>
      <c r="R8" s="11">
        <v>602</v>
      </c>
      <c r="S8" s="11">
        <v>605</v>
      </c>
      <c r="T8" s="11">
        <v>562</v>
      </c>
      <c r="U8" s="22">
        <v>580</v>
      </c>
      <c r="V8" s="2"/>
      <c r="W8" s="21" t="s">
        <v>2</v>
      </c>
      <c r="X8" s="11">
        <v>17309.110067224712</v>
      </c>
      <c r="Y8" s="11">
        <v>17387.26918309442</v>
      </c>
      <c r="Z8" s="14">
        <v>17352.725999999999</v>
      </c>
      <c r="AA8" s="14">
        <v>17398.698</v>
      </c>
      <c r="AB8" s="14">
        <v>17393.467000000001</v>
      </c>
      <c r="AC8" s="14">
        <f>91.719+17282.453</f>
        <v>17374.172000000002</v>
      </c>
      <c r="AD8" s="14">
        <v>17382.867999999999</v>
      </c>
      <c r="AE8" s="14">
        <v>17361.521000000001</v>
      </c>
      <c r="AF8" s="14">
        <v>17430.845000000001</v>
      </c>
      <c r="AG8" s="14">
        <v>17428.736000000001</v>
      </c>
      <c r="AH8" s="14">
        <v>17427.904999999999</v>
      </c>
      <c r="AI8" s="14">
        <v>17435.305</v>
      </c>
      <c r="AJ8" s="14">
        <v>17443.219000000001</v>
      </c>
      <c r="AK8" s="14">
        <v>18045.098999999998</v>
      </c>
      <c r="AL8" s="53">
        <v>18043</v>
      </c>
      <c r="AM8" s="53">
        <v>18057.451000000001</v>
      </c>
      <c r="AN8" s="53">
        <v>18060</v>
      </c>
      <c r="AO8" s="53">
        <v>18084</v>
      </c>
      <c r="AP8" s="53">
        <v>18139</v>
      </c>
      <c r="AQ8" s="26">
        <v>18139</v>
      </c>
    </row>
    <row r="9" spans="1:43" ht="14.25" customHeight="1" x14ac:dyDescent="0.35">
      <c r="A9" s="78" t="s">
        <v>107</v>
      </c>
      <c r="B9" s="12">
        <v>35.074078372209968</v>
      </c>
      <c r="C9" s="12">
        <v>52.457814263345284</v>
      </c>
      <c r="D9" s="13">
        <v>50.222999999999999</v>
      </c>
      <c r="E9" s="13">
        <v>51.173000000000002</v>
      </c>
      <c r="F9" s="13">
        <v>70.599999999999994</v>
      </c>
      <c r="G9" s="13">
        <v>69.778999999999996</v>
      </c>
      <c r="H9" s="13">
        <v>73.727999999999994</v>
      </c>
      <c r="I9" s="13">
        <v>68.323999999999998</v>
      </c>
      <c r="J9" s="13">
        <v>83.316999999999993</v>
      </c>
      <c r="K9" s="13">
        <v>101.899</v>
      </c>
      <c r="L9" s="13">
        <v>119.87</v>
      </c>
      <c r="M9" s="13">
        <v>143.595</v>
      </c>
      <c r="N9" s="13">
        <v>113.34699999999999</v>
      </c>
      <c r="O9" s="13">
        <v>31.84</v>
      </c>
      <c r="P9" s="13">
        <v>35.292999999999999</v>
      </c>
      <c r="Q9" s="13">
        <v>19.236999999999998</v>
      </c>
      <c r="R9" s="13">
        <v>82</v>
      </c>
      <c r="S9" s="13">
        <v>73</v>
      </c>
      <c r="T9" s="13">
        <v>61</v>
      </c>
      <c r="U9" s="24">
        <v>71</v>
      </c>
      <c r="V9" s="2"/>
      <c r="W9" s="21" t="s">
        <v>27</v>
      </c>
      <c r="X9" s="11"/>
      <c r="Y9" s="11">
        <v>333.86817093948093</v>
      </c>
      <c r="Z9" s="14">
        <v>375.03500000000003</v>
      </c>
      <c r="AA9" s="14">
        <v>402.13099999999997</v>
      </c>
      <c r="AB9" s="14">
        <v>407.822</v>
      </c>
      <c r="AC9" s="14">
        <v>52.271999999999998</v>
      </c>
      <c r="AD9" s="14"/>
      <c r="AE9" s="14"/>
      <c r="AF9" s="14"/>
      <c r="AG9" s="14"/>
      <c r="AH9" s="14"/>
      <c r="AI9" s="14"/>
      <c r="AJ9" s="14"/>
      <c r="AK9" s="14"/>
      <c r="AL9" s="53"/>
      <c r="AM9" s="53"/>
      <c r="AN9" s="53"/>
      <c r="AO9" s="53"/>
      <c r="AP9" s="53"/>
      <c r="AQ9" s="26"/>
    </row>
    <row r="10" spans="1:43" ht="14.25" customHeight="1" x14ac:dyDescent="0.35">
      <c r="A10" s="78" t="s">
        <v>108</v>
      </c>
      <c r="B10" s="12">
        <v>30.246412131058758</v>
      </c>
      <c r="C10" s="12">
        <v>29.086251814327255</v>
      </c>
      <c r="D10" s="13">
        <v>42.372999999999998</v>
      </c>
      <c r="E10" s="13">
        <v>57.15</v>
      </c>
      <c r="F10" s="13">
        <v>55.048000000000002</v>
      </c>
      <c r="G10" s="13">
        <v>51.954999999999998</v>
      </c>
      <c r="H10" s="13">
        <v>53.957000000000001</v>
      </c>
      <c r="I10" s="13">
        <v>61.735999999999997</v>
      </c>
      <c r="J10" s="13">
        <v>61.796999999999997</v>
      </c>
      <c r="K10" s="13">
        <v>50.853999999999999</v>
      </c>
      <c r="L10" s="13">
        <v>56.496000000000002</v>
      </c>
      <c r="M10" s="13">
        <v>59.564</v>
      </c>
      <c r="N10" s="13">
        <v>61.511000000000003</v>
      </c>
      <c r="O10" s="13">
        <v>63.758000000000003</v>
      </c>
      <c r="P10" s="13">
        <v>65.757000000000005</v>
      </c>
      <c r="Q10" s="13">
        <v>64.537000000000006</v>
      </c>
      <c r="R10" s="13"/>
      <c r="S10" s="13"/>
      <c r="T10" s="13"/>
      <c r="U10" s="24"/>
      <c r="V10" s="2"/>
      <c r="W10" s="25" t="s">
        <v>28</v>
      </c>
      <c r="X10" s="11">
        <v>2576.6620751362743</v>
      </c>
      <c r="Y10" s="11">
        <v>2539.2331976056767</v>
      </c>
      <c r="Z10" s="14">
        <v>2547.5039999999999</v>
      </c>
      <c r="AA10" s="14">
        <v>2545.7280000000001</v>
      </c>
      <c r="AB10" s="14">
        <v>2559.3110000000001</v>
      </c>
      <c r="AC10" s="14">
        <v>2533.7130000000002</v>
      </c>
      <c r="AD10" s="14">
        <v>2528.2809999999999</v>
      </c>
      <c r="AE10" s="14">
        <v>2397.1239999999998</v>
      </c>
      <c r="AF10" s="14">
        <v>2394.5450000000001</v>
      </c>
      <c r="AG10" s="14">
        <v>2373.0680000000002</v>
      </c>
      <c r="AH10" s="14">
        <v>2351.5639999999999</v>
      </c>
      <c r="AI10" s="14">
        <v>2345.183</v>
      </c>
      <c r="AJ10" s="14">
        <v>2345.9830000000002</v>
      </c>
      <c r="AK10" s="14">
        <v>2361.2130000000002</v>
      </c>
      <c r="AL10" s="53">
        <v>2233.4169999999999</v>
      </c>
      <c r="AM10" s="53">
        <v>2131.7570000000001</v>
      </c>
      <c r="AN10" s="53">
        <v>2126</v>
      </c>
      <c r="AO10" s="53">
        <v>2122</v>
      </c>
      <c r="AP10" s="53">
        <v>2109</v>
      </c>
      <c r="AQ10" s="26">
        <v>2119</v>
      </c>
    </row>
    <row r="11" spans="1:43" ht="14.25" customHeight="1" x14ac:dyDescent="0.35">
      <c r="A11" s="78" t="s">
        <v>79</v>
      </c>
      <c r="B11" s="12">
        <v>180.53191113622717</v>
      </c>
      <c r="C11" s="12">
        <v>192.69744842096767</v>
      </c>
      <c r="D11" s="13">
        <v>197.17</v>
      </c>
      <c r="E11" s="13">
        <v>214.79900000000001</v>
      </c>
      <c r="F11" s="13">
        <v>225.803</v>
      </c>
      <c r="G11" s="13">
        <v>245.167</v>
      </c>
      <c r="H11" s="13">
        <v>225.53700000000001</v>
      </c>
      <c r="I11" s="13">
        <v>229.70599999999999</v>
      </c>
      <c r="J11" s="13">
        <v>220.49100000000001</v>
      </c>
      <c r="K11" s="13">
        <v>383.22300000000001</v>
      </c>
      <c r="L11" s="13">
        <v>444.73399999999998</v>
      </c>
      <c r="M11" s="13">
        <v>408.18200000000002</v>
      </c>
      <c r="N11" s="13">
        <v>449.28300000000002</v>
      </c>
      <c r="O11" s="13">
        <v>515.654</v>
      </c>
      <c r="P11" s="13">
        <v>517.61699999999996</v>
      </c>
      <c r="Q11" s="13">
        <v>409.60899999999998</v>
      </c>
      <c r="R11" s="13">
        <v>511</v>
      </c>
      <c r="S11" s="13">
        <v>530</v>
      </c>
      <c r="T11" s="13">
        <v>490</v>
      </c>
      <c r="U11" s="24">
        <v>493</v>
      </c>
      <c r="V11" s="2"/>
      <c r="W11" s="25" t="s">
        <v>29</v>
      </c>
      <c r="X11" s="11">
        <v>2473.9507175737881</v>
      </c>
      <c r="Y11" s="11">
        <v>2405.0175504101262</v>
      </c>
      <c r="Z11" s="14">
        <v>2491.21</v>
      </c>
      <c r="AA11" s="14">
        <v>2535.2280000000001</v>
      </c>
      <c r="AB11" s="14">
        <v>2472.761</v>
      </c>
      <c r="AC11" s="14">
        <v>2396.8200000000002</v>
      </c>
      <c r="AD11" s="14">
        <v>2355.4189999999999</v>
      </c>
      <c r="AE11" s="14">
        <v>2718.7660000000001</v>
      </c>
      <c r="AF11" s="14">
        <v>2875.7310000000002</v>
      </c>
      <c r="AG11" s="14">
        <v>2528.1590000000001</v>
      </c>
      <c r="AH11" s="14">
        <v>2501.7939999999999</v>
      </c>
      <c r="AI11" s="14">
        <v>2516.6999999999998</v>
      </c>
      <c r="AJ11" s="14">
        <v>2519.91</v>
      </c>
      <c r="AK11" s="14">
        <v>2545.6799999999998</v>
      </c>
      <c r="AL11" s="53">
        <v>2511.9679999999998</v>
      </c>
      <c r="AM11" s="53">
        <v>2411.6799999999998</v>
      </c>
      <c r="AN11" s="53">
        <v>2426</v>
      </c>
      <c r="AO11" s="53">
        <v>2387</v>
      </c>
      <c r="AP11" s="53">
        <v>2477</v>
      </c>
      <c r="AQ11" s="26">
        <v>2453</v>
      </c>
    </row>
    <row r="12" spans="1:43" ht="14.25" customHeight="1" x14ac:dyDescent="0.35">
      <c r="A12" s="78" t="s">
        <v>80</v>
      </c>
      <c r="B12" s="12">
        <v>0.62851828118666675</v>
      </c>
      <c r="C12" s="12">
        <v>2.1188314975621161</v>
      </c>
      <c r="D12" s="13">
        <v>2.4369999999999998</v>
      </c>
      <c r="E12" s="13">
        <v>1.911</v>
      </c>
      <c r="F12" s="13">
        <v>3.7360000000000002</v>
      </c>
      <c r="G12" s="13">
        <v>0.94199999999999995</v>
      </c>
      <c r="H12" s="13">
        <v>0.72</v>
      </c>
      <c r="I12" s="13">
        <v>11.936999999999999</v>
      </c>
      <c r="J12" s="13">
        <v>1.081</v>
      </c>
      <c r="K12" s="13">
        <v>1.8759999999999999</v>
      </c>
      <c r="L12" s="13">
        <v>0.79500000000000004</v>
      </c>
      <c r="M12" s="13">
        <v>1.1359999999999999</v>
      </c>
      <c r="N12" s="13">
        <v>2.5209999999999999</v>
      </c>
      <c r="O12" s="13">
        <v>4.2919999999999998</v>
      </c>
      <c r="P12" s="13">
        <v>3.0230000000000001</v>
      </c>
      <c r="Q12" s="13">
        <v>4.8780000000000001</v>
      </c>
      <c r="R12" s="13">
        <v>9</v>
      </c>
      <c r="S12" s="13">
        <v>3</v>
      </c>
      <c r="T12" s="13">
        <v>11</v>
      </c>
      <c r="U12" s="24">
        <v>16</v>
      </c>
      <c r="V12" s="2"/>
      <c r="W12" s="21" t="s">
        <v>122</v>
      </c>
      <c r="X12" s="11">
        <v>324.27372248655757</v>
      </c>
      <c r="Y12" s="11">
        <v>731.20541968774228</v>
      </c>
      <c r="Z12" s="14">
        <v>1216.377</v>
      </c>
      <c r="AA12" s="14">
        <v>1737.0170000000001</v>
      </c>
      <c r="AB12" s="14">
        <v>2652.0010000000002</v>
      </c>
      <c r="AC12" s="14">
        <v>3084.9520000000002</v>
      </c>
      <c r="AD12" s="14">
        <v>3004.0169999999998</v>
      </c>
      <c r="AE12" s="14">
        <v>3048.7170000000001</v>
      </c>
      <c r="AF12" s="14">
        <v>3499.91</v>
      </c>
      <c r="AG12" s="14">
        <v>4246.1930000000002</v>
      </c>
      <c r="AH12" s="14">
        <v>4977.5129999999999</v>
      </c>
      <c r="AI12" s="14">
        <v>5221.0320000000002</v>
      </c>
      <c r="AJ12" s="14">
        <v>7076.6270000000004</v>
      </c>
      <c r="AK12" s="14">
        <v>6922.96</v>
      </c>
      <c r="AL12" s="53">
        <v>6635.5259999999998</v>
      </c>
      <c r="AM12" s="53">
        <v>6991.55</v>
      </c>
      <c r="AN12" s="53">
        <v>9353</v>
      </c>
      <c r="AO12" s="53">
        <v>9538</v>
      </c>
      <c r="AP12" s="53">
        <v>10239</v>
      </c>
      <c r="AQ12" s="26">
        <v>11397</v>
      </c>
    </row>
    <row r="13" spans="1:43" ht="14.25" customHeight="1" x14ac:dyDescent="0.35">
      <c r="A13" s="25"/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6"/>
      <c r="W13" s="21" t="s">
        <v>123</v>
      </c>
      <c r="X13" s="11">
        <v>284.48163640124932</v>
      </c>
      <c r="Y13" s="11">
        <v>406.88847290408404</v>
      </c>
      <c r="Z13" s="14">
        <v>512.09299999999996</v>
      </c>
      <c r="AA13" s="14">
        <v>812.06399999999996</v>
      </c>
      <c r="AB13" s="14">
        <v>76.575000000000003</v>
      </c>
      <c r="AC13" s="14">
        <v>-102.151</v>
      </c>
      <c r="AD13" s="14">
        <v>-19.271000000000001</v>
      </c>
      <c r="AE13" s="14">
        <v>526.15599999999995</v>
      </c>
      <c r="AF13" s="14">
        <v>557.60599999999999</v>
      </c>
      <c r="AG13" s="14">
        <v>742.49400000000003</v>
      </c>
      <c r="AH13" s="14">
        <v>300.20100000000002</v>
      </c>
      <c r="AI13" s="14">
        <v>1843.25</v>
      </c>
      <c r="AJ13" s="14">
        <v>473.06900000000002</v>
      </c>
      <c r="AK13" s="14">
        <v>-282.81700000000001</v>
      </c>
      <c r="AL13" s="53">
        <v>396.584</v>
      </c>
      <c r="AM13" s="53">
        <v>2470.8519999999999</v>
      </c>
      <c r="AN13" s="53">
        <v>171</v>
      </c>
      <c r="AO13" s="53">
        <v>876</v>
      </c>
      <c r="AP13" s="53">
        <v>1183</v>
      </c>
      <c r="AQ13" s="26">
        <v>-24</v>
      </c>
    </row>
    <row r="14" spans="1:43" ht="14.25" customHeight="1" x14ac:dyDescent="0.35">
      <c r="A14" s="19" t="s">
        <v>3</v>
      </c>
      <c r="B14" s="10">
        <f t="shared" ref="B14:G14" si="12">SUM(B15:B20)</f>
        <v>19970.926530468088</v>
      </c>
      <c r="C14" s="10">
        <f t="shared" si="12"/>
        <v>20726.547623252318</v>
      </c>
      <c r="D14" s="10">
        <f t="shared" si="12"/>
        <v>21609.124</v>
      </c>
      <c r="E14" s="10">
        <f t="shared" si="12"/>
        <v>22416.156000000003</v>
      </c>
      <c r="F14" s="10">
        <f t="shared" si="12"/>
        <v>23242.559999999998</v>
      </c>
      <c r="G14" s="10">
        <f t="shared" si="12"/>
        <v>24068.405000000002</v>
      </c>
      <c r="H14" s="10">
        <f t="shared" ref="H14:M14" si="13">SUM(H15:H20)</f>
        <v>24730.079999999998</v>
      </c>
      <c r="I14" s="10">
        <f t="shared" si="13"/>
        <v>25126.045999999998</v>
      </c>
      <c r="J14" s="10">
        <f t="shared" si="13"/>
        <v>26111.057999999997</v>
      </c>
      <c r="K14" s="10">
        <f t="shared" si="13"/>
        <v>27251.535999999996</v>
      </c>
      <c r="L14" s="10">
        <f t="shared" si="13"/>
        <v>28230.687999999998</v>
      </c>
      <c r="M14" s="10">
        <f t="shared" si="13"/>
        <v>28331.858000000004</v>
      </c>
      <c r="N14" s="10">
        <f t="shared" ref="N14:O14" si="14">SUM(N15:N20)</f>
        <v>29505.940000000002</v>
      </c>
      <c r="O14" s="10">
        <f t="shared" si="14"/>
        <v>30623.337999999996</v>
      </c>
      <c r="P14" s="10">
        <f t="shared" ref="P14:Q14" si="15">SUM(P15:P20)</f>
        <v>31333.549000000003</v>
      </c>
      <c r="Q14" s="10">
        <f t="shared" si="15"/>
        <v>30283.825000000004</v>
      </c>
      <c r="R14" s="10">
        <v>30978</v>
      </c>
      <c r="S14" s="10">
        <v>31799</v>
      </c>
      <c r="T14" s="10">
        <v>32431</v>
      </c>
      <c r="U14" s="20">
        <v>33406</v>
      </c>
      <c r="V14" s="2"/>
      <c r="W14" s="25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63"/>
      <c r="AM14" s="63"/>
      <c r="AN14" s="63"/>
      <c r="AO14" s="63"/>
      <c r="AP14" s="63"/>
      <c r="AQ14" s="41"/>
    </row>
    <row r="15" spans="1:43" ht="14.25" customHeight="1" x14ac:dyDescent="0.35">
      <c r="A15" s="78" t="s">
        <v>109</v>
      </c>
      <c r="B15" s="12">
        <v>5399.551442800127</v>
      </c>
      <c r="C15" s="12">
        <v>5703.3127975875123</v>
      </c>
      <c r="D15" s="13">
        <v>5897.7759999999998</v>
      </c>
      <c r="E15" s="13">
        <v>5971.8919999999998</v>
      </c>
      <c r="F15" s="13">
        <v>6071.0730000000003</v>
      </c>
      <c r="G15" s="13">
        <v>6187.0370000000003</v>
      </c>
      <c r="H15" s="13">
        <v>6305.4170000000004</v>
      </c>
      <c r="I15" s="13">
        <v>6290.9610000000002</v>
      </c>
      <c r="J15" s="13">
        <v>6475.87</v>
      </c>
      <c r="K15" s="13">
        <v>6614.0280000000002</v>
      </c>
      <c r="L15" s="13">
        <v>6762.9369999999999</v>
      </c>
      <c r="M15" s="13">
        <v>6915.0320000000002</v>
      </c>
      <c r="N15" s="13">
        <v>7091.3729999999996</v>
      </c>
      <c r="O15" s="13">
        <v>7317.634</v>
      </c>
      <c r="P15" s="13">
        <v>7362.0730000000003</v>
      </c>
      <c r="Q15" s="13">
        <v>7556.9620000000004</v>
      </c>
      <c r="R15" s="13">
        <v>7724</v>
      </c>
      <c r="S15" s="13">
        <v>7914</v>
      </c>
      <c r="T15" s="13">
        <v>8074</v>
      </c>
      <c r="U15" s="24">
        <v>8232</v>
      </c>
      <c r="V15" s="2"/>
      <c r="W15" s="19" t="s">
        <v>30</v>
      </c>
      <c r="X15" s="10">
        <f t="shared" ref="X15:AC15" si="16">X16+X17</f>
        <v>775.60165025993433</v>
      </c>
      <c r="Y15" s="10">
        <f t="shared" si="16"/>
        <v>790.74041370866155</v>
      </c>
      <c r="Z15" s="10">
        <f t="shared" si="16"/>
        <v>814.50300000000004</v>
      </c>
      <c r="AA15" s="10">
        <f t="shared" si="16"/>
        <v>914.85100000000011</v>
      </c>
      <c r="AB15" s="10">
        <f t="shared" si="16"/>
        <v>942.06400000000008</v>
      </c>
      <c r="AC15" s="10">
        <f t="shared" si="16"/>
        <v>961.08600000000001</v>
      </c>
      <c r="AD15" s="10">
        <f t="shared" ref="AD15:AI15" si="17">AD16+AD17</f>
        <v>1001.2049999999999</v>
      </c>
      <c r="AE15" s="10">
        <f t="shared" si="17"/>
        <v>1108.873</v>
      </c>
      <c r="AF15" s="10">
        <f t="shared" si="17"/>
        <v>1164.8150000000001</v>
      </c>
      <c r="AG15" s="10">
        <f t="shared" si="17"/>
        <v>1204.4190000000001</v>
      </c>
      <c r="AH15" s="10">
        <f t="shared" si="17"/>
        <v>1227.5740000000001</v>
      </c>
      <c r="AI15" s="10">
        <f t="shared" si="17"/>
        <v>1226.8110000000001</v>
      </c>
      <c r="AJ15" s="10">
        <f t="shared" ref="AJ15:AK15" si="18">AJ16+AJ17</f>
        <v>1201.1030000000001</v>
      </c>
      <c r="AK15" s="10">
        <f t="shared" si="18"/>
        <v>1183.5630000000001</v>
      </c>
      <c r="AL15" s="50">
        <f t="shared" ref="AL15:AQ15" si="19">AL16+AL17</f>
        <v>1165.165</v>
      </c>
      <c r="AM15" s="50">
        <f t="shared" si="19"/>
        <v>860.79300000000001</v>
      </c>
      <c r="AN15" s="50">
        <f t="shared" si="19"/>
        <v>894</v>
      </c>
      <c r="AO15" s="50">
        <f t="shared" si="19"/>
        <v>918</v>
      </c>
      <c r="AP15" s="50">
        <f t="shared" si="19"/>
        <v>955</v>
      </c>
      <c r="AQ15" s="20">
        <f t="shared" si="19"/>
        <v>917</v>
      </c>
    </row>
    <row r="16" spans="1:43" ht="14.25" customHeight="1" x14ac:dyDescent="0.35">
      <c r="A16" s="78" t="s">
        <v>110</v>
      </c>
      <c r="B16" s="12">
        <v>7619.6176079303968</v>
      </c>
      <c r="C16" s="12">
        <v>7817.6057439540646</v>
      </c>
      <c r="D16" s="13">
        <v>8196.4539999999997</v>
      </c>
      <c r="E16" s="13">
        <v>8576.5470000000005</v>
      </c>
      <c r="F16" s="13">
        <v>9019.9470000000001</v>
      </c>
      <c r="G16" s="13">
        <v>9522.8140000000003</v>
      </c>
      <c r="H16" s="13">
        <v>9986.8860000000004</v>
      </c>
      <c r="I16" s="13">
        <v>10216.554</v>
      </c>
      <c r="J16" s="13">
        <v>10581.84</v>
      </c>
      <c r="K16" s="13">
        <v>10968.182000000001</v>
      </c>
      <c r="L16" s="13">
        <v>11551.487999999999</v>
      </c>
      <c r="M16" s="13">
        <v>11808.065000000001</v>
      </c>
      <c r="N16" s="13">
        <v>12235.828</v>
      </c>
      <c r="O16" s="13">
        <v>12663.614</v>
      </c>
      <c r="P16" s="13">
        <v>12979.659</v>
      </c>
      <c r="Q16" s="13">
        <v>13104.884</v>
      </c>
      <c r="R16" s="13">
        <v>13380</v>
      </c>
      <c r="S16" s="13">
        <v>13695</v>
      </c>
      <c r="T16" s="13">
        <v>13920</v>
      </c>
      <c r="U16" s="24">
        <v>14067</v>
      </c>
      <c r="V16" s="2"/>
      <c r="W16" s="25" t="s">
        <v>32</v>
      </c>
      <c r="X16" s="11">
        <v>249.71080086044941</v>
      </c>
      <c r="Y16" s="11">
        <v>268.60805990181188</v>
      </c>
      <c r="Z16" s="14">
        <v>314.35500000000002</v>
      </c>
      <c r="AA16" s="14">
        <v>347.55900000000003</v>
      </c>
      <c r="AB16" s="14">
        <v>368.30599999999998</v>
      </c>
      <c r="AC16" s="14">
        <v>457.71300000000002</v>
      </c>
      <c r="AD16" s="14">
        <v>530.92399999999998</v>
      </c>
      <c r="AE16" s="14">
        <v>540.58100000000002</v>
      </c>
      <c r="AF16" s="14">
        <v>559.73</v>
      </c>
      <c r="AG16" s="14">
        <v>865.42100000000005</v>
      </c>
      <c r="AH16" s="14">
        <v>911.82299999999998</v>
      </c>
      <c r="AI16" s="14">
        <v>888.85900000000004</v>
      </c>
      <c r="AJ16" s="14">
        <v>902.95600000000002</v>
      </c>
      <c r="AK16" s="14">
        <v>879.1</v>
      </c>
      <c r="AL16" s="53">
        <v>853.14599999999996</v>
      </c>
      <c r="AM16" s="53">
        <v>669.93200000000002</v>
      </c>
      <c r="AN16" s="53">
        <v>687</v>
      </c>
      <c r="AO16" s="53">
        <v>683</v>
      </c>
      <c r="AP16" s="53">
        <v>669</v>
      </c>
      <c r="AQ16" s="26">
        <v>681</v>
      </c>
    </row>
    <row r="17" spans="1:43" ht="14.25" customHeight="1" x14ac:dyDescent="0.35">
      <c r="A17" s="78" t="s">
        <v>83</v>
      </c>
      <c r="B17" s="12">
        <v>5829.7127518403968</v>
      </c>
      <c r="C17" s="12">
        <v>5954.7996629513955</v>
      </c>
      <c r="D17" s="13">
        <v>6164.5389999999998</v>
      </c>
      <c r="E17" s="13">
        <v>6351.1210000000001</v>
      </c>
      <c r="F17" s="13">
        <v>6500.357</v>
      </c>
      <c r="G17" s="13">
        <v>6723.6229999999996</v>
      </c>
      <c r="H17" s="13">
        <v>6848.8549999999996</v>
      </c>
      <c r="I17" s="13">
        <v>6836.625</v>
      </c>
      <c r="J17" s="13">
        <v>7104.9889999999996</v>
      </c>
      <c r="K17" s="13">
        <v>7947.8890000000001</v>
      </c>
      <c r="L17" s="13">
        <v>8346.491</v>
      </c>
      <c r="M17" s="13">
        <v>7921.8280000000004</v>
      </c>
      <c r="N17" s="13">
        <v>8334.8459999999995</v>
      </c>
      <c r="O17" s="13">
        <v>8746.8179999999993</v>
      </c>
      <c r="P17" s="13">
        <v>8979.1679999999997</v>
      </c>
      <c r="Q17" s="13">
        <v>7856.3019999999997</v>
      </c>
      <c r="R17" s="13">
        <v>7945</v>
      </c>
      <c r="S17" s="13">
        <v>8149</v>
      </c>
      <c r="T17" s="13">
        <v>8368</v>
      </c>
      <c r="U17" s="24">
        <v>8775</v>
      </c>
      <c r="V17" s="2"/>
      <c r="W17" s="25" t="s">
        <v>4</v>
      </c>
      <c r="X17" s="11">
        <v>525.89084939948498</v>
      </c>
      <c r="Y17" s="11">
        <v>522.13235380684966</v>
      </c>
      <c r="Z17" s="14">
        <v>500.14800000000002</v>
      </c>
      <c r="AA17" s="14">
        <v>567.29200000000003</v>
      </c>
      <c r="AB17" s="14">
        <v>573.75800000000004</v>
      </c>
      <c r="AC17" s="14">
        <v>503.37299999999999</v>
      </c>
      <c r="AD17" s="14">
        <v>470.28100000000001</v>
      </c>
      <c r="AE17" s="14">
        <v>568.29200000000003</v>
      </c>
      <c r="AF17" s="14">
        <v>605.08500000000004</v>
      </c>
      <c r="AG17" s="14">
        <v>338.99799999999999</v>
      </c>
      <c r="AH17" s="14">
        <v>315.75099999999998</v>
      </c>
      <c r="AI17" s="14">
        <v>337.952</v>
      </c>
      <c r="AJ17" s="14">
        <v>298.14699999999999</v>
      </c>
      <c r="AK17" s="14">
        <v>304.46300000000002</v>
      </c>
      <c r="AL17" s="53">
        <v>312.01900000000001</v>
      </c>
      <c r="AM17" s="53">
        <v>190.86099999999999</v>
      </c>
      <c r="AN17" s="53">
        <v>207</v>
      </c>
      <c r="AO17" s="53">
        <v>235</v>
      </c>
      <c r="AP17" s="53">
        <v>286</v>
      </c>
      <c r="AQ17" s="26">
        <v>236</v>
      </c>
    </row>
    <row r="18" spans="1:43" ht="14.25" customHeight="1" x14ac:dyDescent="0.35">
      <c r="A18" s="78" t="s">
        <v>82</v>
      </c>
      <c r="B18" s="12">
        <v>564.20725461801999</v>
      </c>
      <c r="C18" s="12">
        <v>604.0016953342988</v>
      </c>
      <c r="D18" s="13">
        <v>688.03200000000004</v>
      </c>
      <c r="E18" s="13">
        <v>753.44899999999996</v>
      </c>
      <c r="F18" s="13">
        <v>781.8</v>
      </c>
      <c r="G18" s="13">
        <v>771.66800000000001</v>
      </c>
      <c r="H18" s="13">
        <v>702.17100000000005</v>
      </c>
      <c r="I18" s="13">
        <v>685.88699999999994</v>
      </c>
      <c r="J18" s="13">
        <v>626.67499999999995</v>
      </c>
      <c r="K18" s="13">
        <v>630.21299999999997</v>
      </c>
      <c r="L18" s="13">
        <v>637.39800000000002</v>
      </c>
      <c r="M18" s="13">
        <v>624.24699999999996</v>
      </c>
      <c r="N18" s="13">
        <v>627.07399999999996</v>
      </c>
      <c r="O18" s="13">
        <v>628.16999999999996</v>
      </c>
      <c r="P18" s="13">
        <v>614.66499999999996</v>
      </c>
      <c r="Q18" s="13">
        <v>607.68399999999997</v>
      </c>
      <c r="R18" s="13">
        <v>587</v>
      </c>
      <c r="S18" s="13">
        <v>693</v>
      </c>
      <c r="T18" s="13">
        <v>759</v>
      </c>
      <c r="U18" s="24">
        <v>820</v>
      </c>
      <c r="V18" s="2"/>
      <c r="W18" s="25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3"/>
      <c r="AM18" s="63"/>
      <c r="AN18" s="63"/>
      <c r="AO18" s="63"/>
      <c r="AP18" s="63"/>
      <c r="AQ18" s="41"/>
    </row>
    <row r="19" spans="1:43" ht="14.25" customHeight="1" x14ac:dyDescent="0.35">
      <c r="A19" s="78" t="s">
        <v>81</v>
      </c>
      <c r="B19" s="12">
        <v>45.164681208194786</v>
      </c>
      <c r="C19" s="12">
        <v>46.602856167367172</v>
      </c>
      <c r="D19" s="13">
        <v>47.567999999999998</v>
      </c>
      <c r="E19" s="13">
        <v>48.962000000000003</v>
      </c>
      <c r="F19" s="13">
        <v>48.761000000000003</v>
      </c>
      <c r="G19" s="13">
        <v>50.162999999999997</v>
      </c>
      <c r="H19" s="13">
        <v>49.505000000000003</v>
      </c>
      <c r="I19" s="13">
        <v>50.341000000000001</v>
      </c>
      <c r="J19" s="13">
        <v>52.35</v>
      </c>
      <c r="K19" s="13">
        <v>53.639000000000003</v>
      </c>
      <c r="L19" s="13">
        <v>54.524999999999999</v>
      </c>
      <c r="M19" s="13">
        <v>56.198</v>
      </c>
      <c r="N19" s="13">
        <v>59.061999999999998</v>
      </c>
      <c r="O19" s="13">
        <v>60.173999999999999</v>
      </c>
      <c r="P19" s="13">
        <v>62.228000000000002</v>
      </c>
      <c r="Q19" s="13">
        <v>56.878</v>
      </c>
      <c r="R19" s="13">
        <v>60</v>
      </c>
      <c r="S19" s="13">
        <v>60</v>
      </c>
      <c r="T19" s="13">
        <v>61</v>
      </c>
      <c r="U19" s="24">
        <v>63</v>
      </c>
      <c r="V19" s="2"/>
      <c r="W19" s="19" t="s">
        <v>31</v>
      </c>
      <c r="X19" s="16">
        <v>729.28824551400749</v>
      </c>
      <c r="Y19" s="16">
        <f t="shared" ref="Y19:AD19" si="20">Y20+Y21</f>
        <v>680.89637437286933</v>
      </c>
      <c r="Z19" s="16">
        <f t="shared" si="20"/>
        <v>665.09400000000005</v>
      </c>
      <c r="AA19" s="16">
        <f t="shared" si="20"/>
        <v>665.96100000000001</v>
      </c>
      <c r="AB19" s="16">
        <f t="shared" si="20"/>
        <v>626.10599999999999</v>
      </c>
      <c r="AC19" s="16">
        <f t="shared" si="20"/>
        <v>582.15499999999997</v>
      </c>
      <c r="AD19" s="16">
        <f t="shared" si="20"/>
        <v>535.33199999999999</v>
      </c>
      <c r="AE19" s="16">
        <f t="shared" ref="AE19:AJ19" si="21">AE20+AE21</f>
        <v>519.51499999999999</v>
      </c>
      <c r="AF19" s="16">
        <f t="shared" si="21"/>
        <v>471.64499999999998</v>
      </c>
      <c r="AG19" s="16">
        <f t="shared" si="21"/>
        <v>442.27199999999999</v>
      </c>
      <c r="AH19" s="16">
        <f t="shared" si="21"/>
        <v>418.06599999999997</v>
      </c>
      <c r="AI19" s="16">
        <f t="shared" si="21"/>
        <v>395.202</v>
      </c>
      <c r="AJ19" s="16">
        <f t="shared" si="21"/>
        <v>398.452</v>
      </c>
      <c r="AK19" s="16">
        <f t="shared" ref="AK19:AL19" si="22">AK20+AK21</f>
        <v>349.43400000000003</v>
      </c>
      <c r="AL19" s="54">
        <f t="shared" si="22"/>
        <v>341.40300000000002</v>
      </c>
      <c r="AM19" s="54">
        <f t="shared" ref="AM19:AQ19" si="23">AM20+AM21</f>
        <v>303.94299999999998</v>
      </c>
      <c r="AN19" s="54">
        <f t="shared" si="23"/>
        <v>307</v>
      </c>
      <c r="AO19" s="54">
        <f t="shared" si="23"/>
        <v>283</v>
      </c>
      <c r="AP19" s="54">
        <f t="shared" si="23"/>
        <v>262</v>
      </c>
      <c r="AQ19" s="31">
        <f t="shared" si="23"/>
        <v>239</v>
      </c>
    </row>
    <row r="20" spans="1:43" ht="14.25" customHeight="1" x14ac:dyDescent="0.35">
      <c r="A20" s="78" t="s">
        <v>80</v>
      </c>
      <c r="B20" s="12">
        <v>512.67279207094839</v>
      </c>
      <c r="C20" s="12">
        <v>600.22486725767908</v>
      </c>
      <c r="D20" s="13">
        <v>614.755</v>
      </c>
      <c r="E20" s="13">
        <v>714.18499999999995</v>
      </c>
      <c r="F20" s="13">
        <v>820.62199999999996</v>
      </c>
      <c r="G20" s="13">
        <v>813.1</v>
      </c>
      <c r="H20" s="13">
        <v>837.24599999999998</v>
      </c>
      <c r="I20" s="13">
        <v>1045.6780000000001</v>
      </c>
      <c r="J20" s="13">
        <v>1269.3340000000001</v>
      </c>
      <c r="K20" s="13">
        <v>1037.585</v>
      </c>
      <c r="L20" s="13">
        <v>877.84900000000005</v>
      </c>
      <c r="M20" s="13">
        <v>1006.4880000000001</v>
      </c>
      <c r="N20" s="13">
        <v>1157.7570000000001</v>
      </c>
      <c r="O20" s="13">
        <v>1206.9280000000001</v>
      </c>
      <c r="P20" s="13">
        <v>1335.7560000000001</v>
      </c>
      <c r="Q20" s="13">
        <v>1101.115</v>
      </c>
      <c r="R20" s="13">
        <v>9</v>
      </c>
      <c r="S20" s="13">
        <v>3</v>
      </c>
      <c r="T20" s="13">
        <v>11</v>
      </c>
      <c r="U20" s="24">
        <v>16</v>
      </c>
      <c r="W20" s="21" t="s">
        <v>33</v>
      </c>
      <c r="X20" s="11"/>
      <c r="Y20" s="11">
        <v>639.5870650029517</v>
      </c>
      <c r="Z20" s="14">
        <v>614.95699999999999</v>
      </c>
      <c r="AA20" s="14">
        <v>593.26800000000003</v>
      </c>
      <c r="AB20" s="14">
        <v>547.74400000000003</v>
      </c>
      <c r="AC20" s="14">
        <v>502.24700000000001</v>
      </c>
      <c r="AD20" s="14">
        <v>449.43200000000002</v>
      </c>
      <c r="AE20" s="14">
        <v>405.51</v>
      </c>
      <c r="AF20" s="14">
        <v>380.27199999999999</v>
      </c>
      <c r="AG20" s="14">
        <v>356.51</v>
      </c>
      <c r="AH20" s="14">
        <v>338.77699999999999</v>
      </c>
      <c r="AI20" s="14">
        <v>317.42099999999999</v>
      </c>
      <c r="AJ20" s="14">
        <v>280.19099999999997</v>
      </c>
      <c r="AK20" s="14">
        <v>256.02600000000001</v>
      </c>
      <c r="AL20" s="53">
        <v>234.25200000000001</v>
      </c>
      <c r="AM20" s="53">
        <v>191.77500000000001</v>
      </c>
      <c r="AN20" s="53">
        <v>173</v>
      </c>
      <c r="AO20" s="53">
        <v>154</v>
      </c>
      <c r="AP20" s="53">
        <v>138</v>
      </c>
      <c r="AQ20" s="26">
        <v>121</v>
      </c>
    </row>
    <row r="21" spans="1:43" ht="14.25" customHeight="1" x14ac:dyDescent="0.35">
      <c r="A21" s="27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28"/>
      <c r="W21" s="25" t="s">
        <v>34</v>
      </c>
      <c r="X21" s="11"/>
      <c r="Y21" s="11">
        <v>41.309309369917571</v>
      </c>
      <c r="Z21" s="14">
        <v>50.137</v>
      </c>
      <c r="AA21" s="14">
        <v>72.692999999999998</v>
      </c>
      <c r="AB21" s="14">
        <v>78.361999999999995</v>
      </c>
      <c r="AC21" s="14">
        <v>79.908000000000001</v>
      </c>
      <c r="AD21" s="14">
        <v>85.9</v>
      </c>
      <c r="AE21" s="14">
        <v>114.005</v>
      </c>
      <c r="AF21" s="14">
        <v>91.373000000000005</v>
      </c>
      <c r="AG21" s="14">
        <v>85.762</v>
      </c>
      <c r="AH21" s="14">
        <v>79.289000000000001</v>
      </c>
      <c r="AI21" s="14">
        <v>77.781000000000006</v>
      </c>
      <c r="AJ21" s="14">
        <v>118.261</v>
      </c>
      <c r="AK21" s="14">
        <v>93.408000000000001</v>
      </c>
      <c r="AL21" s="53">
        <v>107.151</v>
      </c>
      <c r="AM21" s="53">
        <v>112.16800000000001</v>
      </c>
      <c r="AN21" s="53">
        <v>134</v>
      </c>
      <c r="AO21" s="53">
        <v>129</v>
      </c>
      <c r="AP21" s="53">
        <v>124</v>
      </c>
      <c r="AQ21" s="26">
        <v>118</v>
      </c>
    </row>
    <row r="22" spans="1:43" ht="14.25" customHeight="1" x14ac:dyDescent="0.35">
      <c r="A22" s="21" t="s">
        <v>111</v>
      </c>
      <c r="B22" s="11">
        <f t="shared" ref="B22:G22" si="24">SUM(B23:B26)</f>
        <v>6704.5261052890055</v>
      </c>
      <c r="C22" s="11">
        <f t="shared" si="24"/>
        <v>6649.5915556205873</v>
      </c>
      <c r="D22" s="11">
        <f t="shared" si="24"/>
        <v>6914.5700000000006</v>
      </c>
      <c r="E22" s="11">
        <f t="shared" si="24"/>
        <v>7294.7119999999995</v>
      </c>
      <c r="F22" s="11">
        <f t="shared" si="24"/>
        <v>7480.9080000000004</v>
      </c>
      <c r="G22" s="11">
        <f t="shared" si="24"/>
        <v>7617.1469999999999</v>
      </c>
      <c r="H22" s="11">
        <f t="shared" ref="H22:M22" si="25">SUM(H23:H26)</f>
        <v>7970.192</v>
      </c>
      <c r="I22" s="11">
        <f t="shared" si="25"/>
        <v>8318.7200000000012</v>
      </c>
      <c r="J22" s="11">
        <f t="shared" si="25"/>
        <v>8515.1550000000007</v>
      </c>
      <c r="K22" s="11">
        <f t="shared" si="25"/>
        <v>8833.4310000000005</v>
      </c>
      <c r="L22" s="11">
        <f t="shared" si="25"/>
        <v>9087.2710000000006</v>
      </c>
      <c r="M22" s="11">
        <f t="shared" si="25"/>
        <v>10869.386999999999</v>
      </c>
      <c r="N22" s="11">
        <f t="shared" ref="N22:O22" si="26">SUM(N23:N26)</f>
        <v>11153.859</v>
      </c>
      <c r="O22" s="11">
        <f t="shared" si="26"/>
        <v>11539.167000000001</v>
      </c>
      <c r="P22" s="11">
        <f t="shared" ref="P22:Q22" si="27">SUM(P23:P26)</f>
        <v>11782.365</v>
      </c>
      <c r="Q22" s="11">
        <f t="shared" si="27"/>
        <v>15880.581</v>
      </c>
      <c r="R22" s="11">
        <v>16285</v>
      </c>
      <c r="S22" s="11">
        <v>16495</v>
      </c>
      <c r="T22" s="11">
        <v>16657</v>
      </c>
      <c r="U22" s="22">
        <v>16816</v>
      </c>
      <c r="W22" s="25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63"/>
      <c r="AM22" s="63"/>
      <c r="AN22" s="63"/>
      <c r="AO22" s="63"/>
      <c r="AP22" s="63"/>
      <c r="AQ22" s="41"/>
    </row>
    <row r="23" spans="1:43" ht="14.25" customHeight="1" x14ac:dyDescent="0.35">
      <c r="A23" s="23" t="s">
        <v>84</v>
      </c>
      <c r="B23" s="12">
        <v>4576.4291348581246</v>
      </c>
      <c r="C23" s="12">
        <v>4884.0865629619911</v>
      </c>
      <c r="D23" s="13">
        <v>5092.5810000000001</v>
      </c>
      <c r="E23" s="13">
        <v>5173.375</v>
      </c>
      <c r="F23" s="13">
        <v>5299.6080000000002</v>
      </c>
      <c r="G23" s="13">
        <v>5399.6559999999999</v>
      </c>
      <c r="H23" s="13">
        <v>5479.8509999999997</v>
      </c>
      <c r="I23" s="13">
        <v>5593.5169999999998</v>
      </c>
      <c r="J23" s="13">
        <v>5766.5839999999998</v>
      </c>
      <c r="K23" s="13">
        <v>5839.0290000000005</v>
      </c>
      <c r="L23" s="13">
        <v>5948.1329999999998</v>
      </c>
      <c r="M23" s="13">
        <v>6578.2569999999996</v>
      </c>
      <c r="N23" s="13">
        <v>6760.1540000000005</v>
      </c>
      <c r="O23" s="13">
        <v>7061.88</v>
      </c>
      <c r="P23" s="13">
        <v>7448.5280000000002</v>
      </c>
      <c r="Q23" s="13">
        <v>10473.444</v>
      </c>
      <c r="R23" s="13">
        <v>10680</v>
      </c>
      <c r="S23" s="13">
        <v>10781</v>
      </c>
      <c r="T23" s="13">
        <v>10874</v>
      </c>
      <c r="U23" s="24">
        <v>10978</v>
      </c>
      <c r="W23" s="30" t="s">
        <v>5</v>
      </c>
      <c r="X23" s="16">
        <f t="shared" ref="X23:AC23" si="28">X24+X25+X26</f>
        <v>1878.2736518476286</v>
      </c>
      <c r="Y23" s="16">
        <f t="shared" si="28"/>
        <v>1944.2811900304923</v>
      </c>
      <c r="Z23" s="16">
        <f t="shared" si="28"/>
        <v>1468.2449999999999</v>
      </c>
      <c r="AA23" s="16">
        <f t="shared" si="28"/>
        <v>1407.223</v>
      </c>
      <c r="AB23" s="16">
        <f t="shared" si="28"/>
        <v>1271.595</v>
      </c>
      <c r="AC23" s="16">
        <f t="shared" si="28"/>
        <v>1262.5810000000001</v>
      </c>
      <c r="AD23" s="16">
        <f t="shared" ref="AD23:AI23" si="29">AD24+AD25+AD26</f>
        <v>1185.722</v>
      </c>
      <c r="AE23" s="16">
        <f t="shared" si="29"/>
        <v>1175.232</v>
      </c>
      <c r="AF23" s="16">
        <f t="shared" si="29"/>
        <v>1140.3240000000001</v>
      </c>
      <c r="AG23" s="16">
        <f t="shared" si="29"/>
        <v>1128.443</v>
      </c>
      <c r="AH23" s="16">
        <f t="shared" si="29"/>
        <v>1166.6030000000001</v>
      </c>
      <c r="AI23" s="16">
        <f t="shared" si="29"/>
        <v>1190.154</v>
      </c>
      <c r="AJ23" s="16">
        <f t="shared" ref="AJ23:AK23" si="30">AJ24+AJ25+AJ26</f>
        <v>1063.42</v>
      </c>
      <c r="AK23" s="16">
        <f t="shared" si="30"/>
        <v>1072.8200000000002</v>
      </c>
      <c r="AL23" s="54">
        <f t="shared" ref="AL23:AQ23" si="31">AL24+AL25+AL26</f>
        <v>895.03600000000006</v>
      </c>
      <c r="AM23" s="54">
        <f t="shared" si="31"/>
        <v>899.14699999999993</v>
      </c>
      <c r="AN23" s="54">
        <f t="shared" si="31"/>
        <v>896</v>
      </c>
      <c r="AO23" s="54">
        <f t="shared" si="31"/>
        <v>992</v>
      </c>
      <c r="AP23" s="54">
        <f t="shared" si="31"/>
        <v>887</v>
      </c>
      <c r="AQ23" s="31">
        <f t="shared" si="31"/>
        <v>951</v>
      </c>
    </row>
    <row r="24" spans="1:43" ht="14.25" customHeight="1" x14ac:dyDescent="0.35">
      <c r="A24" s="23" t="s">
        <v>85</v>
      </c>
      <c r="B24" s="12">
        <v>112.33187514401091</v>
      </c>
      <c r="C24" s="12">
        <v>120.25218097693639</v>
      </c>
      <c r="D24" s="13">
        <v>113.28700000000001</v>
      </c>
      <c r="E24" s="13">
        <v>208.23</v>
      </c>
      <c r="F24" s="13">
        <v>254.23500000000001</v>
      </c>
      <c r="G24" s="13">
        <v>279.779</v>
      </c>
      <c r="H24" s="13">
        <v>480.452</v>
      </c>
      <c r="I24" s="13">
        <v>432.78300000000002</v>
      </c>
      <c r="J24" s="13">
        <v>486.50099999999998</v>
      </c>
      <c r="K24" s="13">
        <v>472.25</v>
      </c>
      <c r="L24" s="13">
        <v>516.21400000000006</v>
      </c>
      <c r="M24" s="13">
        <v>464.77800000000002</v>
      </c>
      <c r="N24" s="13">
        <v>404.87599999999998</v>
      </c>
      <c r="O24" s="13">
        <v>314.17599999999999</v>
      </c>
      <c r="P24" s="13">
        <v>213.46100000000001</v>
      </c>
      <c r="Q24" s="13">
        <v>213.267</v>
      </c>
      <c r="R24" s="13">
        <v>150</v>
      </c>
      <c r="S24" s="13">
        <v>150</v>
      </c>
      <c r="T24" s="13">
        <v>150</v>
      </c>
      <c r="U24" s="24">
        <v>150</v>
      </c>
      <c r="W24" s="25" t="s">
        <v>124</v>
      </c>
      <c r="X24" s="11">
        <v>1284.1188550438719</v>
      </c>
      <c r="Y24" s="11">
        <v>1175.9985737663835</v>
      </c>
      <c r="Z24" s="14">
        <v>1051.5609999999999</v>
      </c>
      <c r="AA24" s="14">
        <v>940.25</v>
      </c>
      <c r="AB24" s="14">
        <v>855.68899999999996</v>
      </c>
      <c r="AC24" s="14">
        <v>806.62900000000002</v>
      </c>
      <c r="AD24" s="14">
        <v>774.274</v>
      </c>
      <c r="AE24" s="14">
        <v>732.26300000000003</v>
      </c>
      <c r="AF24" s="14">
        <v>688.45</v>
      </c>
      <c r="AG24" s="14">
        <v>639.98199999999997</v>
      </c>
      <c r="AH24" s="14">
        <v>601.95100000000002</v>
      </c>
      <c r="AI24" s="14">
        <v>552.26300000000003</v>
      </c>
      <c r="AJ24" s="14">
        <v>519.29600000000005</v>
      </c>
      <c r="AK24" s="14">
        <v>473.87</v>
      </c>
      <c r="AL24" s="53">
        <v>314.85599999999999</v>
      </c>
      <c r="AM24" s="53">
        <v>249.94300000000001</v>
      </c>
      <c r="AN24" s="53">
        <v>221</v>
      </c>
      <c r="AO24" s="53">
        <v>204</v>
      </c>
      <c r="AP24" s="53">
        <v>190</v>
      </c>
      <c r="AQ24" s="26">
        <v>177</v>
      </c>
    </row>
    <row r="25" spans="1:43" ht="14.25" customHeight="1" x14ac:dyDescent="0.35">
      <c r="A25" s="23" t="s">
        <v>86</v>
      </c>
      <c r="B25" s="12">
        <v>1671.2139636344064</v>
      </c>
      <c r="C25" s="12">
        <v>1499.7468771706754</v>
      </c>
      <c r="D25" s="13">
        <v>1588.0319999999999</v>
      </c>
      <c r="E25" s="13">
        <v>1762.652</v>
      </c>
      <c r="F25" s="13">
        <v>1805.8489999999999</v>
      </c>
      <c r="G25" s="13">
        <v>1826.038</v>
      </c>
      <c r="H25" s="13">
        <v>1916.0609999999999</v>
      </c>
      <c r="I25" s="13">
        <v>2221.402</v>
      </c>
      <c r="J25" s="13">
        <v>2209.1320000000001</v>
      </c>
      <c r="K25" s="13">
        <v>2472.857</v>
      </c>
      <c r="L25" s="13">
        <v>2576.9059999999999</v>
      </c>
      <c r="M25" s="13">
        <v>3759.7269999999999</v>
      </c>
      <c r="N25" s="13">
        <v>3946.7379999999998</v>
      </c>
      <c r="O25" s="13">
        <v>4122.2240000000002</v>
      </c>
      <c r="P25" s="13">
        <v>4076.1</v>
      </c>
      <c r="Q25" s="13">
        <v>5140.076</v>
      </c>
      <c r="R25" s="13">
        <v>4209</v>
      </c>
      <c r="S25" s="13">
        <v>4305</v>
      </c>
      <c r="T25" s="13">
        <v>4363</v>
      </c>
      <c r="U25" s="24">
        <v>4425</v>
      </c>
      <c r="W25" s="83" t="s">
        <v>35</v>
      </c>
      <c r="X25" s="11"/>
      <c r="Y25" s="11">
        <v>119.22051623602147</v>
      </c>
      <c r="Z25" s="14">
        <v>128.119</v>
      </c>
      <c r="AA25" s="14">
        <v>128.32900000000001</v>
      </c>
      <c r="AB25" s="14">
        <v>135.03200000000001</v>
      </c>
      <c r="AC25" s="14">
        <v>143.72399999999999</v>
      </c>
      <c r="AD25" s="14">
        <v>151.43899999999999</v>
      </c>
      <c r="AE25" s="14">
        <v>160.43299999999999</v>
      </c>
      <c r="AF25" s="14">
        <v>141.672</v>
      </c>
      <c r="AG25" s="14">
        <v>133.756</v>
      </c>
      <c r="AH25" s="14">
        <v>142.471</v>
      </c>
      <c r="AI25" s="14">
        <v>149.62</v>
      </c>
      <c r="AJ25" s="14">
        <v>148.39400000000001</v>
      </c>
      <c r="AK25" s="14">
        <v>155.85499999999999</v>
      </c>
      <c r="AL25" s="53">
        <v>165.24299999999999</v>
      </c>
      <c r="AM25" s="53">
        <v>168.85499999999999</v>
      </c>
      <c r="AN25" s="53">
        <v>181</v>
      </c>
      <c r="AO25" s="53">
        <v>197</v>
      </c>
      <c r="AP25" s="53">
        <v>206</v>
      </c>
      <c r="AQ25" s="26">
        <v>212</v>
      </c>
    </row>
    <row r="26" spans="1:43" ht="14.25" customHeight="1" x14ac:dyDescent="0.35">
      <c r="A26" s="23" t="s">
        <v>87</v>
      </c>
      <c r="B26" s="12">
        <v>344.5511316524632</v>
      </c>
      <c r="C26" s="12">
        <v>145.50593451098518</v>
      </c>
      <c r="D26" s="13">
        <v>120.67</v>
      </c>
      <c r="E26" s="13">
        <v>150.45500000000001</v>
      </c>
      <c r="F26" s="13">
        <v>121.21599999999999</v>
      </c>
      <c r="G26" s="13">
        <v>111.67400000000001</v>
      </c>
      <c r="H26" s="13">
        <v>93.828000000000003</v>
      </c>
      <c r="I26" s="13">
        <v>71.018000000000001</v>
      </c>
      <c r="J26" s="13">
        <v>52.938000000000002</v>
      </c>
      <c r="K26" s="13">
        <v>49.295000000000002</v>
      </c>
      <c r="L26" s="13">
        <v>46.018000000000001</v>
      </c>
      <c r="M26" s="13">
        <v>66.625</v>
      </c>
      <c r="N26" s="13">
        <v>42.091000000000001</v>
      </c>
      <c r="O26" s="13">
        <v>40.887</v>
      </c>
      <c r="P26" s="13">
        <v>44.276000000000003</v>
      </c>
      <c r="Q26" s="13">
        <v>53.793999999999997</v>
      </c>
      <c r="R26" s="13">
        <v>52</v>
      </c>
      <c r="S26" s="13">
        <v>59</v>
      </c>
      <c r="T26" s="13">
        <v>70</v>
      </c>
      <c r="U26" s="24">
        <v>72</v>
      </c>
      <c r="W26" s="83" t="s">
        <v>6</v>
      </c>
      <c r="X26" s="11">
        <v>594.15479680375665</v>
      </c>
      <c r="Y26" s="11">
        <v>649.06210002808734</v>
      </c>
      <c r="Z26" s="14">
        <v>288.565</v>
      </c>
      <c r="AA26" s="14">
        <v>338.64400000000001</v>
      </c>
      <c r="AB26" s="14">
        <v>280.87400000000002</v>
      </c>
      <c r="AC26" s="14">
        <v>312.22800000000001</v>
      </c>
      <c r="AD26" s="14">
        <v>260.00900000000001</v>
      </c>
      <c r="AE26" s="14">
        <v>282.536</v>
      </c>
      <c r="AF26" s="14">
        <v>310.202</v>
      </c>
      <c r="AG26" s="14">
        <v>354.70499999999998</v>
      </c>
      <c r="AH26" s="14">
        <v>422.18099999999998</v>
      </c>
      <c r="AI26" s="14">
        <v>488.27100000000002</v>
      </c>
      <c r="AJ26" s="14">
        <v>395.73</v>
      </c>
      <c r="AK26" s="14">
        <v>443.09500000000003</v>
      </c>
      <c r="AL26" s="53">
        <v>414.93700000000001</v>
      </c>
      <c r="AM26" s="53">
        <v>480.34899999999999</v>
      </c>
      <c r="AN26" s="53">
        <v>494</v>
      </c>
      <c r="AO26" s="53">
        <v>591</v>
      </c>
      <c r="AP26" s="53">
        <v>491</v>
      </c>
      <c r="AQ26" s="26">
        <v>562</v>
      </c>
    </row>
    <row r="27" spans="1:43" ht="10.5" customHeight="1" x14ac:dyDescent="0.35">
      <c r="A27" s="23"/>
      <c r="B27" s="12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4"/>
      <c r="W27" s="25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63"/>
      <c r="AM27" s="63"/>
      <c r="AN27" s="63"/>
      <c r="AO27" s="63"/>
      <c r="AP27" s="63"/>
      <c r="AQ27" s="41"/>
    </row>
    <row r="28" spans="1:43" ht="14.25" customHeight="1" x14ac:dyDescent="0.35">
      <c r="A28" s="19"/>
      <c r="B28" s="10">
        <v>159.33131844197433</v>
      </c>
      <c r="C28" s="12" t="s">
        <v>59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4"/>
      <c r="W28" s="19" t="s">
        <v>7</v>
      </c>
      <c r="X28" s="10">
        <f t="shared" ref="X28:AC28" si="32">X29+X39</f>
        <v>6459.7844167158619</v>
      </c>
      <c r="Y28" s="10">
        <f t="shared" si="32"/>
        <v>6887.2146902062486</v>
      </c>
      <c r="Z28" s="10">
        <f t="shared" si="32"/>
        <v>7313.6619999999994</v>
      </c>
      <c r="AA28" s="10">
        <f t="shared" si="32"/>
        <v>7778.351999999999</v>
      </c>
      <c r="AB28" s="10">
        <f t="shared" si="32"/>
        <v>8521.7150000000001</v>
      </c>
      <c r="AC28" s="10">
        <f t="shared" si="32"/>
        <v>9626.8119999999999</v>
      </c>
      <c r="AD28" s="10">
        <f t="shared" ref="AD28:AI28" si="33">AD29+AD39</f>
        <v>10657.145999999999</v>
      </c>
      <c r="AE28" s="10">
        <f t="shared" si="33"/>
        <v>11444.519</v>
      </c>
      <c r="AF28" s="10">
        <f t="shared" si="33"/>
        <v>12249.124</v>
      </c>
      <c r="AG28" s="10">
        <f t="shared" si="33"/>
        <v>13109.937</v>
      </c>
      <c r="AH28" s="10">
        <f t="shared" si="33"/>
        <v>14354.491</v>
      </c>
      <c r="AI28" s="10">
        <f t="shared" si="33"/>
        <v>15173.425999999999</v>
      </c>
      <c r="AJ28" s="10">
        <f t="shared" ref="AJ28:AK28" si="34">AJ29+AJ39</f>
        <v>16083.949000000001</v>
      </c>
      <c r="AK28" s="10">
        <f t="shared" si="34"/>
        <v>17614.841</v>
      </c>
      <c r="AL28" s="50">
        <f t="shared" ref="AL28:AM28" si="35">AL29+AL39</f>
        <v>19293.080000000002</v>
      </c>
      <c r="AM28" s="50">
        <f t="shared" si="35"/>
        <v>20054.446</v>
      </c>
      <c r="AN28" s="50">
        <f t="shared" ref="AN28:AQ28" si="36">AN29+AN39</f>
        <v>20852</v>
      </c>
      <c r="AO28" s="50">
        <f t="shared" si="36"/>
        <v>21708</v>
      </c>
      <c r="AP28" s="50">
        <f t="shared" si="36"/>
        <v>21752</v>
      </c>
      <c r="AQ28" s="20">
        <f t="shared" si="36"/>
        <v>22819</v>
      </c>
    </row>
    <row r="29" spans="1:43" ht="14.25" customHeight="1" x14ac:dyDescent="0.35">
      <c r="A29" s="30" t="s">
        <v>88</v>
      </c>
      <c r="B29" s="16">
        <f t="shared" ref="B29:G29" si="37">B30+B31+B32</f>
        <v>1875.4938417990725</v>
      </c>
      <c r="C29" s="16">
        <f t="shared" si="37"/>
        <v>1850.649457678031</v>
      </c>
      <c r="D29" s="16">
        <f t="shared" si="37"/>
        <v>1368.3409999999999</v>
      </c>
      <c r="E29" s="16">
        <f t="shared" si="37"/>
        <v>1301.402</v>
      </c>
      <c r="F29" s="16">
        <f t="shared" si="37"/>
        <v>1181.4110000000001</v>
      </c>
      <c r="G29" s="16">
        <f t="shared" si="37"/>
        <v>1180.615</v>
      </c>
      <c r="H29" s="16">
        <f t="shared" ref="H29:M29" si="38">H30+H31+H32</f>
        <v>1103.018</v>
      </c>
      <c r="I29" s="16">
        <f t="shared" si="38"/>
        <v>1100.6909999999998</v>
      </c>
      <c r="J29" s="16">
        <f t="shared" si="38"/>
        <v>1070.163</v>
      </c>
      <c r="K29" s="16">
        <f t="shared" si="38"/>
        <v>1060.0970000000002</v>
      </c>
      <c r="L29" s="16">
        <f t="shared" si="38"/>
        <v>1099.7550000000001</v>
      </c>
      <c r="M29" s="16">
        <f t="shared" si="38"/>
        <v>1127.0360000000001</v>
      </c>
      <c r="N29" s="16">
        <f t="shared" ref="N29:O29" si="39">N30+N31+N32</f>
        <v>981.45900000000006</v>
      </c>
      <c r="O29" s="16">
        <f t="shared" si="39"/>
        <v>1008.2650000000001</v>
      </c>
      <c r="P29" s="16">
        <f t="shared" ref="P29:Q29" si="40">P30+P31+P32</f>
        <v>810.84799999999996</v>
      </c>
      <c r="Q29" s="16">
        <f t="shared" si="40"/>
        <v>795.78</v>
      </c>
      <c r="R29" s="16">
        <v>797</v>
      </c>
      <c r="S29" s="16">
        <v>890</v>
      </c>
      <c r="T29" s="16">
        <v>798</v>
      </c>
      <c r="U29" s="31">
        <v>883</v>
      </c>
      <c r="W29" s="21" t="s">
        <v>144</v>
      </c>
      <c r="X29" s="11">
        <f t="shared" ref="X29:AC29" si="41">SUM(X30:X37)</f>
        <v>2872.312903545906</v>
      </c>
      <c r="Y29" s="11">
        <f t="shared" si="41"/>
        <v>3021.8871358100687</v>
      </c>
      <c r="Z29" s="11">
        <f t="shared" si="41"/>
        <v>3033.3449999999993</v>
      </c>
      <c r="AA29" s="11">
        <f t="shared" si="41"/>
        <v>3669.2009999999991</v>
      </c>
      <c r="AB29" s="11">
        <f t="shared" si="41"/>
        <v>4242.5080000000007</v>
      </c>
      <c r="AC29" s="11">
        <f t="shared" si="41"/>
        <v>5127.7210000000005</v>
      </c>
      <c r="AD29" s="11">
        <f t="shared" ref="AD29:AI29" si="42">SUM(AD30:AD37)</f>
        <v>5753.3339999999989</v>
      </c>
      <c r="AE29" s="11">
        <f t="shared" si="42"/>
        <v>6143.4889999999996</v>
      </c>
      <c r="AF29" s="11">
        <f t="shared" si="42"/>
        <v>6619.4369999999999</v>
      </c>
      <c r="AG29" s="11">
        <f t="shared" si="42"/>
        <v>6878.0190000000002</v>
      </c>
      <c r="AH29" s="11">
        <f t="shared" si="42"/>
        <v>7927.7159999999994</v>
      </c>
      <c r="AI29" s="11">
        <f t="shared" si="42"/>
        <v>8328.8670000000002</v>
      </c>
      <c r="AJ29" s="11">
        <f t="shared" ref="AJ29:AK29" si="43">SUM(AJ30:AJ37)</f>
        <v>8786.8090000000011</v>
      </c>
      <c r="AK29" s="11">
        <f t="shared" si="43"/>
        <v>9488.6890000000003</v>
      </c>
      <c r="AL29" s="51">
        <f t="shared" ref="AL29:AM29" si="44">SUM(AL30:AL37)</f>
        <v>10563.110999999999</v>
      </c>
      <c r="AM29" s="51">
        <f t="shared" si="44"/>
        <v>11221.234</v>
      </c>
      <c r="AN29" s="51">
        <f t="shared" ref="AN29:AQ29" si="45">SUM(AN30:AN37)</f>
        <v>11630</v>
      </c>
      <c r="AO29" s="51">
        <f t="shared" si="45"/>
        <v>12058</v>
      </c>
      <c r="AP29" s="51">
        <f t="shared" si="45"/>
        <v>11929</v>
      </c>
      <c r="AQ29" s="22">
        <f t="shared" si="45"/>
        <v>12365</v>
      </c>
    </row>
    <row r="30" spans="1:43" ht="14.25" customHeight="1" x14ac:dyDescent="0.35">
      <c r="A30" s="79" t="s">
        <v>89</v>
      </c>
      <c r="B30" s="11">
        <v>1291.587576294248</v>
      </c>
      <c r="C30" s="11">
        <v>1177.5887906110772</v>
      </c>
      <c r="D30" s="14">
        <v>1056.1959999999999</v>
      </c>
      <c r="E30" s="14">
        <v>942.5</v>
      </c>
      <c r="F30" s="14">
        <v>857.86199999999997</v>
      </c>
      <c r="G30" s="14">
        <v>809.33</v>
      </c>
      <c r="H30" s="14">
        <v>775.505</v>
      </c>
      <c r="I30" s="14">
        <v>732.93499999999995</v>
      </c>
      <c r="J30" s="14">
        <v>689.62599999999998</v>
      </c>
      <c r="K30" s="14">
        <v>639.42100000000005</v>
      </c>
      <c r="L30" s="14">
        <v>601.36199999999997</v>
      </c>
      <c r="M30" s="14">
        <v>549.47500000000002</v>
      </c>
      <c r="N30" s="14">
        <v>517.35900000000004</v>
      </c>
      <c r="O30" s="14">
        <v>471.85</v>
      </c>
      <c r="P30" s="14">
        <v>311.827</v>
      </c>
      <c r="Q30" s="14">
        <v>245.75</v>
      </c>
      <c r="R30" s="14">
        <v>219</v>
      </c>
      <c r="S30" s="14">
        <v>201</v>
      </c>
      <c r="T30" s="14">
        <v>186</v>
      </c>
      <c r="U30" s="26">
        <v>171</v>
      </c>
      <c r="W30" s="78" t="s">
        <v>125</v>
      </c>
      <c r="X30" s="12">
        <v>416.98294406237756</v>
      </c>
      <c r="Y30" s="12">
        <v>356.26003871686066</v>
      </c>
      <c r="Z30" s="13">
        <v>206.864</v>
      </c>
      <c r="AA30" s="13">
        <v>195.07300000000001</v>
      </c>
      <c r="AB30" s="13">
        <v>76.09</v>
      </c>
      <c r="AC30" s="13">
        <v>112.277</v>
      </c>
      <c r="AD30" s="13">
        <v>129.80099999999999</v>
      </c>
      <c r="AE30" s="13">
        <v>55.168999999999997</v>
      </c>
      <c r="AF30" s="13">
        <v>47.533000000000001</v>
      </c>
      <c r="AG30" s="13">
        <v>30.815000000000001</v>
      </c>
      <c r="AH30" s="13">
        <v>463.11</v>
      </c>
      <c r="AI30" s="13">
        <v>383.80399999999997</v>
      </c>
      <c r="AJ30" s="13">
        <v>374.5</v>
      </c>
      <c r="AK30" s="13">
        <v>358.767</v>
      </c>
      <c r="AL30" s="52">
        <v>353.03300000000002</v>
      </c>
      <c r="AM30" s="52">
        <v>557.29999999999995</v>
      </c>
      <c r="AN30" s="52">
        <v>650</v>
      </c>
      <c r="AO30" s="52">
        <v>683</v>
      </c>
      <c r="AP30" s="52">
        <v>616</v>
      </c>
      <c r="AQ30" s="24">
        <v>480</v>
      </c>
    </row>
    <row r="31" spans="1:43" ht="14.25" customHeight="1" x14ac:dyDescent="0.35">
      <c r="A31" s="79" t="s">
        <v>90</v>
      </c>
      <c r="B31" s="11"/>
      <c r="C31" s="11">
        <v>84.044515980375834</v>
      </c>
      <c r="D31" s="14">
        <v>83.876999999999995</v>
      </c>
      <c r="E31" s="14">
        <v>84.909000000000006</v>
      </c>
      <c r="F31" s="14">
        <v>85.290999999999997</v>
      </c>
      <c r="G31" s="14">
        <v>91.293999999999997</v>
      </c>
      <c r="H31" s="14">
        <v>97.369</v>
      </c>
      <c r="I31" s="14">
        <v>100.434</v>
      </c>
      <c r="J31" s="14">
        <v>103.248</v>
      </c>
      <c r="K31" s="14">
        <v>92.427000000000007</v>
      </c>
      <c r="L31" s="14">
        <v>101.245</v>
      </c>
      <c r="M31" s="14">
        <v>106.67</v>
      </c>
      <c r="N31" s="14">
        <v>104.348</v>
      </c>
      <c r="O31" s="14">
        <v>108.12</v>
      </c>
      <c r="P31" s="14">
        <v>112.20099999999999</v>
      </c>
      <c r="Q31" s="14">
        <v>117.99</v>
      </c>
      <c r="R31" s="14">
        <v>129</v>
      </c>
      <c r="S31" s="14">
        <v>136</v>
      </c>
      <c r="T31" s="14">
        <v>146</v>
      </c>
      <c r="U31" s="26">
        <v>149</v>
      </c>
      <c r="V31" s="4"/>
      <c r="W31" s="78" t="s">
        <v>126</v>
      </c>
      <c r="X31" s="12">
        <v>1793.7481183975726</v>
      </c>
      <c r="Y31" s="12">
        <v>1939.4948980192507</v>
      </c>
      <c r="Z31" s="13">
        <v>2160.0749999999998</v>
      </c>
      <c r="AA31" s="13">
        <v>2842.2689999999998</v>
      </c>
      <c r="AB31" s="13">
        <v>3517.4920000000002</v>
      </c>
      <c r="AC31" s="13">
        <v>4313.8190000000004</v>
      </c>
      <c r="AD31" s="13">
        <v>4910.7969999999996</v>
      </c>
      <c r="AE31" s="13">
        <v>5366.7539999999999</v>
      </c>
      <c r="AF31" s="13">
        <v>5737.6109999999999</v>
      </c>
      <c r="AG31" s="13">
        <v>5839.9189999999999</v>
      </c>
      <c r="AH31" s="13">
        <v>6431.3680000000004</v>
      </c>
      <c r="AI31" s="13">
        <v>7006.357</v>
      </c>
      <c r="AJ31" s="13">
        <v>7448.8789999999999</v>
      </c>
      <c r="AK31" s="13">
        <v>8141.1</v>
      </c>
      <c r="AL31" s="52">
        <v>9264.3040000000001</v>
      </c>
      <c r="AM31" s="52">
        <v>9859.9989999999998</v>
      </c>
      <c r="AN31" s="52">
        <v>10186</v>
      </c>
      <c r="AO31" s="52">
        <v>10606</v>
      </c>
      <c r="AP31" s="52">
        <v>10531</v>
      </c>
      <c r="AQ31" s="24">
        <v>11082</v>
      </c>
    </row>
    <row r="32" spans="1:43" ht="14.25" customHeight="1" x14ac:dyDescent="0.35">
      <c r="A32" s="79" t="s">
        <v>91</v>
      </c>
      <c r="B32" s="11">
        <v>583.90626550482443</v>
      </c>
      <c r="C32" s="11">
        <v>589.01615108657802</v>
      </c>
      <c r="D32" s="14">
        <v>228.268</v>
      </c>
      <c r="E32" s="14">
        <v>273.99299999999999</v>
      </c>
      <c r="F32" s="14">
        <v>238.25800000000001</v>
      </c>
      <c r="G32" s="14">
        <v>279.99099999999999</v>
      </c>
      <c r="H32" s="14">
        <v>230.14400000000001</v>
      </c>
      <c r="I32" s="14">
        <v>267.322</v>
      </c>
      <c r="J32" s="14">
        <v>277.28899999999999</v>
      </c>
      <c r="K32" s="14">
        <v>328.24900000000002</v>
      </c>
      <c r="L32" s="14">
        <v>397.14800000000002</v>
      </c>
      <c r="M32" s="14">
        <v>470.89100000000002</v>
      </c>
      <c r="N32" s="14">
        <v>359.75200000000001</v>
      </c>
      <c r="O32" s="14">
        <v>428.29500000000002</v>
      </c>
      <c r="P32" s="14">
        <v>386.82</v>
      </c>
      <c r="Q32" s="14">
        <v>432.04</v>
      </c>
      <c r="R32" s="14">
        <v>449</v>
      </c>
      <c r="S32" s="14">
        <v>553</v>
      </c>
      <c r="T32" s="14">
        <v>466</v>
      </c>
      <c r="U32" s="26">
        <v>563</v>
      </c>
      <c r="W32" s="78" t="s">
        <v>127</v>
      </c>
      <c r="X32" s="12">
        <v>552.89258005324825</v>
      </c>
      <c r="Y32" s="12">
        <v>491.49961400870876</v>
      </c>
      <c r="Z32" s="13">
        <v>454.44</v>
      </c>
      <c r="AA32" s="13">
        <v>445.80700000000002</v>
      </c>
      <c r="AB32" s="13">
        <v>415.04599999999999</v>
      </c>
      <c r="AC32" s="13">
        <v>384.245</v>
      </c>
      <c r="AD32" s="13">
        <v>339.24799999999999</v>
      </c>
      <c r="AE32" s="13">
        <v>302.51799999999997</v>
      </c>
      <c r="AF32" s="13">
        <v>385.52100000000002</v>
      </c>
      <c r="AG32" s="13">
        <v>511.41199999999998</v>
      </c>
      <c r="AH32" s="13">
        <v>508.39299999999997</v>
      </c>
      <c r="AI32" s="13">
        <v>439.42700000000002</v>
      </c>
      <c r="AJ32" s="13">
        <v>424.23</v>
      </c>
      <c r="AK32" s="13">
        <v>354.37900000000002</v>
      </c>
      <c r="AL32" s="52">
        <v>293.54300000000001</v>
      </c>
      <c r="AM32" s="52">
        <v>239.07499999999999</v>
      </c>
      <c r="AN32" s="52">
        <v>183</v>
      </c>
      <c r="AO32" s="52">
        <v>141</v>
      </c>
      <c r="AP32" s="52">
        <v>91</v>
      </c>
      <c r="AQ32" s="24">
        <v>68</v>
      </c>
    </row>
    <row r="33" spans="1:43" ht="14.25" customHeight="1" x14ac:dyDescent="0.35">
      <c r="A33" s="2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6"/>
      <c r="V33" s="4"/>
      <c r="W33" s="78" t="s">
        <v>128</v>
      </c>
      <c r="X33" s="12">
        <v>91.93639805372932</v>
      </c>
      <c r="Y33" s="12">
        <v>109.98430806646114</v>
      </c>
      <c r="Z33" s="12">
        <v>75.936999999999998</v>
      </c>
      <c r="AA33" s="12">
        <v>33.103000000000002</v>
      </c>
      <c r="AB33" s="12">
        <v>25.48</v>
      </c>
      <c r="AC33" s="12">
        <v>29.309000000000001</v>
      </c>
      <c r="AD33" s="12">
        <v>39.137999999999998</v>
      </c>
      <c r="AE33" s="12">
        <v>28.922000000000001</v>
      </c>
      <c r="AF33" s="12">
        <v>21.661000000000001</v>
      </c>
      <c r="AG33" s="12">
        <v>19.634</v>
      </c>
      <c r="AH33" s="12">
        <v>14.186</v>
      </c>
      <c r="AI33" s="12">
        <v>13.090999999999999</v>
      </c>
      <c r="AJ33" s="12">
        <v>12.465</v>
      </c>
      <c r="AK33" s="12">
        <v>23.31</v>
      </c>
      <c r="AL33" s="64">
        <v>32.04</v>
      </c>
      <c r="AM33" s="64">
        <v>29.827000000000002</v>
      </c>
      <c r="AN33" s="64">
        <v>32</v>
      </c>
      <c r="AO33" s="64">
        <v>60</v>
      </c>
      <c r="AP33" s="64">
        <v>75</v>
      </c>
      <c r="AQ33" s="29">
        <v>91</v>
      </c>
    </row>
    <row r="34" spans="1:43" ht="14.25" customHeight="1" x14ac:dyDescent="0.35">
      <c r="A34" s="19" t="s">
        <v>26</v>
      </c>
      <c r="B34" s="10">
        <f t="shared" ref="B34:G34" si="46">B35+B42+B55+B61</f>
        <v>3854.6667944894903</v>
      </c>
      <c r="C34" s="10">
        <f t="shared" si="46"/>
        <v>4603.4633257816949</v>
      </c>
      <c r="D34" s="10">
        <f t="shared" si="46"/>
        <v>4572.2080000000005</v>
      </c>
      <c r="E34" s="10">
        <f t="shared" si="46"/>
        <v>4859.9529999999995</v>
      </c>
      <c r="F34" s="10">
        <f t="shared" si="46"/>
        <v>4663.3519999999999</v>
      </c>
      <c r="G34" s="10">
        <f t="shared" si="46"/>
        <v>4538.38</v>
      </c>
      <c r="H34" s="10">
        <f t="shared" ref="H34:M34" si="47">H35+H42+H55+H61</f>
        <v>4473.4849999999997</v>
      </c>
      <c r="I34" s="10">
        <f t="shared" si="47"/>
        <v>5383.2790000000005</v>
      </c>
      <c r="J34" s="10">
        <f t="shared" si="47"/>
        <v>5721.4969999999994</v>
      </c>
      <c r="K34" s="10">
        <f t="shared" si="47"/>
        <v>5520.7759999999998</v>
      </c>
      <c r="L34" s="10">
        <f t="shared" si="47"/>
        <v>5686.1109999999999</v>
      </c>
      <c r="M34" s="10">
        <f t="shared" si="47"/>
        <v>6406.3159999999998</v>
      </c>
      <c r="N34" s="10">
        <f t="shared" ref="N34:O34" si="48">N35+N42+N55+N61</f>
        <v>6337.8320000000003</v>
      </c>
      <c r="O34" s="10">
        <f t="shared" si="48"/>
        <v>6025.985999999999</v>
      </c>
      <c r="P34" s="10">
        <f t="shared" ref="P34:Q34" si="49">P35+P42+P55+P61</f>
        <v>6967.0740000000005</v>
      </c>
      <c r="Q34" s="10">
        <f t="shared" si="49"/>
        <v>6723.1719999999996</v>
      </c>
      <c r="R34" s="10">
        <v>6424</v>
      </c>
      <c r="S34" s="10">
        <v>7120</v>
      </c>
      <c r="T34" s="10">
        <v>7556</v>
      </c>
      <c r="U34" s="20">
        <v>7325</v>
      </c>
      <c r="W34" s="78" t="s">
        <v>129</v>
      </c>
      <c r="X34" s="12">
        <v>5.2599092121572957</v>
      </c>
      <c r="Y34" s="12">
        <v>13.471516533714111</v>
      </c>
      <c r="Z34" s="12">
        <v>16.248999999999999</v>
      </c>
      <c r="AA34" s="12">
        <v>8.14</v>
      </c>
      <c r="AB34" s="12">
        <v>6.2249999999999996</v>
      </c>
      <c r="AC34" s="12">
        <v>6.7539999999999996</v>
      </c>
      <c r="AD34" s="12">
        <v>7.2889999999999997</v>
      </c>
      <c r="AE34" s="12">
        <v>9.2560000000000002</v>
      </c>
      <c r="AF34" s="12">
        <v>9.6129999999999995</v>
      </c>
      <c r="AG34" s="12">
        <v>14.311999999999999</v>
      </c>
      <c r="AH34" s="12">
        <v>15.757</v>
      </c>
      <c r="AI34" s="12">
        <v>23.937000000000001</v>
      </c>
      <c r="AJ34" s="12">
        <v>23.163</v>
      </c>
      <c r="AK34" s="12">
        <v>25.824999999999999</v>
      </c>
      <c r="AL34" s="64">
        <v>22.643000000000001</v>
      </c>
      <c r="AM34" s="64">
        <v>49.048999999999999</v>
      </c>
      <c r="AN34" s="64">
        <v>52</v>
      </c>
      <c r="AO34" s="64">
        <v>31</v>
      </c>
      <c r="AP34" s="64">
        <v>37</v>
      </c>
      <c r="AQ34" s="29">
        <v>43</v>
      </c>
    </row>
    <row r="35" spans="1:43" ht="14.25" customHeight="1" x14ac:dyDescent="0.35">
      <c r="A35" s="21" t="s">
        <v>112</v>
      </c>
      <c r="B35" s="11">
        <f t="shared" ref="B35:G35" si="50">SUM(B36:B40)</f>
        <v>118.37722197274348</v>
      </c>
      <c r="C35" s="11">
        <f t="shared" si="50"/>
        <v>123.04679156302085</v>
      </c>
      <c r="D35" s="11">
        <f t="shared" si="50"/>
        <v>122.63699999999999</v>
      </c>
      <c r="E35" s="11">
        <f t="shared" si="50"/>
        <v>121.83699999999999</v>
      </c>
      <c r="F35" s="11">
        <f t="shared" si="50"/>
        <v>145.44499999999999</v>
      </c>
      <c r="G35" s="11">
        <f t="shared" si="50"/>
        <v>166.476</v>
      </c>
      <c r="H35" s="11">
        <f t="shared" ref="H35:M35" si="51">SUM(H36:H40)</f>
        <v>159.16999999999999</v>
      </c>
      <c r="I35" s="11">
        <f t="shared" si="51"/>
        <v>147.72800000000004</v>
      </c>
      <c r="J35" s="11">
        <f t="shared" si="51"/>
        <v>157.69000000000003</v>
      </c>
      <c r="K35" s="11">
        <f t="shared" si="51"/>
        <v>141.16300000000001</v>
      </c>
      <c r="L35" s="11">
        <f t="shared" si="51"/>
        <v>133.57799999999997</v>
      </c>
      <c r="M35" s="11">
        <f t="shared" si="51"/>
        <v>170.33600000000001</v>
      </c>
      <c r="N35" s="11">
        <f t="shared" ref="N35:O35" si="52">SUM(N36:N40)</f>
        <v>208.78600000000003</v>
      </c>
      <c r="O35" s="11">
        <f t="shared" si="52"/>
        <v>222.07500000000002</v>
      </c>
      <c r="P35" s="11">
        <f t="shared" ref="P35:Q35" si="53">SUM(P36:P40)</f>
        <v>183.99199999999999</v>
      </c>
      <c r="Q35" s="11">
        <f t="shared" si="53"/>
        <v>108.27799999999999</v>
      </c>
      <c r="R35" s="11">
        <v>95</v>
      </c>
      <c r="S35" s="11">
        <v>76</v>
      </c>
      <c r="T35" s="11">
        <v>61</v>
      </c>
      <c r="U35" s="22">
        <v>54</v>
      </c>
      <c r="W35" s="78" t="s">
        <v>130</v>
      </c>
      <c r="X35" s="12">
        <v>0.89274151365770049</v>
      </c>
      <c r="Y35" s="12">
        <v>1.0562201781782894</v>
      </c>
      <c r="Z35" s="12">
        <v>1.5369999999999999</v>
      </c>
      <c r="AA35" s="12">
        <v>1.3320000000000001</v>
      </c>
      <c r="AB35" s="12">
        <v>3.7839999999999998</v>
      </c>
      <c r="AC35" s="12">
        <v>2.75</v>
      </c>
      <c r="AD35" s="12">
        <v>2.7589999999999999</v>
      </c>
      <c r="AE35" s="12">
        <v>3.9590000000000001</v>
      </c>
      <c r="AF35" s="12">
        <v>1.7350000000000001</v>
      </c>
      <c r="AG35" s="12">
        <v>1.2649999999999999</v>
      </c>
      <c r="AH35" s="12">
        <v>1.577</v>
      </c>
      <c r="AI35" s="12">
        <v>4.4119999999999999</v>
      </c>
      <c r="AJ35" s="12">
        <v>3.2519999999999998</v>
      </c>
      <c r="AK35" s="12">
        <v>30.853000000000002</v>
      </c>
      <c r="AL35" s="64">
        <v>19.231999999999999</v>
      </c>
      <c r="AM35" s="64">
        <v>6.8840000000000003</v>
      </c>
      <c r="AN35" s="64">
        <v>5</v>
      </c>
      <c r="AO35" s="64">
        <v>6</v>
      </c>
      <c r="AP35" s="64">
        <v>5</v>
      </c>
      <c r="AQ35" s="29">
        <v>4</v>
      </c>
    </row>
    <row r="36" spans="1:43" ht="14.25" customHeight="1" x14ac:dyDescent="0.35">
      <c r="A36" s="78" t="s">
        <v>113</v>
      </c>
      <c r="B36" s="12">
        <v>106.30368348377743</v>
      </c>
      <c r="C36" s="12">
        <v>108.52578236818691</v>
      </c>
      <c r="D36" s="13">
        <v>112.265</v>
      </c>
      <c r="E36" s="13">
        <v>109.95399999999999</v>
      </c>
      <c r="F36" s="13">
        <v>128.96600000000001</v>
      </c>
      <c r="G36" s="13">
        <v>149.642</v>
      </c>
      <c r="H36" s="13">
        <v>144.80699999999999</v>
      </c>
      <c r="I36" s="13">
        <v>132.405</v>
      </c>
      <c r="J36" s="13">
        <v>138.72</v>
      </c>
      <c r="K36" s="13">
        <v>126.652</v>
      </c>
      <c r="L36" s="13">
        <v>113.07299999999999</v>
      </c>
      <c r="M36" s="13">
        <v>121.339</v>
      </c>
      <c r="N36" s="13">
        <v>139.19900000000001</v>
      </c>
      <c r="O36" s="13">
        <v>138.626</v>
      </c>
      <c r="P36" s="13">
        <v>139.726</v>
      </c>
      <c r="Q36" s="13">
        <v>42.643000000000001</v>
      </c>
      <c r="R36" s="13">
        <v>39</v>
      </c>
      <c r="S36" s="13">
        <v>37</v>
      </c>
      <c r="T36" s="13">
        <v>35</v>
      </c>
      <c r="U36" s="24">
        <v>38</v>
      </c>
      <c r="W36" s="78" t="s">
        <v>131</v>
      </c>
      <c r="X36" s="12">
        <v>10.600212253163194</v>
      </c>
      <c r="Y36" s="12">
        <v>108.73584908833735</v>
      </c>
      <c r="Z36" s="12">
        <v>117.99299999999999</v>
      </c>
      <c r="AA36" s="12">
        <v>142.495</v>
      </c>
      <c r="AB36" s="12">
        <v>197.25200000000001</v>
      </c>
      <c r="AC36" s="12">
        <v>276.255</v>
      </c>
      <c r="AD36" s="12">
        <v>319.798</v>
      </c>
      <c r="AE36" s="12">
        <v>373.24</v>
      </c>
      <c r="AF36" s="12">
        <v>410.36599999999999</v>
      </c>
      <c r="AG36" s="12">
        <v>454.274</v>
      </c>
      <c r="AH36" s="12">
        <v>488.27699999999999</v>
      </c>
      <c r="AI36" s="12">
        <v>452.38200000000001</v>
      </c>
      <c r="AJ36" s="12">
        <v>486.666</v>
      </c>
      <c r="AK36" s="12">
        <v>540.327</v>
      </c>
      <c r="AL36" s="64">
        <v>562.49699999999996</v>
      </c>
      <c r="AM36" s="64">
        <v>466.53800000000001</v>
      </c>
      <c r="AN36" s="64">
        <v>468</v>
      </c>
      <c r="AO36" s="64">
        <v>483</v>
      </c>
      <c r="AP36" s="64">
        <v>511</v>
      </c>
      <c r="AQ36" s="29">
        <v>545</v>
      </c>
    </row>
    <row r="37" spans="1:43" ht="14.25" customHeight="1" x14ac:dyDescent="0.35">
      <c r="A37" s="78" t="s">
        <v>114</v>
      </c>
      <c r="B37" s="12">
        <v>1.2992517319151726</v>
      </c>
      <c r="C37" s="12">
        <v>3.3447532935400699</v>
      </c>
      <c r="D37" s="13">
        <v>-0.28699999999999998</v>
      </c>
      <c r="E37" s="13">
        <v>0.82599999999999996</v>
      </c>
      <c r="F37" s="13">
        <v>0.93799999999999994</v>
      </c>
      <c r="G37" s="13">
        <v>4.2839999999999998</v>
      </c>
      <c r="H37" s="13">
        <v>1.72</v>
      </c>
      <c r="I37" s="13">
        <v>3.1320000000000001</v>
      </c>
      <c r="J37" s="13">
        <v>6.657</v>
      </c>
      <c r="K37" s="13">
        <v>4.1520000000000001</v>
      </c>
      <c r="L37" s="13">
        <v>3.988</v>
      </c>
      <c r="M37" s="13">
        <v>5.9960000000000004</v>
      </c>
      <c r="N37" s="13">
        <v>13.94</v>
      </c>
      <c r="O37" s="13">
        <v>25.443000000000001</v>
      </c>
      <c r="P37" s="13">
        <v>29.931000000000001</v>
      </c>
      <c r="Q37" s="13">
        <v>30.628</v>
      </c>
      <c r="R37" s="13">
        <v>12</v>
      </c>
      <c r="S37" s="13">
        <v>12</v>
      </c>
      <c r="T37" s="13">
        <v>18</v>
      </c>
      <c r="U37" s="24">
        <v>10</v>
      </c>
      <c r="V37" s="4"/>
      <c r="W37" s="78" t="s">
        <v>132</v>
      </c>
      <c r="X37" s="12"/>
      <c r="Y37" s="12">
        <v>1.3846911985576205</v>
      </c>
      <c r="Z37" s="13">
        <v>0.25</v>
      </c>
      <c r="AA37" s="13">
        <v>0.98199999999999998</v>
      </c>
      <c r="AB37" s="13">
        <v>1.139</v>
      </c>
      <c r="AC37" s="13">
        <v>2.3119999999999998</v>
      </c>
      <c r="AD37" s="13">
        <v>4.5039999999999996</v>
      </c>
      <c r="AE37" s="13">
        <v>3.6709999999999998</v>
      </c>
      <c r="AF37" s="13">
        <v>5.3970000000000002</v>
      </c>
      <c r="AG37" s="13">
        <v>6.3879999999999999</v>
      </c>
      <c r="AH37" s="13">
        <v>5.048</v>
      </c>
      <c r="AI37" s="13">
        <v>5.4569999999999999</v>
      </c>
      <c r="AJ37" s="13">
        <v>13.654</v>
      </c>
      <c r="AK37" s="13">
        <v>14.128</v>
      </c>
      <c r="AL37" s="52">
        <v>15.819000000000001</v>
      </c>
      <c r="AM37" s="52">
        <v>12.561999999999999</v>
      </c>
      <c r="AN37" s="52">
        <v>54</v>
      </c>
      <c r="AO37" s="52">
        <v>48</v>
      </c>
      <c r="AP37" s="52">
        <v>63</v>
      </c>
      <c r="AQ37" s="24">
        <v>52</v>
      </c>
    </row>
    <row r="38" spans="1:43" ht="14.25" customHeight="1" x14ac:dyDescent="0.35">
      <c r="A38" s="78" t="s">
        <v>92</v>
      </c>
      <c r="B38" s="12">
        <v>3.0687569062167301</v>
      </c>
      <c r="C38" s="12">
        <v>5.8638720560805826</v>
      </c>
      <c r="D38" s="13">
        <v>6.3109999999999999</v>
      </c>
      <c r="E38" s="13">
        <v>6.6440000000000001</v>
      </c>
      <c r="F38" s="13">
        <v>6.6420000000000003</v>
      </c>
      <c r="G38" s="13">
        <v>6.7969999999999997</v>
      </c>
      <c r="H38" s="13">
        <v>5.976</v>
      </c>
      <c r="I38" s="13">
        <v>4.9370000000000003</v>
      </c>
      <c r="J38" s="13">
        <v>4.6630000000000003</v>
      </c>
      <c r="K38" s="13">
        <v>5.3079999999999998</v>
      </c>
      <c r="L38" s="13">
        <v>4.9989999999999997</v>
      </c>
      <c r="M38" s="13">
        <v>4.0670000000000002</v>
      </c>
      <c r="N38" s="13">
        <v>3.6869999999999998</v>
      </c>
      <c r="O38" s="13">
        <v>3.44</v>
      </c>
      <c r="P38" s="13">
        <v>3.1819999999999999</v>
      </c>
      <c r="Q38" s="13">
        <v>2.8170000000000002</v>
      </c>
      <c r="R38" s="13">
        <v>3</v>
      </c>
      <c r="S38" s="13">
        <v>3</v>
      </c>
      <c r="T38" s="13">
        <v>4</v>
      </c>
      <c r="U38" s="24">
        <v>3</v>
      </c>
      <c r="W38" s="25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63"/>
      <c r="AM38" s="63"/>
      <c r="AN38" s="63"/>
      <c r="AO38" s="63"/>
      <c r="AP38" s="63"/>
      <c r="AQ38" s="41"/>
    </row>
    <row r="39" spans="1:43" ht="14.25" customHeight="1" x14ac:dyDescent="0.35">
      <c r="A39" s="78" t="s">
        <v>115</v>
      </c>
      <c r="B39" s="12">
        <v>6.6084400065256919</v>
      </c>
      <c r="C39" s="12">
        <v>4.2396812502417696</v>
      </c>
      <c r="D39" s="13">
        <v>3.6909999999999998</v>
      </c>
      <c r="E39" s="13">
        <v>3.7149999999999999</v>
      </c>
      <c r="F39" s="13">
        <v>3.8079999999999998</v>
      </c>
      <c r="G39" s="13">
        <v>4.5129999999999999</v>
      </c>
      <c r="H39" s="13">
        <v>6.12</v>
      </c>
      <c r="I39" s="13">
        <v>6.8</v>
      </c>
      <c r="J39" s="13">
        <v>7.3239999999999998</v>
      </c>
      <c r="K39" s="13">
        <v>4.5199999999999996</v>
      </c>
      <c r="L39" s="13">
        <v>11.378</v>
      </c>
      <c r="M39" s="13">
        <v>37.694000000000003</v>
      </c>
      <c r="N39" s="13">
        <v>51.436999999999998</v>
      </c>
      <c r="O39" s="13">
        <v>53.826000000000001</v>
      </c>
      <c r="P39" s="13">
        <v>10.084</v>
      </c>
      <c r="Q39" s="13">
        <v>31.616</v>
      </c>
      <c r="R39" s="13">
        <v>41</v>
      </c>
      <c r="S39" s="13">
        <v>24</v>
      </c>
      <c r="T39" s="13">
        <v>3</v>
      </c>
      <c r="U39" s="24">
        <v>3</v>
      </c>
      <c r="W39" s="21" t="s">
        <v>143</v>
      </c>
      <c r="X39" s="11">
        <f t="shared" ref="X39:AC39" si="54">SUM(X40:X47)</f>
        <v>3587.4715131699559</v>
      </c>
      <c r="Y39" s="11">
        <f t="shared" si="54"/>
        <v>3865.3275543961799</v>
      </c>
      <c r="Z39" s="11">
        <f t="shared" si="54"/>
        <v>4280.317</v>
      </c>
      <c r="AA39" s="11">
        <f t="shared" si="54"/>
        <v>4109.1509999999998</v>
      </c>
      <c r="AB39" s="11">
        <f t="shared" si="54"/>
        <v>4279.2070000000003</v>
      </c>
      <c r="AC39" s="11">
        <f t="shared" si="54"/>
        <v>4499.0909999999994</v>
      </c>
      <c r="AD39" s="11">
        <f t="shared" ref="AD39:AI39" si="55">SUM(AD40:AD47)</f>
        <v>4903.8119999999999</v>
      </c>
      <c r="AE39" s="11">
        <f t="shared" si="55"/>
        <v>5301.03</v>
      </c>
      <c r="AF39" s="11">
        <f t="shared" si="55"/>
        <v>5629.6869999999999</v>
      </c>
      <c r="AG39" s="11">
        <f t="shared" si="55"/>
        <v>6231.9179999999997</v>
      </c>
      <c r="AH39" s="11">
        <f t="shared" si="55"/>
        <v>6426.7750000000005</v>
      </c>
      <c r="AI39" s="11">
        <f t="shared" si="55"/>
        <v>6844.5589999999993</v>
      </c>
      <c r="AJ39" s="11">
        <f t="shared" ref="AJ39:AK39" si="56">SUM(AJ40:AJ47)</f>
        <v>7297.1399999999994</v>
      </c>
      <c r="AK39" s="11">
        <f t="shared" si="56"/>
        <v>8126.152</v>
      </c>
      <c r="AL39" s="51">
        <f t="shared" ref="AL39:AQ39" si="57">SUM(AL40:AL47)</f>
        <v>8729.969000000001</v>
      </c>
      <c r="AM39" s="51">
        <f t="shared" si="57"/>
        <v>8833.2119999999995</v>
      </c>
      <c r="AN39" s="51">
        <f t="shared" si="57"/>
        <v>9222</v>
      </c>
      <c r="AO39" s="51">
        <f t="shared" si="57"/>
        <v>9650</v>
      </c>
      <c r="AP39" s="51">
        <f t="shared" si="57"/>
        <v>9823</v>
      </c>
      <c r="AQ39" s="22">
        <f t="shared" si="57"/>
        <v>10454</v>
      </c>
    </row>
    <row r="40" spans="1:43" ht="14.25" customHeight="1" x14ac:dyDescent="0.35">
      <c r="A40" s="78" t="s">
        <v>93</v>
      </c>
      <c r="B40" s="12">
        <v>1.0970898443084365</v>
      </c>
      <c r="C40" s="12">
        <v>1.0727025949715174</v>
      </c>
      <c r="D40" s="13">
        <v>0.65700000000000003</v>
      </c>
      <c r="E40" s="13">
        <v>0.69799999999999995</v>
      </c>
      <c r="F40" s="13">
        <v>5.0910000000000002</v>
      </c>
      <c r="G40" s="13">
        <v>1.24</v>
      </c>
      <c r="H40" s="13">
        <v>0.54700000000000004</v>
      </c>
      <c r="I40" s="13">
        <v>0.45400000000000001</v>
      </c>
      <c r="J40" s="13">
        <v>0.32600000000000001</v>
      </c>
      <c r="K40" s="13">
        <v>0.53100000000000003</v>
      </c>
      <c r="L40" s="13">
        <v>0.14000000000000001</v>
      </c>
      <c r="M40" s="13">
        <v>1.24</v>
      </c>
      <c r="N40" s="13">
        <v>0.52300000000000002</v>
      </c>
      <c r="O40" s="13">
        <v>0.74</v>
      </c>
      <c r="P40" s="13">
        <v>1.069</v>
      </c>
      <c r="Q40" s="13">
        <v>0.57399999999999995</v>
      </c>
      <c r="R40" s="13">
        <v>0</v>
      </c>
      <c r="S40" s="13">
        <v>1</v>
      </c>
      <c r="T40" s="13">
        <v>1</v>
      </c>
      <c r="U40" s="24">
        <v>1</v>
      </c>
      <c r="W40" s="78" t="s">
        <v>133</v>
      </c>
      <c r="X40" s="12">
        <v>87.432829946869433</v>
      </c>
      <c r="Y40" s="12">
        <v>73.103554988201608</v>
      </c>
      <c r="Z40" s="12">
        <v>174.959</v>
      </c>
      <c r="AA40" s="12">
        <v>37.725999999999999</v>
      </c>
      <c r="AB40" s="12">
        <v>126.30500000000001</v>
      </c>
      <c r="AC40" s="12">
        <v>34.073</v>
      </c>
      <c r="AD40" s="12">
        <v>50.347000000000001</v>
      </c>
      <c r="AE40" s="12">
        <v>142.31399999999999</v>
      </c>
      <c r="AF40" s="12">
        <v>78.195999999999998</v>
      </c>
      <c r="AG40" s="12">
        <v>121.857</v>
      </c>
      <c r="AH40" s="12">
        <v>194.35499999999999</v>
      </c>
      <c r="AI40" s="12">
        <v>293.79399999999998</v>
      </c>
      <c r="AJ40" s="12">
        <v>159.70400000000001</v>
      </c>
      <c r="AK40" s="12">
        <v>316.238</v>
      </c>
      <c r="AL40" s="64">
        <v>256.233</v>
      </c>
      <c r="AM40" s="64">
        <v>199.93299999999999</v>
      </c>
      <c r="AN40" s="64">
        <v>170</v>
      </c>
      <c r="AO40" s="64">
        <v>669</v>
      </c>
      <c r="AP40" s="64">
        <v>1215</v>
      </c>
      <c r="AQ40" s="29">
        <v>1425</v>
      </c>
    </row>
    <row r="41" spans="1:43" ht="14.25" customHeight="1" x14ac:dyDescent="0.35">
      <c r="A41" s="2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26"/>
      <c r="W41" s="78" t="s">
        <v>134</v>
      </c>
      <c r="X41" s="12">
        <v>578.70673575826686</v>
      </c>
      <c r="Y41" s="12">
        <v>722.10157541630724</v>
      </c>
      <c r="Z41" s="12">
        <v>793.54100000000005</v>
      </c>
      <c r="AA41" s="12">
        <v>723.38900000000001</v>
      </c>
      <c r="AB41" s="12">
        <v>810.81899999999996</v>
      </c>
      <c r="AC41" s="12">
        <v>1081.1569999999999</v>
      </c>
      <c r="AD41" s="12">
        <v>1328.3920000000001</v>
      </c>
      <c r="AE41" s="12">
        <v>1435.0029999999999</v>
      </c>
      <c r="AF41" s="12">
        <v>1487.117</v>
      </c>
      <c r="AG41" s="12">
        <v>1656.546</v>
      </c>
      <c r="AH41" s="12">
        <v>1768.538</v>
      </c>
      <c r="AI41" s="12">
        <v>1845.683</v>
      </c>
      <c r="AJ41" s="12">
        <v>2048.7820000000002</v>
      </c>
      <c r="AK41" s="12">
        <v>2469.759</v>
      </c>
      <c r="AL41" s="64">
        <v>2868.192</v>
      </c>
      <c r="AM41" s="64">
        <v>3021.7339999999999</v>
      </c>
      <c r="AN41" s="64">
        <v>3327</v>
      </c>
      <c r="AO41" s="64">
        <v>2943</v>
      </c>
      <c r="AP41" s="64">
        <v>2500</v>
      </c>
      <c r="AQ41" s="29">
        <v>2582</v>
      </c>
    </row>
    <row r="42" spans="1:43" ht="14.25" customHeight="1" x14ac:dyDescent="0.35">
      <c r="A42" s="21" t="s">
        <v>116</v>
      </c>
      <c r="B42" s="11">
        <f t="shared" ref="B42:G42" si="58">B43+B49</f>
        <v>1499.5800347476256</v>
      </c>
      <c r="C42" s="11">
        <f t="shared" si="58"/>
        <v>1814.1541913272213</v>
      </c>
      <c r="D42" s="11">
        <f t="shared" si="58"/>
        <v>1789.7150000000001</v>
      </c>
      <c r="E42" s="11">
        <f t="shared" si="58"/>
        <v>1919.0940000000001</v>
      </c>
      <c r="F42" s="11">
        <f t="shared" si="58"/>
        <v>1752.1859999999999</v>
      </c>
      <c r="G42" s="11">
        <f t="shared" si="58"/>
        <v>1730.7529999999997</v>
      </c>
      <c r="H42" s="11">
        <f t="shared" ref="H42:M42" si="59">H43+H49</f>
        <v>1775.7669999999998</v>
      </c>
      <c r="I42" s="11">
        <f t="shared" si="59"/>
        <v>1710.5439999999999</v>
      </c>
      <c r="J42" s="11">
        <f t="shared" si="59"/>
        <v>1836.721</v>
      </c>
      <c r="K42" s="11">
        <f t="shared" si="59"/>
        <v>1968.4069999999999</v>
      </c>
      <c r="L42" s="11">
        <f t="shared" si="59"/>
        <v>2004.1849999999999</v>
      </c>
      <c r="M42" s="11">
        <f t="shared" si="59"/>
        <v>2226.6530000000002</v>
      </c>
      <c r="N42" s="11">
        <f t="shared" ref="N42:O42" si="60">N43+N49</f>
        <v>2338.6889999999999</v>
      </c>
      <c r="O42" s="11">
        <f t="shared" si="60"/>
        <v>2434.636</v>
      </c>
      <c r="P42" s="11">
        <f t="shared" ref="P42:U42" si="61">P43+P49</f>
        <v>2435.0909999999999</v>
      </c>
      <c r="Q42" s="11">
        <f t="shared" si="61"/>
        <v>2273.6779999999999</v>
      </c>
      <c r="R42" s="11">
        <f t="shared" si="61"/>
        <v>2181</v>
      </c>
      <c r="S42" s="11">
        <f t="shared" si="61"/>
        <v>2412</v>
      </c>
      <c r="T42" s="11">
        <f t="shared" si="61"/>
        <v>2266</v>
      </c>
      <c r="U42" s="11">
        <f t="shared" si="61"/>
        <v>2348</v>
      </c>
      <c r="W42" s="78" t="s">
        <v>135</v>
      </c>
      <c r="X42" s="12">
        <v>103.79549693645691</v>
      </c>
      <c r="Y42" s="12">
        <v>95.13852798563002</v>
      </c>
      <c r="Z42" s="13">
        <v>85.486000000000004</v>
      </c>
      <c r="AA42" s="13">
        <v>92.65</v>
      </c>
      <c r="AB42" s="13">
        <v>73.435000000000002</v>
      </c>
      <c r="AC42" s="13">
        <v>74.283000000000001</v>
      </c>
      <c r="AD42" s="13">
        <v>67.896000000000001</v>
      </c>
      <c r="AE42" s="13">
        <v>73.730999999999995</v>
      </c>
      <c r="AF42" s="13">
        <v>67.438999999999993</v>
      </c>
      <c r="AG42" s="13">
        <v>132.04</v>
      </c>
      <c r="AH42" s="13">
        <v>95.019000000000005</v>
      </c>
      <c r="AI42" s="13">
        <v>82.745999999999995</v>
      </c>
      <c r="AJ42" s="13">
        <v>84.061000000000007</v>
      </c>
      <c r="AK42" s="13">
        <v>78.358000000000004</v>
      </c>
      <c r="AL42" s="52">
        <v>75.075000000000003</v>
      </c>
      <c r="AM42" s="52">
        <v>67.063999999999993</v>
      </c>
      <c r="AN42" s="52">
        <v>62</v>
      </c>
      <c r="AO42" s="52">
        <v>57</v>
      </c>
      <c r="AP42" s="52">
        <v>47</v>
      </c>
      <c r="AQ42" s="24">
        <v>37</v>
      </c>
    </row>
    <row r="43" spans="1:43" ht="14.25" customHeight="1" x14ac:dyDescent="0.35">
      <c r="A43" s="77" t="s">
        <v>94</v>
      </c>
      <c r="B43" s="14"/>
      <c r="C43" s="14">
        <f t="shared" ref="C43:H43" si="62">SUM(C44:C47)</f>
        <v>423.45313359335188</v>
      </c>
      <c r="D43" s="14">
        <f t="shared" si="62"/>
        <v>358.17199999999997</v>
      </c>
      <c r="E43" s="14">
        <f t="shared" si="62"/>
        <v>269.959</v>
      </c>
      <c r="F43" s="14">
        <f t="shared" si="62"/>
        <v>306.464</v>
      </c>
      <c r="G43" s="14">
        <f t="shared" si="62"/>
        <v>269.82099999999997</v>
      </c>
      <c r="H43" s="14">
        <f t="shared" si="62"/>
        <v>260.58000000000004</v>
      </c>
      <c r="I43" s="14">
        <f t="shared" ref="I43:N43" si="63">SUM(I44:I47)</f>
        <v>241.97199999999998</v>
      </c>
      <c r="J43" s="14">
        <f t="shared" si="63"/>
        <v>310.339</v>
      </c>
      <c r="K43" s="14">
        <f t="shared" si="63"/>
        <v>326.41900000000004</v>
      </c>
      <c r="L43" s="14">
        <f t="shared" si="63"/>
        <v>361.29599999999999</v>
      </c>
      <c r="M43" s="14">
        <f t="shared" si="63"/>
        <v>417.798</v>
      </c>
      <c r="N43" s="14">
        <f t="shared" si="63"/>
        <v>410.75900000000001</v>
      </c>
      <c r="O43" s="14">
        <f t="shared" ref="O43:P43" si="64">SUM(O44:O47)</f>
        <v>350.95</v>
      </c>
      <c r="P43" s="14">
        <f t="shared" si="64"/>
        <v>398.66900000000004</v>
      </c>
      <c r="Q43" s="14">
        <f t="shared" ref="Q43" si="65">SUM(Q44:Q47)</f>
        <v>392.55200000000002</v>
      </c>
      <c r="R43" s="14">
        <v>390</v>
      </c>
      <c r="S43" s="14">
        <v>462</v>
      </c>
      <c r="T43" s="14">
        <v>455</v>
      </c>
      <c r="U43" s="26">
        <v>424</v>
      </c>
      <c r="W43" s="78" t="s">
        <v>136</v>
      </c>
      <c r="X43" s="12">
        <v>49.934995366422619</v>
      </c>
      <c r="Y43" s="12">
        <v>76.133965047185129</v>
      </c>
      <c r="Z43" s="13">
        <v>103.72499999999999</v>
      </c>
      <c r="AA43" s="13">
        <v>117.276</v>
      </c>
      <c r="AB43" s="13">
        <v>172.47499999999999</v>
      </c>
      <c r="AC43" s="13">
        <v>130.13399999999999</v>
      </c>
      <c r="AD43" s="13">
        <v>236.91300000000001</v>
      </c>
      <c r="AE43" s="13">
        <v>323.31099999999998</v>
      </c>
      <c r="AF43" s="13">
        <v>380.48099999999999</v>
      </c>
      <c r="AG43" s="13">
        <v>372.79599999999999</v>
      </c>
      <c r="AH43" s="13">
        <v>367.41300000000001</v>
      </c>
      <c r="AI43" s="13">
        <v>454.50599999999997</v>
      </c>
      <c r="AJ43" s="13">
        <v>450.10599999999999</v>
      </c>
      <c r="AK43" s="13">
        <v>528.67499999999995</v>
      </c>
      <c r="AL43" s="52">
        <v>705.07899999999995</v>
      </c>
      <c r="AM43" s="52">
        <v>765.25400000000002</v>
      </c>
      <c r="AN43" s="52">
        <v>948</v>
      </c>
      <c r="AO43" s="52">
        <v>979</v>
      </c>
      <c r="AP43" s="52">
        <v>1094</v>
      </c>
      <c r="AQ43" s="24">
        <v>1006</v>
      </c>
    </row>
    <row r="44" spans="1:43" ht="14.25" customHeight="1" x14ac:dyDescent="0.35">
      <c r="A44" s="78" t="s">
        <v>95</v>
      </c>
      <c r="B44" s="12"/>
      <c r="C44" s="12">
        <v>86.394101313043151</v>
      </c>
      <c r="D44" s="13">
        <v>77.715000000000003</v>
      </c>
      <c r="E44" s="13">
        <v>75.734999999999999</v>
      </c>
      <c r="F44" s="13">
        <v>91.846999999999994</v>
      </c>
      <c r="G44" s="13">
        <v>68.686999999999998</v>
      </c>
      <c r="H44" s="13">
        <v>63.4</v>
      </c>
      <c r="I44" s="13">
        <v>55.265999999999998</v>
      </c>
      <c r="J44" s="13">
        <v>57.829000000000001</v>
      </c>
      <c r="K44" s="13">
        <v>48.579000000000001</v>
      </c>
      <c r="L44" s="13">
        <v>51.906999999999996</v>
      </c>
      <c r="M44" s="13">
        <v>52.271999999999998</v>
      </c>
      <c r="N44" s="13">
        <v>44.965000000000003</v>
      </c>
      <c r="O44" s="13">
        <v>40.021999999999998</v>
      </c>
      <c r="P44" s="13">
        <v>35.478000000000002</v>
      </c>
      <c r="Q44" s="13">
        <v>33.183999999999997</v>
      </c>
      <c r="R44" s="13">
        <v>32</v>
      </c>
      <c r="S44" s="13">
        <v>22</v>
      </c>
      <c r="T44" s="13">
        <v>19</v>
      </c>
      <c r="U44" s="24">
        <v>16</v>
      </c>
      <c r="W44" s="78" t="s">
        <v>137</v>
      </c>
      <c r="X44" s="12">
        <v>68.784657224596472</v>
      </c>
      <c r="Y44" s="12">
        <v>35.296927374771478</v>
      </c>
      <c r="Z44" s="13">
        <v>36.942</v>
      </c>
      <c r="AA44" s="13">
        <v>50.232999999999997</v>
      </c>
      <c r="AB44" s="13">
        <v>45.201000000000001</v>
      </c>
      <c r="AC44" s="13">
        <v>36.244</v>
      </c>
      <c r="AD44" s="13">
        <v>39.347999999999999</v>
      </c>
      <c r="AE44" s="13">
        <v>59.814999999999998</v>
      </c>
      <c r="AF44" s="13">
        <v>75.638999999999996</v>
      </c>
      <c r="AG44" s="13">
        <v>119.21</v>
      </c>
      <c r="AH44" s="13">
        <v>147.87700000000001</v>
      </c>
      <c r="AI44" s="13">
        <v>178.01</v>
      </c>
      <c r="AJ44" s="13">
        <v>237.67099999999999</v>
      </c>
      <c r="AK44" s="13">
        <v>248.79300000000001</v>
      </c>
      <c r="AL44" s="52">
        <v>250.256</v>
      </c>
      <c r="AM44" s="52">
        <v>223.86500000000001</v>
      </c>
      <c r="AN44" s="52">
        <v>203</v>
      </c>
      <c r="AO44" s="52">
        <v>213</v>
      </c>
      <c r="AP44" s="52">
        <v>224</v>
      </c>
      <c r="AQ44" s="24">
        <v>242</v>
      </c>
    </row>
    <row r="45" spans="1:43" ht="14.25" customHeight="1" x14ac:dyDescent="0.35">
      <c r="A45" s="78" t="s">
        <v>96</v>
      </c>
      <c r="B45" s="12"/>
      <c r="C45" s="12">
        <v>170.94940402608256</v>
      </c>
      <c r="D45" s="13">
        <v>156.87299999999999</v>
      </c>
      <c r="E45" s="13">
        <v>83.338999999999999</v>
      </c>
      <c r="F45" s="13">
        <v>98.563999999999993</v>
      </c>
      <c r="G45" s="13">
        <v>76.38</v>
      </c>
      <c r="H45" s="13">
        <v>76.132000000000005</v>
      </c>
      <c r="I45" s="13">
        <v>71.435000000000002</v>
      </c>
      <c r="J45" s="13">
        <v>141.06100000000001</v>
      </c>
      <c r="K45" s="13">
        <v>157.84700000000001</v>
      </c>
      <c r="L45" s="13">
        <v>171.11</v>
      </c>
      <c r="M45" s="13">
        <v>178.011</v>
      </c>
      <c r="N45" s="13">
        <v>175.99799999999999</v>
      </c>
      <c r="O45" s="13">
        <v>144.85300000000001</v>
      </c>
      <c r="P45" s="13">
        <v>209.083</v>
      </c>
      <c r="Q45" s="13">
        <v>199.958</v>
      </c>
      <c r="R45" s="13">
        <v>196</v>
      </c>
      <c r="S45" s="13">
        <v>228</v>
      </c>
      <c r="T45" s="13">
        <v>235</v>
      </c>
      <c r="U45" s="24">
        <v>249</v>
      </c>
      <c r="W45" s="78" t="s">
        <v>138</v>
      </c>
      <c r="X45" s="12">
        <v>918.0771747119361</v>
      </c>
      <c r="Y45" s="12">
        <v>956.02861213004951</v>
      </c>
      <c r="Z45" s="13">
        <v>1002.875</v>
      </c>
      <c r="AA45" s="13">
        <v>975.15599999999995</v>
      </c>
      <c r="AB45" s="13">
        <v>1021.048</v>
      </c>
      <c r="AC45" s="13">
        <v>1044.0709999999999</v>
      </c>
      <c r="AD45" s="13">
        <v>1162.258</v>
      </c>
      <c r="AE45" s="13">
        <v>1229.809</v>
      </c>
      <c r="AF45" s="13">
        <v>1319.684</v>
      </c>
      <c r="AG45" s="13">
        <v>1429.096</v>
      </c>
      <c r="AH45" s="13">
        <v>1409.25</v>
      </c>
      <c r="AI45" s="13">
        <v>1519.7639999999999</v>
      </c>
      <c r="AJ45" s="13">
        <v>1626.8009999999999</v>
      </c>
      <c r="AK45" s="13">
        <v>1627.768</v>
      </c>
      <c r="AL45" s="52">
        <v>1642.8489999999999</v>
      </c>
      <c r="AM45" s="52">
        <v>1561.7940000000001</v>
      </c>
      <c r="AN45" s="52">
        <v>1562</v>
      </c>
      <c r="AO45" s="52">
        <v>1649</v>
      </c>
      <c r="AP45" s="52">
        <v>1734</v>
      </c>
      <c r="AQ45" s="24">
        <v>1831</v>
      </c>
    </row>
    <row r="46" spans="1:43" ht="14.25" customHeight="1" x14ac:dyDescent="0.35">
      <c r="A46" s="78" t="s">
        <v>97</v>
      </c>
      <c r="B46" s="12"/>
      <c r="C46" s="12">
        <v>144.93190911797205</v>
      </c>
      <c r="D46" s="13">
        <v>109.45099999999999</v>
      </c>
      <c r="E46" s="13">
        <v>97.897000000000006</v>
      </c>
      <c r="F46" s="13">
        <v>94.891000000000005</v>
      </c>
      <c r="G46" s="13">
        <v>107.19799999999999</v>
      </c>
      <c r="H46" s="13">
        <v>101.81100000000001</v>
      </c>
      <c r="I46" s="13">
        <v>99.134</v>
      </c>
      <c r="J46" s="13">
        <v>100.846</v>
      </c>
      <c r="K46" s="13">
        <v>108.441</v>
      </c>
      <c r="L46" s="13">
        <v>131.82400000000001</v>
      </c>
      <c r="M46" s="13">
        <v>182.42</v>
      </c>
      <c r="N46" s="13">
        <v>167.57300000000001</v>
      </c>
      <c r="O46" s="13">
        <v>142.10599999999999</v>
      </c>
      <c r="P46" s="13">
        <v>114.048</v>
      </c>
      <c r="Q46" s="13">
        <v>131.102</v>
      </c>
      <c r="R46" s="13">
        <v>98</v>
      </c>
      <c r="S46" s="13">
        <v>168</v>
      </c>
      <c r="T46" s="13">
        <v>140</v>
      </c>
      <c r="U46" s="24">
        <v>107</v>
      </c>
      <c r="W46" s="78" t="s">
        <v>139</v>
      </c>
      <c r="X46" s="12">
        <v>266.38579282947592</v>
      </c>
      <c r="Y46" s="12">
        <v>465.58942299768063</v>
      </c>
      <c r="Z46" s="12">
        <v>497.38600000000002</v>
      </c>
      <c r="AA46" s="12">
        <v>488.226</v>
      </c>
      <c r="AB46" s="12">
        <v>505.70499999999998</v>
      </c>
      <c r="AC46" s="12">
        <v>541.697</v>
      </c>
      <c r="AD46" s="12">
        <v>421.55700000000002</v>
      </c>
      <c r="AE46" s="12">
        <v>397.85599999999999</v>
      </c>
      <c r="AF46" s="12">
        <v>441.02199999999999</v>
      </c>
      <c r="AG46" s="12">
        <v>450.012</v>
      </c>
      <c r="AH46" s="12">
        <v>445.50200000000001</v>
      </c>
      <c r="AI46" s="12">
        <v>488.78</v>
      </c>
      <c r="AJ46" s="12">
        <v>476.79899999999998</v>
      </c>
      <c r="AK46" s="12">
        <v>482.36900000000003</v>
      </c>
      <c r="AL46" s="64">
        <v>490.23200000000003</v>
      </c>
      <c r="AM46" s="64">
        <v>533.76499999999999</v>
      </c>
      <c r="AN46" s="64">
        <v>547</v>
      </c>
      <c r="AO46" s="64">
        <v>900</v>
      </c>
      <c r="AP46" s="64">
        <v>874</v>
      </c>
      <c r="AQ46" s="29">
        <v>895</v>
      </c>
    </row>
    <row r="47" spans="1:43" ht="14.25" customHeight="1" x14ac:dyDescent="0.35">
      <c r="A47" s="78" t="s">
        <v>98</v>
      </c>
      <c r="B47" s="12"/>
      <c r="C47" s="12">
        <v>21.177719136254083</v>
      </c>
      <c r="D47" s="13">
        <v>14.132999999999999</v>
      </c>
      <c r="E47" s="13">
        <v>12.988</v>
      </c>
      <c r="F47" s="13">
        <v>21.161999999999999</v>
      </c>
      <c r="G47" s="13">
        <v>17.556000000000001</v>
      </c>
      <c r="H47" s="13">
        <v>19.236999999999998</v>
      </c>
      <c r="I47" s="13">
        <v>16.137</v>
      </c>
      <c r="J47" s="13">
        <v>10.603</v>
      </c>
      <c r="K47" s="13">
        <v>11.552</v>
      </c>
      <c r="L47" s="13">
        <v>6.4550000000000001</v>
      </c>
      <c r="M47" s="13">
        <v>5.0949999999999998</v>
      </c>
      <c r="N47" s="13">
        <v>22.222999999999999</v>
      </c>
      <c r="O47" s="13">
        <v>23.969000000000001</v>
      </c>
      <c r="P47" s="13">
        <v>40.06</v>
      </c>
      <c r="Q47" s="13">
        <v>28.308</v>
      </c>
      <c r="R47" s="13">
        <v>64</v>
      </c>
      <c r="S47" s="13">
        <v>43</v>
      </c>
      <c r="T47" s="13">
        <v>61</v>
      </c>
      <c r="U47" s="24">
        <v>53</v>
      </c>
      <c r="W47" s="78" t="s">
        <v>140</v>
      </c>
      <c r="X47" s="12">
        <v>1514.3538303959313</v>
      </c>
      <c r="Y47" s="12">
        <v>1441.9349684563542</v>
      </c>
      <c r="Z47" s="12">
        <v>1585.403</v>
      </c>
      <c r="AA47" s="12">
        <v>1624.4949999999999</v>
      </c>
      <c r="AB47" s="12">
        <v>1524.2190000000001</v>
      </c>
      <c r="AC47" s="12">
        <v>1557.432</v>
      </c>
      <c r="AD47" s="12">
        <v>1597.1010000000001</v>
      </c>
      <c r="AE47" s="12">
        <v>1639.191</v>
      </c>
      <c r="AF47" s="12">
        <v>1780.1089999999999</v>
      </c>
      <c r="AG47" s="12">
        <v>1950.3610000000001</v>
      </c>
      <c r="AH47" s="12">
        <v>1998.8209999999999</v>
      </c>
      <c r="AI47" s="12">
        <v>1981.2760000000001</v>
      </c>
      <c r="AJ47" s="12">
        <v>2213.2159999999999</v>
      </c>
      <c r="AK47" s="12">
        <v>2374.192</v>
      </c>
      <c r="AL47" s="64">
        <v>2442.0529999999999</v>
      </c>
      <c r="AM47" s="64">
        <v>2459.8029999999999</v>
      </c>
      <c r="AN47" s="64">
        <v>2403</v>
      </c>
      <c r="AO47" s="64">
        <v>2240</v>
      </c>
      <c r="AP47" s="64">
        <v>2135</v>
      </c>
      <c r="AQ47" s="29">
        <v>2436</v>
      </c>
    </row>
    <row r="48" spans="1:43" ht="14.25" customHeight="1" x14ac:dyDescent="0.35">
      <c r="A48" s="2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26"/>
      <c r="V48" s="5"/>
      <c r="W48" s="25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63"/>
      <c r="AM48" s="63"/>
      <c r="AN48" s="63"/>
      <c r="AO48" s="63"/>
      <c r="AP48" s="63"/>
      <c r="AQ48" s="41"/>
    </row>
    <row r="49" spans="1:43" ht="14.25" customHeight="1" x14ac:dyDescent="0.35">
      <c r="A49" s="21" t="s">
        <v>117</v>
      </c>
      <c r="B49" s="11">
        <f t="shared" ref="B49:G49" si="66">SUM(B50:B53)</f>
        <v>1499.5800347476256</v>
      </c>
      <c r="C49" s="11">
        <f t="shared" si="66"/>
        <v>1390.7010577338694</v>
      </c>
      <c r="D49" s="11">
        <f t="shared" si="66"/>
        <v>1431.5430000000001</v>
      </c>
      <c r="E49" s="11">
        <f t="shared" si="66"/>
        <v>1649.135</v>
      </c>
      <c r="F49" s="11">
        <f t="shared" si="66"/>
        <v>1445.722</v>
      </c>
      <c r="G49" s="11">
        <f t="shared" si="66"/>
        <v>1460.9319999999998</v>
      </c>
      <c r="H49" s="11">
        <f t="shared" ref="H49:M49" si="67">SUM(H50:H53)</f>
        <v>1515.1869999999999</v>
      </c>
      <c r="I49" s="11">
        <f t="shared" si="67"/>
        <v>1468.5719999999999</v>
      </c>
      <c r="J49" s="11">
        <f t="shared" si="67"/>
        <v>1526.3820000000001</v>
      </c>
      <c r="K49" s="11">
        <f t="shared" si="67"/>
        <v>1641.9879999999998</v>
      </c>
      <c r="L49" s="11">
        <f t="shared" si="67"/>
        <v>1642.8889999999999</v>
      </c>
      <c r="M49" s="11">
        <f t="shared" si="67"/>
        <v>1808.855</v>
      </c>
      <c r="N49" s="11">
        <f t="shared" ref="N49:O49" si="68">SUM(N50:N53)</f>
        <v>1927.9299999999998</v>
      </c>
      <c r="O49" s="11">
        <f t="shared" si="68"/>
        <v>2083.6860000000001</v>
      </c>
      <c r="P49" s="11">
        <f t="shared" ref="P49:Q49" si="69">SUM(P50:P53)</f>
        <v>2036.422</v>
      </c>
      <c r="Q49" s="11">
        <f t="shared" si="69"/>
        <v>1881.126</v>
      </c>
      <c r="R49" s="11">
        <v>1791</v>
      </c>
      <c r="S49" s="11">
        <v>1950</v>
      </c>
      <c r="T49" s="11">
        <v>1811</v>
      </c>
      <c r="U49" s="22">
        <v>1924</v>
      </c>
      <c r="W49" s="19" t="s">
        <v>19</v>
      </c>
      <c r="X49" s="10">
        <f t="shared" ref="X49:AC49" si="70">X7+X15+X19+X23+X28</f>
        <v>32811.426183160009</v>
      </c>
      <c r="Y49" s="10">
        <f t="shared" si="70"/>
        <v>34106.614662959808</v>
      </c>
      <c r="Z49" s="10">
        <f t="shared" si="70"/>
        <v>34756.449000000001</v>
      </c>
      <c r="AA49" s="10">
        <f t="shared" si="70"/>
        <v>36197.252999999997</v>
      </c>
      <c r="AB49" s="10">
        <f t="shared" si="70"/>
        <v>36923.417000000001</v>
      </c>
      <c r="AC49" s="10">
        <f t="shared" si="70"/>
        <v>37772.411999999997</v>
      </c>
      <c r="AD49" s="10">
        <f t="shared" ref="AD49:AI49" si="71">AD7+AD15+AD19+AD23+AD28</f>
        <v>38630.718999999997</v>
      </c>
      <c r="AE49" s="10">
        <f t="shared" si="71"/>
        <v>40300.422999999995</v>
      </c>
      <c r="AF49" s="10">
        <f t="shared" si="71"/>
        <v>41784.544999999998</v>
      </c>
      <c r="AG49" s="10">
        <f t="shared" si="71"/>
        <v>43203.720999999998</v>
      </c>
      <c r="AH49" s="10">
        <f t="shared" si="71"/>
        <v>44725.710999999996</v>
      </c>
      <c r="AI49" s="10">
        <f t="shared" si="71"/>
        <v>47347.063000000002</v>
      </c>
      <c r="AJ49" s="10">
        <f t="shared" ref="AJ49:AK49" si="72">AJ7+AJ15+AJ19+AJ23+AJ28</f>
        <v>48605.732000000004</v>
      </c>
      <c r="AK49" s="10">
        <f t="shared" si="72"/>
        <v>49812.792999999998</v>
      </c>
      <c r="AL49" s="50">
        <f t="shared" ref="AL49:AM49" si="73">AL7+AL15+AL19+AL23+AL28</f>
        <v>51515.179000000004</v>
      </c>
      <c r="AM49" s="50">
        <f t="shared" si="73"/>
        <v>54181.618999999992</v>
      </c>
      <c r="AN49" s="50">
        <v>55085</v>
      </c>
      <c r="AO49" s="50">
        <v>56908</v>
      </c>
      <c r="AP49" s="50">
        <v>58004</v>
      </c>
      <c r="AQ49" s="20">
        <v>59009</v>
      </c>
    </row>
    <row r="50" spans="1:43" ht="14.25" customHeight="1" x14ac:dyDescent="0.35">
      <c r="A50" s="78" t="s">
        <v>99</v>
      </c>
      <c r="B50" s="12">
        <v>539.57983292211384</v>
      </c>
      <c r="C50" s="12">
        <v>519.01986803975296</v>
      </c>
      <c r="D50" s="13">
        <v>508.858</v>
      </c>
      <c r="E50" s="13">
        <v>582.06100000000004</v>
      </c>
      <c r="F50" s="13">
        <v>617.53399999999999</v>
      </c>
      <c r="G50" s="13">
        <v>614.48400000000004</v>
      </c>
      <c r="H50" s="13">
        <v>651.78200000000004</v>
      </c>
      <c r="I50" s="13">
        <v>630.55200000000002</v>
      </c>
      <c r="J50" s="13">
        <v>663.53700000000003</v>
      </c>
      <c r="K50" s="13">
        <v>745.327</v>
      </c>
      <c r="L50" s="13">
        <v>702.83399999999995</v>
      </c>
      <c r="M50" s="13">
        <v>770.38900000000001</v>
      </c>
      <c r="N50" s="13">
        <v>880.048</v>
      </c>
      <c r="O50" s="13">
        <v>898.85699999999997</v>
      </c>
      <c r="P50" s="13">
        <v>831.55</v>
      </c>
      <c r="Q50" s="13">
        <v>663.41</v>
      </c>
      <c r="R50" s="13">
        <v>682</v>
      </c>
      <c r="S50" s="13">
        <v>691</v>
      </c>
      <c r="T50" s="13">
        <v>700</v>
      </c>
      <c r="U50" s="24">
        <v>687</v>
      </c>
      <c r="W50" s="25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63"/>
      <c r="AM50" s="63"/>
      <c r="AN50" s="63"/>
      <c r="AO50" s="63"/>
      <c r="AP50" s="63"/>
      <c r="AQ50" s="41"/>
    </row>
    <row r="51" spans="1:43" ht="14.25" customHeight="1" x14ac:dyDescent="0.35">
      <c r="A51" s="78" t="s">
        <v>118</v>
      </c>
      <c r="B51" s="12">
        <v>249.48845642166731</v>
      </c>
      <c r="C51" s="12">
        <v>87.874491441757357</v>
      </c>
      <c r="D51" s="13">
        <v>76.022000000000006</v>
      </c>
      <c r="E51" s="13">
        <v>63.548999999999999</v>
      </c>
      <c r="F51" s="13">
        <v>32.572000000000003</v>
      </c>
      <c r="G51" s="13">
        <v>51.405999999999999</v>
      </c>
      <c r="H51" s="13">
        <v>42.563000000000002</v>
      </c>
      <c r="I51" s="13">
        <v>48.225999999999999</v>
      </c>
      <c r="J51" s="13">
        <v>50.844999999999999</v>
      </c>
      <c r="K51" s="13">
        <v>69.394999999999996</v>
      </c>
      <c r="L51" s="13">
        <v>93.492000000000004</v>
      </c>
      <c r="M51" s="13">
        <v>102.928</v>
      </c>
      <c r="N51" s="13">
        <v>142.934</v>
      </c>
      <c r="O51" s="13">
        <v>244.16499999999999</v>
      </c>
      <c r="P51" s="13">
        <v>240.36699999999999</v>
      </c>
      <c r="Q51" s="13">
        <v>198.876</v>
      </c>
      <c r="R51" s="13">
        <v>212</v>
      </c>
      <c r="S51" s="13">
        <v>219</v>
      </c>
      <c r="T51" s="13">
        <v>157</v>
      </c>
      <c r="U51" s="24">
        <v>244</v>
      </c>
      <c r="W51" s="25" t="s">
        <v>47</v>
      </c>
      <c r="X51" s="14"/>
      <c r="Y51" s="14"/>
      <c r="Z51" s="14">
        <v>2440.1469999999999</v>
      </c>
      <c r="AA51" s="14">
        <v>3025.0740000000001</v>
      </c>
      <c r="AB51" s="14">
        <v>3392.36</v>
      </c>
      <c r="AC51" s="14">
        <v>3635.1239999999998</v>
      </c>
      <c r="AD51" s="14">
        <v>3977.6439999999998</v>
      </c>
      <c r="AE51" s="14">
        <v>4065.2489999999998</v>
      </c>
      <c r="AF51" s="14">
        <v>4289.7579999999998</v>
      </c>
      <c r="AG51" s="14"/>
      <c r="AH51" s="14"/>
      <c r="AI51" s="14"/>
      <c r="AJ51" s="14"/>
      <c r="AK51" s="14"/>
      <c r="AL51" s="53"/>
      <c r="AM51" s="53"/>
      <c r="AN51" s="53"/>
      <c r="AO51" s="53"/>
      <c r="AP51" s="53"/>
      <c r="AQ51" s="26"/>
    </row>
    <row r="52" spans="1:43" ht="14.25" customHeight="1" x14ac:dyDescent="0.35">
      <c r="A52" s="78" t="s">
        <v>100</v>
      </c>
      <c r="B52" s="12">
        <v>131.16673646465614</v>
      </c>
      <c r="C52" s="12">
        <v>364.94475867555366</v>
      </c>
      <c r="D52" s="13">
        <v>343.33800000000002</v>
      </c>
      <c r="E52" s="13">
        <v>491.28300000000002</v>
      </c>
      <c r="F52" s="13">
        <v>420.20499999999998</v>
      </c>
      <c r="G52" s="13">
        <v>420.113</v>
      </c>
      <c r="H52" s="13">
        <v>434.84</v>
      </c>
      <c r="I52" s="13">
        <v>403.32900000000001</v>
      </c>
      <c r="J52" s="13">
        <v>425.64499999999998</v>
      </c>
      <c r="K52" s="13">
        <v>429.108</v>
      </c>
      <c r="L52" s="13">
        <v>457.63200000000001</v>
      </c>
      <c r="M52" s="13">
        <v>488.11399999999998</v>
      </c>
      <c r="N52" s="13">
        <v>465.577</v>
      </c>
      <c r="O52" s="13">
        <v>457.13299999999998</v>
      </c>
      <c r="P52" s="13">
        <v>411.86200000000002</v>
      </c>
      <c r="Q52" s="13">
        <v>380.726</v>
      </c>
      <c r="R52" s="13">
        <v>416</v>
      </c>
      <c r="S52" s="13">
        <v>442</v>
      </c>
      <c r="T52" s="13">
        <v>396</v>
      </c>
      <c r="U52" s="24">
        <v>456</v>
      </c>
      <c r="W52" s="25" t="s">
        <v>44</v>
      </c>
      <c r="X52" s="38"/>
      <c r="Y52" s="38"/>
      <c r="Z52" s="38"/>
      <c r="AA52" s="14">
        <v>1621.7730000000001</v>
      </c>
      <c r="AB52" s="14">
        <v>1935.3880000000001</v>
      </c>
      <c r="AC52" s="14">
        <v>2285.2240000000002</v>
      </c>
      <c r="AD52" s="14">
        <v>2040.26</v>
      </c>
      <c r="AE52" s="14">
        <v>2468.1460000000002</v>
      </c>
      <c r="AF52" s="14">
        <v>6235.3739999999998</v>
      </c>
      <c r="AG52" s="14"/>
      <c r="AH52" s="14"/>
      <c r="AI52" s="14"/>
      <c r="AJ52" s="14"/>
      <c r="AK52" s="14"/>
      <c r="AL52" s="53"/>
      <c r="AM52" s="53"/>
      <c r="AN52" s="53"/>
      <c r="AO52" s="53"/>
      <c r="AP52" s="53"/>
      <c r="AQ52" s="26"/>
    </row>
    <row r="53" spans="1:43" ht="14.25" customHeight="1" x14ac:dyDescent="0.35">
      <c r="A53" s="78" t="s">
        <v>101</v>
      </c>
      <c r="B53" s="12">
        <v>579.34500893918823</v>
      </c>
      <c r="C53" s="12">
        <v>418.86193957680553</v>
      </c>
      <c r="D53" s="13">
        <v>503.32499999999999</v>
      </c>
      <c r="E53" s="13">
        <v>512.24199999999996</v>
      </c>
      <c r="F53" s="13">
        <v>375.411</v>
      </c>
      <c r="G53" s="13">
        <v>374.92899999999997</v>
      </c>
      <c r="H53" s="13">
        <v>386.00200000000001</v>
      </c>
      <c r="I53" s="13">
        <v>386.46499999999997</v>
      </c>
      <c r="J53" s="13">
        <v>386.35500000000002</v>
      </c>
      <c r="K53" s="13">
        <v>398.15800000000002</v>
      </c>
      <c r="L53" s="13">
        <v>388.93099999999998</v>
      </c>
      <c r="M53" s="13">
        <v>447.42399999999998</v>
      </c>
      <c r="N53" s="13">
        <v>439.37099999999998</v>
      </c>
      <c r="O53" s="13">
        <v>483.53100000000001</v>
      </c>
      <c r="P53" s="13">
        <v>552.64300000000003</v>
      </c>
      <c r="Q53" s="13">
        <v>638.11400000000003</v>
      </c>
      <c r="R53" s="13">
        <v>482</v>
      </c>
      <c r="S53" s="13">
        <v>598</v>
      </c>
      <c r="T53" s="13">
        <v>559</v>
      </c>
      <c r="U53" s="24">
        <v>538</v>
      </c>
      <c r="W53" s="30" t="s">
        <v>46</v>
      </c>
      <c r="X53" s="16">
        <f>20788.374/5.94573</f>
        <v>3496.3535175663878</v>
      </c>
      <c r="Y53" s="16">
        <f>20277.673/5.94573</f>
        <v>3410.4597753345674</v>
      </c>
      <c r="Z53" s="16" t="e">
        <f>#REF!+Z51+#REF!+#REF!</f>
        <v>#REF!</v>
      </c>
      <c r="AA53" s="16">
        <f t="shared" ref="AA53:AF53" si="74">AA51+AA52</f>
        <v>4646.8469999999998</v>
      </c>
      <c r="AB53" s="16">
        <f t="shared" si="74"/>
        <v>5327.7480000000005</v>
      </c>
      <c r="AC53" s="16">
        <f t="shared" si="74"/>
        <v>5920.348</v>
      </c>
      <c r="AD53" s="16">
        <f t="shared" si="74"/>
        <v>6017.9039999999995</v>
      </c>
      <c r="AE53" s="16">
        <f t="shared" si="74"/>
        <v>6533.3950000000004</v>
      </c>
      <c r="AF53" s="16">
        <f t="shared" si="74"/>
        <v>10525.132</v>
      </c>
      <c r="AG53" s="14"/>
      <c r="AH53" s="14"/>
      <c r="AI53" s="14"/>
      <c r="AJ53" s="14"/>
      <c r="AK53" s="14"/>
      <c r="AL53" s="53"/>
      <c r="AM53" s="53"/>
      <c r="AN53" s="53"/>
      <c r="AO53" s="53"/>
      <c r="AP53" s="53"/>
      <c r="AQ53" s="26"/>
    </row>
    <row r="54" spans="1:43" ht="14.25" customHeight="1" x14ac:dyDescent="0.35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26"/>
      <c r="W54" s="25"/>
      <c r="X54" s="38"/>
      <c r="Y54" s="38"/>
      <c r="Z54" s="38"/>
      <c r="AA54" s="38"/>
      <c r="AB54" s="38"/>
      <c r="AC54" s="38"/>
      <c r="AD54" s="38"/>
      <c r="AE54" s="38"/>
      <c r="AF54" s="38"/>
      <c r="AG54" s="14"/>
      <c r="AH54" s="14"/>
      <c r="AI54" s="14"/>
      <c r="AJ54" s="14"/>
      <c r="AK54" s="14"/>
      <c r="AL54" s="53"/>
      <c r="AM54" s="53"/>
      <c r="AN54" s="53"/>
      <c r="AO54" s="53"/>
      <c r="AP54" s="53"/>
      <c r="AQ54" s="26"/>
    </row>
    <row r="55" spans="1:43" ht="14.25" customHeight="1" x14ac:dyDescent="0.35">
      <c r="A55" s="21" t="s">
        <v>119</v>
      </c>
      <c r="B55" s="14">
        <f t="shared" ref="B55:G55" si="75">SUM(B56:B59)</f>
        <v>1509.912491821862</v>
      </c>
      <c r="C55" s="14">
        <f t="shared" si="75"/>
        <v>1970.9391445625683</v>
      </c>
      <c r="D55" s="14">
        <f t="shared" si="75"/>
        <v>1997.203</v>
      </c>
      <c r="E55" s="14">
        <f t="shared" si="75"/>
        <v>1841.9299999999998</v>
      </c>
      <c r="F55" s="14">
        <f t="shared" si="75"/>
        <v>1920.904</v>
      </c>
      <c r="G55" s="14">
        <f t="shared" si="75"/>
        <v>1905.3789999999999</v>
      </c>
      <c r="H55" s="14">
        <f t="shared" ref="H55:M55" si="76">SUM(H56:H59)</f>
        <v>1819.2469999999998</v>
      </c>
      <c r="I55" s="14">
        <f t="shared" si="76"/>
        <v>2634.826</v>
      </c>
      <c r="J55" s="14">
        <f t="shared" si="76"/>
        <v>2615.0160000000001</v>
      </c>
      <c r="K55" s="14">
        <f t="shared" si="76"/>
        <v>2222.9160000000002</v>
      </c>
      <c r="L55" s="14">
        <f t="shared" si="76"/>
        <v>2252.1329999999998</v>
      </c>
      <c r="M55" s="14">
        <f t="shared" si="76"/>
        <v>2273.5729999999999</v>
      </c>
      <c r="N55" s="14">
        <f t="shared" ref="N55:O55" si="77">SUM(N56:N59)</f>
        <v>2234.0519999999997</v>
      </c>
      <c r="O55" s="14">
        <f t="shared" si="77"/>
        <v>1925.3209999999999</v>
      </c>
      <c r="P55" s="14">
        <f t="shared" ref="P55:Q55" si="78">SUM(P56:P59)</f>
        <v>1935.345</v>
      </c>
      <c r="Q55" s="14">
        <f t="shared" si="78"/>
        <v>2289.252</v>
      </c>
      <c r="R55" s="14">
        <v>2041</v>
      </c>
      <c r="S55" s="14">
        <v>1600</v>
      </c>
      <c r="T55" s="14">
        <v>1820</v>
      </c>
      <c r="U55" s="26">
        <v>1877</v>
      </c>
      <c r="W55" s="25" t="s">
        <v>141</v>
      </c>
      <c r="X55" s="38"/>
      <c r="Y55" s="38"/>
      <c r="Z55" s="38"/>
      <c r="AA55" s="38"/>
      <c r="AB55" s="38"/>
      <c r="AC55" s="38"/>
      <c r="AD55" s="38"/>
      <c r="AE55" s="38"/>
      <c r="AF55" s="38"/>
      <c r="AG55" s="14">
        <v>4581.0990000000002</v>
      </c>
      <c r="AH55" s="14">
        <v>5182.2470000000003</v>
      </c>
      <c r="AI55" s="14">
        <v>5570.4549999999999</v>
      </c>
      <c r="AJ55" s="14">
        <v>5945.4009999999998</v>
      </c>
      <c r="AK55" s="14">
        <v>6417.8429999999998</v>
      </c>
      <c r="AL55" s="53">
        <v>7228.1719999999996</v>
      </c>
      <c r="AM55" s="53">
        <v>7446.0129999999999</v>
      </c>
      <c r="AN55" s="53">
        <v>7814</v>
      </c>
      <c r="AO55" s="53">
        <v>8045</v>
      </c>
      <c r="AP55" s="53">
        <v>8579</v>
      </c>
      <c r="AQ55" s="26">
        <v>8511</v>
      </c>
    </row>
    <row r="56" spans="1:43" ht="14.25" customHeight="1" x14ac:dyDescent="0.35">
      <c r="A56" s="78" t="s">
        <v>102</v>
      </c>
      <c r="B56" s="12">
        <v>72.657016043446305</v>
      </c>
      <c r="C56" s="12">
        <v>146.49235669968195</v>
      </c>
      <c r="D56" s="13">
        <v>154.24100000000001</v>
      </c>
      <c r="E56" s="13">
        <v>147.48500000000001</v>
      </c>
      <c r="F56" s="13">
        <v>154.386</v>
      </c>
      <c r="G56" s="13">
        <v>161.119</v>
      </c>
      <c r="H56" s="13">
        <v>195</v>
      </c>
      <c r="I56" s="13">
        <v>248.59100000000001</v>
      </c>
      <c r="J56" s="13">
        <v>287.71100000000001</v>
      </c>
      <c r="K56" s="13">
        <v>189.27699999999999</v>
      </c>
      <c r="L56" s="13">
        <v>215.67699999999999</v>
      </c>
      <c r="M56" s="13">
        <v>210.55199999999999</v>
      </c>
      <c r="N56" s="13">
        <v>190.56200000000001</v>
      </c>
      <c r="O56" s="13">
        <v>199.40600000000001</v>
      </c>
      <c r="P56" s="13">
        <v>208.11</v>
      </c>
      <c r="Q56" s="13">
        <v>253.21899999999999</v>
      </c>
      <c r="R56" s="13">
        <v>557</v>
      </c>
      <c r="S56" s="13">
        <v>562</v>
      </c>
      <c r="T56" s="13">
        <v>410</v>
      </c>
      <c r="U56" s="24">
        <v>292</v>
      </c>
      <c r="W56" s="25" t="s">
        <v>142</v>
      </c>
      <c r="X56" s="38"/>
      <c r="Y56" s="38"/>
      <c r="Z56" s="38"/>
      <c r="AA56" s="38"/>
      <c r="AB56" s="38"/>
      <c r="AC56" s="38"/>
      <c r="AD56" s="38"/>
      <c r="AE56" s="38"/>
      <c r="AF56" s="38"/>
      <c r="AG56" s="14">
        <v>909.34299999999996</v>
      </c>
      <c r="AH56" s="14">
        <v>913.86099999999999</v>
      </c>
      <c r="AI56" s="14">
        <v>988.14099999999996</v>
      </c>
      <c r="AJ56" s="14">
        <v>950.14599999999996</v>
      </c>
      <c r="AK56" s="14">
        <v>947.53399999999999</v>
      </c>
      <c r="AL56" s="53">
        <v>947.76900000000001</v>
      </c>
      <c r="AM56" s="53">
        <v>1122.914</v>
      </c>
      <c r="AN56" s="53">
        <v>1193</v>
      </c>
      <c r="AO56" s="53">
        <v>1254</v>
      </c>
      <c r="AP56" s="53">
        <v>1163</v>
      </c>
      <c r="AQ56" s="26">
        <v>1190</v>
      </c>
    </row>
    <row r="57" spans="1:43" ht="14.25" customHeight="1" x14ac:dyDescent="0.35">
      <c r="A57" s="78" t="s">
        <v>103</v>
      </c>
      <c r="B57" s="12">
        <v>961.55341732638374</v>
      </c>
      <c r="C57" s="12">
        <v>1015.5923662863937</v>
      </c>
      <c r="D57" s="13">
        <v>1056.4290000000001</v>
      </c>
      <c r="E57" s="13">
        <v>1057.0989999999999</v>
      </c>
      <c r="F57" s="13">
        <v>1178.6289999999999</v>
      </c>
      <c r="G57" s="13">
        <v>1151.193</v>
      </c>
      <c r="H57" s="13">
        <v>1073.7940000000001</v>
      </c>
      <c r="I57" s="13">
        <v>1280.644</v>
      </c>
      <c r="J57" s="13">
        <v>1204.374</v>
      </c>
      <c r="K57" s="13">
        <v>891.67899999999997</v>
      </c>
      <c r="L57" s="13">
        <v>1016.398</v>
      </c>
      <c r="M57" s="13">
        <v>1055.8499999999999</v>
      </c>
      <c r="N57" s="13">
        <v>1065.723</v>
      </c>
      <c r="O57" s="13">
        <v>773.56899999999996</v>
      </c>
      <c r="P57" s="13">
        <v>585.95299999999997</v>
      </c>
      <c r="Q57" s="13">
        <v>853.78899999999999</v>
      </c>
      <c r="R57" s="13">
        <v>657</v>
      </c>
      <c r="S57" s="13">
        <v>189</v>
      </c>
      <c r="T57" s="13">
        <v>232</v>
      </c>
      <c r="U57" s="24">
        <v>275</v>
      </c>
      <c r="W57" s="30" t="s">
        <v>56</v>
      </c>
      <c r="X57" s="38"/>
      <c r="Y57" s="38"/>
      <c r="Z57" s="38"/>
      <c r="AA57" s="38"/>
      <c r="AB57" s="38"/>
      <c r="AC57" s="38"/>
      <c r="AD57" s="38"/>
      <c r="AE57" s="38"/>
      <c r="AF57" s="38"/>
      <c r="AG57" s="16">
        <f t="shared" ref="AG57:AL57" si="79">AG55+AG56</f>
        <v>5490.442</v>
      </c>
      <c r="AH57" s="16">
        <f t="shared" si="79"/>
        <v>6096.1080000000002</v>
      </c>
      <c r="AI57" s="16">
        <f t="shared" si="79"/>
        <v>6558.5959999999995</v>
      </c>
      <c r="AJ57" s="16">
        <f t="shared" si="79"/>
        <v>6895.5469999999996</v>
      </c>
      <c r="AK57" s="16">
        <f t="shared" si="79"/>
        <v>7365.3769999999995</v>
      </c>
      <c r="AL57" s="54">
        <f t="shared" si="79"/>
        <v>8175.9409999999998</v>
      </c>
      <c r="AM57" s="54">
        <f t="shared" ref="AM57:AQ57" si="80">AM55+AM56</f>
        <v>8568.9269999999997</v>
      </c>
      <c r="AN57" s="54">
        <f t="shared" si="80"/>
        <v>9007</v>
      </c>
      <c r="AO57" s="54">
        <f t="shared" si="80"/>
        <v>9299</v>
      </c>
      <c r="AP57" s="54">
        <f t="shared" si="80"/>
        <v>9742</v>
      </c>
      <c r="AQ57" s="31">
        <f t="shared" si="80"/>
        <v>9701</v>
      </c>
    </row>
    <row r="58" spans="1:43" ht="14.25" customHeight="1" x14ac:dyDescent="0.35">
      <c r="A58" s="78" t="s">
        <v>104</v>
      </c>
      <c r="B58" s="12">
        <v>57.030339420054389</v>
      </c>
      <c r="C58" s="12">
        <v>377.74032793281901</v>
      </c>
      <c r="D58" s="13">
        <v>381.84899999999999</v>
      </c>
      <c r="E58" s="13">
        <v>316.74900000000002</v>
      </c>
      <c r="F58" s="13">
        <v>323.37299999999999</v>
      </c>
      <c r="G58" s="13">
        <v>290.75400000000002</v>
      </c>
      <c r="H58" s="13">
        <v>285.55399999999997</v>
      </c>
      <c r="I58" s="13">
        <v>346.90100000000001</v>
      </c>
      <c r="J58" s="13">
        <v>296.42</v>
      </c>
      <c r="K58" s="13">
        <v>420.036</v>
      </c>
      <c r="L58" s="13">
        <v>268.25099999999998</v>
      </c>
      <c r="M58" s="13">
        <v>270.11900000000003</v>
      </c>
      <c r="N58" s="13">
        <v>269.495</v>
      </c>
      <c r="O58" s="13">
        <v>244.08600000000001</v>
      </c>
      <c r="P58" s="13">
        <v>280.851</v>
      </c>
      <c r="Q58" s="13">
        <v>240.53800000000001</v>
      </c>
      <c r="R58" s="13">
        <v>281</v>
      </c>
      <c r="S58" s="13">
        <v>264</v>
      </c>
      <c r="T58" s="13">
        <v>264</v>
      </c>
      <c r="U58" s="24">
        <v>274</v>
      </c>
      <c r="W58" s="25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63"/>
      <c r="AM58" s="63"/>
      <c r="AN58" s="63"/>
      <c r="AO58" s="63"/>
      <c r="AP58" s="63"/>
      <c r="AQ58" s="41"/>
    </row>
    <row r="59" spans="1:43" ht="14.25" customHeight="1" x14ac:dyDescent="0.35">
      <c r="A59" s="78" t="s">
        <v>105</v>
      </c>
      <c r="B59" s="12">
        <v>418.6717190319776</v>
      </c>
      <c r="C59" s="12">
        <v>431.1140936436737</v>
      </c>
      <c r="D59" s="13">
        <v>404.68400000000003</v>
      </c>
      <c r="E59" s="13">
        <v>320.59699999999998</v>
      </c>
      <c r="F59" s="13">
        <v>264.51600000000002</v>
      </c>
      <c r="G59" s="13">
        <v>302.31299999999999</v>
      </c>
      <c r="H59" s="13">
        <v>264.899</v>
      </c>
      <c r="I59" s="13">
        <v>758.69</v>
      </c>
      <c r="J59" s="13">
        <v>826.51099999999997</v>
      </c>
      <c r="K59" s="13">
        <v>721.92399999999998</v>
      </c>
      <c r="L59" s="13">
        <v>751.80700000000002</v>
      </c>
      <c r="M59" s="13">
        <v>737.05200000000002</v>
      </c>
      <c r="N59" s="13">
        <v>708.27200000000005</v>
      </c>
      <c r="O59" s="13">
        <v>708.26</v>
      </c>
      <c r="P59" s="13">
        <v>860.43100000000004</v>
      </c>
      <c r="Q59" s="13">
        <v>941.70600000000002</v>
      </c>
      <c r="R59" s="13">
        <v>1495</v>
      </c>
      <c r="S59" s="13">
        <v>1106</v>
      </c>
      <c r="T59" s="13">
        <v>1235</v>
      </c>
      <c r="U59" s="24">
        <v>1302</v>
      </c>
      <c r="W59" s="19" t="s">
        <v>20</v>
      </c>
      <c r="X59" s="47">
        <f t="shared" ref="X59:AE59" si="81">100*(X7+X15)/(X49-X34-X44)</f>
        <v>72.528952214532993</v>
      </c>
      <c r="Y59" s="47">
        <f t="shared" si="81"/>
        <v>72.213087845210396</v>
      </c>
      <c r="Z59" s="47">
        <f t="shared" si="81"/>
        <v>72.931042958560269</v>
      </c>
      <c r="AA59" s="47">
        <f t="shared" si="81"/>
        <v>72.901310167885669</v>
      </c>
      <c r="AB59" s="47">
        <f t="shared" si="81"/>
        <v>71.881122448744364</v>
      </c>
      <c r="AC59" s="47">
        <f t="shared" si="81"/>
        <v>69.709177036250836</v>
      </c>
      <c r="AD59" s="47">
        <f t="shared" si="81"/>
        <v>68.039765725150588</v>
      </c>
      <c r="AE59" s="47">
        <f t="shared" si="81"/>
        <v>67.512414198757241</v>
      </c>
      <c r="AF59" s="80">
        <v>0.66963818701534716</v>
      </c>
      <c r="AG59" s="80">
        <v>0.66224635410177746</v>
      </c>
      <c r="AH59" s="80">
        <v>0.64598760309547409</v>
      </c>
      <c r="AI59" s="80">
        <v>0.64881121741502756</v>
      </c>
      <c r="AJ59" s="80">
        <v>0.64246514132775212</v>
      </c>
      <c r="AK59" s="80">
        <v>0.62127552070194181</v>
      </c>
      <c r="AL59" s="81">
        <v>0.60469200814899748</v>
      </c>
      <c r="AM59" s="81">
        <v>0.61073777622255587</v>
      </c>
      <c r="AN59" s="81">
        <v>0.60239489789283751</v>
      </c>
      <c r="AO59" s="81">
        <v>0.5987070911973249</v>
      </c>
      <c r="AP59" s="81">
        <v>0.60789207580756688</v>
      </c>
      <c r="AQ59" s="82">
        <v>0.59600860524515764</v>
      </c>
    </row>
    <row r="60" spans="1:43" ht="14.25" customHeight="1" x14ac:dyDescent="0.35">
      <c r="A60" s="2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6"/>
      <c r="V60" s="4"/>
      <c r="W60" s="42" t="s">
        <v>53</v>
      </c>
      <c r="X60" s="38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53"/>
      <c r="AM60" s="53"/>
      <c r="AN60" s="53"/>
      <c r="AO60" s="53"/>
      <c r="AP60" s="53"/>
      <c r="AQ60" s="26"/>
    </row>
    <row r="61" spans="1:43" ht="14.25" customHeight="1" x14ac:dyDescent="0.35">
      <c r="A61" s="21" t="s">
        <v>120</v>
      </c>
      <c r="B61" s="11">
        <v>726.79704594725956</v>
      </c>
      <c r="C61" s="11">
        <v>695.3231983288847</v>
      </c>
      <c r="D61" s="14">
        <v>662.65300000000002</v>
      </c>
      <c r="E61" s="14">
        <v>977.09199999999998</v>
      </c>
      <c r="F61" s="14">
        <v>844.81700000000001</v>
      </c>
      <c r="G61" s="14">
        <v>735.77200000000005</v>
      </c>
      <c r="H61" s="14">
        <v>719.30100000000004</v>
      </c>
      <c r="I61" s="14">
        <v>890.18100000000004</v>
      </c>
      <c r="J61" s="14">
        <v>1112.07</v>
      </c>
      <c r="K61" s="14">
        <v>1188.29</v>
      </c>
      <c r="L61" s="14">
        <v>1296.2149999999999</v>
      </c>
      <c r="M61" s="14">
        <v>1735.7539999999999</v>
      </c>
      <c r="N61" s="14">
        <v>1556.3050000000001</v>
      </c>
      <c r="O61" s="14">
        <v>1443.954</v>
      </c>
      <c r="P61" s="14">
        <v>2412.6460000000002</v>
      </c>
      <c r="Q61" s="14">
        <v>2051.9639999999999</v>
      </c>
      <c r="R61" s="14">
        <v>2108</v>
      </c>
      <c r="S61" s="14">
        <v>3032</v>
      </c>
      <c r="T61" s="14">
        <v>3410</v>
      </c>
      <c r="U61" s="26">
        <v>3046</v>
      </c>
      <c r="W61" s="25" t="s">
        <v>69</v>
      </c>
      <c r="X61" s="14">
        <f t="shared" ref="X61:AM61" si="82">B55+B61</f>
        <v>2236.7095377691217</v>
      </c>
      <c r="Y61" s="14">
        <f t="shared" si="82"/>
        <v>2666.262342891453</v>
      </c>
      <c r="Z61" s="14">
        <f t="shared" si="82"/>
        <v>2659.8559999999998</v>
      </c>
      <c r="AA61" s="14">
        <f t="shared" si="82"/>
        <v>2819.0219999999999</v>
      </c>
      <c r="AB61" s="14">
        <f t="shared" si="82"/>
        <v>2765.721</v>
      </c>
      <c r="AC61" s="14">
        <f t="shared" si="82"/>
        <v>2641.1509999999998</v>
      </c>
      <c r="AD61" s="14">
        <f t="shared" si="82"/>
        <v>2538.5479999999998</v>
      </c>
      <c r="AE61" s="14">
        <f t="shared" si="82"/>
        <v>3525.0070000000001</v>
      </c>
      <c r="AF61" s="14">
        <f t="shared" si="82"/>
        <v>3727.0860000000002</v>
      </c>
      <c r="AG61" s="14">
        <f t="shared" si="82"/>
        <v>3411.2060000000001</v>
      </c>
      <c r="AH61" s="14">
        <f t="shared" si="82"/>
        <v>3548.348</v>
      </c>
      <c r="AI61" s="14">
        <f t="shared" si="82"/>
        <v>4009.3269999999998</v>
      </c>
      <c r="AJ61" s="14">
        <f t="shared" si="82"/>
        <v>3790.357</v>
      </c>
      <c r="AK61" s="14">
        <f t="shared" si="82"/>
        <v>3369.2749999999996</v>
      </c>
      <c r="AL61" s="53">
        <f t="shared" si="82"/>
        <v>4347.991</v>
      </c>
      <c r="AM61" s="53">
        <f t="shared" si="82"/>
        <v>4341.2160000000003</v>
      </c>
      <c r="AN61" s="53">
        <v>4148.7179999999998</v>
      </c>
      <c r="AO61" s="53">
        <v>4631.8500000000004</v>
      </c>
      <c r="AP61" s="53">
        <v>5229.7049999999999</v>
      </c>
      <c r="AQ61" s="26">
        <v>4922.5709999999999</v>
      </c>
    </row>
    <row r="62" spans="1:43" ht="14.25" customHeight="1" x14ac:dyDescent="0.35">
      <c r="A62" s="25"/>
      <c r="B62" s="11"/>
      <c r="C62" s="1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26"/>
      <c r="W62" s="25" t="s">
        <v>70</v>
      </c>
      <c r="X62" s="14">
        <f>1000000*X61/5171302</f>
        <v>432.52348011566943</v>
      </c>
      <c r="Y62" s="14">
        <f>1000000*Y61/5181115</f>
        <v>514.61168935479202</v>
      </c>
      <c r="Z62" s="14">
        <f>1000000*Z61/5194901</f>
        <v>512.01283720324989</v>
      </c>
      <c r="AA62" s="14">
        <f>1000000*AA61/5206295</f>
        <v>541.46413140246568</v>
      </c>
      <c r="AB62" s="14">
        <f>1000000*AB61/5219732</f>
        <v>529.85881267467369</v>
      </c>
      <c r="AC62" s="14">
        <f>1000000*AC61/5236611</f>
        <v>504.36264981301838</v>
      </c>
      <c r="AD62" s="14">
        <f>1000000*AD61/5255580</f>
        <v>483.01957157915967</v>
      </c>
      <c r="AE62" s="14">
        <f>1000000*AE61/5276955</f>
        <v>668.00020087342034</v>
      </c>
      <c r="AF62" s="14">
        <f>1000000*AF61/5300484</f>
        <v>703.15956052315232</v>
      </c>
      <c r="AG62" s="14">
        <f>1000000*AG61/5326314</f>
        <v>640.44402939819167</v>
      </c>
      <c r="AH62" s="14">
        <f>1000000*AH61/5351427</f>
        <v>663.0657579744618</v>
      </c>
      <c r="AI62" s="14">
        <f>1000000*AI61/5375276</f>
        <v>745.8830021007293</v>
      </c>
      <c r="AJ62" s="14">
        <f>1000000*AJ61/5401267</f>
        <v>701.75331084354832</v>
      </c>
      <c r="AK62" s="14">
        <f>1000000*AK61/5426674</f>
        <v>620.87293248129504</v>
      </c>
      <c r="AL62" s="53">
        <f>1000000*AL61/5451270</f>
        <v>797.61064852777429</v>
      </c>
      <c r="AM62" s="53">
        <f>1000000*AM61/5471753</f>
        <v>793.3866897866186</v>
      </c>
      <c r="AN62" s="53">
        <v>756.05706842043492</v>
      </c>
      <c r="AO62" s="53">
        <v>841.650014527655</v>
      </c>
      <c r="AP62" s="53">
        <v>948.59090933825257</v>
      </c>
      <c r="AQ62" s="26">
        <v>892.10642635384829</v>
      </c>
    </row>
    <row r="63" spans="1:43" ht="14.25" customHeight="1" x14ac:dyDescent="0.35">
      <c r="A63" s="32" t="s">
        <v>23</v>
      </c>
      <c r="B63" s="33">
        <f>B7+B28+B29+B34</f>
        <v>32811.425510408313</v>
      </c>
      <c r="C63" s="33">
        <f t="shared" ref="C63:M63" si="83">C7+C29+C34</f>
        <v>34106.612308328833</v>
      </c>
      <c r="D63" s="33">
        <f t="shared" si="83"/>
        <v>34756.446000000004</v>
      </c>
      <c r="E63" s="33">
        <f t="shared" si="83"/>
        <v>36197.256000000001</v>
      </c>
      <c r="F63" s="33">
        <f t="shared" si="83"/>
        <v>36923.417999999998</v>
      </c>
      <c r="G63" s="33">
        <f t="shared" si="83"/>
        <v>37772.39</v>
      </c>
      <c r="H63" s="33">
        <f t="shared" si="83"/>
        <v>38630.717000000004</v>
      </c>
      <c r="I63" s="33">
        <f t="shared" si="83"/>
        <v>40300.438999999998</v>
      </c>
      <c r="J63" s="33">
        <f t="shared" si="83"/>
        <v>41784.558999999994</v>
      </c>
      <c r="K63" s="33">
        <f t="shared" si="83"/>
        <v>43203.691999999995</v>
      </c>
      <c r="L63" s="33">
        <f t="shared" si="83"/>
        <v>44725.719999999994</v>
      </c>
      <c r="M63" s="33">
        <f t="shared" si="83"/>
        <v>47347.074000000001</v>
      </c>
      <c r="N63" s="33">
        <f t="shared" ref="N63:O63" si="84">N7+N29+N34</f>
        <v>48605.752000000008</v>
      </c>
      <c r="O63" s="33">
        <f t="shared" si="84"/>
        <v>49812.299999999996</v>
      </c>
      <c r="P63" s="33">
        <f t="shared" ref="P63:Q63" si="85">P7+P29+P34</f>
        <v>51515.525999999998</v>
      </c>
      <c r="Q63" s="33">
        <f t="shared" si="85"/>
        <v>54181.618999999999</v>
      </c>
      <c r="R63" s="33">
        <v>55085</v>
      </c>
      <c r="S63" s="33">
        <v>56908</v>
      </c>
      <c r="T63" s="33">
        <v>58004</v>
      </c>
      <c r="U63" s="34">
        <v>59009</v>
      </c>
      <c r="W63" s="42" t="s">
        <v>22</v>
      </c>
      <c r="X63" s="38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53"/>
      <c r="AM63" s="53"/>
      <c r="AN63" s="53"/>
      <c r="AO63" s="53"/>
      <c r="AP63" s="53"/>
      <c r="AQ63" s="26"/>
    </row>
    <row r="64" spans="1:43" ht="14.25" customHeight="1" x14ac:dyDescent="0.35">
      <c r="B64" s="6"/>
      <c r="C64" s="6"/>
      <c r="W64" s="25" t="s">
        <v>69</v>
      </c>
      <c r="X64" s="11">
        <f t="shared" ref="X64:AG64" si="86">X28-(X34+X35+X36+X37+X44+X45+X46+X47)</f>
        <v>3675.4300985749442</v>
      </c>
      <c r="Y64" s="11">
        <f t="shared" si="86"/>
        <v>3863.7164822486056</v>
      </c>
      <c r="Z64" s="11">
        <f t="shared" si="86"/>
        <v>4055.0269999999991</v>
      </c>
      <c r="AA64" s="11">
        <f t="shared" si="86"/>
        <v>4487.2929999999997</v>
      </c>
      <c r="AB64" s="11">
        <f t="shared" si="86"/>
        <v>5217.1419999999998</v>
      </c>
      <c r="AC64" s="11">
        <f t="shared" si="86"/>
        <v>6159.2969999999996</v>
      </c>
      <c r="AD64" s="11">
        <f t="shared" si="86"/>
        <v>7102.5319999999983</v>
      </c>
      <c r="AE64" s="11">
        <f t="shared" si="86"/>
        <v>7727.7220000000007</v>
      </c>
      <c r="AF64" s="11">
        <f t="shared" si="86"/>
        <v>8205.5589999999993</v>
      </c>
      <c r="AG64" s="11">
        <f t="shared" si="86"/>
        <v>8685.0190000000002</v>
      </c>
      <c r="AH64" s="11">
        <f t="shared" ref="AH64:AM64" si="87">AH28-(AH34+AH35+AH36+AH37+AH44+AH45+AH46+AH47)</f>
        <v>9842.3819999999996</v>
      </c>
      <c r="AI64" s="11">
        <f t="shared" si="87"/>
        <v>10519.407999999999</v>
      </c>
      <c r="AJ64" s="11">
        <f t="shared" si="87"/>
        <v>11002.727000000001</v>
      </c>
      <c r="AK64" s="11">
        <f t="shared" si="87"/>
        <v>12270.585999999999</v>
      </c>
      <c r="AL64" s="51">
        <f t="shared" si="87"/>
        <v>13847.499000000002</v>
      </c>
      <c r="AM64" s="51">
        <f t="shared" si="87"/>
        <v>14740.186</v>
      </c>
      <c r="AN64" s="51">
        <v>15558.504000000001</v>
      </c>
      <c r="AO64" s="51">
        <v>16138.771000000001</v>
      </c>
      <c r="AP64" s="51">
        <v>16170.236000000001</v>
      </c>
      <c r="AQ64" s="22">
        <v>16771.306</v>
      </c>
    </row>
    <row r="65" spans="2:43" ht="13.5" customHeight="1" x14ac:dyDescent="0.35">
      <c r="W65" s="43" t="s">
        <v>70</v>
      </c>
      <c r="X65" s="44">
        <f>1000000*X64/5171302</f>
        <v>710.7359227086223</v>
      </c>
      <c r="Y65" s="44">
        <f>1000000*Y64/5181115</f>
        <v>745.73069353770484</v>
      </c>
      <c r="Z65" s="44">
        <f>1000000*Z64/5194901</f>
        <v>780.57830168467103</v>
      </c>
      <c r="AA65" s="44">
        <f>1000000*AA64/5206295</f>
        <v>861.89756823230334</v>
      </c>
      <c r="AB65" s="44">
        <f>1000000*AB64/5219732</f>
        <v>999.50380594252726</v>
      </c>
      <c r="AC65" s="44">
        <f>1000000*AC64/5236611</f>
        <v>1176.199072262576</v>
      </c>
      <c r="AD65" s="44">
        <f>1000000*AD64/5255580</f>
        <v>1351.4268643993619</v>
      </c>
      <c r="AE65" s="44">
        <f>1000000*AE64/5276955</f>
        <v>1464.4282545521046</v>
      </c>
      <c r="AF65" s="44">
        <f>1000000*AF64/5300484</f>
        <v>1548.0773076571872</v>
      </c>
      <c r="AG65" s="44">
        <f>1000000*AG64/5326314</f>
        <v>1630.5871189719569</v>
      </c>
      <c r="AH65" s="44">
        <f>1000000*AH64/5351427</f>
        <v>1839.2070003010413</v>
      </c>
      <c r="AI65" s="44">
        <f>1000000*AI64/5375276</f>
        <v>1956.9986731844094</v>
      </c>
      <c r="AJ65" s="44">
        <f>1000000*AJ64/5401267</f>
        <v>2037.0640814460755</v>
      </c>
      <c r="AK65" s="44">
        <f>1000000*AK64/5426674</f>
        <v>2261.161440690928</v>
      </c>
      <c r="AL65" s="65">
        <f>1000000*AL64/5451270</f>
        <v>2540.2335602529324</v>
      </c>
      <c r="AM65" s="65">
        <f>1000000*AM64/5471753</f>
        <v>2693.8690397757355</v>
      </c>
      <c r="AN65" s="65">
        <v>2835.361893299957</v>
      </c>
      <c r="AO65" s="65">
        <v>2932.5640611437107</v>
      </c>
      <c r="AP65" s="65">
        <v>2933.0409404458082</v>
      </c>
      <c r="AQ65" s="45">
        <v>3039.4259140085242</v>
      </c>
    </row>
    <row r="66" spans="2:43" x14ac:dyDescent="0.35">
      <c r="B66" s="6"/>
      <c r="C66" s="6"/>
    </row>
  </sheetData>
  <phoneticPr fontId="7" type="noConversion"/>
  <pageMargins left="0.31496062992125984" right="0.27559055118110237" top="0.55118110236220474" bottom="0.51181102362204722" header="0.31496062992125984" footer="0.19685039370078741"/>
  <pageSetup paperSize="9" scale="69" orientation="portrait" horizontalDpi="300" verticalDpi="300" r:id="rId1"/>
  <headerFooter>
    <oddFooter xml:space="preserve">&amp;R&amp;"Arial,Normaali"&amp;9
</oddFooter>
  </headerFooter>
  <ignoredErrors>
    <ignoredError sqref="AL5:AM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>
    <tabColor theme="6" tint="-0.249977111117893"/>
    <pageSetUpPr fitToPage="1"/>
  </sheetPr>
  <dimension ref="A1:AQ65"/>
  <sheetViews>
    <sheetView zoomScale="115" zoomScaleNormal="115" workbookViewId="0">
      <pane ySplit="5" topLeftCell="A6" activePane="bottomLeft" state="frozen"/>
      <selection pane="bottomLeft" activeCell="R5" sqref="R5:U5"/>
    </sheetView>
  </sheetViews>
  <sheetFormatPr defaultColWidth="9.640625" defaultRowHeight="12.75" x14ac:dyDescent="0.35"/>
  <cols>
    <col min="1" max="1" width="24.35546875" style="1" customWidth="1"/>
    <col min="2" max="6" width="5" style="1" hidden="1" customWidth="1"/>
    <col min="7" max="9" width="5.35546875" style="1" hidden="1" customWidth="1"/>
    <col min="10" max="10" width="5.35546875" style="1" customWidth="1"/>
    <col min="11" max="19" width="5.140625" style="1" customWidth="1"/>
    <col min="20" max="21" width="5.92578125" style="1" customWidth="1"/>
    <col min="22" max="22" width="2.140625" style="1" customWidth="1"/>
    <col min="23" max="23" width="23.640625" style="1" customWidth="1"/>
    <col min="24" max="31" width="5.35546875" style="1" hidden="1" customWidth="1"/>
    <col min="32" max="40" width="5.35546875" style="1" customWidth="1"/>
    <col min="41" max="42" width="5.5" style="1" customWidth="1"/>
    <col min="43" max="43" width="5.42578125" style="1" customWidth="1"/>
    <col min="44" max="16384" width="9.640625" style="1"/>
  </cols>
  <sheetData>
    <row r="1" spans="1:43" x14ac:dyDescent="0.35">
      <c r="A1" s="7"/>
    </row>
    <row r="2" spans="1:43" ht="18" customHeight="1" x14ac:dyDescent="0.5">
      <c r="A2" s="8" t="s">
        <v>145</v>
      </c>
    </row>
    <row r="3" spans="1:43" ht="13.5" customHeight="1" x14ac:dyDescent="0.35">
      <c r="A3" s="3" t="s">
        <v>50</v>
      </c>
    </row>
    <row r="4" spans="1:43" ht="8.25" customHeight="1" x14ac:dyDescent="0.35"/>
    <row r="5" spans="1:43" ht="16.5" customHeight="1" x14ac:dyDescent="0.4">
      <c r="A5" s="35" t="s">
        <v>0</v>
      </c>
      <c r="B5" s="36" t="s">
        <v>39</v>
      </c>
      <c r="C5" s="36">
        <v>2000</v>
      </c>
      <c r="D5" s="36" t="s">
        <v>37</v>
      </c>
      <c r="E5" s="36" t="s">
        <v>40</v>
      </c>
      <c r="F5" s="36" t="s">
        <v>41</v>
      </c>
      <c r="G5" s="36" t="s">
        <v>49</v>
      </c>
      <c r="H5" s="36" t="s">
        <v>51</v>
      </c>
      <c r="I5" s="36" t="s">
        <v>52</v>
      </c>
      <c r="J5" s="36" t="s">
        <v>55</v>
      </c>
      <c r="K5" s="36" t="s">
        <v>57</v>
      </c>
      <c r="L5" s="36" t="s">
        <v>58</v>
      </c>
      <c r="M5" s="36" t="s">
        <v>60</v>
      </c>
      <c r="N5" s="36" t="s">
        <v>61</v>
      </c>
      <c r="O5" s="36" t="s">
        <v>63</v>
      </c>
      <c r="P5" s="61" t="s">
        <v>64</v>
      </c>
      <c r="Q5" s="36" t="s">
        <v>73</v>
      </c>
      <c r="R5" s="36" t="s">
        <v>74</v>
      </c>
      <c r="S5" s="36" t="s">
        <v>75</v>
      </c>
      <c r="T5" s="36" t="s">
        <v>76</v>
      </c>
      <c r="U5" s="36" t="s">
        <v>77</v>
      </c>
      <c r="W5" s="35" t="s">
        <v>1</v>
      </c>
      <c r="X5" s="36" t="s">
        <v>39</v>
      </c>
      <c r="Y5" s="36">
        <v>2000</v>
      </c>
      <c r="Z5" s="36" t="s">
        <v>37</v>
      </c>
      <c r="AA5" s="36" t="s">
        <v>40</v>
      </c>
      <c r="AB5" s="36" t="s">
        <v>41</v>
      </c>
      <c r="AC5" s="36" t="s">
        <v>49</v>
      </c>
      <c r="AD5" s="36" t="s">
        <v>51</v>
      </c>
      <c r="AE5" s="36" t="s">
        <v>52</v>
      </c>
      <c r="AF5" s="36" t="s">
        <v>55</v>
      </c>
      <c r="AG5" s="36" t="s">
        <v>57</v>
      </c>
      <c r="AH5" s="36" t="s">
        <v>58</v>
      </c>
      <c r="AI5" s="36" t="s">
        <v>60</v>
      </c>
      <c r="AJ5" s="36" t="s">
        <v>61</v>
      </c>
      <c r="AK5" s="36" t="s">
        <v>63</v>
      </c>
      <c r="AL5" s="61" t="s">
        <v>64</v>
      </c>
      <c r="AM5" s="36" t="s">
        <v>73</v>
      </c>
      <c r="AN5" s="36" t="s">
        <v>74</v>
      </c>
      <c r="AO5" s="36" t="s">
        <v>75</v>
      </c>
      <c r="AP5" s="36" t="s">
        <v>76</v>
      </c>
      <c r="AQ5" s="36" t="s">
        <v>77</v>
      </c>
    </row>
    <row r="6" spans="1:43" ht="9" customHeight="1" x14ac:dyDescent="0.35">
      <c r="A6" s="1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49"/>
      <c r="Q6" s="9"/>
      <c r="R6" s="9"/>
      <c r="S6" s="9"/>
      <c r="T6" s="9"/>
      <c r="U6" s="18"/>
      <c r="W6" s="1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49"/>
      <c r="AM6" s="9"/>
      <c r="AN6" s="9"/>
      <c r="AO6" s="9"/>
      <c r="AP6" s="9"/>
      <c r="AQ6" s="18"/>
    </row>
    <row r="7" spans="1:43" ht="14.25" customHeight="1" x14ac:dyDescent="0.35">
      <c r="A7" s="19" t="s">
        <v>24</v>
      </c>
      <c r="B7" s="10">
        <f t="shared" ref="B7:G7" si="0">B8+B14+B22</f>
        <v>3139.5075121137356</v>
      </c>
      <c r="C7" s="10">
        <f t="shared" si="0"/>
        <v>3196.4488801206917</v>
      </c>
      <c r="D7" s="10">
        <f t="shared" si="0"/>
        <v>3255.6420000000003</v>
      </c>
      <c r="E7" s="10">
        <f t="shared" si="0"/>
        <v>3388.2559999999994</v>
      </c>
      <c r="F7" s="10">
        <f t="shared" si="0"/>
        <v>3511.248</v>
      </c>
      <c r="G7" s="10">
        <f t="shared" si="0"/>
        <v>3631.0649999999996</v>
      </c>
      <c r="H7" s="10">
        <f t="shared" ref="H7:M7" si="1">H8+H14+H22</f>
        <v>3786.3179999999998</v>
      </c>
      <c r="I7" s="10">
        <f t="shared" si="1"/>
        <v>4041.2769999999996</v>
      </c>
      <c r="J7" s="10">
        <f t="shared" si="1"/>
        <v>4207.76</v>
      </c>
      <c r="K7" s="10">
        <f t="shared" si="1"/>
        <v>4382.1750000000002</v>
      </c>
      <c r="L7" s="10">
        <f t="shared" si="1"/>
        <v>4510.0649999999987</v>
      </c>
      <c r="M7" s="10">
        <f t="shared" si="1"/>
        <v>6455.853000000001</v>
      </c>
      <c r="N7" s="10">
        <f t="shared" ref="N7:O7" si="2">N8+N14+N22</f>
        <v>6709.7120000000004</v>
      </c>
      <c r="O7" s="10">
        <f t="shared" si="2"/>
        <v>6920.7259999999997</v>
      </c>
      <c r="P7" s="50">
        <f t="shared" ref="P7:Q7" si="3">P8+P14+P22</f>
        <v>7071.4030000000002</v>
      </c>
      <c r="Q7" s="10">
        <f t="shared" si="3"/>
        <v>7228.8689999999997</v>
      </c>
      <c r="R7" s="10">
        <v>7324.357</v>
      </c>
      <c r="S7" s="10">
        <v>7538.0050000000001</v>
      </c>
      <c r="T7" s="10">
        <v>7846.3209999999999</v>
      </c>
      <c r="U7" s="20">
        <v>8332.3960000000006</v>
      </c>
      <c r="V7" s="2"/>
      <c r="W7" s="19" t="s">
        <v>121</v>
      </c>
      <c r="X7" s="10">
        <f t="shared" ref="X7:AC7" si="4">SUM(X8:X13)</f>
        <v>2671.0974094013686</v>
      </c>
      <c r="Y7" s="10">
        <f t="shared" si="4"/>
        <v>2733.5800650214519</v>
      </c>
      <c r="Z7" s="10">
        <f t="shared" si="4"/>
        <v>2758.4340000000002</v>
      </c>
      <c r="AA7" s="10">
        <f t="shared" si="4"/>
        <v>2796.2620000000002</v>
      </c>
      <c r="AB7" s="10">
        <f t="shared" si="4"/>
        <v>2825.2999999999997</v>
      </c>
      <c r="AC7" s="10">
        <f t="shared" si="4"/>
        <v>2855.1289999999999</v>
      </c>
      <c r="AD7" s="10">
        <f t="shared" ref="AD7:AI7" si="5">SUM(AD8:AD13)</f>
        <v>2901.9990000000003</v>
      </c>
      <c r="AE7" s="10">
        <f t="shared" si="5"/>
        <v>2964.0090000000005</v>
      </c>
      <c r="AF7" s="10">
        <f t="shared" si="5"/>
        <v>2992.8040000000001</v>
      </c>
      <c r="AG7" s="10">
        <f t="shared" si="5"/>
        <v>3057.3009999999999</v>
      </c>
      <c r="AH7" s="10">
        <f t="shared" si="5"/>
        <v>3075.0059999999999</v>
      </c>
      <c r="AI7" s="10">
        <f t="shared" si="5"/>
        <v>3600.6259999999997</v>
      </c>
      <c r="AJ7" s="10">
        <f t="shared" ref="AJ7:AK7" si="6">SUM(AJ8:AJ13)</f>
        <v>3634.3989999999999</v>
      </c>
      <c r="AK7" s="10">
        <f t="shared" si="6"/>
        <v>3553.3319999999999</v>
      </c>
      <c r="AL7" s="50">
        <f t="shared" ref="AL7:AM7" si="7">SUM(AL8:AL13)</f>
        <v>3458.2289999999998</v>
      </c>
      <c r="AM7" s="10">
        <f t="shared" si="7"/>
        <v>3496.71</v>
      </c>
      <c r="AN7" s="10">
        <v>3582.6959999999999</v>
      </c>
      <c r="AO7" s="10">
        <v>3729.08</v>
      </c>
      <c r="AP7" s="10">
        <v>3749.7629999999999</v>
      </c>
      <c r="AQ7" s="20">
        <v>3739.9680000000003</v>
      </c>
    </row>
    <row r="8" spans="1:43" ht="14.25" customHeight="1" x14ac:dyDescent="0.35">
      <c r="A8" s="77" t="s">
        <v>106</v>
      </c>
      <c r="B8" s="11">
        <f t="shared" ref="B8:G8" si="8">SUM(B9:B12)</f>
        <v>41.249939031876657</v>
      </c>
      <c r="C8" s="11">
        <f t="shared" si="8"/>
        <v>50.087037251943833</v>
      </c>
      <c r="D8" s="11">
        <f t="shared" si="8"/>
        <v>58.370999999999995</v>
      </c>
      <c r="E8" s="11">
        <f t="shared" si="8"/>
        <v>62.393999999999998</v>
      </c>
      <c r="F8" s="11">
        <f t="shared" si="8"/>
        <v>69.935000000000002</v>
      </c>
      <c r="G8" s="11">
        <f t="shared" si="8"/>
        <v>73.772999999999996</v>
      </c>
      <c r="H8" s="11">
        <f t="shared" ref="H8:M8" si="9">SUM(H9:H12)</f>
        <v>86.743000000000009</v>
      </c>
      <c r="I8" s="11">
        <f t="shared" si="9"/>
        <v>105.41000000000001</v>
      </c>
      <c r="J8" s="11">
        <f t="shared" si="9"/>
        <v>125.68799999999999</v>
      </c>
      <c r="K8" s="11">
        <f t="shared" si="9"/>
        <v>125.11800000000001</v>
      </c>
      <c r="L8" s="11">
        <f t="shared" si="9"/>
        <v>135.11499999999998</v>
      </c>
      <c r="M8" s="11">
        <f t="shared" si="9"/>
        <v>141.19800000000001</v>
      </c>
      <c r="N8" s="11">
        <f t="shared" ref="N8:O8" si="10">SUM(N9:N12)</f>
        <v>147.32500000000002</v>
      </c>
      <c r="O8" s="11">
        <f t="shared" si="10"/>
        <v>159.04399999999998</v>
      </c>
      <c r="P8" s="51">
        <f t="shared" ref="P8:Q8" si="11">SUM(P9:P12)</f>
        <v>169.05999999999997</v>
      </c>
      <c r="Q8" s="11">
        <f t="shared" si="11"/>
        <v>181.38500000000002</v>
      </c>
      <c r="R8" s="11">
        <v>183.89400000000001</v>
      </c>
      <c r="S8" s="11">
        <v>176.833</v>
      </c>
      <c r="T8" s="11">
        <v>166.70699999999999</v>
      </c>
      <c r="U8" s="22">
        <v>221.37200000000001</v>
      </c>
      <c r="V8" s="2"/>
      <c r="W8" s="21" t="s">
        <v>2</v>
      </c>
      <c r="X8" s="11">
        <v>2194.5053004425022</v>
      </c>
      <c r="Y8" s="11">
        <v>2345.2598755745717</v>
      </c>
      <c r="Z8" s="11">
        <v>2382.3919999999998</v>
      </c>
      <c r="AA8" s="11">
        <v>2389.9630000000002</v>
      </c>
      <c r="AB8" s="11">
        <v>2384.7060000000001</v>
      </c>
      <c r="AC8" s="11">
        <v>2390.7510000000002</v>
      </c>
      <c r="AD8" s="11">
        <v>2399.873</v>
      </c>
      <c r="AE8" s="11">
        <v>2422.9740000000002</v>
      </c>
      <c r="AF8" s="11">
        <v>2439.15</v>
      </c>
      <c r="AG8" s="11">
        <v>2439.248</v>
      </c>
      <c r="AH8" s="11">
        <v>2370.4160000000002</v>
      </c>
      <c r="AI8" s="11">
        <v>2867.5450000000001</v>
      </c>
      <c r="AJ8" s="11">
        <v>2880.701</v>
      </c>
      <c r="AK8" s="11">
        <v>2876.5059999999999</v>
      </c>
      <c r="AL8" s="51">
        <v>2813.7539999999999</v>
      </c>
      <c r="AM8" s="11">
        <v>2807.16</v>
      </c>
      <c r="AN8" s="11">
        <v>2759.37</v>
      </c>
      <c r="AO8" s="11">
        <v>2746.9870000000001</v>
      </c>
      <c r="AP8" s="11">
        <v>2732.4720000000002</v>
      </c>
      <c r="AQ8" s="22">
        <v>2724.7440000000001</v>
      </c>
    </row>
    <row r="9" spans="1:43" ht="14.25" customHeight="1" x14ac:dyDescent="0.35">
      <c r="A9" s="78" t="s">
        <v>107</v>
      </c>
      <c r="B9" s="12">
        <v>8.1241495997968283</v>
      </c>
      <c r="C9" s="12">
        <v>19.68236028208479</v>
      </c>
      <c r="D9" s="12">
        <v>19.233000000000001</v>
      </c>
      <c r="E9" s="12">
        <v>18.879000000000001</v>
      </c>
      <c r="F9" s="12">
        <v>18.385000000000002</v>
      </c>
      <c r="G9" s="12">
        <v>12.022</v>
      </c>
      <c r="H9" s="12">
        <v>11.823</v>
      </c>
      <c r="I9" s="12">
        <v>13.92</v>
      </c>
      <c r="J9" s="12">
        <v>14.045999999999999</v>
      </c>
      <c r="K9" s="12">
        <v>20.375</v>
      </c>
      <c r="L9" s="12">
        <v>24.347000000000001</v>
      </c>
      <c r="M9" s="12">
        <v>27.21</v>
      </c>
      <c r="N9" s="12">
        <v>28.457999999999998</v>
      </c>
      <c r="O9" s="12">
        <v>25.832999999999998</v>
      </c>
      <c r="P9" s="64">
        <v>38.353999999999999</v>
      </c>
      <c r="Q9" s="12">
        <v>44.250999999999998</v>
      </c>
      <c r="R9" s="12">
        <v>141.55199999999999</v>
      </c>
      <c r="S9" s="12">
        <v>128.691</v>
      </c>
      <c r="T9" s="12">
        <v>134.107</v>
      </c>
      <c r="U9" s="29">
        <v>133.66499999999999</v>
      </c>
      <c r="V9" s="2"/>
      <c r="W9" s="21" t="s">
        <v>27</v>
      </c>
      <c r="X9" s="11"/>
      <c r="Y9" s="11">
        <v>6.1052217305528504E-2</v>
      </c>
      <c r="Z9" s="11">
        <v>0.159</v>
      </c>
      <c r="AA9" s="11">
        <v>0.13300000000000001</v>
      </c>
      <c r="AB9" s="11">
        <v>0.19400000000000001</v>
      </c>
      <c r="AC9" s="11">
        <v>7.1999999999999995E-2</v>
      </c>
      <c r="AD9" s="11"/>
      <c r="AE9" s="11"/>
      <c r="AF9" s="11"/>
      <c r="AG9" s="11"/>
      <c r="AH9" s="11"/>
      <c r="AI9" s="11"/>
      <c r="AJ9" s="11"/>
      <c r="AK9" s="11"/>
      <c r="AL9" s="51"/>
      <c r="AM9" s="11"/>
      <c r="AN9" s="11"/>
      <c r="AO9" s="12"/>
      <c r="AP9" s="12"/>
      <c r="AQ9" s="22"/>
    </row>
    <row r="10" spans="1:43" ht="14.25" customHeight="1" x14ac:dyDescent="0.35">
      <c r="A10" s="78" t="s">
        <v>108</v>
      </c>
      <c r="B10" s="12">
        <v>17.15987776101505</v>
      </c>
      <c r="C10" s="12">
        <v>17.536786904215294</v>
      </c>
      <c r="D10" s="12">
        <v>23.297999999999998</v>
      </c>
      <c r="E10" s="12">
        <v>19.498999999999999</v>
      </c>
      <c r="F10" s="12">
        <v>26.635000000000002</v>
      </c>
      <c r="G10" s="12">
        <v>40.348999999999997</v>
      </c>
      <c r="H10" s="12">
        <v>50.475999999999999</v>
      </c>
      <c r="I10" s="12">
        <v>70.537000000000006</v>
      </c>
      <c r="J10" s="12">
        <v>91.417000000000002</v>
      </c>
      <c r="K10" s="12">
        <v>85.128</v>
      </c>
      <c r="L10" s="12">
        <v>81.021000000000001</v>
      </c>
      <c r="M10" s="12">
        <v>85.619</v>
      </c>
      <c r="N10" s="12">
        <v>86.771000000000001</v>
      </c>
      <c r="O10" s="12">
        <v>94.825999999999993</v>
      </c>
      <c r="P10" s="64">
        <v>91.149000000000001</v>
      </c>
      <c r="Q10" s="12">
        <v>98.305000000000007</v>
      </c>
      <c r="R10" s="12"/>
      <c r="S10" s="12"/>
      <c r="T10" s="12"/>
      <c r="U10" s="29"/>
      <c r="V10" s="2"/>
      <c r="W10" s="25" t="s">
        <v>28</v>
      </c>
      <c r="X10" s="14">
        <v>229.92298674847325</v>
      </c>
      <c r="Y10" s="14">
        <v>217.38726783759103</v>
      </c>
      <c r="Z10" s="14">
        <v>210.00299999999999</v>
      </c>
      <c r="AA10" s="14">
        <v>215.03800000000001</v>
      </c>
      <c r="AB10" s="14">
        <v>190.554</v>
      </c>
      <c r="AC10" s="14">
        <v>177.52</v>
      </c>
      <c r="AD10" s="14">
        <v>171.36500000000001</v>
      </c>
      <c r="AE10" s="14">
        <v>161.286</v>
      </c>
      <c r="AF10" s="14">
        <v>157.19900000000001</v>
      </c>
      <c r="AG10" s="14">
        <v>157.19300000000001</v>
      </c>
      <c r="AH10" s="14">
        <v>144.46799999999999</v>
      </c>
      <c r="AI10" s="14">
        <v>139.27799999999999</v>
      </c>
      <c r="AJ10" s="14">
        <v>134.33799999999999</v>
      </c>
      <c r="AK10" s="14">
        <v>129.34899999999999</v>
      </c>
      <c r="AL10" s="53">
        <v>114.664</v>
      </c>
      <c r="AM10" s="14">
        <v>83.179000000000002</v>
      </c>
      <c r="AN10" s="14">
        <v>73.179000000000002</v>
      </c>
      <c r="AO10" s="12">
        <v>66.67</v>
      </c>
      <c r="AP10" s="12">
        <v>59.825000000000003</v>
      </c>
      <c r="AQ10" s="26">
        <v>54.862000000000002</v>
      </c>
    </row>
    <row r="11" spans="1:43" ht="14.25" customHeight="1" x14ac:dyDescent="0.35">
      <c r="A11" s="78" t="s">
        <v>79</v>
      </c>
      <c r="B11" s="12">
        <v>4.7721642254189138</v>
      </c>
      <c r="C11" s="12">
        <v>6.9554116988157881</v>
      </c>
      <c r="D11" s="12">
        <v>7.0709999999999997</v>
      </c>
      <c r="E11" s="12">
        <v>13.503</v>
      </c>
      <c r="F11" s="12">
        <v>13.994999999999999</v>
      </c>
      <c r="G11" s="12">
        <v>11.314</v>
      </c>
      <c r="H11" s="12">
        <v>12.561999999999999</v>
      </c>
      <c r="I11" s="12">
        <v>12.775</v>
      </c>
      <c r="J11" s="12">
        <v>14.44</v>
      </c>
      <c r="K11" s="12">
        <v>15.105</v>
      </c>
      <c r="L11" s="12">
        <v>18.821000000000002</v>
      </c>
      <c r="M11" s="12">
        <v>20.254999999999999</v>
      </c>
      <c r="N11" s="12">
        <v>20.506</v>
      </c>
      <c r="O11" s="12">
        <v>21.981000000000002</v>
      </c>
      <c r="P11" s="64">
        <v>26.32</v>
      </c>
      <c r="Q11" s="12">
        <v>24.841000000000001</v>
      </c>
      <c r="R11" s="12">
        <v>25.13</v>
      </c>
      <c r="S11" s="12">
        <v>23.760999999999999</v>
      </c>
      <c r="T11" s="12">
        <v>20.385999999999999</v>
      </c>
      <c r="U11" s="29">
        <v>68.409000000000006</v>
      </c>
      <c r="V11" s="2"/>
      <c r="W11" s="25" t="s">
        <v>29</v>
      </c>
      <c r="X11" s="14">
        <v>157.27404372549714</v>
      </c>
      <c r="Y11" s="14">
        <v>103.40059168512529</v>
      </c>
      <c r="Z11" s="14">
        <v>104.99</v>
      </c>
      <c r="AA11" s="14">
        <v>111.541</v>
      </c>
      <c r="AB11" s="14">
        <v>105.89</v>
      </c>
      <c r="AC11" s="14">
        <v>140.596</v>
      </c>
      <c r="AD11" s="14">
        <v>149.37700000000001</v>
      </c>
      <c r="AE11" s="14">
        <v>155.608</v>
      </c>
      <c r="AF11" s="14">
        <v>165.626</v>
      </c>
      <c r="AG11" s="14">
        <v>163.08000000000001</v>
      </c>
      <c r="AH11" s="14">
        <v>164.31200000000001</v>
      </c>
      <c r="AI11" s="14">
        <v>168.04300000000001</v>
      </c>
      <c r="AJ11" s="14">
        <v>167.92400000000001</v>
      </c>
      <c r="AK11" s="14">
        <v>160.154</v>
      </c>
      <c r="AL11" s="53">
        <v>159.999</v>
      </c>
      <c r="AM11" s="14">
        <v>163.864</v>
      </c>
      <c r="AN11" s="14">
        <v>160.62800000000001</v>
      </c>
      <c r="AO11" s="12">
        <v>161.40200000000002</v>
      </c>
      <c r="AP11" s="12">
        <v>149.60400000000001</v>
      </c>
      <c r="AQ11" s="26">
        <v>142.95599999999999</v>
      </c>
    </row>
    <row r="12" spans="1:43" ht="14.25" customHeight="1" x14ac:dyDescent="0.35">
      <c r="A12" s="78" t="s">
        <v>80</v>
      </c>
      <c r="B12" s="12">
        <v>11.193747445645867</v>
      </c>
      <c r="C12" s="12">
        <v>5.9124783668279592</v>
      </c>
      <c r="D12" s="12">
        <v>8.7690000000000001</v>
      </c>
      <c r="E12" s="12">
        <v>10.513</v>
      </c>
      <c r="F12" s="12">
        <v>10.92</v>
      </c>
      <c r="G12" s="12">
        <v>10.087999999999999</v>
      </c>
      <c r="H12" s="12">
        <v>11.882</v>
      </c>
      <c r="I12" s="12">
        <v>8.1780000000000008</v>
      </c>
      <c r="J12" s="12">
        <v>5.7850000000000001</v>
      </c>
      <c r="K12" s="12">
        <v>4.51</v>
      </c>
      <c r="L12" s="12">
        <v>10.926</v>
      </c>
      <c r="M12" s="12">
        <v>8.1140000000000008</v>
      </c>
      <c r="N12" s="12">
        <v>11.59</v>
      </c>
      <c r="O12" s="12">
        <v>16.404</v>
      </c>
      <c r="P12" s="64">
        <v>13.237</v>
      </c>
      <c r="Q12" s="12">
        <v>13.988</v>
      </c>
      <c r="R12" s="12">
        <v>17.212</v>
      </c>
      <c r="S12" s="12">
        <v>24.381</v>
      </c>
      <c r="T12" s="12">
        <v>12.214</v>
      </c>
      <c r="U12" s="29">
        <v>19.298000000000002</v>
      </c>
      <c r="V12" s="2"/>
      <c r="W12" s="21" t="s">
        <v>122</v>
      </c>
      <c r="X12" s="11">
        <v>63.167685044561388</v>
      </c>
      <c r="Y12" s="11">
        <v>102.23790854949686</v>
      </c>
      <c r="Z12" s="11">
        <v>73.442999999999998</v>
      </c>
      <c r="AA12" s="11">
        <v>75.013000000000005</v>
      </c>
      <c r="AB12" s="11">
        <v>84.460999999999999</v>
      </c>
      <c r="AC12" s="11">
        <v>113.432</v>
      </c>
      <c r="AD12" s="11">
        <v>140.47</v>
      </c>
      <c r="AE12" s="11">
        <v>178.779</v>
      </c>
      <c r="AF12" s="11">
        <v>214.785</v>
      </c>
      <c r="AG12" s="11">
        <v>224.80500000000001</v>
      </c>
      <c r="AH12" s="11">
        <v>294.30200000000002</v>
      </c>
      <c r="AI12" s="11">
        <v>359.30099999999999</v>
      </c>
      <c r="AJ12" s="11">
        <v>444.25799999999998</v>
      </c>
      <c r="AK12" s="11">
        <v>442.53100000000001</v>
      </c>
      <c r="AL12" s="51">
        <v>319.70800000000003</v>
      </c>
      <c r="AM12" s="11">
        <v>345.64699999999999</v>
      </c>
      <c r="AN12" s="11">
        <v>382.64300000000003</v>
      </c>
      <c r="AO12" s="12">
        <v>572.29100000000005</v>
      </c>
      <c r="AP12" s="12">
        <v>709.49599999999998</v>
      </c>
      <c r="AQ12" s="22">
        <v>791.85300000000007</v>
      </c>
    </row>
    <row r="13" spans="1:43" ht="14.25" customHeight="1" x14ac:dyDescent="0.35">
      <c r="A13" s="2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51"/>
      <c r="Q13" s="11"/>
      <c r="R13" s="11"/>
      <c r="S13" s="11"/>
      <c r="T13" s="11"/>
      <c r="U13" s="22"/>
      <c r="W13" s="21" t="s">
        <v>123</v>
      </c>
      <c r="X13" s="11">
        <v>26.227393440334492</v>
      </c>
      <c r="Y13" s="11">
        <v>-34.766630842638328</v>
      </c>
      <c r="Z13" s="11">
        <v>-12.553000000000001</v>
      </c>
      <c r="AA13" s="11">
        <v>4.5739999999999998</v>
      </c>
      <c r="AB13" s="11">
        <v>59.494999999999997</v>
      </c>
      <c r="AC13" s="11">
        <v>32.758000000000003</v>
      </c>
      <c r="AD13" s="11">
        <v>40.914000000000001</v>
      </c>
      <c r="AE13" s="11">
        <v>45.362000000000002</v>
      </c>
      <c r="AF13" s="11">
        <v>16.044</v>
      </c>
      <c r="AG13" s="11">
        <v>72.974999999999994</v>
      </c>
      <c r="AH13" s="11">
        <v>101.508</v>
      </c>
      <c r="AI13" s="11">
        <v>66.459000000000003</v>
      </c>
      <c r="AJ13" s="11">
        <v>7.1779999999999999</v>
      </c>
      <c r="AK13" s="11">
        <v>-55.207999999999998</v>
      </c>
      <c r="AL13" s="51">
        <v>50.103999999999999</v>
      </c>
      <c r="AM13" s="11">
        <v>96.86</v>
      </c>
      <c r="AN13" s="11">
        <v>206.876</v>
      </c>
      <c r="AO13" s="11">
        <v>181.73</v>
      </c>
      <c r="AP13" s="11">
        <v>98.366</v>
      </c>
      <c r="AQ13" s="22">
        <v>25.553000000000001</v>
      </c>
    </row>
    <row r="14" spans="1:43" ht="14.25" customHeight="1" x14ac:dyDescent="0.35">
      <c r="A14" s="19" t="s">
        <v>3</v>
      </c>
      <c r="B14" s="11">
        <f t="shared" ref="B14:G14" si="12">SUM(B15:B20)</f>
        <v>2922.6456633584103</v>
      </c>
      <c r="C14" s="11">
        <f t="shared" si="12"/>
        <v>2995.844749088842</v>
      </c>
      <c r="D14" s="11">
        <f t="shared" si="12"/>
        <v>3029.0390000000002</v>
      </c>
      <c r="E14" s="11">
        <f t="shared" si="12"/>
        <v>3137.1759999999995</v>
      </c>
      <c r="F14" s="11">
        <f t="shared" si="12"/>
        <v>3257.817</v>
      </c>
      <c r="G14" s="11">
        <f t="shared" si="12"/>
        <v>3368.8409999999994</v>
      </c>
      <c r="H14" s="11">
        <f t="shared" ref="H14:M14" si="13">SUM(H15:H20)</f>
        <v>3507.5129999999999</v>
      </c>
      <c r="I14" s="11">
        <f t="shared" si="13"/>
        <v>3746.3669999999997</v>
      </c>
      <c r="J14" s="11">
        <f t="shared" si="13"/>
        <v>3873.0810000000001</v>
      </c>
      <c r="K14" s="11">
        <f t="shared" si="13"/>
        <v>4038.355</v>
      </c>
      <c r="L14" s="11">
        <f t="shared" si="13"/>
        <v>4110.1069999999991</v>
      </c>
      <c r="M14" s="11">
        <f t="shared" si="13"/>
        <v>5845.9000000000005</v>
      </c>
      <c r="N14" s="11">
        <f t="shared" ref="N14:O14" si="14">SUM(N15:N20)</f>
        <v>6027.5420000000004</v>
      </c>
      <c r="O14" s="11">
        <f t="shared" si="14"/>
        <v>6192.87</v>
      </c>
      <c r="P14" s="51">
        <f t="shared" ref="P14:Q14" si="15">SUM(P15:P20)</f>
        <v>6377.8040000000001</v>
      </c>
      <c r="Q14" s="11">
        <f t="shared" si="15"/>
        <v>6516.2789999999995</v>
      </c>
      <c r="R14" s="11">
        <v>6596.82</v>
      </c>
      <c r="S14" s="11">
        <v>6813.5789999999997</v>
      </c>
      <c r="T14" s="11">
        <v>7128.6900000000005</v>
      </c>
      <c r="U14" s="22">
        <v>7543.6590000000006</v>
      </c>
      <c r="V14" s="2"/>
      <c r="W14" s="25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53"/>
      <c r="AM14" s="14"/>
      <c r="AN14" s="14"/>
      <c r="AO14" s="11"/>
      <c r="AP14" s="11"/>
      <c r="AQ14" s="26"/>
    </row>
    <row r="15" spans="1:43" ht="14.25" customHeight="1" x14ac:dyDescent="0.35">
      <c r="A15" s="78" t="s">
        <v>109</v>
      </c>
      <c r="B15" s="12">
        <v>119.24036241134394</v>
      </c>
      <c r="C15" s="12">
        <v>120.99557161189627</v>
      </c>
      <c r="D15" s="12">
        <v>121.402</v>
      </c>
      <c r="E15" s="12">
        <v>123.852</v>
      </c>
      <c r="F15" s="12">
        <f>124.49</f>
        <v>124.49</v>
      </c>
      <c r="G15" s="12">
        <v>124.16200000000001</v>
      </c>
      <c r="H15" s="12">
        <v>119.854</v>
      </c>
      <c r="I15" s="12">
        <v>118.90900000000001</v>
      </c>
      <c r="J15" s="12">
        <v>116.63200000000001</v>
      </c>
      <c r="K15" s="12">
        <v>117.06699999999999</v>
      </c>
      <c r="L15" s="12">
        <v>114.383</v>
      </c>
      <c r="M15" s="12">
        <v>115.145</v>
      </c>
      <c r="N15" s="12">
        <v>118.15600000000001</v>
      </c>
      <c r="O15" s="12">
        <v>119.774</v>
      </c>
      <c r="P15" s="64">
        <v>122.58199999999999</v>
      </c>
      <c r="Q15" s="12">
        <v>127.855</v>
      </c>
      <c r="R15" s="12">
        <v>134.34100000000001</v>
      </c>
      <c r="S15" s="12">
        <v>148.80000000000001</v>
      </c>
      <c r="T15" s="12">
        <v>154.136</v>
      </c>
      <c r="U15" s="29">
        <v>171.80500000000001</v>
      </c>
      <c r="V15" s="2"/>
      <c r="W15" s="19" t="s">
        <v>30</v>
      </c>
      <c r="X15" s="10">
        <f t="shared" ref="X15:AC15" si="16">X16+X17</f>
        <v>127.82736518476284</v>
      </c>
      <c r="Y15" s="10">
        <f t="shared" si="16"/>
        <v>144.55163621624257</v>
      </c>
      <c r="Z15" s="10">
        <f t="shared" si="16"/>
        <v>159.57</v>
      </c>
      <c r="AA15" s="10">
        <f t="shared" si="16"/>
        <v>187.96299999999999</v>
      </c>
      <c r="AB15" s="10">
        <f t="shared" si="16"/>
        <v>208.00900000000001</v>
      </c>
      <c r="AC15" s="10">
        <f t="shared" si="16"/>
        <v>218.41</v>
      </c>
      <c r="AD15" s="10">
        <f t="shared" ref="AD15:AI15" si="17">AD16+AD17</f>
        <v>221.77100000000002</v>
      </c>
      <c r="AE15" s="10">
        <f t="shared" si="17"/>
        <v>236.70500000000001</v>
      </c>
      <c r="AF15" s="10">
        <f t="shared" si="17"/>
        <v>249.59700000000001</v>
      </c>
      <c r="AG15" s="10">
        <f t="shared" si="17"/>
        <v>281.93200000000002</v>
      </c>
      <c r="AH15" s="10">
        <f t="shared" si="17"/>
        <v>296.714</v>
      </c>
      <c r="AI15" s="10">
        <f t="shared" si="17"/>
        <v>322.69400000000002</v>
      </c>
      <c r="AJ15" s="10">
        <f t="shared" ref="AJ15:AK15" si="18">AJ16+AJ17</f>
        <v>329.61099999999999</v>
      </c>
      <c r="AK15" s="10">
        <f t="shared" si="18"/>
        <v>332.15800000000002</v>
      </c>
      <c r="AL15" s="50">
        <f t="shared" ref="AL15:AQ15" si="19">AL16+AL17</f>
        <v>337.81799999999998</v>
      </c>
      <c r="AM15" s="10">
        <f t="shared" si="19"/>
        <v>332.85300000000001</v>
      </c>
      <c r="AN15" s="10">
        <f t="shared" si="19"/>
        <v>340.80900000000003</v>
      </c>
      <c r="AO15" s="10">
        <f t="shared" si="19"/>
        <v>332.596</v>
      </c>
      <c r="AP15" s="10">
        <f t="shared" si="19"/>
        <v>318.68099999999998</v>
      </c>
      <c r="AQ15" s="10">
        <f t="shared" si="19"/>
        <v>302.80200000000002</v>
      </c>
    </row>
    <row r="16" spans="1:43" ht="14.25" customHeight="1" x14ac:dyDescent="0.35">
      <c r="A16" s="78" t="s">
        <v>110</v>
      </c>
      <c r="B16" s="12">
        <v>2350.1348026230589</v>
      </c>
      <c r="C16" s="12">
        <v>2395.3386716181194</v>
      </c>
      <c r="D16" s="12">
        <v>2389.4780000000001</v>
      </c>
      <c r="E16" s="12">
        <v>2422.819</v>
      </c>
      <c r="F16" s="12">
        <v>2509.7570000000001</v>
      </c>
      <c r="G16" s="12">
        <v>2560.491</v>
      </c>
      <c r="H16" s="12">
        <v>2603.5839999999998</v>
      </c>
      <c r="I16" s="12">
        <v>2703.4369999999999</v>
      </c>
      <c r="J16" s="12">
        <v>2889.4140000000002</v>
      </c>
      <c r="K16" s="12">
        <v>2943.4070000000002</v>
      </c>
      <c r="L16" s="12">
        <v>3005.7869999999998</v>
      </c>
      <c r="M16" s="12">
        <v>3260.7080000000001</v>
      </c>
      <c r="N16" s="12">
        <v>3353.0889999999999</v>
      </c>
      <c r="O16" s="12">
        <v>3343.848</v>
      </c>
      <c r="P16" s="64">
        <v>3572.0329999999999</v>
      </c>
      <c r="Q16" s="12">
        <v>3581.4409999999998</v>
      </c>
      <c r="R16" s="12">
        <v>3798.4900000000002</v>
      </c>
      <c r="S16" s="12">
        <v>3762.2049999999999</v>
      </c>
      <c r="T16" s="12">
        <v>3794.498</v>
      </c>
      <c r="U16" s="29">
        <v>3829.3130000000001</v>
      </c>
      <c r="V16" s="2"/>
      <c r="W16" s="25" t="s">
        <v>32</v>
      </c>
      <c r="X16" s="11">
        <v>51.47896053133929</v>
      </c>
      <c r="Y16" s="11">
        <v>70.713772741110006</v>
      </c>
      <c r="Z16" s="11">
        <v>89.361999999999995</v>
      </c>
      <c r="AA16" s="11">
        <v>100.654</v>
      </c>
      <c r="AB16" s="11">
        <v>113.717</v>
      </c>
      <c r="AC16" s="11">
        <v>127.896</v>
      </c>
      <c r="AD16" s="11">
        <v>133.804</v>
      </c>
      <c r="AE16" s="11">
        <v>148.08000000000001</v>
      </c>
      <c r="AF16" s="11">
        <v>156.01300000000001</v>
      </c>
      <c r="AG16" s="11">
        <v>172.71</v>
      </c>
      <c r="AH16" s="11">
        <v>183.92699999999999</v>
      </c>
      <c r="AI16" s="11">
        <v>198.72</v>
      </c>
      <c r="AJ16" s="11">
        <v>222.709</v>
      </c>
      <c r="AK16" s="11">
        <v>230.51300000000001</v>
      </c>
      <c r="AL16" s="51">
        <v>249.15799999999999</v>
      </c>
      <c r="AM16" s="11">
        <v>255.93799999999999</v>
      </c>
      <c r="AN16" s="11">
        <v>262.87600000000003</v>
      </c>
      <c r="AO16" s="12">
        <v>267.233</v>
      </c>
      <c r="AP16" s="12">
        <v>277.267</v>
      </c>
      <c r="AQ16" s="22">
        <v>263.89800000000002</v>
      </c>
    </row>
    <row r="17" spans="1:43" ht="14.25" customHeight="1" x14ac:dyDescent="0.35">
      <c r="A17" s="78" t="s">
        <v>83</v>
      </c>
      <c r="B17" s="12">
        <v>121.47406626267926</v>
      </c>
      <c r="C17" s="12">
        <v>134.08782437143967</v>
      </c>
      <c r="D17" s="12">
        <v>138.99299999999999</v>
      </c>
      <c r="E17" s="12">
        <v>153.15199999999999</v>
      </c>
      <c r="F17" s="12">
        <f>145.605</f>
        <v>145.60499999999999</v>
      </c>
      <c r="G17" s="12">
        <v>158.83600000000001</v>
      </c>
      <c r="H17" s="12">
        <v>164.24</v>
      </c>
      <c r="I17" s="12">
        <v>165.52199999999999</v>
      </c>
      <c r="J17" s="12">
        <v>214.16499999999999</v>
      </c>
      <c r="K17" s="12">
        <v>218.43700000000001</v>
      </c>
      <c r="L17" s="12">
        <v>261.863</v>
      </c>
      <c r="M17" s="12">
        <v>1707.4849999999999</v>
      </c>
      <c r="N17" s="12">
        <v>1748.3520000000001</v>
      </c>
      <c r="O17" s="12">
        <v>1762.914</v>
      </c>
      <c r="P17" s="64">
        <v>1790.296</v>
      </c>
      <c r="Q17" s="12">
        <v>1804.835</v>
      </c>
      <c r="R17" s="12">
        <v>1870.2070000000001</v>
      </c>
      <c r="S17" s="12">
        <v>1900.9280000000001</v>
      </c>
      <c r="T17" s="12">
        <v>1878.059</v>
      </c>
      <c r="U17" s="29">
        <v>1849.2070000000001</v>
      </c>
      <c r="V17" s="2"/>
      <c r="W17" s="25" t="s">
        <v>4</v>
      </c>
      <c r="X17" s="14">
        <v>76.348404653423543</v>
      </c>
      <c r="Y17" s="14">
        <v>73.837863475132565</v>
      </c>
      <c r="Z17" s="14">
        <v>70.207999999999998</v>
      </c>
      <c r="AA17" s="14">
        <v>87.308999999999997</v>
      </c>
      <c r="AB17" s="14">
        <v>94.292000000000002</v>
      </c>
      <c r="AC17" s="14">
        <v>90.513999999999996</v>
      </c>
      <c r="AD17" s="14">
        <v>87.966999999999999</v>
      </c>
      <c r="AE17" s="14">
        <v>88.625</v>
      </c>
      <c r="AF17" s="14">
        <v>93.584000000000003</v>
      </c>
      <c r="AG17" s="14">
        <v>109.22199999999999</v>
      </c>
      <c r="AH17" s="14">
        <v>112.78700000000001</v>
      </c>
      <c r="AI17" s="14">
        <v>123.974</v>
      </c>
      <c r="AJ17" s="14">
        <v>106.902</v>
      </c>
      <c r="AK17" s="14">
        <v>101.645</v>
      </c>
      <c r="AL17" s="53">
        <v>88.66</v>
      </c>
      <c r="AM17" s="14">
        <v>76.915000000000006</v>
      </c>
      <c r="AN17" s="14">
        <v>77.933000000000007</v>
      </c>
      <c r="AO17" s="12">
        <v>65.363</v>
      </c>
      <c r="AP17" s="12">
        <v>41.414000000000001</v>
      </c>
      <c r="AQ17" s="26">
        <v>38.904000000000003</v>
      </c>
    </row>
    <row r="18" spans="1:43" ht="14.25" customHeight="1" x14ac:dyDescent="0.35">
      <c r="A18" s="78" t="s">
        <v>82</v>
      </c>
      <c r="B18" s="12">
        <v>249.3369190999255</v>
      </c>
      <c r="C18" s="12">
        <v>281.09517250194676</v>
      </c>
      <c r="D18" s="12">
        <v>304.90600000000001</v>
      </c>
      <c r="E18" s="12">
        <v>326.42099999999999</v>
      </c>
      <c r="F18" s="12">
        <v>360.536</v>
      </c>
      <c r="G18" s="12">
        <v>374.767</v>
      </c>
      <c r="H18" s="12">
        <v>395.67399999999998</v>
      </c>
      <c r="I18" s="12">
        <v>414.34500000000003</v>
      </c>
      <c r="J18" s="12">
        <v>437.67599999999999</v>
      </c>
      <c r="K18" s="12">
        <v>442.815</v>
      </c>
      <c r="L18" s="12">
        <v>428.06400000000002</v>
      </c>
      <c r="M18" s="12">
        <v>444.60899999999998</v>
      </c>
      <c r="N18" s="12">
        <v>449.73399999999998</v>
      </c>
      <c r="O18" s="12">
        <v>468.21499999999997</v>
      </c>
      <c r="P18" s="64">
        <v>494.52800000000002</v>
      </c>
      <c r="Q18" s="12">
        <v>484.94499999999999</v>
      </c>
      <c r="R18" s="12">
        <v>497.13600000000002</v>
      </c>
      <c r="S18" s="12">
        <v>493.39400000000001</v>
      </c>
      <c r="T18" s="12">
        <v>510.22500000000002</v>
      </c>
      <c r="U18" s="29">
        <v>520.61400000000003</v>
      </c>
      <c r="V18" s="2"/>
      <c r="W18" s="25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53"/>
      <c r="AM18" s="14"/>
      <c r="AN18" s="14"/>
      <c r="AO18" s="12"/>
      <c r="AP18" s="12"/>
      <c r="AQ18" s="26"/>
    </row>
    <row r="19" spans="1:43" ht="14.25" customHeight="1" x14ac:dyDescent="0.35">
      <c r="A19" s="78" t="s">
        <v>81</v>
      </c>
      <c r="B19" s="12">
        <v>2.5569610459943521</v>
      </c>
      <c r="C19" s="12">
        <v>2.4380521819860639</v>
      </c>
      <c r="D19" s="12">
        <v>2.5009999999999999</v>
      </c>
      <c r="E19" s="12">
        <v>2.5350000000000001</v>
      </c>
      <c r="F19" s="12">
        <v>2.5779999999999998</v>
      </c>
      <c r="G19" s="12">
        <v>2.7429999999999999</v>
      </c>
      <c r="H19" s="12">
        <v>2.718</v>
      </c>
      <c r="I19" s="12">
        <v>2.8809999999999998</v>
      </c>
      <c r="J19" s="12">
        <v>3.0720000000000001</v>
      </c>
      <c r="K19" s="12">
        <v>2.8769999999999998</v>
      </c>
      <c r="L19" s="12">
        <v>2.9129999999999998</v>
      </c>
      <c r="M19" s="12">
        <v>2.907</v>
      </c>
      <c r="N19" s="12">
        <v>3.0179999999999998</v>
      </c>
      <c r="O19" s="12">
        <v>3.0539999999999998</v>
      </c>
      <c r="P19" s="64">
        <v>3.133</v>
      </c>
      <c r="Q19" s="12">
        <v>3.8450000000000002</v>
      </c>
      <c r="R19" s="12">
        <v>5.7050000000000001</v>
      </c>
      <c r="S19" s="12">
        <v>3.7090000000000001</v>
      </c>
      <c r="T19" s="12">
        <v>4.4550000000000001</v>
      </c>
      <c r="U19" s="29">
        <v>4.6840000000000002</v>
      </c>
      <c r="V19" s="2"/>
      <c r="W19" s="19" t="s">
        <v>31</v>
      </c>
      <c r="X19" s="16">
        <v>74.401124840852177</v>
      </c>
      <c r="Y19" s="16">
        <f t="shared" ref="Y19:AD19" si="20">Y20+Y21</f>
        <v>103.65960109187601</v>
      </c>
      <c r="Z19" s="16">
        <f t="shared" si="20"/>
        <v>112.014</v>
      </c>
      <c r="AA19" s="16">
        <f t="shared" si="20"/>
        <v>120.997</v>
      </c>
      <c r="AB19" s="16">
        <f t="shared" si="20"/>
        <v>132.06399999999999</v>
      </c>
      <c r="AC19" s="16">
        <f t="shared" si="20"/>
        <v>144.83800000000002</v>
      </c>
      <c r="AD19" s="16">
        <f t="shared" si="20"/>
        <v>145.93199999999999</v>
      </c>
      <c r="AE19" s="16">
        <f t="shared" ref="AE19:AJ19" si="21">AE20+AE21</f>
        <v>159.345</v>
      </c>
      <c r="AF19" s="16">
        <f t="shared" si="21"/>
        <v>166.911</v>
      </c>
      <c r="AG19" s="16">
        <f t="shared" si="21"/>
        <v>178.12400000000002</v>
      </c>
      <c r="AH19" s="16">
        <f t="shared" si="21"/>
        <v>174.83799999999999</v>
      </c>
      <c r="AI19" s="16">
        <f t="shared" si="21"/>
        <v>170.99800000000002</v>
      </c>
      <c r="AJ19" s="16">
        <f t="shared" si="21"/>
        <v>178.53100000000001</v>
      </c>
      <c r="AK19" s="16">
        <f t="shared" ref="AK19:AL19" si="22">AK20+AK21</f>
        <v>191.696</v>
      </c>
      <c r="AL19" s="54">
        <f t="shared" si="22"/>
        <v>221.553</v>
      </c>
      <c r="AM19" s="16">
        <f t="shared" ref="AM19:AQ19" si="23">AM20+AM21</f>
        <v>291.83300000000003</v>
      </c>
      <c r="AN19" s="16">
        <f t="shared" si="23"/>
        <v>310.16199999999998</v>
      </c>
      <c r="AO19" s="16">
        <f t="shared" si="23"/>
        <v>327.166</v>
      </c>
      <c r="AP19" s="16">
        <f t="shared" si="23"/>
        <v>343.86500000000001</v>
      </c>
      <c r="AQ19" s="16">
        <f t="shared" si="23"/>
        <v>372.62299999999999</v>
      </c>
    </row>
    <row r="20" spans="1:43" ht="14.25" customHeight="1" x14ac:dyDescent="0.35">
      <c r="A20" s="78" t="s">
        <v>80</v>
      </c>
      <c r="B20" s="12">
        <v>79.902551915408196</v>
      </c>
      <c r="C20" s="12">
        <v>61.889456803453903</v>
      </c>
      <c r="D20" s="12">
        <v>71.759</v>
      </c>
      <c r="E20" s="12">
        <v>108.39700000000001</v>
      </c>
      <c r="F20" s="12">
        <v>114.851</v>
      </c>
      <c r="G20" s="12">
        <v>147.84200000000001</v>
      </c>
      <c r="H20" s="12">
        <v>221.44300000000001</v>
      </c>
      <c r="I20" s="12">
        <v>341.27300000000002</v>
      </c>
      <c r="J20" s="12">
        <v>212.12200000000001</v>
      </c>
      <c r="K20" s="12">
        <v>313.75200000000001</v>
      </c>
      <c r="L20" s="12">
        <v>297.09699999999998</v>
      </c>
      <c r="M20" s="12">
        <v>315.04599999999999</v>
      </c>
      <c r="N20" s="12">
        <v>355.19299999999998</v>
      </c>
      <c r="O20" s="12">
        <v>495.065</v>
      </c>
      <c r="P20" s="64">
        <v>395.23200000000003</v>
      </c>
      <c r="Q20" s="12">
        <v>513.35799999999995</v>
      </c>
      <c r="R20" s="12">
        <v>17.212</v>
      </c>
      <c r="S20" s="12">
        <v>24.381</v>
      </c>
      <c r="T20" s="12">
        <v>12.214</v>
      </c>
      <c r="U20" s="29">
        <v>19.298000000000002</v>
      </c>
      <c r="W20" s="21" t="s">
        <v>33</v>
      </c>
      <c r="X20" s="11"/>
      <c r="Y20" s="11">
        <v>15.170550966828296</v>
      </c>
      <c r="Z20" s="11">
        <v>14.994</v>
      </c>
      <c r="AA20" s="11">
        <v>12.94</v>
      </c>
      <c r="AB20" s="11">
        <v>11.791</v>
      </c>
      <c r="AC20" s="11">
        <v>11.896000000000001</v>
      </c>
      <c r="AD20" s="11">
        <v>10.297000000000001</v>
      </c>
      <c r="AE20" s="11">
        <v>9.0050000000000008</v>
      </c>
      <c r="AF20" s="11">
        <v>8.1859999999999999</v>
      </c>
      <c r="AG20" s="11">
        <v>7.33</v>
      </c>
      <c r="AH20" s="11">
        <v>5.7670000000000003</v>
      </c>
      <c r="AI20" s="11">
        <v>5.2220000000000004</v>
      </c>
      <c r="AJ20" s="11">
        <v>4.4480000000000004</v>
      </c>
      <c r="AK20" s="11">
        <v>4.1970000000000001</v>
      </c>
      <c r="AL20" s="51">
        <v>3.54</v>
      </c>
      <c r="AM20" s="11">
        <v>3.4390000000000001</v>
      </c>
      <c r="AN20" s="11">
        <v>2.4380000000000002</v>
      </c>
      <c r="AO20" s="12">
        <v>1.843</v>
      </c>
      <c r="AP20" s="12">
        <v>1.6340000000000001</v>
      </c>
      <c r="AQ20" s="22">
        <v>1.5680000000000001</v>
      </c>
    </row>
    <row r="21" spans="1:43" ht="14.25" customHeight="1" x14ac:dyDescent="0.35">
      <c r="A21" s="2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3"/>
      <c r="Q21" s="14"/>
      <c r="R21" s="14"/>
      <c r="S21" s="14"/>
      <c r="T21" s="14"/>
      <c r="U21" s="26"/>
      <c r="W21" s="25" t="s">
        <v>34</v>
      </c>
      <c r="X21" s="14"/>
      <c r="Y21" s="14">
        <v>88.489050125047712</v>
      </c>
      <c r="Z21" s="14">
        <v>97.02</v>
      </c>
      <c r="AA21" s="14">
        <v>108.057</v>
      </c>
      <c r="AB21" s="14">
        <v>120.273</v>
      </c>
      <c r="AC21" s="14">
        <f>132.942</f>
        <v>132.94200000000001</v>
      </c>
      <c r="AD21" s="14">
        <v>135.63499999999999</v>
      </c>
      <c r="AE21" s="14">
        <v>150.34</v>
      </c>
      <c r="AF21" s="14">
        <v>158.72499999999999</v>
      </c>
      <c r="AG21" s="14">
        <v>170.79400000000001</v>
      </c>
      <c r="AH21" s="14">
        <v>169.071</v>
      </c>
      <c r="AI21" s="14">
        <v>165.77600000000001</v>
      </c>
      <c r="AJ21" s="14">
        <v>174.083</v>
      </c>
      <c r="AK21" s="14">
        <v>187.499</v>
      </c>
      <c r="AL21" s="53">
        <v>218.01300000000001</v>
      </c>
      <c r="AM21" s="14">
        <v>288.39400000000001</v>
      </c>
      <c r="AN21" s="14">
        <v>307.72399999999999</v>
      </c>
      <c r="AO21" s="14">
        <v>325.32299999999998</v>
      </c>
      <c r="AP21" s="14">
        <v>342.23099999999999</v>
      </c>
      <c r="AQ21" s="26">
        <v>371.05500000000001</v>
      </c>
    </row>
    <row r="22" spans="1:43" ht="14.25" customHeight="1" x14ac:dyDescent="0.35">
      <c r="A22" s="21" t="s">
        <v>111</v>
      </c>
      <c r="B22" s="11">
        <f t="shared" ref="B22:G22" si="24">SUM(B23:B26)</f>
        <v>175.61190972344858</v>
      </c>
      <c r="C22" s="11">
        <f t="shared" si="24"/>
        <v>150.51709377990591</v>
      </c>
      <c r="D22" s="11">
        <f t="shared" si="24"/>
        <v>168.23199999999997</v>
      </c>
      <c r="E22" s="11">
        <f t="shared" si="24"/>
        <v>188.68599999999998</v>
      </c>
      <c r="F22" s="11">
        <f t="shared" si="24"/>
        <v>183.49599999999998</v>
      </c>
      <c r="G22" s="11">
        <f t="shared" si="24"/>
        <v>188.45099999999996</v>
      </c>
      <c r="H22" s="11">
        <f t="shared" ref="H22:M22" si="25">SUM(H23:H26)</f>
        <v>192.06199999999998</v>
      </c>
      <c r="I22" s="11">
        <f t="shared" si="25"/>
        <v>189.5</v>
      </c>
      <c r="J22" s="11">
        <f t="shared" si="25"/>
        <v>208.99100000000001</v>
      </c>
      <c r="K22" s="11">
        <f t="shared" si="25"/>
        <v>218.70200000000003</v>
      </c>
      <c r="L22" s="11">
        <f t="shared" si="25"/>
        <v>264.84300000000002</v>
      </c>
      <c r="M22" s="11">
        <f t="shared" si="25"/>
        <v>468.755</v>
      </c>
      <c r="N22" s="11">
        <f t="shared" ref="N22:O22" si="26">SUM(N23:N26)</f>
        <v>534.84500000000003</v>
      </c>
      <c r="O22" s="11">
        <f t="shared" si="26"/>
        <v>568.81200000000013</v>
      </c>
      <c r="P22" s="51">
        <f t="shared" ref="P22:Q22" si="27">SUM(P23:P26)</f>
        <v>524.53899999999999</v>
      </c>
      <c r="Q22" s="11">
        <f t="shared" si="27"/>
        <v>531.20499999999993</v>
      </c>
      <c r="R22" s="11">
        <v>543.64300000000003</v>
      </c>
      <c r="S22" s="11">
        <v>547.59299999999996</v>
      </c>
      <c r="T22" s="11">
        <v>550.92399999999998</v>
      </c>
      <c r="U22" s="22">
        <v>567.36500000000001</v>
      </c>
      <c r="W22" s="25"/>
      <c r="X22" s="38"/>
      <c r="Y22" s="38"/>
      <c r="Z22" s="38"/>
      <c r="AA22" s="38"/>
      <c r="AB22" s="38"/>
      <c r="AC22" s="38"/>
      <c r="AD22" s="38"/>
      <c r="AE22" s="38"/>
      <c r="AF22" s="38"/>
      <c r="AG22" s="14"/>
      <c r="AH22" s="14"/>
      <c r="AI22" s="14"/>
      <c r="AJ22" s="14"/>
      <c r="AK22" s="14"/>
      <c r="AL22" s="53"/>
      <c r="AM22" s="14"/>
      <c r="AN22" s="14"/>
      <c r="AO22" s="11"/>
      <c r="AP22" s="11"/>
      <c r="AQ22" s="26"/>
    </row>
    <row r="23" spans="1:43" ht="14.25" customHeight="1" x14ac:dyDescent="0.35">
      <c r="A23" s="23" t="s">
        <v>84</v>
      </c>
      <c r="B23" s="12">
        <v>115.07838398312738</v>
      </c>
      <c r="C23" s="12">
        <v>123.26661318290604</v>
      </c>
      <c r="D23" s="12">
        <v>152.215</v>
      </c>
      <c r="E23" s="12">
        <v>164.77099999999999</v>
      </c>
      <c r="F23" s="12">
        <v>160.63300000000001</v>
      </c>
      <c r="G23" s="12">
        <v>164.90199999999999</v>
      </c>
      <c r="H23" s="12">
        <v>168.875</v>
      </c>
      <c r="I23" s="12">
        <v>167.91800000000001</v>
      </c>
      <c r="J23" s="12">
        <v>190.74299999999999</v>
      </c>
      <c r="K23" s="12">
        <v>197.995</v>
      </c>
      <c r="L23" s="12">
        <v>231.88</v>
      </c>
      <c r="M23" s="12">
        <v>418.10599999999999</v>
      </c>
      <c r="N23" s="12">
        <v>451.089</v>
      </c>
      <c r="O23" s="12">
        <v>492.93700000000001</v>
      </c>
      <c r="P23" s="64">
        <v>445.166</v>
      </c>
      <c r="Q23" s="12">
        <v>450.50599999999997</v>
      </c>
      <c r="R23" s="12">
        <v>445.33600000000001</v>
      </c>
      <c r="S23" s="12">
        <v>444.91</v>
      </c>
      <c r="T23" s="12">
        <v>450.29700000000003</v>
      </c>
      <c r="U23" s="29">
        <v>465.56900000000002</v>
      </c>
      <c r="W23" s="30" t="s">
        <v>5</v>
      </c>
      <c r="X23" s="16">
        <f t="shared" ref="X23:AC23" si="28">X24+X25+X26</f>
        <v>85.438625702815301</v>
      </c>
      <c r="Y23" s="16">
        <f t="shared" si="28"/>
        <v>67.012124667618608</v>
      </c>
      <c r="Z23" s="16">
        <f t="shared" si="28"/>
        <v>56.009000000000007</v>
      </c>
      <c r="AA23" s="16">
        <f t="shared" si="28"/>
        <v>86.881999999999991</v>
      </c>
      <c r="AB23" s="16">
        <f t="shared" si="28"/>
        <v>93.466000000000008</v>
      </c>
      <c r="AC23" s="16">
        <f t="shared" si="28"/>
        <v>110.938</v>
      </c>
      <c r="AD23" s="16">
        <f t="shared" ref="AD23:AI23" si="29">AD24+AD25+AD26</f>
        <v>125.86200000000001</v>
      </c>
      <c r="AE23" s="16">
        <f t="shared" si="29"/>
        <v>131.66</v>
      </c>
      <c r="AF23" s="16">
        <f t="shared" si="29"/>
        <v>111.741</v>
      </c>
      <c r="AG23" s="16">
        <f t="shared" si="29"/>
        <v>139.87</v>
      </c>
      <c r="AH23" s="16">
        <f t="shared" si="29"/>
        <v>158.22399999999999</v>
      </c>
      <c r="AI23" s="16">
        <f t="shared" si="29"/>
        <v>159.423</v>
      </c>
      <c r="AJ23" s="16">
        <f t="shared" ref="AJ23:AK23" si="30">AJ24+AJ25+AJ26</f>
        <v>174.864</v>
      </c>
      <c r="AK23" s="16">
        <f t="shared" si="30"/>
        <v>211.24400000000003</v>
      </c>
      <c r="AL23" s="54">
        <f t="shared" ref="AL23:AM23" si="31">AL24+AL25+AL26</f>
        <v>193.72900000000001</v>
      </c>
      <c r="AM23" s="16">
        <f t="shared" si="31"/>
        <v>121.25099999999999</v>
      </c>
      <c r="AN23" s="16"/>
      <c r="AO23" s="12"/>
      <c r="AP23" s="12"/>
      <c r="AQ23" s="31"/>
    </row>
    <row r="24" spans="1:43" ht="14.25" customHeight="1" x14ac:dyDescent="0.35">
      <c r="A24" s="23" t="s">
        <v>85</v>
      </c>
      <c r="B24" s="12">
        <v>1.3396168342659354</v>
      </c>
      <c r="C24" s="12">
        <v>1.3012699870327109</v>
      </c>
      <c r="D24" s="12">
        <v>1.3009999999999999</v>
      </c>
      <c r="E24" s="12">
        <v>1.3009999999999999</v>
      </c>
      <c r="F24" s="12">
        <v>2.3010000000000002</v>
      </c>
      <c r="G24" s="12">
        <v>1.177</v>
      </c>
      <c r="H24" s="12">
        <v>1</v>
      </c>
      <c r="I24" s="12">
        <v>2</v>
      </c>
      <c r="J24" s="12">
        <v>0.65</v>
      </c>
      <c r="K24" s="12">
        <v>1.65</v>
      </c>
      <c r="L24" s="12">
        <v>0</v>
      </c>
      <c r="M24" s="12">
        <v>0.2</v>
      </c>
      <c r="N24" s="12">
        <v>0.1</v>
      </c>
      <c r="O24" s="12">
        <v>0.1</v>
      </c>
      <c r="P24" s="64">
        <v>0.1</v>
      </c>
      <c r="Q24" s="12">
        <v>0</v>
      </c>
      <c r="R24" s="12">
        <v>3.6999999999999998E-2</v>
      </c>
      <c r="S24" s="12">
        <v>6.0000000000000001E-3</v>
      </c>
      <c r="T24" s="12">
        <v>0</v>
      </c>
      <c r="U24" s="29">
        <v>0.5</v>
      </c>
      <c r="W24" s="25" t="s">
        <v>124</v>
      </c>
      <c r="X24" s="14">
        <v>65.489351181436092</v>
      </c>
      <c r="Y24" s="14">
        <v>47.27745794040429</v>
      </c>
      <c r="Z24" s="14">
        <v>40.499000000000002</v>
      </c>
      <c r="AA24" s="14">
        <v>66.872</v>
      </c>
      <c r="AB24" s="14">
        <v>72.808999999999997</v>
      </c>
      <c r="AC24" s="14">
        <v>89.304000000000002</v>
      </c>
      <c r="AD24" s="14">
        <v>99.891999999999996</v>
      </c>
      <c r="AE24" s="14">
        <v>101.77200000000001</v>
      </c>
      <c r="AF24" s="14">
        <v>80.561000000000007</v>
      </c>
      <c r="AG24" s="14">
        <v>109.14400000000001</v>
      </c>
      <c r="AH24" s="14">
        <v>131.02799999999999</v>
      </c>
      <c r="AI24" s="14">
        <v>133.637</v>
      </c>
      <c r="AJ24" s="14">
        <v>144.642</v>
      </c>
      <c r="AK24" s="14">
        <v>161.37700000000001</v>
      </c>
      <c r="AL24" s="53">
        <v>142.56399999999999</v>
      </c>
      <c r="AM24" s="14">
        <v>84.713999999999999</v>
      </c>
      <c r="AN24" s="14">
        <v>61.187000000000005</v>
      </c>
      <c r="AO24" s="12">
        <v>66.787000000000006</v>
      </c>
      <c r="AP24" s="12">
        <v>76.748999999999995</v>
      </c>
      <c r="AQ24" s="26">
        <v>87.492999999999995</v>
      </c>
    </row>
    <row r="25" spans="1:43" ht="14.25" customHeight="1" x14ac:dyDescent="0.35">
      <c r="A25" s="23" t="s">
        <v>86</v>
      </c>
      <c r="B25" s="12">
        <v>37.095360872424408</v>
      </c>
      <c r="C25" s="12">
        <v>13.945806486335572</v>
      </c>
      <c r="D25" s="12">
        <v>12.433</v>
      </c>
      <c r="E25" s="12">
        <v>20.977</v>
      </c>
      <c r="F25" s="12">
        <v>19.081</v>
      </c>
      <c r="G25" s="12">
        <v>19.308</v>
      </c>
      <c r="H25" s="12">
        <v>19.181999999999999</v>
      </c>
      <c r="I25" s="12">
        <v>17.445</v>
      </c>
      <c r="J25" s="12">
        <v>15.154999999999999</v>
      </c>
      <c r="K25" s="12">
        <v>16.327999999999999</v>
      </c>
      <c r="L25" s="12">
        <v>29.497</v>
      </c>
      <c r="M25" s="12">
        <v>47.051000000000002</v>
      </c>
      <c r="N25" s="12">
        <v>79.665999999999997</v>
      </c>
      <c r="O25" s="12">
        <v>70.930999999999997</v>
      </c>
      <c r="P25" s="64">
        <v>74.084000000000003</v>
      </c>
      <c r="Q25" s="12">
        <v>75.125</v>
      </c>
      <c r="R25" s="12">
        <v>91.656999999999996</v>
      </c>
      <c r="S25" s="12">
        <v>95.847999999999999</v>
      </c>
      <c r="T25" s="12">
        <v>93.602000000000004</v>
      </c>
      <c r="U25" s="29">
        <v>93.081000000000003</v>
      </c>
      <c r="W25" s="83" t="s">
        <v>35</v>
      </c>
      <c r="X25" s="14"/>
      <c r="Y25" s="14">
        <v>5.4090919029286564</v>
      </c>
      <c r="Z25" s="14">
        <v>5.9009999999999998</v>
      </c>
      <c r="AA25" s="14">
        <v>6.4690000000000003</v>
      </c>
      <c r="AB25" s="14">
        <v>7.8970000000000002</v>
      </c>
      <c r="AC25" s="14">
        <v>8.7330000000000005</v>
      </c>
      <c r="AD25" s="14">
        <v>10.061</v>
      </c>
      <c r="AE25" s="14">
        <v>13.45</v>
      </c>
      <c r="AF25" s="14">
        <v>16.689</v>
      </c>
      <c r="AG25" s="14">
        <v>16.832999999999998</v>
      </c>
      <c r="AH25" s="14">
        <v>18.475999999999999</v>
      </c>
      <c r="AI25" s="14">
        <v>16.751000000000001</v>
      </c>
      <c r="AJ25" s="14">
        <v>18.635999999999999</v>
      </c>
      <c r="AK25" s="14">
        <v>17.513999999999999</v>
      </c>
      <c r="AL25" s="53">
        <v>19.503</v>
      </c>
      <c r="AM25" s="14">
        <v>19.91</v>
      </c>
      <c r="AN25" s="14">
        <v>21.923000000000002</v>
      </c>
      <c r="AO25" s="12">
        <v>18.616</v>
      </c>
      <c r="AP25" s="12">
        <v>16.504000000000001</v>
      </c>
      <c r="AQ25" s="26">
        <v>18.39</v>
      </c>
    </row>
    <row r="26" spans="1:43" ht="14.25" customHeight="1" x14ac:dyDescent="0.35">
      <c r="A26" s="23" t="s">
        <v>87</v>
      </c>
      <c r="B26" s="12">
        <v>22.098548033630856</v>
      </c>
      <c r="C26" s="12">
        <v>12.003404123631581</v>
      </c>
      <c r="D26" s="12">
        <v>2.2829999999999999</v>
      </c>
      <c r="E26" s="12">
        <v>1.637</v>
      </c>
      <c r="F26" s="12">
        <v>1.4810000000000001</v>
      </c>
      <c r="G26" s="12">
        <v>3.0640000000000001</v>
      </c>
      <c r="H26" s="12">
        <v>3.0049999999999999</v>
      </c>
      <c r="I26" s="12">
        <v>2.137</v>
      </c>
      <c r="J26" s="12">
        <v>2.4430000000000001</v>
      </c>
      <c r="K26" s="12">
        <v>2.7290000000000001</v>
      </c>
      <c r="L26" s="12">
        <v>3.4660000000000002</v>
      </c>
      <c r="M26" s="12">
        <v>3.3980000000000001</v>
      </c>
      <c r="N26" s="12">
        <v>3.99</v>
      </c>
      <c r="O26" s="12">
        <v>4.8440000000000003</v>
      </c>
      <c r="P26" s="64">
        <v>5.1890000000000001</v>
      </c>
      <c r="Q26" s="12">
        <v>5.5739999999999998</v>
      </c>
      <c r="R26" s="12">
        <v>5.7149999999999999</v>
      </c>
      <c r="S26" s="12">
        <v>5.9329999999999998</v>
      </c>
      <c r="T26" s="12">
        <v>6.1290000000000004</v>
      </c>
      <c r="U26" s="29">
        <v>7.319</v>
      </c>
      <c r="W26" s="83" t="s">
        <v>6</v>
      </c>
      <c r="X26" s="14">
        <v>19.949274521379209</v>
      </c>
      <c r="Y26" s="14">
        <v>14.325574824285663</v>
      </c>
      <c r="Z26" s="14">
        <v>9.609</v>
      </c>
      <c r="AA26" s="14">
        <v>13.541</v>
      </c>
      <c r="AB26" s="14">
        <v>12.76</v>
      </c>
      <c r="AC26" s="14">
        <v>12.901</v>
      </c>
      <c r="AD26" s="14">
        <v>15.909000000000001</v>
      </c>
      <c r="AE26" s="14">
        <v>16.437999999999999</v>
      </c>
      <c r="AF26" s="14">
        <v>14.491</v>
      </c>
      <c r="AG26" s="14">
        <v>13.893000000000001</v>
      </c>
      <c r="AH26" s="14">
        <v>8.7200000000000006</v>
      </c>
      <c r="AI26" s="14">
        <v>9.0350000000000001</v>
      </c>
      <c r="AJ26" s="14">
        <v>11.586</v>
      </c>
      <c r="AK26" s="14">
        <v>32.353000000000002</v>
      </c>
      <c r="AL26" s="53">
        <v>31.661999999999999</v>
      </c>
      <c r="AM26" s="14">
        <v>16.626999999999999</v>
      </c>
      <c r="AN26" s="14">
        <v>9.58</v>
      </c>
      <c r="AO26" s="12">
        <v>15.627000000000001</v>
      </c>
      <c r="AP26" s="12">
        <v>35.247</v>
      </c>
      <c r="AQ26" s="26">
        <v>35.584000000000003</v>
      </c>
    </row>
    <row r="27" spans="1:43" ht="14.25" customHeight="1" x14ac:dyDescent="0.35">
      <c r="A27" s="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64"/>
      <c r="Q27" s="12"/>
      <c r="R27" s="12"/>
      <c r="S27" s="12"/>
      <c r="T27" s="12"/>
      <c r="U27" s="29"/>
      <c r="W27" s="25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53"/>
      <c r="AM27" s="14"/>
      <c r="AN27" s="14"/>
      <c r="AO27" s="12"/>
      <c r="AP27" s="12"/>
      <c r="AQ27" s="26"/>
    </row>
    <row r="28" spans="1:43" ht="14.25" customHeight="1" x14ac:dyDescent="0.35">
      <c r="A28" s="19"/>
      <c r="B28" s="10">
        <v>18.736975947444638</v>
      </c>
      <c r="C28" s="12" t="s">
        <v>59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64"/>
      <c r="Q28" s="12"/>
      <c r="R28" s="12"/>
      <c r="S28" s="12"/>
      <c r="T28" s="12"/>
      <c r="U28" s="29"/>
      <c r="W28" s="19" t="s">
        <v>7</v>
      </c>
      <c r="X28" s="10">
        <f t="shared" ref="X28:AC28" si="32">X29+X39</f>
        <v>1329.3385703449678</v>
      </c>
      <c r="Y28" s="10">
        <f t="shared" si="32"/>
        <v>1301.1675605854957</v>
      </c>
      <c r="Z28" s="10">
        <f t="shared" si="32"/>
        <v>1335.162</v>
      </c>
      <c r="AA28" s="10">
        <f t="shared" si="32"/>
        <v>1482.2670000000001</v>
      </c>
      <c r="AB28" s="10">
        <f t="shared" si="32"/>
        <v>1603.1860000000001</v>
      </c>
      <c r="AC28" s="10">
        <f t="shared" si="32"/>
        <v>1763.6820000000002</v>
      </c>
      <c r="AD28" s="10">
        <f t="shared" ref="AD28:AI28" si="33">AD29+AD39</f>
        <v>1999.6249999999998</v>
      </c>
      <c r="AE28" s="10">
        <f t="shared" si="33"/>
        <v>2136.3810000000003</v>
      </c>
      <c r="AF28" s="10">
        <f t="shared" si="33"/>
        <v>2277.904</v>
      </c>
      <c r="AG28" s="10">
        <f t="shared" si="33"/>
        <v>2444.0099999999998</v>
      </c>
      <c r="AH28" s="10">
        <f t="shared" si="33"/>
        <v>2587.152</v>
      </c>
      <c r="AI28" s="10">
        <f t="shared" si="33"/>
        <v>4169.3490000000002</v>
      </c>
      <c r="AJ28" s="10">
        <f t="shared" ref="AJ28:AK28" si="34">AJ29+AJ39</f>
        <v>4458.4960000000001</v>
      </c>
      <c r="AK28" s="10">
        <f t="shared" si="34"/>
        <v>4851.665</v>
      </c>
      <c r="AL28" s="50">
        <f t="shared" ref="AL28:AM28" si="35">AL29+AL39</f>
        <v>5055.9740000000002</v>
      </c>
      <c r="AM28" s="10">
        <f t="shared" si="35"/>
        <v>5219.8809999999994</v>
      </c>
      <c r="AN28" s="10">
        <f t="shared" ref="AN28:AQ28" si="36">AN29+AN39</f>
        <v>5271.7720000000008</v>
      </c>
      <c r="AO28" s="10">
        <f t="shared" si="36"/>
        <v>5361.0889999999999</v>
      </c>
      <c r="AP28" s="10">
        <f t="shared" si="36"/>
        <v>5915.9459999999999</v>
      </c>
      <c r="AQ28" s="10">
        <f t="shared" si="36"/>
        <v>6462.6540000000005</v>
      </c>
    </row>
    <row r="29" spans="1:43" ht="14.25" customHeight="1" x14ac:dyDescent="0.35">
      <c r="A29" s="30" t="s">
        <v>88</v>
      </c>
      <c r="B29" s="16">
        <f t="shared" ref="B29:G29" si="37">B30+B31+B32</f>
        <v>79.837631375794061</v>
      </c>
      <c r="C29" s="16">
        <f t="shared" si="37"/>
        <v>60.37156076713876</v>
      </c>
      <c r="D29" s="16">
        <f t="shared" si="37"/>
        <v>49.820000000000007</v>
      </c>
      <c r="E29" s="16">
        <f t="shared" si="37"/>
        <v>77.260000000000005</v>
      </c>
      <c r="F29" s="16">
        <f t="shared" si="37"/>
        <v>82.620999999999995</v>
      </c>
      <c r="G29" s="16">
        <f t="shared" si="37"/>
        <v>101.45100000000001</v>
      </c>
      <c r="H29" s="16">
        <f t="shared" ref="H29:M29" si="38">H30+H31+H32</f>
        <v>111.973</v>
      </c>
      <c r="I29" s="16">
        <f t="shared" si="38"/>
        <v>117.54900000000001</v>
      </c>
      <c r="J29" s="16">
        <f t="shared" si="38"/>
        <v>95.824000000000012</v>
      </c>
      <c r="K29" s="16">
        <f t="shared" si="38"/>
        <v>121.833</v>
      </c>
      <c r="L29" s="16">
        <f t="shared" si="38"/>
        <v>142.50899999999999</v>
      </c>
      <c r="M29" s="16">
        <f t="shared" si="38"/>
        <v>140.197</v>
      </c>
      <c r="N29" s="16">
        <f t="shared" ref="N29:O29" si="39">N30+N31+N32</f>
        <v>152.84800000000001</v>
      </c>
      <c r="O29" s="16">
        <f t="shared" si="39"/>
        <v>194.113</v>
      </c>
      <c r="P29" s="54">
        <f t="shared" ref="P29:Q29" si="40">P30+P31+P32</f>
        <v>176.82599999999999</v>
      </c>
      <c r="Q29" s="16">
        <f t="shared" si="40"/>
        <v>103.44600000000001</v>
      </c>
      <c r="R29" s="16">
        <v>75.358000000000004</v>
      </c>
      <c r="S29" s="16">
        <v>88.774000000000001</v>
      </c>
      <c r="T29" s="16">
        <v>111.244</v>
      </c>
      <c r="U29" s="31">
        <v>116.953</v>
      </c>
      <c r="W29" s="21" t="s">
        <v>144</v>
      </c>
      <c r="X29" s="11">
        <f t="shared" ref="X29:AC29" si="41">SUM(X30:X37)</f>
        <v>221.9275375533677</v>
      </c>
      <c r="Y29" s="11">
        <f t="shared" si="41"/>
        <v>182.22169523338599</v>
      </c>
      <c r="Z29" s="11">
        <f t="shared" si="41"/>
        <v>227.10500000000002</v>
      </c>
      <c r="AA29" s="11">
        <f t="shared" si="41"/>
        <v>298.39000000000004</v>
      </c>
      <c r="AB29" s="11">
        <f t="shared" si="41"/>
        <v>355.67900000000003</v>
      </c>
      <c r="AC29" s="11">
        <f t="shared" si="41"/>
        <v>443.505</v>
      </c>
      <c r="AD29" s="11">
        <f t="shared" ref="AD29:AI29" si="42">SUM(AD30:AD37)</f>
        <v>551.33799999999997</v>
      </c>
      <c r="AE29" s="11">
        <f t="shared" si="42"/>
        <v>627.48099999999999</v>
      </c>
      <c r="AF29" s="11">
        <f t="shared" si="42"/>
        <v>722.28200000000004</v>
      </c>
      <c r="AG29" s="11">
        <f t="shared" si="42"/>
        <v>794.66800000000001</v>
      </c>
      <c r="AH29" s="11">
        <f t="shared" si="42"/>
        <v>922.11400000000003</v>
      </c>
      <c r="AI29" s="11">
        <f t="shared" si="42"/>
        <v>2262.6570000000002</v>
      </c>
      <c r="AJ29" s="11">
        <f t="shared" ref="AJ29:AK29" si="43">SUM(AJ30:AJ37)</f>
        <v>2393.549</v>
      </c>
      <c r="AK29" s="11">
        <f t="shared" si="43"/>
        <v>2553.71</v>
      </c>
      <c r="AL29" s="51">
        <f t="shared" ref="AL29:AM29" si="44">SUM(AL30:AL37)</f>
        <v>2691.471</v>
      </c>
      <c r="AM29" s="11">
        <f t="shared" si="44"/>
        <v>2742.2239999999997</v>
      </c>
      <c r="AN29" s="11">
        <f t="shared" ref="AN29:AQ29" si="45">SUM(AN30:AN37)</f>
        <v>2814.846</v>
      </c>
      <c r="AO29" s="11">
        <f t="shared" si="45"/>
        <v>2936.8229999999994</v>
      </c>
      <c r="AP29" s="11">
        <f t="shared" si="45"/>
        <v>3266.1290000000004</v>
      </c>
      <c r="AQ29" s="11">
        <f t="shared" si="45"/>
        <v>3583.4770000000003</v>
      </c>
    </row>
    <row r="30" spans="1:43" ht="14.25" customHeight="1" x14ac:dyDescent="0.35">
      <c r="A30" s="79" t="s">
        <v>89</v>
      </c>
      <c r="B30" s="13">
        <v>67.892420274718162</v>
      </c>
      <c r="C30" s="13">
        <v>47.588437416431617</v>
      </c>
      <c r="D30" s="13">
        <v>39.831000000000003</v>
      </c>
      <c r="E30" s="13">
        <v>62.689</v>
      </c>
      <c r="F30" s="13">
        <v>65.944999999999993</v>
      </c>
      <c r="G30" s="13">
        <f>84.916</f>
        <v>84.915999999999997</v>
      </c>
      <c r="H30" s="13">
        <v>88.938000000000002</v>
      </c>
      <c r="I30" s="13">
        <v>87.869</v>
      </c>
      <c r="J30" s="13">
        <v>65.37</v>
      </c>
      <c r="K30" s="13">
        <v>95.352000000000004</v>
      </c>
      <c r="L30" s="13">
        <v>118.506</v>
      </c>
      <c r="M30" s="13">
        <v>112.917</v>
      </c>
      <c r="N30" s="13">
        <v>119.396</v>
      </c>
      <c r="O30" s="13">
        <v>141.68299999999999</v>
      </c>
      <c r="P30" s="52">
        <v>136.005</v>
      </c>
      <c r="Q30" s="13">
        <v>78.677000000000007</v>
      </c>
      <c r="R30" s="13">
        <v>52.737000000000002</v>
      </c>
      <c r="S30" s="13">
        <v>60.047000000000004</v>
      </c>
      <c r="T30" s="13">
        <v>64.067999999999998</v>
      </c>
      <c r="U30" s="24">
        <v>70.015000000000001</v>
      </c>
      <c r="W30" s="78" t="s">
        <v>125</v>
      </c>
      <c r="X30" s="12">
        <v>0.85288097508632243</v>
      </c>
      <c r="Y30" s="12">
        <v>0.69680257933004019</v>
      </c>
      <c r="Z30" s="12">
        <v>0.54100000000000004</v>
      </c>
      <c r="AA30" s="12">
        <v>0.68400000000000005</v>
      </c>
      <c r="AB30" s="12">
        <v>0.52800000000000002</v>
      </c>
      <c r="AC30" s="12">
        <v>0.47199999999999998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64">
        <v>0</v>
      </c>
      <c r="AM30" s="12">
        <v>0</v>
      </c>
      <c r="AN30" s="12">
        <v>0</v>
      </c>
      <c r="AO30" s="13">
        <v>0</v>
      </c>
      <c r="AP30" s="13">
        <v>0</v>
      </c>
      <c r="AQ30" s="29">
        <v>0</v>
      </c>
    </row>
    <row r="31" spans="1:43" ht="14.25" customHeight="1" x14ac:dyDescent="0.35">
      <c r="A31" s="79" t="s">
        <v>90</v>
      </c>
      <c r="B31" s="13"/>
      <c r="C31" s="13">
        <v>9.2658092446175662</v>
      </c>
      <c r="D31" s="13">
        <v>3.4140000000000001</v>
      </c>
      <c r="E31" s="13">
        <v>3.8170000000000002</v>
      </c>
      <c r="F31" s="13">
        <v>4.7690000000000001</v>
      </c>
      <c r="G31" s="13">
        <v>5.1379999999999999</v>
      </c>
      <c r="H31" s="13">
        <v>6.2519999999999998</v>
      </c>
      <c r="I31" s="13">
        <v>6.6589999999999998</v>
      </c>
      <c r="J31" s="13">
        <v>8.1470000000000002</v>
      </c>
      <c r="K31" s="13">
        <v>9.0530000000000008</v>
      </c>
      <c r="L31" s="13">
        <v>10.837999999999999</v>
      </c>
      <c r="M31" s="13">
        <v>9.5169999999999995</v>
      </c>
      <c r="N31" s="13">
        <v>10.861000000000001</v>
      </c>
      <c r="O31" s="13">
        <v>10.510999999999999</v>
      </c>
      <c r="P31" s="52">
        <v>11.307</v>
      </c>
      <c r="Q31" s="13">
        <v>10.406000000000001</v>
      </c>
      <c r="R31" s="13">
        <v>12.565</v>
      </c>
      <c r="S31" s="13">
        <v>12.659000000000001</v>
      </c>
      <c r="T31" s="13">
        <v>11.946</v>
      </c>
      <c r="U31" s="24">
        <v>12.257</v>
      </c>
      <c r="V31" s="4"/>
      <c r="W31" s="78" t="s">
        <v>126</v>
      </c>
      <c r="X31" s="12">
        <v>104.75753187581677</v>
      </c>
      <c r="Y31" s="12">
        <v>111.90535056250452</v>
      </c>
      <c r="Z31" s="12">
        <v>159.68100000000001</v>
      </c>
      <c r="AA31" s="12">
        <v>227.37299999999999</v>
      </c>
      <c r="AB31" s="12">
        <v>282.98099999999999</v>
      </c>
      <c r="AC31" s="12">
        <v>357.60899999999998</v>
      </c>
      <c r="AD31" s="12">
        <v>480.41399999999999</v>
      </c>
      <c r="AE31" s="12">
        <v>565.33900000000006</v>
      </c>
      <c r="AF31" s="12">
        <v>661.38300000000004</v>
      </c>
      <c r="AG31" s="12">
        <v>721.89700000000005</v>
      </c>
      <c r="AH31" s="12">
        <v>837.02499999999998</v>
      </c>
      <c r="AI31" s="12">
        <v>880.54399999999998</v>
      </c>
      <c r="AJ31" s="12">
        <v>1020.68</v>
      </c>
      <c r="AK31" s="12">
        <v>1181.9659999999999</v>
      </c>
      <c r="AL31" s="64">
        <v>1321.66</v>
      </c>
      <c r="AM31" s="12">
        <v>1377.4169999999999</v>
      </c>
      <c r="AN31" s="12">
        <v>1452.83</v>
      </c>
      <c r="AO31" s="13">
        <v>1574.54</v>
      </c>
      <c r="AP31" s="13">
        <v>1909.345</v>
      </c>
      <c r="AQ31" s="29">
        <v>2288.2330000000002</v>
      </c>
    </row>
    <row r="32" spans="1:43" ht="14.25" customHeight="1" x14ac:dyDescent="0.35">
      <c r="A32" s="79" t="s">
        <v>91</v>
      </c>
      <c r="B32" s="13">
        <v>11.945211101075897</v>
      </c>
      <c r="C32" s="13">
        <v>3.5173141060895801</v>
      </c>
      <c r="D32" s="13">
        <v>6.5750000000000002</v>
      </c>
      <c r="E32" s="13">
        <v>10.754</v>
      </c>
      <c r="F32" s="13">
        <v>11.907</v>
      </c>
      <c r="G32" s="13">
        <v>11.397</v>
      </c>
      <c r="H32" s="13">
        <v>16.783000000000001</v>
      </c>
      <c r="I32" s="13">
        <v>23.021000000000001</v>
      </c>
      <c r="J32" s="13">
        <v>22.306999999999999</v>
      </c>
      <c r="K32" s="13">
        <v>17.428000000000001</v>
      </c>
      <c r="L32" s="13">
        <v>13.164999999999999</v>
      </c>
      <c r="M32" s="13">
        <v>17.763000000000002</v>
      </c>
      <c r="N32" s="13">
        <v>22.591000000000001</v>
      </c>
      <c r="O32" s="13">
        <v>41.918999999999997</v>
      </c>
      <c r="P32" s="52">
        <v>29.513999999999999</v>
      </c>
      <c r="Q32" s="13">
        <v>14.363</v>
      </c>
      <c r="R32" s="13">
        <v>10.056000000000001</v>
      </c>
      <c r="S32" s="13">
        <v>16.068000000000001</v>
      </c>
      <c r="T32" s="13">
        <v>35.230000000000004</v>
      </c>
      <c r="U32" s="24">
        <v>34.680999999999997</v>
      </c>
      <c r="W32" s="78" t="s">
        <v>127</v>
      </c>
      <c r="X32" s="12">
        <v>70.381433398422061</v>
      </c>
      <c r="Y32" s="12">
        <v>44.715451256616092</v>
      </c>
      <c r="Z32" s="12">
        <v>45.93</v>
      </c>
      <c r="AA32" s="12">
        <v>50.543999999999997</v>
      </c>
      <c r="AB32" s="12">
        <v>47.106000000000002</v>
      </c>
      <c r="AC32" s="12">
        <v>42.177999999999997</v>
      </c>
      <c r="AD32" s="12">
        <v>31.323</v>
      </c>
      <c r="AE32" s="12">
        <v>29.334</v>
      </c>
      <c r="AF32" s="12">
        <v>33.494</v>
      </c>
      <c r="AG32" s="12">
        <v>50.149000000000001</v>
      </c>
      <c r="AH32" s="12">
        <v>59.658999999999999</v>
      </c>
      <c r="AI32" s="12">
        <v>1266.9559999999999</v>
      </c>
      <c r="AJ32" s="12">
        <v>1260.404</v>
      </c>
      <c r="AK32" s="12">
        <v>1258.8910000000001</v>
      </c>
      <c r="AL32" s="64">
        <v>1253.211</v>
      </c>
      <c r="AM32" s="12">
        <v>1247.7239999999999</v>
      </c>
      <c r="AN32" s="12">
        <v>1244.6100000000001</v>
      </c>
      <c r="AO32" s="13">
        <v>1247.4950000000001</v>
      </c>
      <c r="AP32" s="13">
        <v>1243.251</v>
      </c>
      <c r="AQ32" s="29">
        <v>1182.796</v>
      </c>
    </row>
    <row r="33" spans="1:43" ht="14.25" customHeight="1" x14ac:dyDescent="0.35">
      <c r="A33" s="2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53"/>
      <c r="Q33" s="14"/>
      <c r="R33" s="14"/>
      <c r="S33" s="14"/>
      <c r="T33" s="14"/>
      <c r="U33" s="26"/>
      <c r="V33" s="4"/>
      <c r="W33" s="78" t="s">
        <v>128</v>
      </c>
      <c r="X33" s="12">
        <v>0.44754807231408084</v>
      </c>
      <c r="Y33" s="12">
        <v>1.095576152970283</v>
      </c>
      <c r="Z33" s="12">
        <v>8.2000000000000003E-2</v>
      </c>
      <c r="AA33" s="12">
        <v>0.31900000000000001</v>
      </c>
      <c r="AB33" s="12">
        <v>0.63600000000000001</v>
      </c>
      <c r="AC33" s="12">
        <v>0.80200000000000005</v>
      </c>
      <c r="AD33" s="12">
        <v>0.76900000000000002</v>
      </c>
      <c r="AE33" s="12">
        <v>0.74399999999999999</v>
      </c>
      <c r="AF33" s="12">
        <v>0.71</v>
      </c>
      <c r="AG33" s="12">
        <v>1.123</v>
      </c>
      <c r="AH33" s="12">
        <v>2.1070000000000002</v>
      </c>
      <c r="AI33" s="12">
        <v>2.6150000000000002</v>
      </c>
      <c r="AJ33" s="12">
        <v>3.1829999999999998</v>
      </c>
      <c r="AK33" s="12">
        <v>3.774</v>
      </c>
      <c r="AL33" s="64">
        <v>4.194</v>
      </c>
      <c r="AM33" s="12">
        <v>4.5359999999999996</v>
      </c>
      <c r="AN33" s="12">
        <v>4.8979999999999997</v>
      </c>
      <c r="AO33" s="14">
        <v>5.298</v>
      </c>
      <c r="AP33" s="14">
        <v>5.2240000000000002</v>
      </c>
      <c r="AQ33" s="29">
        <v>5.2149999999999999</v>
      </c>
    </row>
    <row r="34" spans="1:43" ht="14.25" customHeight="1" x14ac:dyDescent="0.35">
      <c r="A34" s="19" t="s">
        <v>26</v>
      </c>
      <c r="B34" s="10">
        <f t="shared" ref="B34:G34" si="46">B35+B42+B55+B61</f>
        <v>1050.0014295973749</v>
      </c>
      <c r="C34" s="10">
        <f t="shared" si="46"/>
        <v>1093.1515558224137</v>
      </c>
      <c r="D34" s="10">
        <f t="shared" si="46"/>
        <v>1115.7259999999999</v>
      </c>
      <c r="E34" s="10">
        <f t="shared" si="46"/>
        <v>1208.855</v>
      </c>
      <c r="F34" s="10">
        <f t="shared" si="46"/>
        <v>1268.49</v>
      </c>
      <c r="G34" s="10">
        <f t="shared" si="46"/>
        <v>1360.481</v>
      </c>
      <c r="H34" s="10">
        <f t="shared" ref="H34:M34" si="47">H35+H42+H55+H61</f>
        <v>1496.8990000000001</v>
      </c>
      <c r="I34" s="10">
        <f t="shared" si="47"/>
        <v>1469.2730000000001</v>
      </c>
      <c r="J34" s="10">
        <f t="shared" si="47"/>
        <v>1495.373</v>
      </c>
      <c r="K34" s="10">
        <f t="shared" si="47"/>
        <v>1597.2539999999999</v>
      </c>
      <c r="L34" s="10">
        <f t="shared" si="47"/>
        <v>1639.36</v>
      </c>
      <c r="M34" s="10">
        <f t="shared" si="47"/>
        <v>1827.04</v>
      </c>
      <c r="N34" s="10">
        <f t="shared" ref="N34:O34" si="48">N35+N42+N55+N61</f>
        <v>1913.3419999999999</v>
      </c>
      <c r="O34" s="10">
        <f t="shared" si="48"/>
        <v>2025.068</v>
      </c>
      <c r="P34" s="50">
        <f t="shared" ref="P34:Q34" si="49">P35+P42+P55+P61</f>
        <v>2019.076</v>
      </c>
      <c r="Q34" s="10">
        <f t="shared" si="49"/>
        <v>2130.2130000000002</v>
      </c>
      <c r="R34" s="10">
        <v>2198.4169999999999</v>
      </c>
      <c r="S34" s="10">
        <v>2224.174</v>
      </c>
      <c r="T34" s="10">
        <v>2499.183</v>
      </c>
      <c r="U34" s="20">
        <v>2570.165</v>
      </c>
      <c r="W34" s="78" t="s">
        <v>129</v>
      </c>
      <c r="X34" s="12">
        <v>0.45276189803438771</v>
      </c>
      <c r="Y34" s="12">
        <v>0.99668165221091443</v>
      </c>
      <c r="Z34" s="12">
        <v>0.91200000000000003</v>
      </c>
      <c r="AA34" s="12">
        <v>1.1439999999999999</v>
      </c>
      <c r="AB34" s="12">
        <v>1.748</v>
      </c>
      <c r="AC34" s="12">
        <v>1.71</v>
      </c>
      <c r="AD34" s="12">
        <v>1.9590000000000001</v>
      </c>
      <c r="AE34" s="12">
        <v>1.4690000000000001</v>
      </c>
      <c r="AF34" s="12">
        <v>2.0739999999999998</v>
      </c>
      <c r="AG34" s="12">
        <v>1.286</v>
      </c>
      <c r="AH34" s="12">
        <v>1.389</v>
      </c>
      <c r="AI34" s="12">
        <v>0.72399999999999998</v>
      </c>
      <c r="AJ34" s="12">
        <v>0.65500000000000003</v>
      </c>
      <c r="AK34" s="12">
        <v>0.78</v>
      </c>
      <c r="AL34" s="64">
        <v>1.23</v>
      </c>
      <c r="AM34" s="12">
        <v>1.3520000000000001</v>
      </c>
      <c r="AN34" s="12">
        <v>1.53</v>
      </c>
      <c r="AO34" s="10">
        <v>0.158</v>
      </c>
      <c r="AP34" s="10">
        <v>0.14699999999999999</v>
      </c>
      <c r="AQ34" s="29">
        <v>0.38400000000000001</v>
      </c>
    </row>
    <row r="35" spans="1:43" ht="14.25" customHeight="1" x14ac:dyDescent="0.35">
      <c r="A35" s="21" t="s">
        <v>112</v>
      </c>
      <c r="B35" s="11">
        <f t="shared" ref="B35:G35" si="50">SUM(B36:B40)</f>
        <v>59.392370659279841</v>
      </c>
      <c r="C35" s="11">
        <f t="shared" si="50"/>
        <v>66.574163307112826</v>
      </c>
      <c r="D35" s="11">
        <f t="shared" si="50"/>
        <v>70.921999999999997</v>
      </c>
      <c r="E35" s="11">
        <f t="shared" si="50"/>
        <v>76.090999999999994</v>
      </c>
      <c r="F35" s="11">
        <f t="shared" si="50"/>
        <v>81.085000000000008</v>
      </c>
      <c r="G35" s="11">
        <f t="shared" si="50"/>
        <v>81.667000000000016</v>
      </c>
      <c r="H35" s="11">
        <f t="shared" ref="H35:M35" si="51">SUM(H36:H40)</f>
        <v>85.28</v>
      </c>
      <c r="I35" s="11">
        <f t="shared" si="51"/>
        <v>91.801999999999992</v>
      </c>
      <c r="J35" s="11">
        <f t="shared" si="51"/>
        <v>94.492000000000004</v>
      </c>
      <c r="K35" s="11">
        <f t="shared" si="51"/>
        <v>105.39099999999999</v>
      </c>
      <c r="L35" s="11">
        <f t="shared" si="51"/>
        <v>103.23299999999999</v>
      </c>
      <c r="M35" s="11">
        <f t="shared" si="51"/>
        <v>113.43100000000001</v>
      </c>
      <c r="N35" s="11">
        <f t="shared" ref="N35:O35" si="52">SUM(N36:N40)</f>
        <v>117.61699999999999</v>
      </c>
      <c r="O35" s="11">
        <f t="shared" si="52"/>
        <v>119.04800000000003</v>
      </c>
      <c r="P35" s="51">
        <f t="shared" ref="P35:Q35" si="53">SUM(P36:P40)</f>
        <v>118.521</v>
      </c>
      <c r="Q35" s="11">
        <f t="shared" si="53"/>
        <v>124.13400000000001</v>
      </c>
      <c r="R35" s="11">
        <v>124.19500000000001</v>
      </c>
      <c r="S35" s="11">
        <v>129.30500000000001</v>
      </c>
      <c r="T35" s="11">
        <v>130.05000000000001</v>
      </c>
      <c r="U35" s="22">
        <v>132.06399999999999</v>
      </c>
      <c r="W35" s="78" t="s">
        <v>130</v>
      </c>
      <c r="X35" s="12">
        <v>0</v>
      </c>
      <c r="Y35" s="12">
        <v>0.72690821816665063</v>
      </c>
      <c r="Z35" s="12">
        <v>0.59299999999999997</v>
      </c>
      <c r="AA35" s="12">
        <v>0.50700000000000001</v>
      </c>
      <c r="AB35" s="12">
        <v>4.4349999999999996</v>
      </c>
      <c r="AC35" s="12">
        <v>4.3570000000000002</v>
      </c>
      <c r="AD35" s="12">
        <v>4.2149999999999999</v>
      </c>
      <c r="AE35" s="12">
        <v>3.9630000000000001</v>
      </c>
      <c r="AF35" s="12">
        <v>3.64</v>
      </c>
      <c r="AG35" s="12">
        <v>3.4569999999999999</v>
      </c>
      <c r="AH35" s="12">
        <v>3.9169999999999998</v>
      </c>
      <c r="AI35" s="12">
        <v>3.5510000000000002</v>
      </c>
      <c r="AJ35" s="12">
        <v>2.9260000000000002</v>
      </c>
      <c r="AK35" s="12">
        <v>2.738</v>
      </c>
      <c r="AL35" s="64">
        <v>2.5529999999999999</v>
      </c>
      <c r="AM35" s="12">
        <v>2.3639999999999999</v>
      </c>
      <c r="AN35" s="12">
        <v>2.1819999999999999</v>
      </c>
      <c r="AO35" s="11">
        <v>8.2000000000000003E-2</v>
      </c>
      <c r="AP35" s="11">
        <v>3.0000000000000001E-3</v>
      </c>
      <c r="AQ35" s="29">
        <v>0</v>
      </c>
    </row>
    <row r="36" spans="1:43" ht="14.25" customHeight="1" x14ac:dyDescent="0.35">
      <c r="A36" s="78" t="s">
        <v>113</v>
      </c>
      <c r="B36" s="12">
        <v>54.499111126808643</v>
      </c>
      <c r="C36" s="12">
        <v>59.916612426060382</v>
      </c>
      <c r="D36" s="12">
        <v>63.904000000000003</v>
      </c>
      <c r="E36" s="12">
        <v>68.316999999999993</v>
      </c>
      <c r="F36" s="12">
        <v>72.623000000000005</v>
      </c>
      <c r="G36" s="12">
        <v>72.682000000000002</v>
      </c>
      <c r="H36" s="12">
        <v>76.356999999999999</v>
      </c>
      <c r="I36" s="12">
        <v>81.724999999999994</v>
      </c>
      <c r="J36" s="12">
        <v>83.13</v>
      </c>
      <c r="K36" s="12">
        <v>89.466999999999999</v>
      </c>
      <c r="L36" s="12">
        <v>87.382999999999996</v>
      </c>
      <c r="M36" s="12">
        <v>97.617000000000004</v>
      </c>
      <c r="N36" s="12">
        <v>97.754999999999995</v>
      </c>
      <c r="O36" s="12">
        <v>95.748000000000005</v>
      </c>
      <c r="P36" s="64">
        <v>93.948999999999998</v>
      </c>
      <c r="Q36" s="12">
        <v>98.275000000000006</v>
      </c>
      <c r="R36" s="12">
        <v>99.58</v>
      </c>
      <c r="S36" s="12">
        <v>104.316</v>
      </c>
      <c r="T36" s="12">
        <v>105.491</v>
      </c>
      <c r="U36" s="29">
        <v>109.431</v>
      </c>
      <c r="W36" s="78" t="s">
        <v>131</v>
      </c>
      <c r="X36" s="12">
        <v>45.015834893276349</v>
      </c>
      <c r="Y36" s="12">
        <v>21.96870695440257</v>
      </c>
      <c r="Z36" s="12">
        <v>19.324000000000002</v>
      </c>
      <c r="AA36" s="12">
        <v>17.818999999999999</v>
      </c>
      <c r="AB36" s="12">
        <v>17.245000000000001</v>
      </c>
      <c r="AC36" s="12">
        <v>35.771000000000001</v>
      </c>
      <c r="AD36" s="12">
        <v>32.241</v>
      </c>
      <c r="AE36" s="12">
        <v>26.183</v>
      </c>
      <c r="AF36" s="12">
        <v>20.552</v>
      </c>
      <c r="AG36" s="12">
        <v>15.347</v>
      </c>
      <c r="AH36" s="12">
        <v>16.594999999999999</v>
      </c>
      <c r="AI36" s="12">
        <v>106.67700000000001</v>
      </c>
      <c r="AJ36" s="12">
        <v>105.29600000000001</v>
      </c>
      <c r="AK36" s="12">
        <v>104.125</v>
      </c>
      <c r="AL36" s="64">
        <v>108.623</v>
      </c>
      <c r="AM36" s="12">
        <v>108.831</v>
      </c>
      <c r="AN36" s="12">
        <v>108.004</v>
      </c>
      <c r="AO36" s="12">
        <v>108.767</v>
      </c>
      <c r="AP36" s="12">
        <v>107.762</v>
      </c>
      <c r="AQ36" s="29">
        <v>106.437</v>
      </c>
    </row>
    <row r="37" spans="1:43" ht="14.25" customHeight="1" x14ac:dyDescent="0.35">
      <c r="A37" s="78" t="s">
        <v>114</v>
      </c>
      <c r="B37" s="12">
        <v>2.0626567301239711</v>
      </c>
      <c r="C37" s="12">
        <v>2.9062873692549109</v>
      </c>
      <c r="D37" s="12">
        <v>3.448</v>
      </c>
      <c r="E37" s="12">
        <v>4.3970000000000002</v>
      </c>
      <c r="F37" s="12">
        <v>5.1520000000000001</v>
      </c>
      <c r="G37" s="12">
        <v>5.2720000000000002</v>
      </c>
      <c r="H37" s="12">
        <v>5.6029999999999998</v>
      </c>
      <c r="I37" s="12">
        <v>7.4690000000000003</v>
      </c>
      <c r="J37" s="12">
        <v>8.8689999999999998</v>
      </c>
      <c r="K37" s="12">
        <v>12.446999999999999</v>
      </c>
      <c r="L37" s="12">
        <v>12.331</v>
      </c>
      <c r="M37" s="12">
        <v>12.521000000000001</v>
      </c>
      <c r="N37" s="12">
        <v>15.951000000000001</v>
      </c>
      <c r="O37" s="12">
        <v>19.356000000000002</v>
      </c>
      <c r="P37" s="64">
        <v>20.364000000000001</v>
      </c>
      <c r="Q37" s="12">
        <v>19.37</v>
      </c>
      <c r="R37" s="12">
        <v>18.163</v>
      </c>
      <c r="S37" s="12">
        <v>16.850000000000001</v>
      </c>
      <c r="T37" s="12">
        <v>14.765000000000001</v>
      </c>
      <c r="U37" s="29">
        <v>13.869</v>
      </c>
      <c r="V37" s="4"/>
      <c r="W37" s="78" t="s">
        <v>132</v>
      </c>
      <c r="X37" s="12">
        <v>1.9546440417729044E-2</v>
      </c>
      <c r="Y37" s="12">
        <v>0.11621785718490411</v>
      </c>
      <c r="Z37" s="12">
        <v>4.2000000000000003E-2</v>
      </c>
      <c r="AA37" s="12">
        <v>0</v>
      </c>
      <c r="AB37" s="12">
        <v>1</v>
      </c>
      <c r="AC37" s="12">
        <v>0.60599999999999998</v>
      </c>
      <c r="AD37" s="12">
        <v>0.41699999999999998</v>
      </c>
      <c r="AE37" s="12">
        <v>0.44900000000000001</v>
      </c>
      <c r="AF37" s="12">
        <v>0.42899999999999999</v>
      </c>
      <c r="AG37" s="12">
        <v>1.409</v>
      </c>
      <c r="AH37" s="12">
        <v>1.4219999999999999</v>
      </c>
      <c r="AI37" s="12">
        <v>1.59</v>
      </c>
      <c r="AJ37" s="12">
        <v>0.40500000000000003</v>
      </c>
      <c r="AK37" s="12">
        <v>1.4359999999999999</v>
      </c>
      <c r="AL37" s="64">
        <v>0</v>
      </c>
      <c r="AM37" s="12">
        <v>0</v>
      </c>
      <c r="AN37" s="12">
        <v>0.79200000000000004</v>
      </c>
      <c r="AO37" s="12">
        <v>0.48299999999999998</v>
      </c>
      <c r="AP37" s="12">
        <v>0.39700000000000002</v>
      </c>
      <c r="AQ37" s="29">
        <v>0.41200000000000003</v>
      </c>
    </row>
    <row r="38" spans="1:43" ht="14.25" customHeight="1" x14ac:dyDescent="0.35">
      <c r="A38" s="78" t="s">
        <v>92</v>
      </c>
      <c r="B38" s="12">
        <v>1.0177051430186033</v>
      </c>
      <c r="C38" s="12">
        <v>1.4736626116557596</v>
      </c>
      <c r="D38" s="12">
        <v>1.45</v>
      </c>
      <c r="E38" s="12">
        <v>1.3919999999999999</v>
      </c>
      <c r="F38" s="12">
        <v>1.3180000000000001</v>
      </c>
      <c r="G38" s="12">
        <v>1.833</v>
      </c>
      <c r="H38" s="12">
        <v>1.7150000000000001</v>
      </c>
      <c r="I38" s="12">
        <v>1.637</v>
      </c>
      <c r="J38" s="12">
        <v>1.262</v>
      </c>
      <c r="K38" s="12">
        <v>1.1240000000000001</v>
      </c>
      <c r="L38" s="12">
        <v>1.31</v>
      </c>
      <c r="M38" s="12">
        <v>1.04</v>
      </c>
      <c r="N38" s="12">
        <v>1.0389999999999999</v>
      </c>
      <c r="O38" s="12">
        <v>1.1379999999999999</v>
      </c>
      <c r="P38" s="64">
        <v>1.1639999999999999</v>
      </c>
      <c r="Q38" s="12">
        <v>3.6160000000000001</v>
      </c>
      <c r="R38" s="12">
        <v>2.9820000000000002</v>
      </c>
      <c r="S38" s="12">
        <v>3.569</v>
      </c>
      <c r="T38" s="12">
        <v>4.75</v>
      </c>
      <c r="U38" s="29">
        <v>4.6669999999999998</v>
      </c>
      <c r="W38" s="25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53"/>
      <c r="AM38" s="14"/>
      <c r="AN38" s="14"/>
      <c r="AO38" s="12"/>
      <c r="AP38" s="12"/>
      <c r="AQ38" s="26"/>
    </row>
    <row r="39" spans="1:43" ht="14.25" customHeight="1" x14ac:dyDescent="0.35">
      <c r="A39" s="78" t="s">
        <v>115</v>
      </c>
      <c r="B39" s="12">
        <v>1.0642931986484419</v>
      </c>
      <c r="C39" s="12">
        <v>1.6040082546634309</v>
      </c>
      <c r="D39" s="12">
        <v>1.544</v>
      </c>
      <c r="E39" s="12">
        <v>1.7629999999999999</v>
      </c>
      <c r="F39" s="12">
        <v>1.772</v>
      </c>
      <c r="G39" s="12">
        <v>1.6830000000000001</v>
      </c>
      <c r="H39" s="12">
        <v>1.4490000000000001</v>
      </c>
      <c r="I39" s="12">
        <v>0.9</v>
      </c>
      <c r="J39" s="12">
        <v>1.0960000000000001</v>
      </c>
      <c r="K39" s="12">
        <v>1.7290000000000001</v>
      </c>
      <c r="L39" s="12">
        <v>2.0019999999999998</v>
      </c>
      <c r="M39" s="12">
        <v>2.081</v>
      </c>
      <c r="N39" s="12">
        <v>2.782</v>
      </c>
      <c r="O39" s="12">
        <v>2.7450000000000001</v>
      </c>
      <c r="P39" s="64">
        <v>3.0049999999999999</v>
      </c>
      <c r="Q39" s="12">
        <v>2.8580000000000001</v>
      </c>
      <c r="R39" s="12">
        <v>3.4530000000000003</v>
      </c>
      <c r="S39" s="12">
        <v>4.5670000000000002</v>
      </c>
      <c r="T39" s="12">
        <v>5.0440000000000005</v>
      </c>
      <c r="U39" s="29">
        <v>4.0970000000000004</v>
      </c>
      <c r="W39" s="21" t="s">
        <v>143</v>
      </c>
      <c r="X39" s="11">
        <f t="shared" ref="X39:AC39" si="54">SUM(X40:X47)</f>
        <v>1107.4110327916001</v>
      </c>
      <c r="Y39" s="11">
        <f t="shared" si="54"/>
        <v>1118.9458653521096</v>
      </c>
      <c r="Z39" s="11">
        <f t="shared" si="54"/>
        <v>1108.057</v>
      </c>
      <c r="AA39" s="11">
        <f t="shared" si="54"/>
        <v>1183.877</v>
      </c>
      <c r="AB39" s="11">
        <f t="shared" si="54"/>
        <v>1247.5070000000001</v>
      </c>
      <c r="AC39" s="11">
        <f t="shared" si="54"/>
        <v>1320.1770000000001</v>
      </c>
      <c r="AD39" s="11">
        <f t="shared" ref="AD39:AI39" si="55">SUM(AD40:AD47)</f>
        <v>1448.2869999999998</v>
      </c>
      <c r="AE39" s="11">
        <f t="shared" si="55"/>
        <v>1508.9</v>
      </c>
      <c r="AF39" s="11">
        <f t="shared" si="55"/>
        <v>1555.6219999999998</v>
      </c>
      <c r="AG39" s="11">
        <f t="shared" si="55"/>
        <v>1649.3419999999999</v>
      </c>
      <c r="AH39" s="11">
        <f t="shared" si="55"/>
        <v>1665.038</v>
      </c>
      <c r="AI39" s="11">
        <f t="shared" si="55"/>
        <v>1906.692</v>
      </c>
      <c r="AJ39" s="11">
        <f t="shared" ref="AJ39:AK39" si="56">SUM(AJ40:AJ47)</f>
        <v>2064.9470000000001</v>
      </c>
      <c r="AK39" s="11">
        <f t="shared" si="56"/>
        <v>2297.9549999999999</v>
      </c>
      <c r="AL39" s="51">
        <f t="shared" ref="AL39:AQ39" si="57">SUM(AL40:AL47)</f>
        <v>2364.5030000000002</v>
      </c>
      <c r="AM39" s="11">
        <f t="shared" si="57"/>
        <v>2477.6570000000002</v>
      </c>
      <c r="AN39" s="11">
        <f t="shared" si="57"/>
        <v>2456.9260000000004</v>
      </c>
      <c r="AO39" s="11">
        <f t="shared" si="57"/>
        <v>2424.2660000000005</v>
      </c>
      <c r="AP39" s="11">
        <f t="shared" si="57"/>
        <v>2649.817</v>
      </c>
      <c r="AQ39" s="11">
        <f t="shared" si="57"/>
        <v>2879.1769999999997</v>
      </c>
    </row>
    <row r="40" spans="1:43" ht="14.25" customHeight="1" x14ac:dyDescent="0.35">
      <c r="A40" s="78" t="s">
        <v>93</v>
      </c>
      <c r="B40" s="12">
        <v>0.74860446068018549</v>
      </c>
      <c r="C40" s="12">
        <v>0.67359264547835163</v>
      </c>
      <c r="D40" s="12">
        <v>0.57599999999999996</v>
      </c>
      <c r="E40" s="12">
        <v>0.222</v>
      </c>
      <c r="F40" s="12">
        <v>0.22</v>
      </c>
      <c r="G40" s="12">
        <v>0.19700000000000001</v>
      </c>
      <c r="H40" s="12">
        <v>0.156</v>
      </c>
      <c r="I40" s="12">
        <v>7.0999999999999994E-2</v>
      </c>
      <c r="J40" s="12">
        <v>0.13500000000000001</v>
      </c>
      <c r="K40" s="12">
        <v>0.624</v>
      </c>
      <c r="L40" s="12">
        <v>0.20699999999999999</v>
      </c>
      <c r="M40" s="12">
        <v>0.17199999999999999</v>
      </c>
      <c r="N40" s="12">
        <v>0.09</v>
      </c>
      <c r="O40" s="12">
        <v>6.0999999999999999E-2</v>
      </c>
      <c r="P40" s="64">
        <v>3.9E-2</v>
      </c>
      <c r="Q40" s="12">
        <v>1.4999999999999999E-2</v>
      </c>
      <c r="R40" s="12">
        <v>1.7000000000000001E-2</v>
      </c>
      <c r="S40" s="12">
        <v>3.0000000000000001E-3</v>
      </c>
      <c r="T40" s="12">
        <v>0</v>
      </c>
      <c r="U40" s="29">
        <v>0</v>
      </c>
      <c r="W40" s="78" t="s">
        <v>133</v>
      </c>
      <c r="X40" s="12">
        <v>4.3188977636051415</v>
      </c>
      <c r="Y40" s="12">
        <v>0.15607839575628224</v>
      </c>
      <c r="Z40" s="12">
        <v>0.156</v>
      </c>
      <c r="AA40" s="12">
        <v>1.006</v>
      </c>
      <c r="AB40" s="12">
        <v>3.8460000000000001</v>
      </c>
      <c r="AC40" s="12">
        <v>7.9459999999999997</v>
      </c>
      <c r="AD40" s="12">
        <v>14.412000000000001</v>
      </c>
      <c r="AE40" s="12">
        <v>7.8</v>
      </c>
      <c r="AF40" s="12">
        <v>7.9</v>
      </c>
      <c r="AG40" s="12">
        <v>4.2</v>
      </c>
      <c r="AH40" s="12">
        <v>0</v>
      </c>
      <c r="AI40" s="12">
        <v>34.945999999999998</v>
      </c>
      <c r="AJ40" s="12">
        <v>0.3</v>
      </c>
      <c r="AK40" s="12">
        <v>40</v>
      </c>
      <c r="AL40" s="64">
        <v>40</v>
      </c>
      <c r="AM40" s="12">
        <v>75</v>
      </c>
      <c r="AN40" s="12">
        <v>50</v>
      </c>
      <c r="AO40" s="12">
        <v>32</v>
      </c>
      <c r="AP40" s="12">
        <v>0.8</v>
      </c>
      <c r="AQ40" s="29">
        <v>66.2</v>
      </c>
    </row>
    <row r="41" spans="1:43" ht="14.25" customHeight="1" x14ac:dyDescent="0.35">
      <c r="A41" s="2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3"/>
      <c r="Q41" s="14"/>
      <c r="R41" s="14"/>
      <c r="S41" s="14"/>
      <c r="T41" s="14"/>
      <c r="U41" s="26"/>
      <c r="W41" s="78" t="s">
        <v>134</v>
      </c>
      <c r="X41" s="12">
        <v>49.486942730329154</v>
      </c>
      <c r="Y41" s="12">
        <v>49.042422040691392</v>
      </c>
      <c r="Z41" s="12">
        <v>71.635999999999996</v>
      </c>
      <c r="AA41" s="12">
        <v>77.61</v>
      </c>
      <c r="AB41" s="12">
        <v>64.656000000000006</v>
      </c>
      <c r="AC41" s="12">
        <v>70.951999999999998</v>
      </c>
      <c r="AD41" s="12">
        <v>90.784000000000006</v>
      </c>
      <c r="AE41" s="12">
        <v>98.921999999999997</v>
      </c>
      <c r="AF41" s="12">
        <v>112.652</v>
      </c>
      <c r="AG41" s="12">
        <v>136.91300000000001</v>
      </c>
      <c r="AH41" s="12">
        <v>131.614</v>
      </c>
      <c r="AI41" s="12">
        <v>142.178</v>
      </c>
      <c r="AJ41" s="12">
        <v>170.58699999999999</v>
      </c>
      <c r="AK41" s="12">
        <v>212.404</v>
      </c>
      <c r="AL41" s="64">
        <v>247.048</v>
      </c>
      <c r="AM41" s="12">
        <v>241.881</v>
      </c>
      <c r="AN41" s="12">
        <v>253.989</v>
      </c>
      <c r="AO41" s="14">
        <v>251.36700000000002</v>
      </c>
      <c r="AP41" s="14">
        <v>237.77799999999999</v>
      </c>
      <c r="AQ41" s="29">
        <v>260.90600000000001</v>
      </c>
    </row>
    <row r="42" spans="1:43" ht="14.25" customHeight="1" x14ac:dyDescent="0.35">
      <c r="A42" s="21" t="s">
        <v>116</v>
      </c>
      <c r="B42" s="11">
        <f t="shared" ref="B42:G42" si="58">B43+B49</f>
        <v>539.4395641914449</v>
      </c>
      <c r="C42" s="11">
        <f t="shared" si="58"/>
        <v>536.55026380276263</v>
      </c>
      <c r="D42" s="11">
        <f t="shared" si="58"/>
        <v>627.86599999999999</v>
      </c>
      <c r="E42" s="11">
        <f t="shared" si="58"/>
        <v>612.77499999999998</v>
      </c>
      <c r="F42" s="11">
        <f t="shared" si="58"/>
        <v>643.44600000000003</v>
      </c>
      <c r="G42" s="11">
        <f t="shared" si="58"/>
        <v>694.92499999999995</v>
      </c>
      <c r="H42" s="11">
        <f t="shared" ref="H42:M42" si="59">H43+H49</f>
        <v>763.55899999999997</v>
      </c>
      <c r="I42" s="11">
        <f t="shared" si="59"/>
        <v>780.49400000000003</v>
      </c>
      <c r="J42" s="11">
        <f t="shared" si="59"/>
        <v>825.66899999999998</v>
      </c>
      <c r="K42" s="11">
        <f t="shared" si="59"/>
        <v>859.51300000000003</v>
      </c>
      <c r="L42" s="11">
        <f t="shared" si="59"/>
        <v>863.26599999999996</v>
      </c>
      <c r="M42" s="11">
        <f t="shared" si="59"/>
        <v>963.85400000000004</v>
      </c>
      <c r="N42" s="11">
        <f t="shared" ref="N42:O42" si="60">N43+N49</f>
        <v>1050.595</v>
      </c>
      <c r="O42" s="11">
        <f t="shared" si="60"/>
        <v>1078.7950000000001</v>
      </c>
      <c r="P42" s="51">
        <f t="shared" ref="P42:U42" si="61">P43+P49</f>
        <v>1089.2099999999998</v>
      </c>
      <c r="Q42" s="11">
        <f t="shared" si="61"/>
        <v>1043.106</v>
      </c>
      <c r="R42" s="11">
        <f t="shared" si="61"/>
        <v>1114.3510000000001</v>
      </c>
      <c r="S42" s="11">
        <f t="shared" si="61"/>
        <v>1047.7340000000002</v>
      </c>
      <c r="T42" s="11">
        <f t="shared" si="61"/>
        <v>1198.3389999999999</v>
      </c>
      <c r="U42" s="11">
        <f t="shared" si="61"/>
        <v>1324.6770000000001</v>
      </c>
      <c r="W42" s="78" t="s">
        <v>135</v>
      </c>
      <c r="X42" s="12">
        <v>86.776392469890141</v>
      </c>
      <c r="Y42" s="12">
        <v>50.56536371480037</v>
      </c>
      <c r="Z42" s="12">
        <v>13.161</v>
      </c>
      <c r="AA42" s="12">
        <v>14.292</v>
      </c>
      <c r="AB42" s="12">
        <v>12.404999999999999</v>
      </c>
      <c r="AC42" s="12">
        <v>10.79</v>
      </c>
      <c r="AD42" s="12">
        <v>8.19</v>
      </c>
      <c r="AE42" s="12">
        <v>5.7759999999999998</v>
      </c>
      <c r="AF42" s="12">
        <v>4.66</v>
      </c>
      <c r="AG42" s="12">
        <v>6.4509999999999996</v>
      </c>
      <c r="AH42" s="12">
        <v>5.2279999999999998</v>
      </c>
      <c r="AI42" s="12">
        <v>4.2530000000000001</v>
      </c>
      <c r="AJ42" s="12">
        <v>7.9290000000000003</v>
      </c>
      <c r="AK42" s="12">
        <v>6.2060000000000004</v>
      </c>
      <c r="AL42" s="64">
        <v>5.2060000000000004</v>
      </c>
      <c r="AM42" s="12">
        <v>4.742</v>
      </c>
      <c r="AN42" s="12">
        <v>5.55</v>
      </c>
      <c r="AO42" s="11">
        <v>4.516</v>
      </c>
      <c r="AP42" s="11">
        <v>5.6450000000000005</v>
      </c>
      <c r="AQ42" s="29">
        <v>18.100999999999999</v>
      </c>
    </row>
    <row r="43" spans="1:43" ht="14.25" customHeight="1" x14ac:dyDescent="0.35">
      <c r="A43" s="77" t="s">
        <v>94</v>
      </c>
      <c r="B43" s="14"/>
      <c r="C43" s="14">
        <f t="shared" ref="C43:H43" si="62">SUM(C44:C47)</f>
        <v>46.951341550995416</v>
      </c>
      <c r="D43" s="14">
        <f t="shared" si="62"/>
        <v>37.318999999999996</v>
      </c>
      <c r="E43" s="14">
        <f t="shared" si="62"/>
        <v>32.177999999999997</v>
      </c>
      <c r="F43" s="14">
        <f t="shared" si="62"/>
        <v>49.862000000000002</v>
      </c>
      <c r="G43" s="14">
        <f t="shared" si="62"/>
        <v>60.03</v>
      </c>
      <c r="H43" s="14">
        <f t="shared" si="62"/>
        <v>50.93</v>
      </c>
      <c r="I43" s="14">
        <f t="shared" ref="I43:N43" si="63">SUM(I44:I47)</f>
        <v>47.753999999999998</v>
      </c>
      <c r="J43" s="14">
        <f t="shared" si="63"/>
        <v>36.791000000000004</v>
      </c>
      <c r="K43" s="14">
        <f t="shared" si="63"/>
        <v>44.094000000000001</v>
      </c>
      <c r="L43" s="14">
        <f t="shared" si="63"/>
        <v>35.998000000000005</v>
      </c>
      <c r="M43" s="14">
        <f t="shared" si="63"/>
        <v>29.338999999999999</v>
      </c>
      <c r="N43" s="14">
        <f t="shared" si="63"/>
        <v>27.238999999999997</v>
      </c>
      <c r="O43" s="14">
        <f t="shared" ref="O43:P43" si="64">SUM(O44:O47)</f>
        <v>31.765000000000001</v>
      </c>
      <c r="P43" s="53">
        <f t="shared" si="64"/>
        <v>33.763999999999996</v>
      </c>
      <c r="Q43" s="14">
        <f t="shared" ref="Q43" si="65">SUM(Q44:Q47)</f>
        <v>38.436000000000007</v>
      </c>
      <c r="R43" s="14">
        <v>61.942</v>
      </c>
      <c r="S43" s="14">
        <v>75.361000000000004</v>
      </c>
      <c r="T43" s="14">
        <v>81.634</v>
      </c>
      <c r="U43" s="26">
        <v>86.048000000000002</v>
      </c>
      <c r="W43" s="78" t="s">
        <v>136</v>
      </c>
      <c r="X43" s="12">
        <v>0.75550016566510758</v>
      </c>
      <c r="Y43" s="12">
        <v>0.94420701915492289</v>
      </c>
      <c r="Z43" s="12">
        <v>1.66</v>
      </c>
      <c r="AA43" s="12">
        <v>2.403</v>
      </c>
      <c r="AB43" s="12">
        <v>2.7949999999999999</v>
      </c>
      <c r="AC43" s="12">
        <v>3.246</v>
      </c>
      <c r="AD43" s="12">
        <v>3.3109999999999999</v>
      </c>
      <c r="AE43" s="12">
        <v>3.3029999999999999</v>
      </c>
      <c r="AF43" s="12">
        <v>3.335</v>
      </c>
      <c r="AG43" s="12">
        <v>10.183999999999999</v>
      </c>
      <c r="AH43" s="12">
        <v>19.940000000000001</v>
      </c>
      <c r="AI43" s="12">
        <v>25.077000000000002</v>
      </c>
      <c r="AJ43" s="12">
        <v>35.517000000000003</v>
      </c>
      <c r="AK43" s="12">
        <v>42.695999999999998</v>
      </c>
      <c r="AL43" s="64">
        <v>42.936999999999998</v>
      </c>
      <c r="AM43" s="12">
        <v>47.826000000000001</v>
      </c>
      <c r="AN43" s="12">
        <v>34.825000000000003</v>
      </c>
      <c r="AO43" s="14">
        <v>60.774000000000001</v>
      </c>
      <c r="AP43" s="14">
        <v>63.167999999999999</v>
      </c>
      <c r="AQ43" s="29">
        <v>59.673000000000002</v>
      </c>
    </row>
    <row r="44" spans="1:43" ht="14.25" customHeight="1" x14ac:dyDescent="0.35">
      <c r="A44" s="78" t="s">
        <v>95</v>
      </c>
      <c r="B44" s="12"/>
      <c r="C44" s="12">
        <v>3.9250016398322827</v>
      </c>
      <c r="D44" s="12">
        <v>0.47</v>
      </c>
      <c r="E44" s="12">
        <v>0.40799999999999997</v>
      </c>
      <c r="F44" s="12">
        <v>2.2770000000000001</v>
      </c>
      <c r="G44" s="12">
        <v>1.105</v>
      </c>
      <c r="H44" s="12">
        <v>0.48199999999999998</v>
      </c>
      <c r="I44" s="12">
        <v>0.442</v>
      </c>
      <c r="J44" s="12">
        <v>4.7E-2</v>
      </c>
      <c r="K44" s="12">
        <v>7.7110000000000003</v>
      </c>
      <c r="L44" s="12">
        <v>6.7720000000000002</v>
      </c>
      <c r="M44" s="12">
        <v>4.2939999999999996</v>
      </c>
      <c r="N44" s="12">
        <v>4.83</v>
      </c>
      <c r="O44" s="12">
        <v>4.367</v>
      </c>
      <c r="P44" s="64">
        <v>5.4489999999999998</v>
      </c>
      <c r="Q44" s="12">
        <v>8.2270000000000003</v>
      </c>
      <c r="R44" s="12">
        <v>9.51</v>
      </c>
      <c r="S44" s="12">
        <v>10.518000000000001</v>
      </c>
      <c r="T44" s="12">
        <v>10.992000000000001</v>
      </c>
      <c r="U44" s="29">
        <v>11.53</v>
      </c>
      <c r="W44" s="78" t="s">
        <v>137</v>
      </c>
      <c r="X44" s="12">
        <v>73.916743612643018</v>
      </c>
      <c r="Y44" s="12">
        <v>72.046325682464555</v>
      </c>
      <c r="Z44" s="12">
        <v>77.347999999999999</v>
      </c>
      <c r="AA44" s="12">
        <v>80.463999999999999</v>
      </c>
      <c r="AB44" s="12">
        <v>80.165000000000006</v>
      </c>
      <c r="AC44" s="12">
        <v>34.667999999999999</v>
      </c>
      <c r="AD44" s="12">
        <v>32.935000000000002</v>
      </c>
      <c r="AE44" s="12">
        <v>41.298999999999999</v>
      </c>
      <c r="AF44" s="12">
        <v>32.110999999999997</v>
      </c>
      <c r="AG44" s="12">
        <v>38.340000000000003</v>
      </c>
      <c r="AH44" s="12">
        <v>40.363999999999997</v>
      </c>
      <c r="AI44" s="12">
        <v>54.975000000000001</v>
      </c>
      <c r="AJ44" s="12">
        <v>48.948</v>
      </c>
      <c r="AK44" s="12">
        <v>50.390999999999998</v>
      </c>
      <c r="AL44" s="64">
        <v>52.744999999999997</v>
      </c>
      <c r="AM44" s="12">
        <v>60.131</v>
      </c>
      <c r="AN44" s="12">
        <v>57.962000000000003</v>
      </c>
      <c r="AO44" s="12">
        <v>59.050000000000004</v>
      </c>
      <c r="AP44" s="12">
        <v>60.445</v>
      </c>
      <c r="AQ44" s="29">
        <v>68.566000000000003</v>
      </c>
    </row>
    <row r="45" spans="1:43" ht="14.25" customHeight="1" x14ac:dyDescent="0.35">
      <c r="A45" s="78" t="s">
        <v>96</v>
      </c>
      <c r="B45" s="12"/>
      <c r="C45" s="12">
        <v>4.6552736165281638</v>
      </c>
      <c r="D45" s="12">
        <v>6.7939999999999996</v>
      </c>
      <c r="E45" s="12">
        <v>4.7770000000000001</v>
      </c>
      <c r="F45" s="12">
        <v>17.821000000000002</v>
      </c>
      <c r="G45" s="12">
        <v>17.393000000000001</v>
      </c>
      <c r="H45" s="12">
        <v>16.09</v>
      </c>
      <c r="I45" s="12">
        <v>22.353000000000002</v>
      </c>
      <c r="J45" s="12">
        <v>21.181000000000001</v>
      </c>
      <c r="K45" s="12">
        <v>25.731000000000002</v>
      </c>
      <c r="L45" s="12">
        <v>21.626000000000001</v>
      </c>
      <c r="M45" s="12">
        <v>17.861999999999998</v>
      </c>
      <c r="N45" s="12">
        <v>14.32</v>
      </c>
      <c r="O45" s="12">
        <v>9.8010000000000002</v>
      </c>
      <c r="P45" s="64">
        <v>8.2349999999999994</v>
      </c>
      <c r="Q45" s="12">
        <v>10.238</v>
      </c>
      <c r="R45" s="12">
        <v>31.708000000000002</v>
      </c>
      <c r="S45" s="12">
        <v>36.048000000000002</v>
      </c>
      <c r="T45" s="12">
        <v>36.18</v>
      </c>
      <c r="U45" s="29">
        <v>36.377000000000002</v>
      </c>
      <c r="W45" s="78" t="s">
        <v>138</v>
      </c>
      <c r="X45" s="12">
        <v>252.57739587905942</v>
      </c>
      <c r="Y45" s="12">
        <v>277.77463826981716</v>
      </c>
      <c r="Z45" s="12">
        <v>257.19600000000003</v>
      </c>
      <c r="AA45" s="12">
        <v>289.68700000000001</v>
      </c>
      <c r="AB45" s="12">
        <v>328.505</v>
      </c>
      <c r="AC45" s="12">
        <v>368.19900000000001</v>
      </c>
      <c r="AD45" s="12">
        <v>406.39</v>
      </c>
      <c r="AE45" s="12">
        <v>420.23500000000001</v>
      </c>
      <c r="AF45" s="12">
        <v>421.49099999999999</v>
      </c>
      <c r="AG45" s="12">
        <v>429.97699999999998</v>
      </c>
      <c r="AH45" s="12">
        <v>437.78100000000001</v>
      </c>
      <c r="AI45" s="12">
        <v>532.44600000000003</v>
      </c>
      <c r="AJ45" s="12">
        <v>565.65700000000004</v>
      </c>
      <c r="AK45" s="12">
        <v>588.95100000000002</v>
      </c>
      <c r="AL45" s="64">
        <v>584.91700000000003</v>
      </c>
      <c r="AM45" s="12">
        <v>591.25599999999997</v>
      </c>
      <c r="AN45" s="12">
        <v>630.48</v>
      </c>
      <c r="AO45" s="12">
        <v>648.47</v>
      </c>
      <c r="AP45" s="12">
        <v>781.93799999999999</v>
      </c>
      <c r="AQ45" s="29">
        <v>803.03399999999999</v>
      </c>
    </row>
    <row r="46" spans="1:43" ht="14.25" customHeight="1" x14ac:dyDescent="0.35">
      <c r="A46" s="78" t="s">
        <v>97</v>
      </c>
      <c r="B46" s="12"/>
      <c r="C46" s="12">
        <v>37.073160066131493</v>
      </c>
      <c r="D46" s="12">
        <v>29.963999999999999</v>
      </c>
      <c r="E46" s="12">
        <v>24.940999999999999</v>
      </c>
      <c r="F46" s="12">
        <v>27.8</v>
      </c>
      <c r="G46" s="12">
        <v>39.243000000000002</v>
      </c>
      <c r="H46" s="12">
        <v>32.338000000000001</v>
      </c>
      <c r="I46" s="12">
        <v>22.895</v>
      </c>
      <c r="J46" s="12">
        <v>14.776</v>
      </c>
      <c r="K46" s="12">
        <v>10.535</v>
      </c>
      <c r="L46" s="12">
        <v>7.2590000000000003</v>
      </c>
      <c r="M46" s="12">
        <v>5.3109999999999999</v>
      </c>
      <c r="N46" s="12">
        <v>7.532</v>
      </c>
      <c r="O46" s="12">
        <v>17.116</v>
      </c>
      <c r="P46" s="64">
        <v>19.725000000000001</v>
      </c>
      <c r="Q46" s="12">
        <v>18.917000000000002</v>
      </c>
      <c r="R46" s="12">
        <v>20.327000000000002</v>
      </c>
      <c r="S46" s="12">
        <v>19.314</v>
      </c>
      <c r="T46" s="12">
        <v>19.831</v>
      </c>
      <c r="U46" s="29">
        <v>19.400000000000002</v>
      </c>
      <c r="W46" s="78" t="s">
        <v>139</v>
      </c>
      <c r="X46" s="12">
        <v>51.88917088397892</v>
      </c>
      <c r="Y46" s="12">
        <v>128.93235986161497</v>
      </c>
      <c r="Z46" s="12">
        <v>124.82599999999999</v>
      </c>
      <c r="AA46" s="12">
        <v>130.35</v>
      </c>
      <c r="AB46" s="12">
        <v>138.137</v>
      </c>
      <c r="AC46" s="12">
        <v>179.483</v>
      </c>
      <c r="AD46" s="12">
        <v>184.726</v>
      </c>
      <c r="AE46" s="12">
        <v>183.24799999999999</v>
      </c>
      <c r="AF46" s="12">
        <v>183.255</v>
      </c>
      <c r="AG46" s="12">
        <v>187.892</v>
      </c>
      <c r="AH46" s="12">
        <v>173.715</v>
      </c>
      <c r="AI46" s="12">
        <v>185.24299999999999</v>
      </c>
      <c r="AJ46" s="12">
        <v>194.82900000000001</v>
      </c>
      <c r="AK46" s="12">
        <v>182.36099999999999</v>
      </c>
      <c r="AL46" s="64">
        <v>202.517</v>
      </c>
      <c r="AM46" s="12">
        <v>219.85599999999999</v>
      </c>
      <c r="AN46" s="12">
        <v>205.33100000000002</v>
      </c>
      <c r="AO46" s="12">
        <v>194.70000000000002</v>
      </c>
      <c r="AP46" s="12">
        <v>216.917</v>
      </c>
      <c r="AQ46" s="29">
        <v>216.40800000000002</v>
      </c>
    </row>
    <row r="47" spans="1:43" ht="14.25" customHeight="1" x14ac:dyDescent="0.35">
      <c r="A47" s="78" t="s">
        <v>98</v>
      </c>
      <c r="B47" s="13"/>
      <c r="C47" s="13">
        <v>1.2979062285034806</v>
      </c>
      <c r="D47" s="13">
        <v>9.0999999999999998E-2</v>
      </c>
      <c r="E47" s="13">
        <v>2.052</v>
      </c>
      <c r="F47" s="13">
        <v>1.964</v>
      </c>
      <c r="G47" s="13">
        <v>2.2890000000000001</v>
      </c>
      <c r="H47" s="13">
        <v>2.02</v>
      </c>
      <c r="I47" s="13">
        <v>2.0640000000000001</v>
      </c>
      <c r="J47" s="13">
        <v>0.78700000000000003</v>
      </c>
      <c r="K47" s="13">
        <v>0.11700000000000001</v>
      </c>
      <c r="L47" s="13">
        <v>0.34100000000000003</v>
      </c>
      <c r="M47" s="13">
        <v>1.8720000000000001</v>
      </c>
      <c r="N47" s="13">
        <v>0.55700000000000005</v>
      </c>
      <c r="O47" s="13">
        <v>0.48099999999999998</v>
      </c>
      <c r="P47" s="52">
        <v>0.35499999999999998</v>
      </c>
      <c r="Q47" s="13">
        <v>1.054</v>
      </c>
      <c r="R47" s="13">
        <v>0.39700000000000002</v>
      </c>
      <c r="S47" s="13">
        <v>9.4809999999999999</v>
      </c>
      <c r="T47" s="13">
        <v>14.631</v>
      </c>
      <c r="U47" s="24">
        <v>18.741</v>
      </c>
      <c r="W47" s="78" t="s">
        <v>140</v>
      </c>
      <c r="X47" s="12">
        <v>587.68998928642907</v>
      </c>
      <c r="Y47" s="12">
        <v>539.4844703678101</v>
      </c>
      <c r="Z47" s="12">
        <v>562.07399999999996</v>
      </c>
      <c r="AA47" s="12">
        <v>588.06500000000005</v>
      </c>
      <c r="AB47" s="12">
        <v>616.99800000000005</v>
      </c>
      <c r="AC47" s="12">
        <v>644.89300000000003</v>
      </c>
      <c r="AD47" s="12">
        <v>707.53899999999999</v>
      </c>
      <c r="AE47" s="12">
        <v>748.31700000000001</v>
      </c>
      <c r="AF47" s="12">
        <v>790.21799999999996</v>
      </c>
      <c r="AG47" s="12">
        <v>835.38499999999999</v>
      </c>
      <c r="AH47" s="12">
        <v>856.39599999999996</v>
      </c>
      <c r="AI47" s="12">
        <v>927.57399999999996</v>
      </c>
      <c r="AJ47" s="12">
        <v>1041.18</v>
      </c>
      <c r="AK47" s="12">
        <v>1174.9459999999999</v>
      </c>
      <c r="AL47" s="64">
        <v>1189.133</v>
      </c>
      <c r="AM47" s="12">
        <v>1236.9649999999999</v>
      </c>
      <c r="AN47" s="12">
        <v>1218.789</v>
      </c>
      <c r="AO47" s="13">
        <v>1173.3890000000001</v>
      </c>
      <c r="AP47" s="13">
        <v>1283.126</v>
      </c>
      <c r="AQ47" s="29">
        <v>1386.289</v>
      </c>
    </row>
    <row r="48" spans="1:43" ht="14.25" customHeight="1" x14ac:dyDescent="0.35">
      <c r="A48" s="2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53"/>
      <c r="Q48" s="14"/>
      <c r="R48" s="14"/>
      <c r="S48" s="14"/>
      <c r="T48" s="14"/>
      <c r="U48" s="26"/>
      <c r="V48" s="5"/>
      <c r="W48" s="25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53"/>
      <c r="AM48" s="14"/>
      <c r="AN48" s="14"/>
      <c r="AO48" s="14"/>
      <c r="AP48" s="14"/>
      <c r="AQ48" s="26"/>
    </row>
    <row r="49" spans="1:43" ht="14.25" customHeight="1" x14ac:dyDescent="0.35">
      <c r="A49" s="21" t="s">
        <v>117</v>
      </c>
      <c r="B49" s="11">
        <f t="shared" ref="B49:G49" si="66">SUM(B50:B53)</f>
        <v>539.4395641914449</v>
      </c>
      <c r="C49" s="11">
        <f t="shared" si="66"/>
        <v>489.59892225176719</v>
      </c>
      <c r="D49" s="11">
        <f t="shared" si="66"/>
        <v>590.54700000000003</v>
      </c>
      <c r="E49" s="11">
        <f t="shared" si="66"/>
        <v>580.59699999999998</v>
      </c>
      <c r="F49" s="11">
        <f t="shared" si="66"/>
        <v>593.58400000000006</v>
      </c>
      <c r="G49" s="11">
        <f t="shared" si="66"/>
        <v>634.89499999999998</v>
      </c>
      <c r="H49" s="11">
        <f t="shared" ref="H49:M49" si="67">SUM(H50:H53)</f>
        <v>712.62900000000002</v>
      </c>
      <c r="I49" s="11">
        <f t="shared" si="67"/>
        <v>732.74</v>
      </c>
      <c r="J49" s="11">
        <f t="shared" si="67"/>
        <v>788.87799999999993</v>
      </c>
      <c r="K49" s="11">
        <f t="shared" si="67"/>
        <v>815.41899999999998</v>
      </c>
      <c r="L49" s="11">
        <f t="shared" si="67"/>
        <v>827.26799999999992</v>
      </c>
      <c r="M49" s="11">
        <f t="shared" si="67"/>
        <v>934.5150000000001</v>
      </c>
      <c r="N49" s="11">
        <f t="shared" ref="N49:O49" si="68">SUM(N50:N53)</f>
        <v>1023.356</v>
      </c>
      <c r="O49" s="11">
        <f t="shared" si="68"/>
        <v>1047.03</v>
      </c>
      <c r="P49" s="51">
        <f t="shared" ref="P49:Q49" si="69">SUM(P50:P53)</f>
        <v>1055.4459999999999</v>
      </c>
      <c r="Q49" s="11">
        <f t="shared" si="69"/>
        <v>1004.67</v>
      </c>
      <c r="R49" s="11">
        <v>1052.4090000000001</v>
      </c>
      <c r="S49" s="11">
        <v>972.37300000000005</v>
      </c>
      <c r="T49" s="11">
        <v>1116.7049999999999</v>
      </c>
      <c r="U49" s="22">
        <v>1238.6290000000001</v>
      </c>
      <c r="W49" s="19" t="s">
        <v>19</v>
      </c>
      <c r="X49" s="10">
        <f t="shared" ref="X49:AC49" si="70">X7+X15+X19+X23+X28</f>
        <v>4288.1030954747675</v>
      </c>
      <c r="Y49" s="10">
        <f t="shared" si="70"/>
        <v>4349.9709875826848</v>
      </c>
      <c r="Z49" s="10">
        <f t="shared" si="70"/>
        <v>4421.1890000000003</v>
      </c>
      <c r="AA49" s="10">
        <f t="shared" si="70"/>
        <v>4674.3710000000001</v>
      </c>
      <c r="AB49" s="10">
        <f t="shared" si="70"/>
        <v>4862.0249999999996</v>
      </c>
      <c r="AC49" s="10">
        <f t="shared" si="70"/>
        <v>5092.9970000000003</v>
      </c>
      <c r="AD49" s="10">
        <f t="shared" ref="AD49:AI49" si="71">AD7+AD15+AD19+AD23+AD28</f>
        <v>5395.1890000000003</v>
      </c>
      <c r="AE49" s="10">
        <f t="shared" si="71"/>
        <v>5628.1</v>
      </c>
      <c r="AF49" s="10">
        <f t="shared" si="71"/>
        <v>5798.9570000000003</v>
      </c>
      <c r="AG49" s="10">
        <f t="shared" si="71"/>
        <v>6101.2369999999992</v>
      </c>
      <c r="AH49" s="10">
        <f t="shared" si="71"/>
        <v>6291.9340000000002</v>
      </c>
      <c r="AI49" s="10">
        <f t="shared" si="71"/>
        <v>8423.09</v>
      </c>
      <c r="AJ49" s="10">
        <f t="shared" ref="AJ49:AK49" si="72">AJ7+AJ15+AJ19+AJ23+AJ28</f>
        <v>8775.9009999999998</v>
      </c>
      <c r="AK49" s="10">
        <f t="shared" si="72"/>
        <v>9140.0949999999993</v>
      </c>
      <c r="AL49" s="50">
        <f t="shared" ref="AL49:AM49" si="73">AL7+AL15+AL19+AL23+AL28</f>
        <v>9267.3029999999999</v>
      </c>
      <c r="AM49" s="10">
        <f t="shared" si="73"/>
        <v>9462.5279999999984</v>
      </c>
      <c r="AN49" s="10">
        <v>9598.1290000000008</v>
      </c>
      <c r="AO49" s="10">
        <v>9850.9609999999993</v>
      </c>
      <c r="AP49" s="10">
        <v>10456.755000000001</v>
      </c>
      <c r="AQ49" s="20">
        <v>11019.514000000001</v>
      </c>
    </row>
    <row r="50" spans="1:43" ht="14.25" customHeight="1" x14ac:dyDescent="0.35">
      <c r="A50" s="78" t="s">
        <v>99</v>
      </c>
      <c r="B50" s="12">
        <v>346.9229177914234</v>
      </c>
      <c r="C50" s="12">
        <v>339.21923800778035</v>
      </c>
      <c r="D50" s="12">
        <v>410.11</v>
      </c>
      <c r="E50" s="12">
        <v>382.62599999999998</v>
      </c>
      <c r="F50" s="12">
        <v>378.42500000000001</v>
      </c>
      <c r="G50" s="12">
        <v>397.52300000000002</v>
      </c>
      <c r="H50" s="12">
        <v>442.63</v>
      </c>
      <c r="I50" s="12">
        <v>460.01100000000002</v>
      </c>
      <c r="J50" s="12">
        <v>501.733</v>
      </c>
      <c r="K50" s="12">
        <v>551.07399999999996</v>
      </c>
      <c r="L50" s="12">
        <v>561.70100000000002</v>
      </c>
      <c r="M50" s="12">
        <v>583.40700000000004</v>
      </c>
      <c r="N50" s="12">
        <v>677.89099999999996</v>
      </c>
      <c r="O50" s="12">
        <v>685.58399999999995</v>
      </c>
      <c r="P50" s="64">
        <v>713.70399999999995</v>
      </c>
      <c r="Q50" s="12">
        <v>684.20799999999997</v>
      </c>
      <c r="R50" s="12">
        <v>735.74</v>
      </c>
      <c r="S50" s="12">
        <v>644.68200000000002</v>
      </c>
      <c r="T50" s="12">
        <v>730.74900000000002</v>
      </c>
      <c r="U50" s="29">
        <v>800.29500000000007</v>
      </c>
      <c r="W50" s="25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53"/>
      <c r="AM50" s="14"/>
      <c r="AN50" s="14"/>
      <c r="AO50" s="12"/>
      <c r="AP50" s="12"/>
      <c r="AQ50" s="26"/>
    </row>
    <row r="51" spans="1:43" ht="14.25" customHeight="1" x14ac:dyDescent="0.35">
      <c r="A51" s="78" t="s">
        <v>118</v>
      </c>
      <c r="B51" s="12">
        <v>9.3906046860520078</v>
      </c>
      <c r="C51" s="12">
        <v>2.349921708520232</v>
      </c>
      <c r="D51" s="12">
        <v>4.6360000000000001</v>
      </c>
      <c r="E51" s="12">
        <v>2.2549999999999999</v>
      </c>
      <c r="F51" s="12">
        <v>1.8160000000000001</v>
      </c>
      <c r="G51" s="12">
        <f>1.335</f>
        <v>1.335</v>
      </c>
      <c r="H51" s="12">
        <v>4.1479999999999997</v>
      </c>
      <c r="I51" s="12">
        <v>4.4850000000000003</v>
      </c>
      <c r="J51" s="12">
        <v>8.2859999999999996</v>
      </c>
      <c r="K51" s="12">
        <v>14.448</v>
      </c>
      <c r="L51" s="12">
        <v>13.084</v>
      </c>
      <c r="M51" s="12">
        <v>26.512</v>
      </c>
      <c r="N51" s="12">
        <v>23.257000000000001</v>
      </c>
      <c r="O51" s="12">
        <v>27.651</v>
      </c>
      <c r="P51" s="64">
        <v>27.164000000000001</v>
      </c>
      <c r="Q51" s="12">
        <v>42.106000000000002</v>
      </c>
      <c r="R51" s="12">
        <v>46.064999999999998</v>
      </c>
      <c r="S51" s="12">
        <v>52.625</v>
      </c>
      <c r="T51" s="12">
        <v>40.844000000000001</v>
      </c>
      <c r="U51" s="29">
        <v>49.303000000000004</v>
      </c>
      <c r="W51" s="25" t="s">
        <v>47</v>
      </c>
      <c r="X51" s="14"/>
      <c r="Y51" s="14"/>
      <c r="Z51" s="14">
        <v>37.774000000000001</v>
      </c>
      <c r="AA51" s="14">
        <v>41.631999999999998</v>
      </c>
      <c r="AB51" s="14">
        <v>41.557000000000002</v>
      </c>
      <c r="AC51" s="14">
        <v>44.143000000000001</v>
      </c>
      <c r="AD51" s="14">
        <v>41.505000000000003</v>
      </c>
      <c r="AE51" s="14">
        <v>48.933999999999997</v>
      </c>
      <c r="AF51" s="14">
        <v>48.218000000000004</v>
      </c>
      <c r="AG51" s="14"/>
      <c r="AH51" s="14"/>
      <c r="AI51" s="14"/>
      <c r="AJ51" s="14"/>
      <c r="AK51" s="14"/>
      <c r="AL51" s="53"/>
      <c r="AM51" s="14"/>
      <c r="AN51" s="14"/>
      <c r="AO51" s="12"/>
      <c r="AP51" s="12"/>
      <c r="AQ51" s="26"/>
    </row>
    <row r="52" spans="1:43" ht="14.25" customHeight="1" x14ac:dyDescent="0.35">
      <c r="A52" s="78" t="s">
        <v>100</v>
      </c>
      <c r="B52" s="12">
        <v>35.099642937032122</v>
      </c>
      <c r="C52" s="12">
        <v>86.169906807069935</v>
      </c>
      <c r="D52" s="12">
        <v>110.72499999999999</v>
      </c>
      <c r="E52" s="12">
        <v>110.03700000000001</v>
      </c>
      <c r="F52" s="12">
        <v>116.148</v>
      </c>
      <c r="G52" s="12">
        <v>120.355</v>
      </c>
      <c r="H52" s="12">
        <v>138.364</v>
      </c>
      <c r="I52" s="12">
        <v>136.79900000000001</v>
      </c>
      <c r="J52" s="12">
        <v>143.42400000000001</v>
      </c>
      <c r="K52" s="12">
        <v>142.124</v>
      </c>
      <c r="L52" s="12">
        <v>148.07400000000001</v>
      </c>
      <c r="M52" s="12">
        <v>184.547</v>
      </c>
      <c r="N52" s="12">
        <v>169.05600000000001</v>
      </c>
      <c r="O52" s="12">
        <v>170.816</v>
      </c>
      <c r="P52" s="64">
        <v>165.19200000000001</v>
      </c>
      <c r="Q52" s="12">
        <v>164.136</v>
      </c>
      <c r="R52" s="12">
        <v>160.096</v>
      </c>
      <c r="S52" s="12">
        <v>170.87700000000001</v>
      </c>
      <c r="T52" s="12">
        <v>207.96299999999999</v>
      </c>
      <c r="U52" s="29">
        <v>209.38499999999999</v>
      </c>
      <c r="W52" s="25" t="s">
        <v>44</v>
      </c>
      <c r="X52" s="38"/>
      <c r="Y52" s="38"/>
      <c r="Z52" s="38"/>
      <c r="AA52" s="14">
        <v>97.585999999999999</v>
      </c>
      <c r="AB52" s="14">
        <v>104.556</v>
      </c>
      <c r="AC52" s="14">
        <v>115.88</v>
      </c>
      <c r="AD52" s="14">
        <v>152.547</v>
      </c>
      <c r="AE52" s="14">
        <v>318.74799999999999</v>
      </c>
      <c r="AF52" s="14">
        <v>387.05</v>
      </c>
      <c r="AG52" s="14"/>
      <c r="AH52" s="14"/>
      <c r="AI52" s="14"/>
      <c r="AJ52" s="14"/>
      <c r="AK52" s="14"/>
      <c r="AL52" s="53"/>
      <c r="AM52" s="14"/>
      <c r="AN52" s="14"/>
      <c r="AO52" s="12"/>
      <c r="AP52" s="12"/>
      <c r="AQ52" s="26"/>
    </row>
    <row r="53" spans="1:43" ht="14.25" customHeight="1" x14ac:dyDescent="0.35">
      <c r="A53" s="78" t="s">
        <v>101</v>
      </c>
      <c r="B53" s="13">
        <v>148.02639877693738</v>
      </c>
      <c r="C53" s="13">
        <v>61.859855728396681</v>
      </c>
      <c r="D53" s="13">
        <v>65.075999999999993</v>
      </c>
      <c r="E53" s="13">
        <v>85.679000000000002</v>
      </c>
      <c r="F53" s="13">
        <v>97.194999999999993</v>
      </c>
      <c r="G53" s="13">
        <v>115.682</v>
      </c>
      <c r="H53" s="13">
        <v>127.48699999999999</v>
      </c>
      <c r="I53" s="13">
        <v>131.44499999999999</v>
      </c>
      <c r="J53" s="13">
        <v>135.435</v>
      </c>
      <c r="K53" s="13">
        <v>107.773</v>
      </c>
      <c r="L53" s="13">
        <v>104.40900000000001</v>
      </c>
      <c r="M53" s="13">
        <v>140.04900000000001</v>
      </c>
      <c r="N53" s="13">
        <v>153.15199999999999</v>
      </c>
      <c r="O53" s="13">
        <v>162.97900000000001</v>
      </c>
      <c r="P53" s="52">
        <v>149.386</v>
      </c>
      <c r="Q53" s="13">
        <v>114.22</v>
      </c>
      <c r="R53" s="13">
        <v>110.508</v>
      </c>
      <c r="S53" s="13">
        <v>104.18900000000001</v>
      </c>
      <c r="T53" s="13">
        <v>137.149</v>
      </c>
      <c r="U53" s="24">
        <v>179.64600000000002</v>
      </c>
      <c r="W53" s="30" t="s">
        <v>46</v>
      </c>
      <c r="X53" s="16">
        <f>663.215/5.94573</f>
        <v>111.54475564817105</v>
      </c>
      <c r="Y53" s="16">
        <f>660.224/5.94573</f>
        <v>111.04170556012467</v>
      </c>
      <c r="Z53" s="16" t="e">
        <f>#REF!+Z51+#REF!+#REF!</f>
        <v>#REF!</v>
      </c>
      <c r="AA53" s="16">
        <f t="shared" ref="AA53:AF53" si="74">AA51+AA52</f>
        <v>139.21799999999999</v>
      </c>
      <c r="AB53" s="16">
        <f t="shared" si="74"/>
        <v>146.113</v>
      </c>
      <c r="AC53" s="16">
        <f t="shared" si="74"/>
        <v>160.023</v>
      </c>
      <c r="AD53" s="16">
        <f t="shared" si="74"/>
        <v>194.05199999999999</v>
      </c>
      <c r="AE53" s="16">
        <f t="shared" si="74"/>
        <v>367.68200000000002</v>
      </c>
      <c r="AF53" s="16">
        <f t="shared" si="74"/>
        <v>435.26800000000003</v>
      </c>
      <c r="AG53" s="14"/>
      <c r="AH53" s="14"/>
      <c r="AI53" s="14"/>
      <c r="AJ53" s="14"/>
      <c r="AK53" s="14"/>
      <c r="AL53" s="53"/>
      <c r="AM53" s="14"/>
      <c r="AN53" s="14"/>
      <c r="AO53" s="13"/>
      <c r="AP53" s="13"/>
      <c r="AQ53" s="26"/>
    </row>
    <row r="54" spans="1:43" ht="14.25" customHeight="1" x14ac:dyDescent="0.35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53"/>
      <c r="Q54" s="14"/>
      <c r="R54" s="14"/>
      <c r="S54" s="14"/>
      <c r="T54" s="14"/>
      <c r="U54" s="26"/>
      <c r="W54" s="25"/>
      <c r="X54" s="38"/>
      <c r="Y54" s="38"/>
      <c r="Z54" s="38"/>
      <c r="AA54" s="38"/>
      <c r="AB54" s="38"/>
      <c r="AC54" s="38"/>
      <c r="AD54" s="38"/>
      <c r="AE54" s="38"/>
      <c r="AF54" s="38"/>
      <c r="AG54" s="14"/>
      <c r="AH54" s="14"/>
      <c r="AI54" s="14"/>
      <c r="AJ54" s="14"/>
      <c r="AK54" s="14"/>
      <c r="AL54" s="53"/>
      <c r="AM54" s="14"/>
      <c r="AN54" s="14"/>
      <c r="AO54" s="14"/>
      <c r="AP54" s="14"/>
      <c r="AQ54" s="26"/>
    </row>
    <row r="55" spans="1:43" ht="14.25" customHeight="1" x14ac:dyDescent="0.35">
      <c r="A55" s="21" t="s">
        <v>119</v>
      </c>
      <c r="B55" s="14">
        <f t="shared" ref="B55:G55" si="75">SUM(B56:B59)</f>
        <v>116.93198312065969</v>
      </c>
      <c r="C55" s="14">
        <f t="shared" si="75"/>
        <v>122.39153140152681</v>
      </c>
      <c r="D55" s="14">
        <f t="shared" si="75"/>
        <v>99.55</v>
      </c>
      <c r="E55" s="14">
        <f t="shared" si="75"/>
        <v>110.34499999999998</v>
      </c>
      <c r="F55" s="14">
        <f t="shared" si="75"/>
        <v>210.12100000000001</v>
      </c>
      <c r="G55" s="14">
        <f t="shared" si="75"/>
        <v>149.18199999999999</v>
      </c>
      <c r="H55" s="14">
        <f t="shared" ref="H55:M55" si="76">SUM(H56:H59)</f>
        <v>212.26400000000001</v>
      </c>
      <c r="I55" s="14">
        <f t="shared" si="76"/>
        <v>168.74799999999999</v>
      </c>
      <c r="J55" s="14">
        <f t="shared" si="76"/>
        <v>152.05199999999999</v>
      </c>
      <c r="K55" s="14">
        <f t="shared" si="76"/>
        <v>152.09899999999999</v>
      </c>
      <c r="L55" s="14">
        <f t="shared" si="76"/>
        <v>140.727</v>
      </c>
      <c r="M55" s="14">
        <f t="shared" si="76"/>
        <v>108.11399999999999</v>
      </c>
      <c r="N55" s="14">
        <f t="shared" ref="N55:O55" si="77">SUM(N56:N59)</f>
        <v>131.75400000000002</v>
      </c>
      <c r="O55" s="14">
        <f t="shared" si="77"/>
        <v>142.03099999999998</v>
      </c>
      <c r="P55" s="53">
        <f t="shared" ref="P55:Q55" si="78">SUM(P56:P59)</f>
        <v>142.74600000000001</v>
      </c>
      <c r="Q55" s="14">
        <f t="shared" si="78"/>
        <v>147.78300000000002</v>
      </c>
      <c r="R55" s="14">
        <v>143.86600000000001</v>
      </c>
      <c r="S55" s="14">
        <v>148.511</v>
      </c>
      <c r="T55" s="14">
        <v>130.67600000000002</v>
      </c>
      <c r="U55" s="26">
        <v>131.5</v>
      </c>
      <c r="W55" s="25" t="s">
        <v>141</v>
      </c>
      <c r="X55" s="38"/>
      <c r="Y55" s="38"/>
      <c r="Z55" s="38"/>
      <c r="AA55" s="38"/>
      <c r="AB55" s="38"/>
      <c r="AC55" s="38"/>
      <c r="AD55" s="38"/>
      <c r="AE55" s="38"/>
      <c r="AF55" s="38"/>
      <c r="AG55" s="14">
        <v>61.884999999999998</v>
      </c>
      <c r="AH55" s="14">
        <v>76.156999999999996</v>
      </c>
      <c r="AI55" s="14">
        <v>101.702</v>
      </c>
      <c r="AJ55" s="14">
        <v>123.742</v>
      </c>
      <c r="AK55" s="14">
        <v>149.74199999999999</v>
      </c>
      <c r="AL55" s="53">
        <v>186.73599999999999</v>
      </c>
      <c r="AM55" s="14">
        <v>207.31200000000001</v>
      </c>
      <c r="AN55" s="14">
        <v>350.54399999999998</v>
      </c>
      <c r="AO55" s="14">
        <v>393.47300000000001</v>
      </c>
      <c r="AP55" s="14">
        <v>447.935</v>
      </c>
      <c r="AQ55" s="26">
        <v>721.35300000000007</v>
      </c>
    </row>
    <row r="56" spans="1:43" ht="14.25" customHeight="1" x14ac:dyDescent="0.35">
      <c r="A56" s="78" t="s">
        <v>102</v>
      </c>
      <c r="B56" s="12">
        <v>8.6761423744435078</v>
      </c>
      <c r="C56" s="12">
        <v>6.4917175855614024</v>
      </c>
      <c r="D56" s="12">
        <v>7.7779999999999996</v>
      </c>
      <c r="E56" s="12">
        <v>5.9269999999999996</v>
      </c>
      <c r="F56" s="12">
        <v>6.36</v>
      </c>
      <c r="G56" s="12">
        <v>16.14</v>
      </c>
      <c r="H56" s="12">
        <v>21.411000000000001</v>
      </c>
      <c r="I56" s="12">
        <v>18.291</v>
      </c>
      <c r="J56" s="12">
        <v>11.391999999999999</v>
      </c>
      <c r="K56" s="12">
        <v>10.388</v>
      </c>
      <c r="L56" s="12">
        <v>0.81100000000000005</v>
      </c>
      <c r="M56" s="12">
        <v>0.54400000000000004</v>
      </c>
      <c r="N56" s="12">
        <v>0.34</v>
      </c>
      <c r="O56" s="12">
        <v>0.33600000000000002</v>
      </c>
      <c r="P56" s="64">
        <v>0.64200000000000002</v>
      </c>
      <c r="Q56" s="12">
        <v>0.93700000000000006</v>
      </c>
      <c r="R56" s="12">
        <v>4.5229999999999997</v>
      </c>
      <c r="S56" s="12">
        <v>67.191000000000003</v>
      </c>
      <c r="T56" s="12">
        <v>18.213999999999999</v>
      </c>
      <c r="U56" s="29">
        <v>55.408999999999999</v>
      </c>
      <c r="W56" s="25" t="s">
        <v>142</v>
      </c>
      <c r="X56" s="38"/>
      <c r="Y56" s="38"/>
      <c r="Z56" s="38"/>
      <c r="AA56" s="38"/>
      <c r="AB56" s="38"/>
      <c r="AC56" s="38"/>
      <c r="AD56" s="38"/>
      <c r="AE56" s="38"/>
      <c r="AF56" s="38"/>
      <c r="AG56" s="14">
        <v>17.18</v>
      </c>
      <c r="AH56" s="14">
        <v>27.824999999999999</v>
      </c>
      <c r="AI56" s="14">
        <v>27.268000000000001</v>
      </c>
      <c r="AJ56" s="14">
        <v>31.966000000000001</v>
      </c>
      <c r="AK56" s="14">
        <v>30.617999999999999</v>
      </c>
      <c r="AL56" s="53">
        <v>36.276000000000003</v>
      </c>
      <c r="AM56" s="14">
        <v>52.11</v>
      </c>
      <c r="AN56" s="14">
        <v>10.327999999999999</v>
      </c>
      <c r="AO56" s="12">
        <v>9.0779999999999994</v>
      </c>
      <c r="AP56" s="12">
        <v>6.9820000000000002</v>
      </c>
      <c r="AQ56" s="26">
        <v>6.3260000000000005</v>
      </c>
    </row>
    <row r="57" spans="1:43" ht="14.25" customHeight="1" x14ac:dyDescent="0.35">
      <c r="A57" s="78" t="s">
        <v>103</v>
      </c>
      <c r="B57" s="13">
        <v>99.908842143857854</v>
      </c>
      <c r="C57" s="13">
        <v>110.17200579239218</v>
      </c>
      <c r="D57" s="13">
        <v>85.286000000000001</v>
      </c>
      <c r="E57" s="13">
        <v>98.082999999999998</v>
      </c>
      <c r="F57" s="13">
        <v>192.054</v>
      </c>
      <c r="G57" s="13">
        <v>120.684</v>
      </c>
      <c r="H57" s="13">
        <v>182.75200000000001</v>
      </c>
      <c r="I57" s="13">
        <v>127.04300000000001</v>
      </c>
      <c r="J57" s="13">
        <v>110.57299999999999</v>
      </c>
      <c r="K57" s="13">
        <v>114.294</v>
      </c>
      <c r="L57" s="13">
        <v>109.705</v>
      </c>
      <c r="M57" s="13">
        <v>75.405000000000001</v>
      </c>
      <c r="N57" s="13">
        <v>104.864</v>
      </c>
      <c r="O57" s="13">
        <v>124.893</v>
      </c>
      <c r="P57" s="52">
        <v>125.557</v>
      </c>
      <c r="Q57" s="13">
        <v>119.206</v>
      </c>
      <c r="R57" s="13">
        <v>108.572</v>
      </c>
      <c r="S57" s="13">
        <v>110.81100000000001</v>
      </c>
      <c r="T57" s="13">
        <v>107.91500000000001</v>
      </c>
      <c r="U57" s="24">
        <v>110.64700000000001</v>
      </c>
      <c r="W57" s="30" t="s">
        <v>56</v>
      </c>
      <c r="X57" s="38"/>
      <c r="Y57" s="38"/>
      <c r="Z57" s="38"/>
      <c r="AA57" s="38"/>
      <c r="AB57" s="38"/>
      <c r="AC57" s="38"/>
      <c r="AD57" s="38"/>
      <c r="AE57" s="38"/>
      <c r="AF57" s="38"/>
      <c r="AG57" s="16">
        <f t="shared" ref="AG57:AL57" si="79">AG55+AG56</f>
        <v>79.064999999999998</v>
      </c>
      <c r="AH57" s="16">
        <f t="shared" si="79"/>
        <v>103.982</v>
      </c>
      <c r="AI57" s="16">
        <f t="shared" si="79"/>
        <v>128.97</v>
      </c>
      <c r="AJ57" s="16">
        <f t="shared" si="79"/>
        <v>155.708</v>
      </c>
      <c r="AK57" s="16">
        <f t="shared" si="79"/>
        <v>180.35999999999999</v>
      </c>
      <c r="AL57" s="54">
        <f t="shared" si="79"/>
        <v>223.012</v>
      </c>
      <c r="AM57" s="16">
        <f t="shared" ref="AM57:AQ57" si="80">AM55+AM56</f>
        <v>259.42200000000003</v>
      </c>
      <c r="AN57" s="16">
        <f t="shared" si="80"/>
        <v>360.87199999999996</v>
      </c>
      <c r="AO57" s="16">
        <f t="shared" si="80"/>
        <v>402.55099999999999</v>
      </c>
      <c r="AP57" s="16">
        <f t="shared" si="80"/>
        <v>454.91700000000003</v>
      </c>
      <c r="AQ57" s="16">
        <f t="shared" si="80"/>
        <v>727.67900000000009</v>
      </c>
    </row>
    <row r="58" spans="1:43" ht="14.25" customHeight="1" x14ac:dyDescent="0.35">
      <c r="A58" s="78" t="s">
        <v>104</v>
      </c>
      <c r="B58" s="13">
        <v>0.59992633368820991</v>
      </c>
      <c r="C58" s="13">
        <v>1.5385831512699029</v>
      </c>
      <c r="D58" s="13">
        <v>1.49</v>
      </c>
      <c r="E58" s="13">
        <v>2.9790000000000001</v>
      </c>
      <c r="F58" s="13">
        <v>3.7330000000000001</v>
      </c>
      <c r="G58" s="13">
        <v>5.593</v>
      </c>
      <c r="H58" s="13">
        <v>3.0979999999999999</v>
      </c>
      <c r="I58" s="13">
        <v>1.351</v>
      </c>
      <c r="J58" s="13">
        <v>3.851</v>
      </c>
      <c r="K58" s="13">
        <v>2.2429999999999999</v>
      </c>
      <c r="L58" s="13">
        <v>2.2429999999999999</v>
      </c>
      <c r="M58" s="13">
        <v>3.0139999999999998</v>
      </c>
      <c r="N58" s="13">
        <v>5.0060000000000002</v>
      </c>
      <c r="O58" s="13">
        <v>9.1790000000000003</v>
      </c>
      <c r="P58" s="52">
        <v>12.028</v>
      </c>
      <c r="Q58" s="13">
        <v>12.798999999999999</v>
      </c>
      <c r="R58" s="13">
        <v>17.588000000000001</v>
      </c>
      <c r="S58" s="13">
        <v>17.481000000000002</v>
      </c>
      <c r="T58" s="13">
        <v>13.58</v>
      </c>
      <c r="U58" s="24">
        <v>11.245000000000001</v>
      </c>
      <c r="W58" s="25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63"/>
      <c r="AM58" s="38"/>
      <c r="AN58" s="38"/>
      <c r="AO58" s="13"/>
      <c r="AP58" s="13"/>
      <c r="AQ58" s="41"/>
    </row>
    <row r="59" spans="1:43" ht="14.25" customHeight="1" x14ac:dyDescent="0.35">
      <c r="A59" s="78" t="s">
        <v>105</v>
      </c>
      <c r="B59" s="13">
        <v>7.747072268670121</v>
      </c>
      <c r="C59" s="13">
        <v>4.189224872303317</v>
      </c>
      <c r="D59" s="13">
        <v>4.9960000000000004</v>
      </c>
      <c r="E59" s="13">
        <v>3.3559999999999999</v>
      </c>
      <c r="F59" s="13">
        <v>7.9740000000000002</v>
      </c>
      <c r="G59" s="13">
        <v>6.7649999999999997</v>
      </c>
      <c r="H59" s="13">
        <v>5.0030000000000001</v>
      </c>
      <c r="I59" s="13">
        <v>22.062999999999999</v>
      </c>
      <c r="J59" s="13">
        <v>26.236000000000001</v>
      </c>
      <c r="K59" s="13">
        <v>25.173999999999999</v>
      </c>
      <c r="L59" s="13">
        <v>27.968</v>
      </c>
      <c r="M59" s="13">
        <v>29.151</v>
      </c>
      <c r="N59" s="13">
        <v>21.544</v>
      </c>
      <c r="O59" s="13">
        <v>7.6230000000000002</v>
      </c>
      <c r="P59" s="52">
        <v>4.5190000000000001</v>
      </c>
      <c r="Q59" s="13">
        <v>14.840999999999999</v>
      </c>
      <c r="R59" s="13">
        <v>18.176000000000002</v>
      </c>
      <c r="S59" s="13">
        <v>21.615000000000002</v>
      </c>
      <c r="T59" s="13">
        <v>10.973000000000001</v>
      </c>
      <c r="U59" s="24">
        <v>11.681000000000001</v>
      </c>
      <c r="W59" s="19" t="s">
        <v>20</v>
      </c>
      <c r="X59" s="47">
        <f t="shared" ref="X59:AE59" si="81">100*(X7+X15)/(X49-X34-X44)</f>
        <v>66.423866502912546</v>
      </c>
      <c r="Y59" s="47">
        <f t="shared" si="81"/>
        <v>67.294369101599827</v>
      </c>
      <c r="Z59" s="47">
        <f t="shared" si="81"/>
        <v>67.189769853479078</v>
      </c>
      <c r="AA59" s="47">
        <f t="shared" si="81"/>
        <v>64.976681792637692</v>
      </c>
      <c r="AB59" s="47">
        <f t="shared" si="81"/>
        <v>63.456860425027692</v>
      </c>
      <c r="AC59" s="47">
        <f t="shared" si="81"/>
        <v>60.782491225856631</v>
      </c>
      <c r="AD59" s="47">
        <f t="shared" si="81"/>
        <v>58.276083685692683</v>
      </c>
      <c r="AE59" s="47">
        <f t="shared" si="81"/>
        <v>57.305707162976169</v>
      </c>
      <c r="AF59" s="80">
        <v>0.56245086535946265</v>
      </c>
      <c r="AG59" s="80">
        <v>0.55088513824284202</v>
      </c>
      <c r="AH59" s="80">
        <v>0.53945957725064286</v>
      </c>
      <c r="AI59" s="80">
        <v>0.42764932210327705</v>
      </c>
      <c r="AJ59" s="80">
        <v>0.45426011024145402</v>
      </c>
      <c r="AK59" s="80">
        <v>0.4274972482991386</v>
      </c>
      <c r="AL59" s="80">
        <v>0.41201691723121114</v>
      </c>
      <c r="AM59" s="80">
        <v>0.40735503340320145</v>
      </c>
      <c r="AN59" s="80">
        <v>0.41132763517471099</v>
      </c>
      <c r="AO59" s="80">
        <v>0.41480580647816584</v>
      </c>
      <c r="AP59" s="80">
        <v>0.39134092068391002</v>
      </c>
      <c r="AQ59" s="82">
        <v>0.36918372423557361</v>
      </c>
    </row>
    <row r="60" spans="1:43" ht="14.25" customHeight="1" x14ac:dyDescent="0.35">
      <c r="A60" s="2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53"/>
      <c r="Q60" s="14"/>
      <c r="R60" s="14"/>
      <c r="S60" s="14"/>
      <c r="T60" s="14"/>
      <c r="U60" s="26"/>
      <c r="V60" s="4"/>
      <c r="W60" s="42" t="s">
        <v>53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53"/>
      <c r="AM60" s="14"/>
      <c r="AN60" s="14"/>
      <c r="AO60" s="14"/>
      <c r="AP60" s="14"/>
      <c r="AQ60" s="26"/>
    </row>
    <row r="61" spans="1:43" ht="14.25" customHeight="1" x14ac:dyDescent="0.35">
      <c r="A61" s="21" t="s">
        <v>120</v>
      </c>
      <c r="B61" s="11">
        <v>334.23751162599041</v>
      </c>
      <c r="C61" s="11">
        <v>367.63559731101145</v>
      </c>
      <c r="D61" s="11">
        <v>317.38799999999998</v>
      </c>
      <c r="E61" s="11">
        <v>409.64400000000001</v>
      </c>
      <c r="F61" s="11">
        <v>333.83800000000002</v>
      </c>
      <c r="G61" s="11">
        <v>434.70699999999999</v>
      </c>
      <c r="H61" s="11">
        <v>435.79599999999999</v>
      </c>
      <c r="I61" s="11">
        <v>428.22899999999998</v>
      </c>
      <c r="J61" s="11">
        <v>423.16</v>
      </c>
      <c r="K61" s="11">
        <v>480.25099999999998</v>
      </c>
      <c r="L61" s="11">
        <v>532.13400000000001</v>
      </c>
      <c r="M61" s="11">
        <v>641.64099999999996</v>
      </c>
      <c r="N61" s="11">
        <v>613.37599999999998</v>
      </c>
      <c r="O61" s="11">
        <v>685.19399999999996</v>
      </c>
      <c r="P61" s="51">
        <v>668.59900000000005</v>
      </c>
      <c r="Q61" s="11">
        <v>815.19</v>
      </c>
      <c r="R61" s="11">
        <v>816.005</v>
      </c>
      <c r="S61" s="11">
        <v>898.62400000000002</v>
      </c>
      <c r="T61" s="11">
        <v>1040.1179999999999</v>
      </c>
      <c r="U61" s="22">
        <v>981.92399999999998</v>
      </c>
      <c r="W61" s="25" t="s">
        <v>71</v>
      </c>
      <c r="X61" s="14">
        <f t="shared" ref="X61:AM61" si="82">B55+B61</f>
        <v>451.16949474665012</v>
      </c>
      <c r="Y61" s="14">
        <f t="shared" si="82"/>
        <v>490.02712871253823</v>
      </c>
      <c r="Z61" s="14">
        <f t="shared" si="82"/>
        <v>416.93799999999999</v>
      </c>
      <c r="AA61" s="14">
        <f t="shared" si="82"/>
        <v>519.98900000000003</v>
      </c>
      <c r="AB61" s="14">
        <f t="shared" si="82"/>
        <v>543.95900000000006</v>
      </c>
      <c r="AC61" s="14">
        <f t="shared" si="82"/>
        <v>583.88900000000001</v>
      </c>
      <c r="AD61" s="14">
        <f t="shared" si="82"/>
        <v>648.05999999999995</v>
      </c>
      <c r="AE61" s="14">
        <f t="shared" si="82"/>
        <v>596.97699999999998</v>
      </c>
      <c r="AF61" s="14">
        <f t="shared" si="82"/>
        <v>575.21199999999999</v>
      </c>
      <c r="AG61" s="14">
        <f t="shared" si="82"/>
        <v>632.34999999999991</v>
      </c>
      <c r="AH61" s="14">
        <f t="shared" si="82"/>
        <v>672.86099999999999</v>
      </c>
      <c r="AI61" s="14">
        <f t="shared" si="82"/>
        <v>749.755</v>
      </c>
      <c r="AJ61" s="14">
        <f t="shared" si="82"/>
        <v>745.13</v>
      </c>
      <c r="AK61" s="14">
        <f t="shared" si="82"/>
        <v>827.22499999999991</v>
      </c>
      <c r="AL61" s="53">
        <f t="shared" si="82"/>
        <v>811.34500000000003</v>
      </c>
      <c r="AM61" s="14">
        <f t="shared" si="82"/>
        <v>962.97300000000007</v>
      </c>
      <c r="AN61" s="14">
        <v>970.7</v>
      </c>
      <c r="AO61" s="11">
        <v>1047.1100000000001</v>
      </c>
      <c r="AP61" s="11">
        <v>1170.7560000000001</v>
      </c>
      <c r="AQ61" s="26">
        <v>1113.385</v>
      </c>
    </row>
    <row r="62" spans="1:43" ht="14.25" customHeight="1" x14ac:dyDescent="0.35">
      <c r="A62" s="25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51"/>
      <c r="Q62" s="11"/>
      <c r="R62" s="11"/>
      <c r="S62" s="11"/>
      <c r="T62" s="11"/>
      <c r="U62" s="22"/>
      <c r="W62" s="25" t="s">
        <v>72</v>
      </c>
      <c r="X62" s="14">
        <f>1000000*X61/5171302</f>
        <v>87.244855308518069</v>
      </c>
      <c r="Y62" s="14">
        <f>1000000*Y61/5181115</f>
        <v>94.579473474828916</v>
      </c>
      <c r="Z62" s="14">
        <f>1000000*Z61/5168893</f>
        <v>80.662919507136252</v>
      </c>
      <c r="AA62" s="14">
        <f>1000000*AA61/5206295</f>
        <v>99.876975853269954</v>
      </c>
      <c r="AB62" s="14">
        <f>1000000*AB61/5219732</f>
        <v>104.21205533157644</v>
      </c>
      <c r="AC62" s="14">
        <f>1000000*AC61/5236611</f>
        <v>111.50131258556345</v>
      </c>
      <c r="AD62" s="14">
        <f>1000000*AD61/5255580</f>
        <v>123.30894021211741</v>
      </c>
      <c r="AE62" s="14">
        <f>1000000*AE61/5276955</f>
        <v>113.12906780520206</v>
      </c>
      <c r="AF62" s="14">
        <f>1000000*AF61/5300484</f>
        <v>108.52065584954128</v>
      </c>
      <c r="AG62" s="14">
        <f>1000000*AG61/5326314</f>
        <v>118.72187783146092</v>
      </c>
      <c r="AH62" s="14">
        <f>1000000*AH61/5351427</f>
        <v>125.73487408124973</v>
      </c>
      <c r="AI62" s="14">
        <f>1000000*AI61/5375276</f>
        <v>139.48214007987684</v>
      </c>
      <c r="AJ62" s="14">
        <f>1000000*AJ61/5401267</f>
        <v>137.95466878419452</v>
      </c>
      <c r="AK62" s="14">
        <f>1000000*AK61/5426674</f>
        <v>152.4368333163186</v>
      </c>
      <c r="AL62" s="53">
        <f>1000000*AL61/5451270</f>
        <v>148.83595932690915</v>
      </c>
      <c r="AM62" s="14">
        <f>1000000*AM61/5471753</f>
        <v>175.98985188110649</v>
      </c>
      <c r="AN62" s="14">
        <v>176.899127951265</v>
      </c>
      <c r="AO62" s="14">
        <v>190.26957840000281</v>
      </c>
      <c r="AP62" s="14">
        <v>212.35777135674292</v>
      </c>
      <c r="AQ62" s="26">
        <v>201.77624934327599</v>
      </c>
    </row>
    <row r="63" spans="1:43" ht="14.25" customHeight="1" x14ac:dyDescent="0.35">
      <c r="A63" s="32" t="s">
        <v>23</v>
      </c>
      <c r="B63" s="33">
        <f>B7+B28+B29+B34</f>
        <v>4288.0835490343488</v>
      </c>
      <c r="C63" s="33">
        <f t="shared" ref="C63:M63" si="83">C7+C29+C34</f>
        <v>4349.9719967102446</v>
      </c>
      <c r="D63" s="33">
        <f t="shared" si="83"/>
        <v>4421.1880000000001</v>
      </c>
      <c r="E63" s="33">
        <f t="shared" si="83"/>
        <v>4674.3709999999992</v>
      </c>
      <c r="F63" s="33">
        <f t="shared" si="83"/>
        <v>4862.3590000000004</v>
      </c>
      <c r="G63" s="33">
        <f t="shared" si="83"/>
        <v>5092.9969999999994</v>
      </c>
      <c r="H63" s="33">
        <f t="shared" si="83"/>
        <v>5395.19</v>
      </c>
      <c r="I63" s="33">
        <f t="shared" si="83"/>
        <v>5628.0990000000002</v>
      </c>
      <c r="J63" s="33">
        <f t="shared" si="83"/>
        <v>5798.9570000000003</v>
      </c>
      <c r="K63" s="33">
        <f t="shared" si="83"/>
        <v>6101.2619999999997</v>
      </c>
      <c r="L63" s="33">
        <f t="shared" si="83"/>
        <v>6291.9339999999984</v>
      </c>
      <c r="M63" s="33">
        <f t="shared" si="83"/>
        <v>8423.09</v>
      </c>
      <c r="N63" s="33">
        <f t="shared" ref="N63:O63" si="84">N7+N29+N34</f>
        <v>8775.902</v>
      </c>
      <c r="O63" s="33">
        <f t="shared" si="84"/>
        <v>9139.9069999999992</v>
      </c>
      <c r="P63" s="55">
        <f t="shared" ref="P63:Q63" si="85">P7+P29+P34</f>
        <v>9267.3050000000003</v>
      </c>
      <c r="Q63" s="33">
        <f t="shared" si="85"/>
        <v>9462.5280000000002</v>
      </c>
      <c r="R63" s="33">
        <v>9598.1319999999996</v>
      </c>
      <c r="S63" s="33">
        <v>9850.9529999999995</v>
      </c>
      <c r="T63" s="33">
        <v>10456.748</v>
      </c>
      <c r="U63" s="34">
        <v>11019.514000000001</v>
      </c>
      <c r="W63" s="42" t="s">
        <v>22</v>
      </c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53"/>
      <c r="AM63" s="14"/>
      <c r="AN63" s="14"/>
      <c r="AO63" s="13"/>
      <c r="AP63" s="13"/>
      <c r="AQ63" s="26"/>
    </row>
    <row r="64" spans="1:43" ht="14.25" customHeight="1" x14ac:dyDescent="0.35">
      <c r="W64" s="25" t="s">
        <v>71</v>
      </c>
      <c r="X64" s="11">
        <f t="shared" ref="X64:AG64" si="86">X28-(X34+X35+X36+X37+X44+X45+X46+X47)</f>
        <v>317.77712745112899</v>
      </c>
      <c r="Y64" s="11">
        <f t="shared" si="86"/>
        <v>259.12125172182391</v>
      </c>
      <c r="Z64" s="11">
        <f t="shared" si="86"/>
        <v>292.84699999999998</v>
      </c>
      <c r="AA64" s="11">
        <f t="shared" si="86"/>
        <v>374.23099999999999</v>
      </c>
      <c r="AB64" s="11">
        <f t="shared" si="86"/>
        <v>414.95299999999997</v>
      </c>
      <c r="AC64" s="11">
        <f t="shared" si="86"/>
        <v>493.99500000000012</v>
      </c>
      <c r="AD64" s="11">
        <f t="shared" si="86"/>
        <v>629.20299999999975</v>
      </c>
      <c r="AE64" s="11">
        <f t="shared" si="86"/>
        <v>711.2180000000003</v>
      </c>
      <c r="AF64" s="11">
        <f t="shared" si="86"/>
        <v>824.13400000000001</v>
      </c>
      <c r="AG64" s="11">
        <f t="shared" si="86"/>
        <v>930.91699999999992</v>
      </c>
      <c r="AH64" s="11">
        <f t="shared" ref="AH64:AM64" si="87">AH28-(AH34+AH35+AH36+AH37+AH44+AH45+AH46+AH47)</f>
        <v>1055.5730000000001</v>
      </c>
      <c r="AI64" s="11">
        <f t="shared" si="87"/>
        <v>2356.569</v>
      </c>
      <c r="AJ64" s="11">
        <f t="shared" si="87"/>
        <v>2498.6</v>
      </c>
      <c r="AK64" s="11">
        <f t="shared" si="87"/>
        <v>2745.9369999999999</v>
      </c>
      <c r="AL64" s="51">
        <f t="shared" si="87"/>
        <v>2914.2560000000003</v>
      </c>
      <c r="AM64" s="11">
        <f t="shared" si="87"/>
        <v>2999.1259999999993</v>
      </c>
      <c r="AN64" s="11">
        <v>3046.7020000000002</v>
      </c>
      <c r="AO64" s="11">
        <v>3175.9900000000002</v>
      </c>
      <c r="AP64" s="11">
        <v>3465.2110000000002</v>
      </c>
      <c r="AQ64" s="22">
        <v>3881.1240000000003</v>
      </c>
    </row>
    <row r="65" spans="23:43" ht="14.25" customHeight="1" x14ac:dyDescent="0.35">
      <c r="W65" s="43" t="s">
        <v>72</v>
      </c>
      <c r="X65" s="44">
        <f>1000000*X64/5171302</f>
        <v>61.450119805636767</v>
      </c>
      <c r="Y65" s="44">
        <f>1000000*Y64/5181115</f>
        <v>50.012642398754686</v>
      </c>
      <c r="Z65" s="44">
        <f>1000000*Z64/5168893</f>
        <v>56.65565141317493</v>
      </c>
      <c r="AA65" s="44">
        <f>1000000*AA64/5206295</f>
        <v>71.880483145883971</v>
      </c>
      <c r="AB65" s="44">
        <f>1000000*AB64/5219732</f>
        <v>79.496993332224719</v>
      </c>
      <c r="AC65" s="44">
        <f>1000000*AC64/5236611</f>
        <v>94.334866576875797</v>
      </c>
      <c r="AD65" s="44">
        <f>1000000*AD64/5255580</f>
        <v>119.72094421548141</v>
      </c>
      <c r="AE65" s="44">
        <f>1000000*AE64/5276955</f>
        <v>134.77810593419886</v>
      </c>
      <c r="AF65" s="44">
        <f>1000000*AF64/5300484</f>
        <v>155.48278232704786</v>
      </c>
      <c r="AG65" s="44">
        <f>1000000*AG64/5326314</f>
        <v>174.77696583415846</v>
      </c>
      <c r="AH65" s="44">
        <f>1000000*AH64/5351427</f>
        <v>197.25075199568266</v>
      </c>
      <c r="AI65" s="44">
        <f>1000000*AI64/5375276</f>
        <v>438.40893007168376</v>
      </c>
      <c r="AJ65" s="44">
        <f>1000000*AJ64/5401267</f>
        <v>462.59516517143106</v>
      </c>
      <c r="AK65" s="44">
        <f>1000000*AK64/5426674</f>
        <v>506.00736288931307</v>
      </c>
      <c r="AL65" s="65">
        <f>1000000*AL64/5451270</f>
        <v>534.60129474416067</v>
      </c>
      <c r="AM65" s="44">
        <f>1000000*AM64/5471753</f>
        <v>548.11063291782352</v>
      </c>
      <c r="AN65" s="44">
        <v>555.22708038258475</v>
      </c>
      <c r="AO65" s="44">
        <v>577.10677799144776</v>
      </c>
      <c r="AP65" s="44">
        <v>628.5378723157263</v>
      </c>
      <c r="AQ65" s="45">
        <v>703.36733830271885</v>
      </c>
    </row>
  </sheetData>
  <phoneticPr fontId="7" type="noConversion"/>
  <pageMargins left="0.27559055118110237" right="0.23622047244094491" top="0.51181102362204722" bottom="0.51181102362204722" header="0.39370078740157483" footer="0.27559055118110237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2">
    <tabColor rgb="FFFF0000"/>
    <pageSetUpPr fitToPage="1"/>
  </sheetPr>
  <dimension ref="A1:AQ67"/>
  <sheetViews>
    <sheetView tabSelected="1" zoomScale="130" zoomScaleNormal="130" workbookViewId="0">
      <pane ySplit="5" topLeftCell="A6" activePane="bottomLeft" state="frozen"/>
      <selection pane="bottomLeft" activeCell="AR9" sqref="AR9"/>
    </sheetView>
  </sheetViews>
  <sheetFormatPr defaultColWidth="9.640625" defaultRowHeight="12.75" x14ac:dyDescent="0.35"/>
  <cols>
    <col min="1" max="1" width="24.35546875" style="1" customWidth="1"/>
    <col min="2" max="5" width="5.640625" style="1" hidden="1" customWidth="1"/>
    <col min="6" max="9" width="5.42578125" style="1" hidden="1" customWidth="1"/>
    <col min="10" max="11" width="5.42578125" style="1" customWidth="1"/>
    <col min="12" max="21" width="5.5703125" style="1" customWidth="1"/>
    <col min="22" max="22" width="1.640625" style="1" customWidth="1"/>
    <col min="23" max="23" width="23.5703125" style="1" customWidth="1"/>
    <col min="24" max="29" width="5.42578125" style="1" hidden="1" customWidth="1"/>
    <col min="30" max="31" width="6.140625" style="1" hidden="1" customWidth="1"/>
    <col min="32" max="43" width="6.140625" style="1" customWidth="1"/>
    <col min="44" max="16384" width="9.640625" style="1"/>
  </cols>
  <sheetData>
    <row r="1" spans="1:43" ht="11.25" customHeight="1" x14ac:dyDescent="0.35">
      <c r="A1" s="7"/>
    </row>
    <row r="2" spans="1:43" ht="18.75" customHeight="1" x14ac:dyDescent="0.5">
      <c r="A2" s="8" t="s">
        <v>146</v>
      </c>
    </row>
    <row r="3" spans="1:43" ht="12.75" customHeight="1" x14ac:dyDescent="0.35">
      <c r="A3" s="3" t="s">
        <v>38</v>
      </c>
    </row>
    <row r="4" spans="1:43" ht="8.25" customHeight="1" x14ac:dyDescent="0.35"/>
    <row r="5" spans="1:43" ht="16.5" customHeight="1" x14ac:dyDescent="0.4">
      <c r="A5" s="35" t="s">
        <v>0</v>
      </c>
      <c r="B5" s="36" t="s">
        <v>39</v>
      </c>
      <c r="C5" s="36">
        <v>2000</v>
      </c>
      <c r="D5" s="36" t="s">
        <v>37</v>
      </c>
      <c r="E5" s="36" t="s">
        <v>40</v>
      </c>
      <c r="F5" s="36" t="s">
        <v>41</v>
      </c>
      <c r="G5" s="36" t="s">
        <v>49</v>
      </c>
      <c r="H5" s="36" t="s">
        <v>51</v>
      </c>
      <c r="I5" s="36" t="s">
        <v>52</v>
      </c>
      <c r="J5" s="36" t="s">
        <v>55</v>
      </c>
      <c r="K5" s="36" t="s">
        <v>57</v>
      </c>
      <c r="L5" s="36" t="s">
        <v>58</v>
      </c>
      <c r="M5" s="36" t="s">
        <v>60</v>
      </c>
      <c r="N5" s="36" t="s">
        <v>61</v>
      </c>
      <c r="O5" s="36" t="s">
        <v>63</v>
      </c>
      <c r="P5" s="36" t="s">
        <v>64</v>
      </c>
      <c r="Q5" s="36" t="s">
        <v>73</v>
      </c>
      <c r="R5" s="36" t="s">
        <v>74</v>
      </c>
      <c r="S5" s="36" t="s">
        <v>75</v>
      </c>
      <c r="T5" s="36" t="s">
        <v>76</v>
      </c>
      <c r="U5" s="36" t="s">
        <v>77</v>
      </c>
      <c r="W5" s="35" t="s">
        <v>1</v>
      </c>
      <c r="X5" s="36" t="s">
        <v>39</v>
      </c>
      <c r="Y5" s="36">
        <v>2000</v>
      </c>
      <c r="Z5" s="36" t="s">
        <v>37</v>
      </c>
      <c r="AA5" s="36" t="s">
        <v>40</v>
      </c>
      <c r="AB5" s="36" t="s">
        <v>41</v>
      </c>
      <c r="AC5" s="36" t="s">
        <v>49</v>
      </c>
      <c r="AD5" s="36" t="s">
        <v>51</v>
      </c>
      <c r="AE5" s="36" t="s">
        <v>52</v>
      </c>
      <c r="AF5" s="36" t="s">
        <v>55</v>
      </c>
      <c r="AG5" s="36" t="s">
        <v>57</v>
      </c>
      <c r="AH5" s="36" t="s">
        <v>58</v>
      </c>
      <c r="AI5" s="36" t="s">
        <v>60</v>
      </c>
      <c r="AJ5" s="36" t="s">
        <v>61</v>
      </c>
      <c r="AK5" s="36" t="s">
        <v>63</v>
      </c>
      <c r="AL5" s="36" t="s">
        <v>64</v>
      </c>
      <c r="AM5" s="36" t="s">
        <v>73</v>
      </c>
      <c r="AN5" s="36" t="s">
        <v>74</v>
      </c>
      <c r="AO5" s="36" t="s">
        <v>75</v>
      </c>
      <c r="AP5" s="36" t="s">
        <v>76</v>
      </c>
      <c r="AQ5" s="36" t="s">
        <v>77</v>
      </c>
    </row>
    <row r="6" spans="1:43" ht="8.25" customHeight="1" x14ac:dyDescent="0.3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66"/>
      <c r="Q6" s="66"/>
      <c r="R6" s="66"/>
      <c r="S6" s="66"/>
      <c r="T6" s="66"/>
      <c r="U6" s="70"/>
      <c r="W6" s="67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9"/>
      <c r="AL6" s="66"/>
      <c r="AM6" s="69"/>
      <c r="AN6" s="69"/>
      <c r="AO6" s="69"/>
      <c r="AP6" s="69"/>
      <c r="AQ6" s="85"/>
    </row>
    <row r="7" spans="1:43" ht="14.25" customHeight="1" x14ac:dyDescent="0.35">
      <c r="A7" s="71" t="s">
        <v>24</v>
      </c>
      <c r="B7" s="72">
        <f t="shared" ref="B7:G7" si="0">B8+B14+B22</f>
        <v>36898.153464755378</v>
      </c>
      <c r="C7" s="72">
        <f t="shared" si="0"/>
        <v>38097.903705684577</v>
      </c>
      <c r="D7" s="72">
        <f t="shared" si="0"/>
        <v>39482.36</v>
      </c>
      <c r="E7" s="72">
        <f t="shared" si="0"/>
        <v>40805.937999999995</v>
      </c>
      <c r="F7" s="72">
        <f t="shared" si="0"/>
        <v>42150.784</v>
      </c>
      <c r="G7" s="72">
        <f t="shared" si="0"/>
        <v>43476.975000000006</v>
      </c>
      <c r="H7" s="72">
        <f t="shared" ref="H7:M7" si="1">H8+H14+H22</f>
        <v>44809.087</v>
      </c>
      <c r="I7" s="72">
        <f t="shared" si="1"/>
        <v>46067.06700000001</v>
      </c>
      <c r="J7" s="72">
        <f t="shared" si="1"/>
        <v>47791.976999999992</v>
      </c>
      <c r="K7" s="72">
        <f t="shared" si="1"/>
        <v>50242.841999999997</v>
      </c>
      <c r="L7" s="72">
        <f t="shared" si="1"/>
        <v>52520.790000000008</v>
      </c>
      <c r="M7" s="72">
        <f t="shared" si="1"/>
        <v>55309.212000000007</v>
      </c>
      <c r="N7" s="72">
        <f t="shared" ref="N7:O7" si="2">N8+N14+N22</f>
        <v>57842.554000000011</v>
      </c>
      <c r="O7" s="72">
        <f t="shared" si="2"/>
        <v>59970.520999999993</v>
      </c>
      <c r="P7" s="72">
        <f t="shared" ref="P7:Q7" si="3">P8+P14+P22</f>
        <v>62270.526000000005</v>
      </c>
      <c r="Q7" s="72">
        <f t="shared" si="3"/>
        <v>64315.154999999999</v>
      </c>
      <c r="R7" s="72">
        <v>66343.748999999996</v>
      </c>
      <c r="S7" s="72">
        <v>68738.142000000007</v>
      </c>
      <c r="T7" s="72">
        <v>70914.047000000006</v>
      </c>
      <c r="U7" s="73">
        <v>73356.422999999995</v>
      </c>
      <c r="V7" s="2"/>
      <c r="W7" s="71" t="s">
        <v>121</v>
      </c>
      <c r="X7" s="72">
        <f t="shared" ref="X7:AC7" si="4">SUM(X8:X14)</f>
        <v>23222.955297331027</v>
      </c>
      <c r="Y7" s="72">
        <f t="shared" si="4"/>
        <v>23674.863641638618</v>
      </c>
      <c r="Z7" s="72">
        <f t="shared" si="4"/>
        <v>24158.624</v>
      </c>
      <c r="AA7" s="72">
        <f t="shared" si="4"/>
        <v>24957.358000000004</v>
      </c>
      <c r="AB7" s="72">
        <f t="shared" si="4"/>
        <v>25043.694</v>
      </c>
      <c r="AC7" s="72">
        <f t="shared" si="4"/>
        <v>24863.253999999997</v>
      </c>
      <c r="AD7" s="72">
        <f t="shared" ref="AD7:AI7" si="5">SUM(AD8:AD14)</f>
        <v>24774.831999999999</v>
      </c>
      <c r="AE7" s="72">
        <f t="shared" si="5"/>
        <v>25696.975999999999</v>
      </c>
      <c r="AF7" s="72">
        <f t="shared" si="5"/>
        <v>26370.546000000002</v>
      </c>
      <c r="AG7" s="72">
        <f t="shared" si="5"/>
        <v>27088.173000000003</v>
      </c>
      <c r="AH7" s="72">
        <f t="shared" si="5"/>
        <v>27401.317000000006</v>
      </c>
      <c r="AI7" s="72">
        <f t="shared" si="5"/>
        <v>28748.882999999998</v>
      </c>
      <c r="AJ7" s="72">
        <f t="shared" ref="AJ7:AK7" si="6">SUM(AJ8:AJ14)</f>
        <v>29394.798999999999</v>
      </c>
      <c r="AK7" s="72">
        <f t="shared" si="6"/>
        <v>28979.320999999996</v>
      </c>
      <c r="AL7" s="76">
        <f t="shared" ref="AL7:AM7" si="7">SUM(AL8:AL14)</f>
        <v>29009.464</v>
      </c>
      <c r="AM7" s="72">
        <f t="shared" si="7"/>
        <v>29507.283999999996</v>
      </c>
      <c r="AN7" s="72">
        <v>32957.215000000004</v>
      </c>
      <c r="AO7" s="72">
        <v>34542.35</v>
      </c>
      <c r="AP7" s="72">
        <v>36205.256999999998</v>
      </c>
      <c r="AQ7" s="73">
        <v>36475.455000000002</v>
      </c>
    </row>
    <row r="8" spans="1:43" ht="14.25" customHeight="1" x14ac:dyDescent="0.35">
      <c r="A8" s="84" t="s">
        <v>106</v>
      </c>
      <c r="B8" s="11">
        <f t="shared" ref="B8:G8" si="8">SUM(B9:B12)</f>
        <v>426.98894837135214</v>
      </c>
      <c r="C8" s="11">
        <f t="shared" si="8"/>
        <v>596.17036091447142</v>
      </c>
      <c r="D8" s="11">
        <f t="shared" si="8"/>
        <v>623.49699999999996</v>
      </c>
      <c r="E8" s="11">
        <f t="shared" si="8"/>
        <v>610.57900000000006</v>
      </c>
      <c r="F8" s="11">
        <f t="shared" si="8"/>
        <v>626.74599999999998</v>
      </c>
      <c r="G8" s="11">
        <f t="shared" si="8"/>
        <v>578.18500000000006</v>
      </c>
      <c r="H8" s="11">
        <f t="shared" ref="H8:M8" si="9">SUM(H9:H12)</f>
        <v>579.553</v>
      </c>
      <c r="I8" s="11">
        <f t="shared" si="9"/>
        <v>619.4</v>
      </c>
      <c r="J8" s="11">
        <f t="shared" si="9"/>
        <v>640.56799999999998</v>
      </c>
      <c r="K8" s="11">
        <f t="shared" si="9"/>
        <v>850.53200000000004</v>
      </c>
      <c r="L8" s="11">
        <f t="shared" si="9"/>
        <v>993.94299999999998</v>
      </c>
      <c r="M8" s="11">
        <f t="shared" si="9"/>
        <v>998.55899999999997</v>
      </c>
      <c r="N8" s="11">
        <f t="shared" ref="N8:O8" si="10">SUM(N9:N12)</f>
        <v>1009.016</v>
      </c>
      <c r="O8" s="11">
        <f t="shared" si="10"/>
        <v>1001.227</v>
      </c>
      <c r="P8" s="11">
        <f t="shared" ref="P8:Q8" si="11">SUM(P9:P12)</f>
        <v>1044.761</v>
      </c>
      <c r="Q8" s="11">
        <f t="shared" si="11"/>
        <v>1080.56</v>
      </c>
      <c r="R8" s="11">
        <v>1198.924</v>
      </c>
      <c r="S8" s="11">
        <v>1202.934</v>
      </c>
      <c r="T8" s="11">
        <v>1114.903</v>
      </c>
      <c r="U8" s="22">
        <v>1195.383</v>
      </c>
      <c r="V8" s="2"/>
      <c r="W8" s="21" t="s">
        <v>2</v>
      </c>
      <c r="X8" s="11">
        <v>17386.995877713922</v>
      </c>
      <c r="Y8" s="11">
        <v>17475.390574412224</v>
      </c>
      <c r="Z8" s="14">
        <v>17914.204000000002</v>
      </c>
      <c r="AA8" s="14">
        <v>17525.870999999999</v>
      </c>
      <c r="AB8" s="14">
        <v>17469.063999999998</v>
      </c>
      <c r="AC8" s="14">
        <v>17377.080999999998</v>
      </c>
      <c r="AD8" s="14">
        <v>17403.492999999999</v>
      </c>
      <c r="AE8" s="14">
        <v>17362.933000000001</v>
      </c>
      <c r="AF8" s="14">
        <v>17394.616000000002</v>
      </c>
      <c r="AG8" s="14">
        <v>17391.22</v>
      </c>
      <c r="AH8" s="14">
        <v>17422.597000000002</v>
      </c>
      <c r="AI8" s="14">
        <v>17405.661</v>
      </c>
      <c r="AJ8" s="14">
        <v>17417.442999999999</v>
      </c>
      <c r="AK8" s="14">
        <v>17995.235000000001</v>
      </c>
      <c r="AL8" s="53">
        <v>18019.285</v>
      </c>
      <c r="AM8" s="14">
        <v>18036.227999999999</v>
      </c>
      <c r="AN8" s="14">
        <v>18035.021000000001</v>
      </c>
      <c r="AO8" s="14">
        <v>18058</v>
      </c>
      <c r="AP8" s="14">
        <v>18115.883000000002</v>
      </c>
      <c r="AQ8" s="26">
        <v>18115.482</v>
      </c>
    </row>
    <row r="9" spans="1:43" ht="14.25" customHeight="1" x14ac:dyDescent="0.35">
      <c r="A9" s="78" t="s">
        <v>107</v>
      </c>
      <c r="B9" s="12">
        <v>151.11247903957965</v>
      </c>
      <c r="C9" s="12">
        <v>222.77483168593258</v>
      </c>
      <c r="D9" s="13">
        <v>229.31</v>
      </c>
      <c r="E9" s="13">
        <v>182.40600000000001</v>
      </c>
      <c r="F9" s="13">
        <v>202.26499999999999</v>
      </c>
      <c r="G9" s="13">
        <v>207.43799999999999</v>
      </c>
      <c r="H9" s="13">
        <v>215.744</v>
      </c>
      <c r="I9" s="13">
        <v>230.20099999999999</v>
      </c>
      <c r="J9" s="13">
        <v>257.084</v>
      </c>
      <c r="K9" s="13">
        <v>306.959</v>
      </c>
      <c r="L9" s="13">
        <v>367.41800000000001</v>
      </c>
      <c r="M9" s="13">
        <v>388.84800000000001</v>
      </c>
      <c r="N9" s="13">
        <v>363.19799999999998</v>
      </c>
      <c r="O9" s="13">
        <v>282.73099999999999</v>
      </c>
      <c r="P9" s="13">
        <v>282.99799999999999</v>
      </c>
      <c r="Q9" s="13">
        <v>303.904</v>
      </c>
      <c r="R9" s="13">
        <v>299.75299999999999</v>
      </c>
      <c r="S9" s="13">
        <v>264.00299999999999</v>
      </c>
      <c r="T9" s="13">
        <v>268.23500000000001</v>
      </c>
      <c r="U9" s="24">
        <v>279.78699999999998</v>
      </c>
      <c r="V9" s="2"/>
      <c r="W9" s="21" t="s">
        <v>42</v>
      </c>
      <c r="X9" s="14">
        <v>169.23640999507211</v>
      </c>
      <c r="Y9" s="14">
        <v>243.47607442652122</v>
      </c>
      <c r="Z9" s="37">
        <v>236.559</v>
      </c>
      <c r="AA9" s="37">
        <v>265.166</v>
      </c>
      <c r="AB9" s="37">
        <v>291.60399999999998</v>
      </c>
      <c r="AC9" s="37">
        <v>323.44099999999997</v>
      </c>
      <c r="AD9" s="37">
        <v>390.86099999999999</v>
      </c>
      <c r="AE9" s="37">
        <v>465.738</v>
      </c>
      <c r="AF9" s="37">
        <v>405.68099999999998</v>
      </c>
      <c r="AG9" s="37">
        <v>14.58</v>
      </c>
      <c r="AH9" s="37">
        <v>5.8810000000000002</v>
      </c>
      <c r="AI9" s="37">
        <v>3.9209999999999998</v>
      </c>
      <c r="AJ9" s="37">
        <v>3.6059999999999999</v>
      </c>
      <c r="AK9" s="37">
        <v>3.351</v>
      </c>
      <c r="AL9" s="74">
        <v>3.6850000000000001</v>
      </c>
      <c r="AM9" s="37">
        <v>4.3869999999999996</v>
      </c>
      <c r="AN9" s="37"/>
      <c r="AO9" s="37"/>
      <c r="AP9" s="37"/>
      <c r="AQ9" s="86"/>
    </row>
    <row r="10" spans="1:43" ht="14.25" customHeight="1" x14ac:dyDescent="0.35">
      <c r="A10" s="78" t="s">
        <v>108</v>
      </c>
      <c r="B10" s="12">
        <v>4.7984015419469097</v>
      </c>
      <c r="C10" s="12">
        <v>104.99484504005395</v>
      </c>
      <c r="D10" s="13">
        <v>96.959000000000003</v>
      </c>
      <c r="E10" s="13">
        <v>92.305999999999997</v>
      </c>
      <c r="F10" s="13">
        <v>91.036000000000001</v>
      </c>
      <c r="G10" s="13">
        <v>18.859000000000002</v>
      </c>
      <c r="H10" s="13">
        <v>12.41</v>
      </c>
      <c r="I10" s="13">
        <v>22.434999999999999</v>
      </c>
      <c r="J10" s="13">
        <v>20.088000000000001</v>
      </c>
      <c r="K10" s="13">
        <v>15.978</v>
      </c>
      <c r="L10" s="13">
        <v>5.3760000000000003</v>
      </c>
      <c r="M10" s="13">
        <v>4.0519999999999996</v>
      </c>
      <c r="N10" s="13">
        <v>3.3279999999999998</v>
      </c>
      <c r="O10" s="13">
        <v>5.18</v>
      </c>
      <c r="P10" s="13">
        <v>5.78</v>
      </c>
      <c r="Q10" s="13">
        <v>3.9820000000000002</v>
      </c>
      <c r="R10" s="13"/>
      <c r="S10" s="13"/>
      <c r="T10" s="13"/>
      <c r="U10" s="24"/>
      <c r="V10" s="2"/>
      <c r="W10" s="21" t="s">
        <v>27</v>
      </c>
      <c r="X10" s="11"/>
      <c r="Y10" s="11">
        <v>381.9051655557854</v>
      </c>
      <c r="Z10" s="14">
        <v>416.923</v>
      </c>
      <c r="AA10" s="14">
        <v>436.04</v>
      </c>
      <c r="AB10" s="14">
        <v>464.41199999999998</v>
      </c>
      <c r="AC10" s="14">
        <v>118.97499999999999</v>
      </c>
      <c r="AD10" s="14"/>
      <c r="AE10" s="14"/>
      <c r="AF10" s="14"/>
      <c r="AG10" s="14"/>
      <c r="AH10" s="14"/>
      <c r="AI10" s="14"/>
      <c r="AJ10" s="14"/>
      <c r="AK10" s="14"/>
      <c r="AL10" s="53"/>
      <c r="AM10" s="14"/>
      <c r="AN10" s="14"/>
      <c r="AO10" s="14"/>
      <c r="AP10" s="14"/>
      <c r="AQ10" s="26"/>
    </row>
    <row r="11" spans="1:43" ht="14.25" customHeight="1" x14ac:dyDescent="0.35">
      <c r="A11" s="78" t="s">
        <v>79</v>
      </c>
      <c r="B11" s="12">
        <v>243.7439977933744</v>
      </c>
      <c r="C11" s="12">
        <v>257.45921863253125</v>
      </c>
      <c r="D11" s="13">
        <v>283.16699999999997</v>
      </c>
      <c r="E11" s="13">
        <v>319.92099999999999</v>
      </c>
      <c r="F11" s="13">
        <v>318.86700000000002</v>
      </c>
      <c r="G11" s="13">
        <v>335.173</v>
      </c>
      <c r="H11" s="13">
        <v>335.97899999999998</v>
      </c>
      <c r="I11" s="13">
        <v>354.19600000000003</v>
      </c>
      <c r="J11" s="13">
        <v>353.42599999999999</v>
      </c>
      <c r="K11" s="13">
        <v>516.18799999999999</v>
      </c>
      <c r="L11" s="13">
        <v>601.11800000000005</v>
      </c>
      <c r="M11" s="13">
        <v>591.37199999999996</v>
      </c>
      <c r="N11" s="13">
        <v>623.81100000000004</v>
      </c>
      <c r="O11" s="13">
        <v>687.32</v>
      </c>
      <c r="P11" s="13">
        <v>712.48699999999997</v>
      </c>
      <c r="Q11" s="13">
        <v>746.41499999999996</v>
      </c>
      <c r="R11" s="13">
        <v>811.03700000000003</v>
      </c>
      <c r="S11" s="13">
        <v>841.38800000000003</v>
      </c>
      <c r="T11" s="13">
        <v>773.55899999999997</v>
      </c>
      <c r="U11" s="24">
        <v>821.02800000000002</v>
      </c>
      <c r="V11" s="2"/>
      <c r="W11" s="25" t="s">
        <v>28</v>
      </c>
      <c r="X11" s="11">
        <v>2796.7201672460742</v>
      </c>
      <c r="Y11" s="11">
        <v>2690.8468766661117</v>
      </c>
      <c r="Z11" s="14">
        <v>2676.884</v>
      </c>
      <c r="AA11" s="14">
        <v>2666.86</v>
      </c>
      <c r="AB11" s="14">
        <v>2666.7179999999998</v>
      </c>
      <c r="AC11" s="14">
        <v>2630.7179999999998</v>
      </c>
      <c r="AD11" s="14">
        <v>2616.86</v>
      </c>
      <c r="AE11" s="14">
        <v>2476.8510000000001</v>
      </c>
      <c r="AF11" s="14">
        <v>2481.6039999999998</v>
      </c>
      <c r="AG11" s="14">
        <v>2554.4059999999999</v>
      </c>
      <c r="AH11" s="14">
        <v>2514.3440000000001</v>
      </c>
      <c r="AI11" s="14">
        <v>2506.9789999999998</v>
      </c>
      <c r="AJ11" s="14">
        <v>2500.7910000000002</v>
      </c>
      <c r="AK11" s="14">
        <v>2508.2849999999999</v>
      </c>
      <c r="AL11" s="53">
        <v>2369.8139999999999</v>
      </c>
      <c r="AM11" s="14">
        <v>2240.0540000000001</v>
      </c>
      <c r="AN11" s="14">
        <v>2219.902</v>
      </c>
      <c r="AO11" s="14">
        <v>2204.9659999999999</v>
      </c>
      <c r="AP11" s="14">
        <v>2187.8150000000001</v>
      </c>
      <c r="AQ11" s="26">
        <v>2181.3740000000003</v>
      </c>
    </row>
    <row r="12" spans="1:43" ht="14.25" customHeight="1" x14ac:dyDescent="0.35">
      <c r="A12" s="78" t="s">
        <v>160</v>
      </c>
      <c r="B12" s="12">
        <v>27.33406999645123</v>
      </c>
      <c r="C12" s="12">
        <v>10.9414655559536</v>
      </c>
      <c r="D12" s="13">
        <v>14.061</v>
      </c>
      <c r="E12" s="13">
        <v>15.946</v>
      </c>
      <c r="F12" s="13">
        <v>14.577999999999999</v>
      </c>
      <c r="G12" s="13">
        <v>16.715</v>
      </c>
      <c r="H12" s="13">
        <v>15.42</v>
      </c>
      <c r="I12" s="13">
        <v>12.568</v>
      </c>
      <c r="J12" s="13">
        <v>9.9700000000000006</v>
      </c>
      <c r="K12" s="13">
        <v>11.407</v>
      </c>
      <c r="L12" s="13">
        <v>20.030999999999999</v>
      </c>
      <c r="M12" s="13">
        <v>14.287000000000001</v>
      </c>
      <c r="N12" s="13">
        <v>18.678999999999998</v>
      </c>
      <c r="O12" s="13">
        <v>25.995999999999999</v>
      </c>
      <c r="P12" s="13">
        <v>43.496000000000002</v>
      </c>
      <c r="Q12" s="13">
        <v>26.259</v>
      </c>
      <c r="R12" s="13">
        <v>3369.0770000000002</v>
      </c>
      <c r="S12" s="13">
        <v>4211.1850000000004</v>
      </c>
      <c r="T12" s="13">
        <v>4016.808</v>
      </c>
      <c r="U12" s="24">
        <v>4719.5709999999999</v>
      </c>
      <c r="V12" s="2"/>
      <c r="W12" s="25" t="s">
        <v>29</v>
      </c>
      <c r="X12" s="11">
        <v>3150.2629618230226</v>
      </c>
      <c r="Y12" s="11">
        <v>2951.4932565050881</v>
      </c>
      <c r="Z12" s="14">
        <v>2732.348</v>
      </c>
      <c r="AA12" s="14">
        <v>3134.6509999999998</v>
      </c>
      <c r="AB12" s="14">
        <v>3115.3119999999999</v>
      </c>
      <c r="AC12" s="14">
        <v>3106.5279999999998</v>
      </c>
      <c r="AD12" s="14">
        <v>3154.1570000000002</v>
      </c>
      <c r="AE12" s="14">
        <v>3503.0309999999999</v>
      </c>
      <c r="AF12" s="14">
        <v>3686.6419999999998</v>
      </c>
      <c r="AG12" s="14">
        <v>3333.674</v>
      </c>
      <c r="AH12" s="14">
        <v>3366.4920000000002</v>
      </c>
      <c r="AI12" s="14">
        <v>3372.9940000000001</v>
      </c>
      <c r="AJ12" s="14">
        <v>3393.462</v>
      </c>
      <c r="AK12" s="14">
        <v>3429.808</v>
      </c>
      <c r="AL12" s="53">
        <v>3441.2280000000001</v>
      </c>
      <c r="AM12" s="14">
        <v>3400.3229999999999</v>
      </c>
      <c r="AN12" s="14">
        <v>3426.6030000000001</v>
      </c>
      <c r="AO12" s="14">
        <v>3382.3270000000002</v>
      </c>
      <c r="AP12" s="14">
        <v>3494.683</v>
      </c>
      <c r="AQ12" s="26">
        <v>3496.732</v>
      </c>
    </row>
    <row r="13" spans="1:43" ht="14.25" customHeight="1" x14ac:dyDescent="0.35">
      <c r="A13" s="25"/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6"/>
      <c r="W13" s="21" t="s">
        <v>122</v>
      </c>
      <c r="X13" s="11">
        <v>-586.74965058958276</v>
      </c>
      <c r="Y13" s="11">
        <v>-401.684402083512</v>
      </c>
      <c r="Z13" s="14">
        <v>-227.83799999999999</v>
      </c>
      <c r="AA13" s="14">
        <v>196.37</v>
      </c>
      <c r="AB13" s="14">
        <v>978.46299999999997</v>
      </c>
      <c r="AC13" s="14">
        <v>1406.008</v>
      </c>
      <c r="AD13" s="14">
        <v>1309.761</v>
      </c>
      <c r="AE13" s="14">
        <v>1370.2349999999999</v>
      </c>
      <c r="AF13" s="14">
        <v>1871.2650000000001</v>
      </c>
      <c r="AG13" s="14">
        <v>3125.1120000000001</v>
      </c>
      <c r="AH13" s="14">
        <v>3790.4830000000002</v>
      </c>
      <c r="AI13" s="14">
        <v>3990.5740000000001</v>
      </c>
      <c r="AJ13" s="14">
        <v>5601.2190000000001</v>
      </c>
      <c r="AK13" s="14">
        <v>5438.0969999999998</v>
      </c>
      <c r="AL13" s="53">
        <v>4874.0709999999999</v>
      </c>
      <c r="AM13" s="14">
        <v>5167.8890000000001</v>
      </c>
      <c r="AN13" s="14">
        <v>8580.9120000000003</v>
      </c>
      <c r="AO13" s="14">
        <v>9344.1409999999996</v>
      </c>
      <c r="AP13" s="14">
        <v>10705.173000000001</v>
      </c>
      <c r="AQ13" s="26">
        <v>12338.573</v>
      </c>
    </row>
    <row r="14" spans="1:43" ht="14.25" customHeight="1" x14ac:dyDescent="0.35">
      <c r="A14" s="21" t="s">
        <v>3</v>
      </c>
      <c r="B14" s="11">
        <f t="shared" ref="B14:G14" si="12">SUM(B15:B20)</f>
        <v>33988.60896811662</v>
      </c>
      <c r="C14" s="11">
        <f t="shared" si="12"/>
        <v>35323.328842715695</v>
      </c>
      <c r="D14" s="11">
        <f t="shared" si="12"/>
        <v>36663.231</v>
      </c>
      <c r="E14" s="11">
        <f t="shared" si="12"/>
        <v>37765.201999999997</v>
      </c>
      <c r="F14" s="11">
        <f t="shared" si="12"/>
        <v>39077.017</v>
      </c>
      <c r="G14" s="11">
        <f t="shared" si="12"/>
        <v>40397.221000000005</v>
      </c>
      <c r="H14" s="11">
        <f t="shared" ref="H14:M14" si="13">SUM(H15:H20)</f>
        <v>41642.828000000001</v>
      </c>
      <c r="I14" s="11">
        <f t="shared" si="13"/>
        <v>43016.343000000008</v>
      </c>
      <c r="J14" s="11">
        <f t="shared" si="13"/>
        <v>44618.197999999989</v>
      </c>
      <c r="K14" s="11">
        <f t="shared" si="13"/>
        <v>46673.898000000001</v>
      </c>
      <c r="L14" s="11">
        <f t="shared" si="13"/>
        <v>48673.428000000007</v>
      </c>
      <c r="M14" s="11">
        <f t="shared" si="13"/>
        <v>50901.997000000003</v>
      </c>
      <c r="N14" s="11">
        <f t="shared" ref="N14:O14" si="14">SUM(N15:N20)</f>
        <v>53194.740000000005</v>
      </c>
      <c r="O14" s="11">
        <f t="shared" si="14"/>
        <v>55251.009999999995</v>
      </c>
      <c r="P14" s="11">
        <f t="shared" ref="P14:Q14" si="15">SUM(P15:P20)</f>
        <v>57324.202000000005</v>
      </c>
      <c r="Q14" s="11">
        <f t="shared" si="15"/>
        <v>59003.862000000001</v>
      </c>
      <c r="R14" s="11">
        <v>60733.53</v>
      </c>
      <c r="S14" s="11">
        <v>62946.217000000004</v>
      </c>
      <c r="T14" s="11">
        <v>65101.858</v>
      </c>
      <c r="U14" s="22">
        <v>67317.805000000008</v>
      </c>
      <c r="V14" s="2"/>
      <c r="W14" s="21" t="s">
        <v>123</v>
      </c>
      <c r="X14" s="11">
        <v>306.48953114251742</v>
      </c>
      <c r="Y14" s="11">
        <v>333.43609615640128</v>
      </c>
      <c r="Z14" s="14">
        <v>409.54399999999998</v>
      </c>
      <c r="AA14" s="14">
        <v>732.4</v>
      </c>
      <c r="AB14" s="14">
        <v>58.121000000000002</v>
      </c>
      <c r="AC14" s="14">
        <v>-99.497</v>
      </c>
      <c r="AD14" s="14">
        <v>-100.3</v>
      </c>
      <c r="AE14" s="14">
        <v>518.18799999999999</v>
      </c>
      <c r="AF14" s="14">
        <v>530.73800000000006</v>
      </c>
      <c r="AG14" s="14">
        <v>669.18100000000004</v>
      </c>
      <c r="AH14" s="14">
        <v>301.52</v>
      </c>
      <c r="AI14" s="14">
        <v>1468.7539999999999</v>
      </c>
      <c r="AJ14" s="14">
        <v>478.27800000000002</v>
      </c>
      <c r="AK14" s="14">
        <v>-395.45499999999998</v>
      </c>
      <c r="AL14" s="53">
        <v>301.38099999999997</v>
      </c>
      <c r="AM14" s="14">
        <v>658.40300000000002</v>
      </c>
      <c r="AN14" s="14">
        <v>677.30399999999997</v>
      </c>
      <c r="AO14" s="14">
        <v>1531.13</v>
      </c>
      <c r="AP14" s="14">
        <v>1682.633</v>
      </c>
      <c r="AQ14" s="26">
        <v>293.98399999999998</v>
      </c>
    </row>
    <row r="15" spans="1:43" ht="14.25" customHeight="1" x14ac:dyDescent="0.35">
      <c r="A15" s="78" t="s">
        <v>109</v>
      </c>
      <c r="B15" s="12">
        <v>5928.9051134175279</v>
      </c>
      <c r="C15" s="12">
        <v>6276.0357432981318</v>
      </c>
      <c r="D15" s="13">
        <v>6496.4660000000003</v>
      </c>
      <c r="E15" s="13">
        <v>6618.0619999999999</v>
      </c>
      <c r="F15" s="13">
        <v>6751.55</v>
      </c>
      <c r="G15" s="13">
        <v>6899.3860000000004</v>
      </c>
      <c r="H15" s="13">
        <v>7004.3180000000002</v>
      </c>
      <c r="I15" s="13">
        <v>6994.1030000000001</v>
      </c>
      <c r="J15" s="13">
        <v>7202.3530000000001</v>
      </c>
      <c r="K15" s="13">
        <v>7356.5389999999998</v>
      </c>
      <c r="L15" s="13">
        <v>7526.03</v>
      </c>
      <c r="M15" s="13">
        <v>7693.1239999999998</v>
      </c>
      <c r="N15" s="13">
        <v>7885.3230000000003</v>
      </c>
      <c r="O15" s="13">
        <v>8157.3459999999995</v>
      </c>
      <c r="P15" s="13">
        <v>8199.2150000000001</v>
      </c>
      <c r="Q15" s="13">
        <v>8421.991</v>
      </c>
      <c r="R15" s="13">
        <v>8599.6920000000009</v>
      </c>
      <c r="S15" s="13">
        <v>8854.3130000000001</v>
      </c>
      <c r="T15" s="13">
        <v>8998.5580000000009</v>
      </c>
      <c r="U15" s="24">
        <v>9193.1779999999999</v>
      </c>
      <c r="V15" s="2"/>
      <c r="W15" s="25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63"/>
      <c r="AM15" s="38"/>
      <c r="AN15" s="38"/>
      <c r="AO15" s="38"/>
      <c r="AP15" s="38"/>
      <c r="AQ15" s="41"/>
    </row>
    <row r="16" spans="1:43" ht="14.25" customHeight="1" x14ac:dyDescent="0.35">
      <c r="A16" s="78" t="s">
        <v>110</v>
      </c>
      <c r="B16" s="12">
        <v>18799.47525366944</v>
      </c>
      <c r="C16" s="12">
        <v>19429.795836676069</v>
      </c>
      <c r="D16" s="13">
        <v>20109.695</v>
      </c>
      <c r="E16" s="13">
        <v>20813.754000000001</v>
      </c>
      <c r="F16" s="13">
        <v>21685.374</v>
      </c>
      <c r="G16" s="13">
        <v>22600.888999999999</v>
      </c>
      <c r="H16" s="13">
        <v>23394.06</v>
      </c>
      <c r="I16" s="13">
        <v>23895.394</v>
      </c>
      <c r="J16" s="13">
        <v>24653.460999999999</v>
      </c>
      <c r="K16" s="13">
        <v>25285.928</v>
      </c>
      <c r="L16" s="13">
        <v>26296.454000000002</v>
      </c>
      <c r="M16" s="13">
        <v>27241.151999999998</v>
      </c>
      <c r="N16" s="13">
        <v>28151.865000000002</v>
      </c>
      <c r="O16" s="13">
        <v>28958.688999999998</v>
      </c>
      <c r="P16" s="13">
        <v>30063.558000000001</v>
      </c>
      <c r="Q16" s="13">
        <v>30887.518</v>
      </c>
      <c r="R16" s="13">
        <v>32060.34</v>
      </c>
      <c r="S16" s="13">
        <v>32678.493000000002</v>
      </c>
      <c r="T16" s="13">
        <v>34148.887000000002</v>
      </c>
      <c r="U16" s="24">
        <v>34879.660000000003</v>
      </c>
      <c r="V16" s="2"/>
      <c r="W16" s="19" t="s">
        <v>149</v>
      </c>
      <c r="X16" s="16">
        <v>386.8352582441517</v>
      </c>
      <c r="Y16" s="16">
        <v>402.50818654732046</v>
      </c>
      <c r="Z16" s="16">
        <v>327.77499999999998</v>
      </c>
      <c r="AA16" s="16">
        <v>288.505</v>
      </c>
      <c r="AB16" s="16">
        <v>303.44</v>
      </c>
      <c r="AC16" s="16">
        <v>323.73399999999998</v>
      </c>
      <c r="AD16" s="16">
        <v>328.44600000000003</v>
      </c>
      <c r="AE16" s="16">
        <v>344.75799999999998</v>
      </c>
      <c r="AF16" s="16">
        <v>369.76299999999998</v>
      </c>
      <c r="AG16" s="16">
        <v>378.56900000000002</v>
      </c>
      <c r="AH16" s="16">
        <v>401.72899999999998</v>
      </c>
      <c r="AI16" s="16">
        <v>445.46</v>
      </c>
      <c r="AJ16" s="16">
        <v>455.19099999999997</v>
      </c>
      <c r="AK16" s="16">
        <v>472.40600000000001</v>
      </c>
      <c r="AL16" s="54">
        <v>511.51900000000001</v>
      </c>
      <c r="AM16" s="16">
        <v>585.84100000000001</v>
      </c>
      <c r="AN16" s="16">
        <v>658.476</v>
      </c>
      <c r="AO16" s="16">
        <v>707.221</v>
      </c>
      <c r="AP16" s="16">
        <v>738.49300000000005</v>
      </c>
      <c r="AQ16" s="31">
        <v>761.20799999999997</v>
      </c>
    </row>
    <row r="17" spans="1:43" ht="14.25" customHeight="1" x14ac:dyDescent="0.35">
      <c r="A17" s="78" t="s">
        <v>83</v>
      </c>
      <c r="B17" s="12">
        <v>6860.6857358137695</v>
      </c>
      <c r="C17" s="12">
        <v>7014.6266312126518</v>
      </c>
      <c r="D17" s="13">
        <v>7265.5820000000003</v>
      </c>
      <c r="E17" s="13">
        <v>7323.5360000000001</v>
      </c>
      <c r="F17" s="13">
        <v>7489.97</v>
      </c>
      <c r="G17" s="13">
        <v>7695.7650000000003</v>
      </c>
      <c r="H17" s="13">
        <v>7914.4549999999999</v>
      </c>
      <c r="I17" s="13">
        <v>8096.8249999999998</v>
      </c>
      <c r="J17" s="13">
        <v>8690.3629999999994</v>
      </c>
      <c r="K17" s="13">
        <v>9642.8629999999994</v>
      </c>
      <c r="L17" s="13">
        <v>10354.841</v>
      </c>
      <c r="M17" s="13">
        <v>11165.977999999999</v>
      </c>
      <c r="N17" s="13">
        <v>11881.433999999999</v>
      </c>
      <c r="O17" s="13">
        <v>12381.888000000001</v>
      </c>
      <c r="P17" s="13">
        <v>13012.519</v>
      </c>
      <c r="Q17" s="13">
        <v>12505.088</v>
      </c>
      <c r="R17" s="13">
        <v>12740.99</v>
      </c>
      <c r="S17" s="13">
        <v>13142.558000000001</v>
      </c>
      <c r="T17" s="13">
        <v>13619.944</v>
      </c>
      <c r="U17" s="24">
        <v>14159.753000000001</v>
      </c>
      <c r="V17" s="2"/>
      <c r="W17" s="30" t="s">
        <v>150</v>
      </c>
      <c r="X17" s="16">
        <v>3.8602492881446016</v>
      </c>
      <c r="Y17" s="16">
        <v>2.1455733778694963</v>
      </c>
      <c r="Z17" s="39">
        <v>1.375</v>
      </c>
      <c r="AA17" s="39">
        <v>1.897</v>
      </c>
      <c r="AB17" s="39">
        <v>2.4140000000000001</v>
      </c>
      <c r="AC17" s="39">
        <v>0.72599999999999998</v>
      </c>
      <c r="AD17" s="39">
        <v>0.70299999999999996</v>
      </c>
      <c r="AE17" s="39">
        <v>1.57</v>
      </c>
      <c r="AF17" s="39">
        <v>11.119</v>
      </c>
      <c r="AG17" s="39">
        <v>9.7149999999999999</v>
      </c>
      <c r="AH17" s="39">
        <v>8.4109999999999996</v>
      </c>
      <c r="AI17" s="39">
        <v>6.702</v>
      </c>
      <c r="AJ17" s="39">
        <v>5.4</v>
      </c>
      <c r="AK17" s="39">
        <v>6.3090000000000002</v>
      </c>
      <c r="AL17" s="75">
        <v>5.4740000000000002</v>
      </c>
      <c r="AM17" s="39">
        <v>4.5990000000000002</v>
      </c>
      <c r="AN17" s="39">
        <v>4.4059999999999997</v>
      </c>
      <c r="AO17" s="39">
        <v>10.567</v>
      </c>
      <c r="AP17" s="39">
        <v>10.976000000000001</v>
      </c>
      <c r="AQ17" s="87">
        <v>7.6580000000000004</v>
      </c>
    </row>
    <row r="18" spans="1:43" ht="14.25" customHeight="1" x14ac:dyDescent="0.35">
      <c r="A18" s="78" t="s">
        <v>82</v>
      </c>
      <c r="B18" s="12">
        <v>1257.2854805044965</v>
      </c>
      <c r="C18" s="12">
        <v>1346.2933903826779</v>
      </c>
      <c r="D18" s="13">
        <v>1486.952</v>
      </c>
      <c r="E18" s="13">
        <v>1568.77</v>
      </c>
      <c r="F18" s="13">
        <v>1633.5509999999999</v>
      </c>
      <c r="G18" s="13">
        <v>1666.1030000000001</v>
      </c>
      <c r="H18" s="13">
        <v>1676.473</v>
      </c>
      <c r="I18" s="13">
        <v>1927.5119999999999</v>
      </c>
      <c r="J18" s="13">
        <v>1906.3420000000001</v>
      </c>
      <c r="K18" s="13">
        <v>1967.663</v>
      </c>
      <c r="L18" s="13">
        <v>2097.5070000000001</v>
      </c>
      <c r="M18" s="13">
        <v>2219.3809999999999</v>
      </c>
      <c r="N18" s="13">
        <v>2370.1640000000002</v>
      </c>
      <c r="O18" s="13">
        <v>2567.9090000000001</v>
      </c>
      <c r="P18" s="13">
        <v>2661.7779999999998</v>
      </c>
      <c r="Q18" s="13">
        <v>3319.203</v>
      </c>
      <c r="R18" s="13">
        <v>3286.9059999999999</v>
      </c>
      <c r="S18" s="13">
        <v>3394.355</v>
      </c>
      <c r="T18" s="13">
        <v>3587.2110000000002</v>
      </c>
      <c r="U18" s="24">
        <v>3617.2780000000002</v>
      </c>
      <c r="V18" s="2"/>
      <c r="W18" s="25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3"/>
      <c r="AM18" s="38"/>
      <c r="AN18" s="38"/>
      <c r="AO18" s="38"/>
      <c r="AP18" s="38"/>
      <c r="AQ18" s="41"/>
    </row>
    <row r="19" spans="1:43" ht="14.25" customHeight="1" x14ac:dyDescent="0.35">
      <c r="A19" s="78" t="s">
        <v>81</v>
      </c>
      <c r="B19" s="12">
        <v>242.30010444470233</v>
      </c>
      <c r="C19" s="12">
        <v>220.25739480265668</v>
      </c>
      <c r="D19" s="13">
        <v>218.04900000000001</v>
      </c>
      <c r="E19" s="13">
        <v>222.797</v>
      </c>
      <c r="F19" s="13">
        <v>219.01900000000001</v>
      </c>
      <c r="G19" s="13">
        <v>234.62</v>
      </c>
      <c r="H19" s="13">
        <v>262.23200000000003</v>
      </c>
      <c r="I19" s="13">
        <v>306.85300000000001</v>
      </c>
      <c r="J19" s="13">
        <v>270.31799999999998</v>
      </c>
      <c r="K19" s="13">
        <v>308.20800000000003</v>
      </c>
      <c r="L19" s="13">
        <v>279.53500000000003</v>
      </c>
      <c r="M19" s="13">
        <v>288.55700000000002</v>
      </c>
      <c r="N19" s="13">
        <v>397.44</v>
      </c>
      <c r="O19" s="13">
        <v>427.57299999999998</v>
      </c>
      <c r="P19" s="13">
        <v>425.08800000000002</v>
      </c>
      <c r="Q19" s="13">
        <v>679.60299999999995</v>
      </c>
      <c r="R19" s="13">
        <v>676.52499999999998</v>
      </c>
      <c r="S19" s="13">
        <v>665.31299999999999</v>
      </c>
      <c r="T19" s="13">
        <v>730.45</v>
      </c>
      <c r="U19" s="24">
        <v>748.36500000000001</v>
      </c>
      <c r="V19" s="2"/>
      <c r="W19" s="19" t="s">
        <v>151</v>
      </c>
      <c r="X19" s="10">
        <f t="shared" ref="X19:AC19" si="16">X20+X21</f>
        <v>1137.7117696229059</v>
      </c>
      <c r="Y19" s="10">
        <f t="shared" si="16"/>
        <v>1396.4847041490279</v>
      </c>
      <c r="Z19" s="10">
        <f t="shared" si="16"/>
        <v>1385.6320000000001</v>
      </c>
      <c r="AA19" s="10">
        <f t="shared" si="16"/>
        <v>1514.875</v>
      </c>
      <c r="AB19" s="10">
        <f t="shared" si="16"/>
        <v>1574.789</v>
      </c>
      <c r="AC19" s="10">
        <f t="shared" si="16"/>
        <v>1650.9870000000001</v>
      </c>
      <c r="AD19" s="10">
        <f t="shared" ref="AD19:AI19" si="17">AD20+AD21</f>
        <v>1721.3920000000001</v>
      </c>
      <c r="AE19" s="10">
        <f t="shared" si="17"/>
        <v>1869.7860000000001</v>
      </c>
      <c r="AF19" s="10">
        <f t="shared" si="17"/>
        <v>2023.979</v>
      </c>
      <c r="AG19" s="10">
        <f t="shared" si="17"/>
        <v>2195.9790000000003</v>
      </c>
      <c r="AH19" s="10">
        <f t="shared" si="17"/>
        <v>2412.1120000000001</v>
      </c>
      <c r="AI19" s="10">
        <f t="shared" si="17"/>
        <v>2679.8319999999999</v>
      </c>
      <c r="AJ19" s="10">
        <f t="shared" ref="AJ19:AK19" si="18">AJ20+AJ21</f>
        <v>2826.395</v>
      </c>
      <c r="AK19" s="10">
        <f t="shared" si="18"/>
        <v>2930.6490000000003</v>
      </c>
      <c r="AL19" s="50">
        <f t="shared" ref="AL19:AM19" si="19">AL20+AL21</f>
        <v>3032.674</v>
      </c>
      <c r="AM19" s="10">
        <f t="shared" si="19"/>
        <v>3166.011</v>
      </c>
      <c r="AN19" s="10"/>
      <c r="AO19" s="10"/>
      <c r="AP19" s="10"/>
      <c r="AQ19" s="20"/>
    </row>
    <row r="20" spans="1:43" ht="14.25" customHeight="1" x14ac:dyDescent="0.35">
      <c r="A20" s="78" t="s">
        <v>80</v>
      </c>
      <c r="B20" s="12">
        <v>899.95728026667882</v>
      </c>
      <c r="C20" s="12">
        <v>1036.3198463435103</v>
      </c>
      <c r="D20" s="13">
        <v>1086.4870000000001</v>
      </c>
      <c r="E20" s="13">
        <v>1218.2829999999999</v>
      </c>
      <c r="F20" s="13">
        <v>1297.5530000000001</v>
      </c>
      <c r="G20" s="13">
        <v>1300.4580000000001</v>
      </c>
      <c r="H20" s="13">
        <v>1391.29</v>
      </c>
      <c r="I20" s="13">
        <v>1795.6559999999999</v>
      </c>
      <c r="J20" s="13">
        <v>1895.3610000000001</v>
      </c>
      <c r="K20" s="13">
        <v>2112.6970000000001</v>
      </c>
      <c r="L20" s="13">
        <v>2119.0610000000001</v>
      </c>
      <c r="M20" s="13">
        <v>2293.8049999999998</v>
      </c>
      <c r="N20" s="13">
        <v>2508.5140000000001</v>
      </c>
      <c r="O20" s="13">
        <v>2757.605</v>
      </c>
      <c r="P20" s="13">
        <v>2962.0439999999999</v>
      </c>
      <c r="Q20" s="13">
        <v>3190.4589999999998</v>
      </c>
      <c r="R20" s="13">
        <v>3369.0770000000002</v>
      </c>
      <c r="S20" s="13">
        <v>4211.1850000000004</v>
      </c>
      <c r="T20" s="13">
        <v>4016.808</v>
      </c>
      <c r="U20" s="24">
        <v>4719.5709999999999</v>
      </c>
      <c r="W20" s="25" t="s">
        <v>152</v>
      </c>
      <c r="X20" s="11">
        <v>463.32544531958229</v>
      </c>
      <c r="Y20" s="11">
        <v>653.10163764584001</v>
      </c>
      <c r="Z20" s="14">
        <v>863.55799999999999</v>
      </c>
      <c r="AA20" s="14">
        <v>749.27</v>
      </c>
      <c r="AB20" s="14">
        <v>782.60900000000004</v>
      </c>
      <c r="AC20" s="14">
        <v>922.20399999999995</v>
      </c>
      <c r="AD20" s="14">
        <v>1020.08</v>
      </c>
      <c r="AE20" s="14">
        <v>1044.1990000000001</v>
      </c>
      <c r="AF20" s="14">
        <v>1111.038</v>
      </c>
      <c r="AG20" s="14">
        <v>1508.817</v>
      </c>
      <c r="AH20" s="14">
        <v>1700.491</v>
      </c>
      <c r="AI20" s="14">
        <v>1840.46</v>
      </c>
      <c r="AJ20" s="14">
        <v>1954.481</v>
      </c>
      <c r="AK20" s="14">
        <v>2008.2940000000001</v>
      </c>
      <c r="AL20" s="53">
        <v>2036.481</v>
      </c>
      <c r="AM20" s="14">
        <v>2181.183</v>
      </c>
      <c r="AN20" s="14"/>
      <c r="AO20" s="14"/>
      <c r="AP20" s="14"/>
      <c r="AQ20" s="26"/>
    </row>
    <row r="21" spans="1:43" ht="14.25" customHeight="1" x14ac:dyDescent="0.35">
      <c r="A21" s="27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28"/>
      <c r="W21" s="25" t="s">
        <v>4</v>
      </c>
      <c r="X21" s="11">
        <v>674.38632430332359</v>
      </c>
      <c r="Y21" s="11">
        <v>743.38306650318793</v>
      </c>
      <c r="Z21" s="14">
        <v>522.07399999999996</v>
      </c>
      <c r="AA21" s="14">
        <v>765.60500000000002</v>
      </c>
      <c r="AB21" s="14">
        <v>792.18</v>
      </c>
      <c r="AC21" s="14">
        <v>728.78300000000002</v>
      </c>
      <c r="AD21" s="14">
        <v>701.31200000000001</v>
      </c>
      <c r="AE21" s="14">
        <v>825.58699999999999</v>
      </c>
      <c r="AF21" s="14">
        <v>912.94100000000003</v>
      </c>
      <c r="AG21" s="14">
        <v>687.16200000000003</v>
      </c>
      <c r="AH21" s="14">
        <v>711.62099999999998</v>
      </c>
      <c r="AI21" s="14">
        <v>839.37199999999996</v>
      </c>
      <c r="AJ21" s="14">
        <v>871.91399999999999</v>
      </c>
      <c r="AK21" s="14">
        <v>922.35500000000002</v>
      </c>
      <c r="AL21" s="53">
        <v>996.19299999999998</v>
      </c>
      <c r="AM21" s="14">
        <v>984.82799999999997</v>
      </c>
      <c r="AN21" s="14"/>
      <c r="AO21" s="14"/>
      <c r="AP21" s="14"/>
      <c r="AQ21" s="26"/>
    </row>
    <row r="22" spans="1:43" ht="14.25" customHeight="1" x14ac:dyDescent="0.35">
      <c r="A22" s="21" t="s">
        <v>25</v>
      </c>
      <c r="B22" s="11">
        <f t="shared" ref="B22:G22" si="20">SUM(B23:B27)</f>
        <v>2482.5555482674117</v>
      </c>
      <c r="C22" s="11">
        <f t="shared" si="20"/>
        <v>2178.4045020544154</v>
      </c>
      <c r="D22" s="11">
        <f t="shared" si="20"/>
        <v>2195.6320000000001</v>
      </c>
      <c r="E22" s="11">
        <f t="shared" si="20"/>
        <v>2430.1569999999997</v>
      </c>
      <c r="F22" s="11">
        <f t="shared" si="20"/>
        <v>2447.0210000000002</v>
      </c>
      <c r="G22" s="11">
        <f t="shared" si="20"/>
        <v>2501.569</v>
      </c>
      <c r="H22" s="11">
        <f t="shared" ref="H22:M22" si="21">SUM(H23:H27)</f>
        <v>2586.7060000000001</v>
      </c>
      <c r="I22" s="11">
        <f t="shared" si="21"/>
        <v>2431.3239999999996</v>
      </c>
      <c r="J22" s="11">
        <f t="shared" si="21"/>
        <v>2533.2109999999998</v>
      </c>
      <c r="K22" s="11">
        <f t="shared" si="21"/>
        <v>2718.4119999999998</v>
      </c>
      <c r="L22" s="11">
        <f t="shared" si="21"/>
        <v>2853.4189999999999</v>
      </c>
      <c r="M22" s="11">
        <f t="shared" si="21"/>
        <v>3408.6559999999999</v>
      </c>
      <c r="N22" s="11">
        <f t="shared" ref="N22:O22" si="22">SUM(N23:N27)</f>
        <v>3638.7979999999998</v>
      </c>
      <c r="O22" s="11">
        <f t="shared" si="22"/>
        <v>3718.2839999999992</v>
      </c>
      <c r="P22" s="11">
        <f t="shared" ref="P22:Q22" si="23">SUM(P23:P27)</f>
        <v>3901.5630000000001</v>
      </c>
      <c r="Q22" s="11">
        <f t="shared" si="23"/>
        <v>4230.7330000000002</v>
      </c>
      <c r="R22" s="11">
        <v>4411.2950000000001</v>
      </c>
      <c r="S22" s="11">
        <v>4588.991</v>
      </c>
      <c r="T22" s="11">
        <v>4697.2860000000001</v>
      </c>
      <c r="U22" s="22">
        <v>4843.2349999999997</v>
      </c>
      <c r="W22" s="25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63"/>
      <c r="AM22" s="38"/>
      <c r="AN22" s="38"/>
      <c r="AO22" s="38"/>
      <c r="AP22" s="38"/>
      <c r="AQ22" s="41"/>
    </row>
    <row r="23" spans="1:43" ht="14.25" customHeight="1" x14ac:dyDescent="0.35">
      <c r="A23" s="78" t="s">
        <v>147</v>
      </c>
      <c r="B23" s="12">
        <v>310.83903910873852</v>
      </c>
      <c r="C23" s="12">
        <v>352.78426702860708</v>
      </c>
      <c r="D23" s="12">
        <v>428.21699999999998</v>
      </c>
      <c r="E23" s="12">
        <v>417.92899999999997</v>
      </c>
      <c r="F23" s="12">
        <v>509.34100000000001</v>
      </c>
      <c r="G23" s="12">
        <v>512.13599999999997</v>
      </c>
      <c r="H23" s="12">
        <v>531.58500000000004</v>
      </c>
      <c r="I23" s="12">
        <v>520.53800000000001</v>
      </c>
      <c r="J23" s="12">
        <v>552.54600000000005</v>
      </c>
      <c r="K23" s="12">
        <v>734.322</v>
      </c>
      <c r="L23" s="12">
        <v>776.03399999999999</v>
      </c>
      <c r="M23" s="12">
        <v>874.31600000000003</v>
      </c>
      <c r="N23" s="12">
        <v>945.01</v>
      </c>
      <c r="O23" s="12">
        <v>1016.954</v>
      </c>
      <c r="P23" s="12">
        <v>1135.508</v>
      </c>
      <c r="Q23" s="12">
        <v>1313.7329999999999</v>
      </c>
      <c r="R23" s="12">
        <v>1398.163</v>
      </c>
      <c r="S23" s="12">
        <v>1471.442</v>
      </c>
      <c r="T23" s="12">
        <v>1474.9080000000001</v>
      </c>
      <c r="U23" s="29">
        <v>1531.3430000000001</v>
      </c>
      <c r="W23" s="19" t="s">
        <v>31</v>
      </c>
      <c r="X23" s="16">
        <v>809.1388273601392</v>
      </c>
      <c r="Y23" s="16">
        <f t="shared" ref="Y23:AD23" si="24">Y24+Y25</f>
        <v>792.66229714433712</v>
      </c>
      <c r="Z23" s="16">
        <f t="shared" si="24"/>
        <v>782.38699999999994</v>
      </c>
      <c r="AA23" s="16">
        <f t="shared" si="24"/>
        <v>793.70100000000002</v>
      </c>
      <c r="AB23" s="16">
        <f t="shared" si="24"/>
        <v>766.95699999999999</v>
      </c>
      <c r="AC23" s="16">
        <f t="shared" si="24"/>
        <v>736.17899999999997</v>
      </c>
      <c r="AD23" s="16">
        <f t="shared" si="24"/>
        <v>691.68700000000001</v>
      </c>
      <c r="AE23" s="16">
        <f t="shared" ref="AE23:AJ23" si="25">AE24+AE25</f>
        <v>688.61599999999999</v>
      </c>
      <c r="AF23" s="16">
        <f t="shared" si="25"/>
        <v>650.82899999999995</v>
      </c>
      <c r="AG23" s="16">
        <f t="shared" si="25"/>
        <v>632.82600000000002</v>
      </c>
      <c r="AH23" s="16">
        <f t="shared" si="25"/>
        <v>608.78199999999993</v>
      </c>
      <c r="AI23" s="16">
        <f t="shared" si="25"/>
        <v>588.54999999999995</v>
      </c>
      <c r="AJ23" s="16">
        <f t="shared" si="25"/>
        <v>592.73</v>
      </c>
      <c r="AK23" s="16">
        <f t="shared" ref="AK23:AL23" si="26">AK24+AK25</f>
        <v>563.90699999999993</v>
      </c>
      <c r="AL23" s="54">
        <f t="shared" si="26"/>
        <v>594.97700000000009</v>
      </c>
      <c r="AM23" s="16">
        <f t="shared" ref="AM23:AQ23" si="27">AM24+AM25</f>
        <v>629.79899999999998</v>
      </c>
      <c r="AN23" s="16">
        <f t="shared" si="27"/>
        <v>633.94500000000005</v>
      </c>
      <c r="AO23" s="16">
        <f t="shared" si="27"/>
        <v>645.70299999999997</v>
      </c>
      <c r="AP23" s="16">
        <f t="shared" si="27"/>
        <v>656.57</v>
      </c>
      <c r="AQ23" s="31">
        <f t="shared" si="27"/>
        <v>664.87</v>
      </c>
    </row>
    <row r="24" spans="1:43" ht="14.25" customHeight="1" x14ac:dyDescent="0.35">
      <c r="A24" s="78" t="s">
        <v>148</v>
      </c>
      <c r="B24" s="12">
        <v>1117.8176607414059</v>
      </c>
      <c r="C24" s="12">
        <v>1133.0490957376135</v>
      </c>
      <c r="D24" s="13">
        <v>1160.4190000000001</v>
      </c>
      <c r="E24" s="13">
        <v>1304.2329999999999</v>
      </c>
      <c r="F24" s="13">
        <v>1233.6220000000001</v>
      </c>
      <c r="G24" s="13">
        <v>1246.0840000000001</v>
      </c>
      <c r="H24" s="13">
        <v>1307.085</v>
      </c>
      <c r="I24" s="13">
        <v>1239.71</v>
      </c>
      <c r="J24" s="13">
        <v>1267.0820000000001</v>
      </c>
      <c r="K24" s="13">
        <v>1290.2180000000001</v>
      </c>
      <c r="L24" s="13">
        <v>1423.9359999999999</v>
      </c>
      <c r="M24" s="13">
        <v>1431.298</v>
      </c>
      <c r="N24" s="13">
        <v>1444.2739999999999</v>
      </c>
      <c r="O24" s="13">
        <v>1530.2539999999999</v>
      </c>
      <c r="P24" s="13">
        <v>1604.0039999999999</v>
      </c>
      <c r="Q24" s="13">
        <v>1723.08</v>
      </c>
      <c r="R24" s="13">
        <v>1822.8590000000002</v>
      </c>
      <c r="S24" s="13">
        <v>1878.1490000000001</v>
      </c>
      <c r="T24" s="13">
        <v>1942.634</v>
      </c>
      <c r="U24" s="24">
        <v>2044.63</v>
      </c>
      <c r="W24" s="21" t="s">
        <v>153</v>
      </c>
      <c r="X24" s="11"/>
      <c r="Y24" s="11">
        <v>655.71578258683121</v>
      </c>
      <c r="Z24" s="14">
        <v>631.29399999999998</v>
      </c>
      <c r="AA24" s="14">
        <v>611.44399999999996</v>
      </c>
      <c r="AB24" s="14">
        <v>563.23900000000003</v>
      </c>
      <c r="AC24" s="14">
        <v>520.505</v>
      </c>
      <c r="AD24" s="14">
        <v>461.72500000000002</v>
      </c>
      <c r="AE24" s="14">
        <v>416.35700000000003</v>
      </c>
      <c r="AF24" s="14">
        <v>391.916</v>
      </c>
      <c r="AG24" s="14">
        <v>366.25900000000001</v>
      </c>
      <c r="AH24" s="14">
        <v>346.58699999999999</v>
      </c>
      <c r="AI24" s="14">
        <v>325.12700000000001</v>
      </c>
      <c r="AJ24" s="14">
        <v>287.31099999999998</v>
      </c>
      <c r="AK24" s="14">
        <v>262.387</v>
      </c>
      <c r="AL24" s="53">
        <v>239.82400000000001</v>
      </c>
      <c r="AM24" s="14">
        <v>198.11199999999999</v>
      </c>
      <c r="AN24" s="14">
        <v>179.90800000000002</v>
      </c>
      <c r="AO24" s="14">
        <v>158.947</v>
      </c>
      <c r="AP24" s="14">
        <v>143.20500000000001</v>
      </c>
      <c r="AQ24" s="26">
        <v>125.44800000000001</v>
      </c>
    </row>
    <row r="25" spans="1:43" ht="14.25" customHeight="1" x14ac:dyDescent="0.35">
      <c r="A25" s="78" t="s">
        <v>85</v>
      </c>
      <c r="B25" s="12">
        <v>63.075181685007564</v>
      </c>
      <c r="C25" s="12">
        <v>59.498329052950609</v>
      </c>
      <c r="D25" s="13">
        <v>54.860999999999997</v>
      </c>
      <c r="E25" s="13">
        <v>155.76499999999999</v>
      </c>
      <c r="F25" s="13">
        <v>205.11</v>
      </c>
      <c r="G25" s="13">
        <v>233.86699999999999</v>
      </c>
      <c r="H25" s="13">
        <v>280.27499999999998</v>
      </c>
      <c r="I25" s="13">
        <v>232.321</v>
      </c>
      <c r="J25" s="13">
        <v>285.245</v>
      </c>
      <c r="K25" s="13">
        <v>271.91399999999999</v>
      </c>
      <c r="L25" s="13">
        <v>255.65700000000001</v>
      </c>
      <c r="M25" s="13">
        <v>201.46899999999999</v>
      </c>
      <c r="N25" s="13">
        <v>142.94</v>
      </c>
      <c r="O25" s="13">
        <v>49.959000000000003</v>
      </c>
      <c r="P25" s="13">
        <v>2.5990000000000002</v>
      </c>
      <c r="Q25" s="13">
        <v>2.3860000000000001</v>
      </c>
      <c r="R25" s="13">
        <v>5.7430000000000003</v>
      </c>
      <c r="S25" s="13">
        <v>6.0259999999999998</v>
      </c>
      <c r="T25" s="13">
        <v>4.55</v>
      </c>
      <c r="U25" s="24">
        <v>7.798</v>
      </c>
      <c r="W25" s="25" t="s">
        <v>154</v>
      </c>
      <c r="X25" s="11"/>
      <c r="Y25" s="11">
        <v>136.94651455750596</v>
      </c>
      <c r="Z25" s="14">
        <v>151.09299999999999</v>
      </c>
      <c r="AA25" s="14">
        <v>182.25700000000001</v>
      </c>
      <c r="AB25" s="14">
        <v>203.71799999999999</v>
      </c>
      <c r="AC25" s="14">
        <v>215.67400000000001</v>
      </c>
      <c r="AD25" s="14">
        <v>229.96199999999999</v>
      </c>
      <c r="AE25" s="14">
        <v>272.25900000000001</v>
      </c>
      <c r="AF25" s="14">
        <v>258.91300000000001</v>
      </c>
      <c r="AG25" s="14">
        <v>266.56700000000001</v>
      </c>
      <c r="AH25" s="14">
        <v>262.19499999999999</v>
      </c>
      <c r="AI25" s="14">
        <v>263.423</v>
      </c>
      <c r="AJ25" s="14">
        <v>305.41899999999998</v>
      </c>
      <c r="AK25" s="14">
        <v>301.52</v>
      </c>
      <c r="AL25" s="53">
        <v>355.15300000000002</v>
      </c>
      <c r="AM25" s="14">
        <v>431.68700000000001</v>
      </c>
      <c r="AN25" s="14">
        <v>454.03700000000003</v>
      </c>
      <c r="AO25" s="14">
        <v>486.75600000000003</v>
      </c>
      <c r="AP25" s="14">
        <v>513.36500000000001</v>
      </c>
      <c r="AQ25" s="26">
        <v>539.42200000000003</v>
      </c>
    </row>
    <row r="26" spans="1:43" ht="14.25" customHeight="1" x14ac:dyDescent="0.35">
      <c r="A26" s="78" t="s">
        <v>161</v>
      </c>
      <c r="B26" s="12">
        <v>575.81003510082019</v>
      </c>
      <c r="C26" s="12">
        <v>419.66453236187988</v>
      </c>
      <c r="D26" s="13">
        <v>375.45</v>
      </c>
      <c r="E26" s="13">
        <v>384.101</v>
      </c>
      <c r="F26" s="13">
        <v>370.93099999999998</v>
      </c>
      <c r="G26" s="13">
        <v>391.84100000000001</v>
      </c>
      <c r="H26" s="13">
        <v>368.99299999999999</v>
      </c>
      <c r="I26" s="13">
        <v>356.863</v>
      </c>
      <c r="J26" s="13">
        <v>352.74299999999999</v>
      </c>
      <c r="K26" s="13">
        <v>355.27499999999998</v>
      </c>
      <c r="L26" s="13">
        <v>340.48700000000002</v>
      </c>
      <c r="M26" s="13">
        <v>818.26900000000001</v>
      </c>
      <c r="N26" s="13">
        <v>1042.905</v>
      </c>
      <c r="O26" s="13">
        <v>1056.4449999999999</v>
      </c>
      <c r="P26" s="13">
        <v>1063.2239999999999</v>
      </c>
      <c r="Q26" s="13">
        <v>1094.42</v>
      </c>
      <c r="R26" s="13">
        <v>1091.6079999999999</v>
      </c>
      <c r="S26" s="13">
        <v>1157.502</v>
      </c>
      <c r="T26" s="13">
        <v>1191.79</v>
      </c>
      <c r="U26" s="24">
        <v>1170.3700000000001</v>
      </c>
      <c r="W26" s="25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63"/>
      <c r="AM26" s="38"/>
      <c r="AN26" s="38"/>
      <c r="AO26" s="38"/>
      <c r="AP26" s="38"/>
      <c r="AQ26" s="41"/>
    </row>
    <row r="27" spans="1:43" ht="14.25" customHeight="1" x14ac:dyDescent="0.35">
      <c r="A27" s="78" t="s">
        <v>87</v>
      </c>
      <c r="B27" s="12">
        <v>415.01363163143975</v>
      </c>
      <c r="C27" s="12">
        <v>213.40827787336457</v>
      </c>
      <c r="D27" s="13">
        <v>176.685</v>
      </c>
      <c r="E27" s="13">
        <v>168.12899999999999</v>
      </c>
      <c r="F27" s="13">
        <v>128.017</v>
      </c>
      <c r="G27" s="13">
        <v>117.64100000000001</v>
      </c>
      <c r="H27" s="13">
        <v>98.768000000000001</v>
      </c>
      <c r="I27" s="13">
        <v>81.891999999999996</v>
      </c>
      <c r="J27" s="13">
        <v>75.594999999999999</v>
      </c>
      <c r="K27" s="13">
        <v>66.683000000000007</v>
      </c>
      <c r="L27" s="13">
        <v>57.305</v>
      </c>
      <c r="M27" s="13">
        <v>83.304000000000002</v>
      </c>
      <c r="N27" s="13">
        <v>63.668999999999997</v>
      </c>
      <c r="O27" s="13">
        <v>64.671999999999997</v>
      </c>
      <c r="P27" s="13">
        <v>96.227999999999994</v>
      </c>
      <c r="Q27" s="13">
        <v>97.114000000000004</v>
      </c>
      <c r="R27" s="13">
        <v>92.921999999999997</v>
      </c>
      <c r="S27" s="13">
        <v>75.872</v>
      </c>
      <c r="T27" s="13">
        <v>83.403999999999996</v>
      </c>
      <c r="U27" s="24">
        <v>89.094000000000008</v>
      </c>
      <c r="W27" s="30" t="s">
        <v>155</v>
      </c>
      <c r="X27" s="16" t="e">
        <f>X28+#REF!+#REF!</f>
        <v>#REF!</v>
      </c>
      <c r="Y27" s="16" t="e">
        <f>Y28+#REF!+#REF!</f>
        <v>#REF!</v>
      </c>
      <c r="Z27" s="16" t="e">
        <f>Z28+#REF!+#REF!</f>
        <v>#REF!</v>
      </c>
      <c r="AA27" s="16">
        <v>1402.482</v>
      </c>
      <c r="AB27" s="16">
        <v>1271.492</v>
      </c>
      <c r="AC27" s="16">
        <v>1270.527</v>
      </c>
      <c r="AD27" s="16">
        <v>1224.6980000000001</v>
      </c>
      <c r="AE27" s="16">
        <v>1237.818</v>
      </c>
      <c r="AF27" s="16">
        <v>1170.3</v>
      </c>
      <c r="AG27" s="16">
        <v>1179.4179999999999</v>
      </c>
      <c r="AH27" s="16">
        <v>1231.731</v>
      </c>
      <c r="AI27" s="16">
        <v>1268.74</v>
      </c>
      <c r="AJ27" s="16">
        <v>1152.0840000000001</v>
      </c>
      <c r="AK27" s="16">
        <v>1216.1079999999999</v>
      </c>
      <c r="AL27" s="54">
        <v>1019.591</v>
      </c>
      <c r="AM27" s="16">
        <v>987.46</v>
      </c>
      <c r="AN27" s="16">
        <v>950.06000000000006</v>
      </c>
      <c r="AO27" s="16">
        <v>1056.9290000000001</v>
      </c>
      <c r="AP27" s="16">
        <v>1006.804</v>
      </c>
      <c r="AQ27" s="31">
        <v>1046.19</v>
      </c>
    </row>
    <row r="28" spans="1:43" ht="14.25" customHeight="1" x14ac:dyDescent="0.35">
      <c r="A28" s="25"/>
      <c r="B28" s="11"/>
      <c r="C28" s="1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26"/>
      <c r="W28" s="25"/>
      <c r="X28" s="11"/>
      <c r="Y28" s="11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53"/>
      <c r="AM28" s="14"/>
      <c r="AN28" s="14"/>
      <c r="AO28" s="14"/>
      <c r="AP28" s="14"/>
      <c r="AQ28" s="26"/>
    </row>
    <row r="29" spans="1:43" ht="14.25" customHeight="1" x14ac:dyDescent="0.35">
      <c r="A29" s="19"/>
      <c r="B29" s="10">
        <v>188.91961121678921</v>
      </c>
      <c r="C29" s="11" t="s">
        <v>59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26"/>
      <c r="W29" s="19" t="s">
        <v>7</v>
      </c>
      <c r="X29" s="10">
        <f t="shared" ref="X29:AG29" si="28">X30+X42</f>
        <v>17008.685560898324</v>
      </c>
      <c r="Y29" s="10">
        <f t="shared" si="28"/>
        <v>17856.794203571306</v>
      </c>
      <c r="Z29" s="10">
        <f t="shared" si="28"/>
        <v>18840.173999999999</v>
      </c>
      <c r="AA29" s="10">
        <f t="shared" si="28"/>
        <v>19678.168000000001</v>
      </c>
      <c r="AB29" s="10">
        <f t="shared" si="28"/>
        <v>20832.186000000002</v>
      </c>
      <c r="AC29" s="10">
        <f t="shared" si="28"/>
        <v>22297.154999999999</v>
      </c>
      <c r="AD29" s="10">
        <f t="shared" si="28"/>
        <v>23893.646000000001</v>
      </c>
      <c r="AE29" s="10">
        <f t="shared" si="28"/>
        <v>25006.411000000004</v>
      </c>
      <c r="AF29" s="10">
        <f t="shared" si="28"/>
        <v>26284.236999999997</v>
      </c>
      <c r="AG29" s="10">
        <f t="shared" si="28"/>
        <v>27889.469000000001</v>
      </c>
      <c r="AH29" s="10">
        <f t="shared" ref="AH29:AM29" si="29">AH30+AH42</f>
        <v>29940.222999999998</v>
      </c>
      <c r="AI29" s="10">
        <f t="shared" si="29"/>
        <v>32399.490999999998</v>
      </c>
      <c r="AJ29" s="10">
        <f t="shared" si="29"/>
        <v>34021.665999999997</v>
      </c>
      <c r="AK29" s="10">
        <f t="shared" si="29"/>
        <v>36378.694000000003</v>
      </c>
      <c r="AL29" s="50">
        <f t="shared" si="29"/>
        <v>39420.811000000002</v>
      </c>
      <c r="AM29" s="10">
        <f t="shared" si="29"/>
        <v>41013.005999999994</v>
      </c>
      <c r="AN29" s="10">
        <f t="shared" ref="AN29:AQ29" si="30">AN30+AN42</f>
        <v>42757.978999999999</v>
      </c>
      <c r="AO29" s="10">
        <f t="shared" si="30"/>
        <v>43879.661000000007</v>
      </c>
      <c r="AP29" s="10">
        <f t="shared" si="30"/>
        <v>45173.317000000003</v>
      </c>
      <c r="AQ29" s="20">
        <f t="shared" si="30"/>
        <v>47335.639000000003</v>
      </c>
    </row>
    <row r="30" spans="1:43" ht="14.25" customHeight="1" x14ac:dyDescent="0.35">
      <c r="A30" s="30" t="s">
        <v>88</v>
      </c>
      <c r="B30" s="16">
        <f t="shared" ref="B30:G30" si="31">B31+B32+B33</f>
        <v>1342.0651459114356</v>
      </c>
      <c r="C30" s="16">
        <f t="shared" si="31"/>
        <v>1214.3787222090475</v>
      </c>
      <c r="D30" s="16">
        <f t="shared" si="31"/>
        <v>1049.0709999999999</v>
      </c>
      <c r="E30" s="16">
        <f t="shared" si="31"/>
        <v>960.154</v>
      </c>
      <c r="F30" s="16">
        <f t="shared" si="31"/>
        <v>825.65899999999999</v>
      </c>
      <c r="G30" s="16">
        <f t="shared" si="31"/>
        <v>807.61699999999996</v>
      </c>
      <c r="H30" s="16">
        <f>H31+H32+H33</f>
        <v>734.68499999999995</v>
      </c>
      <c r="I30" s="16">
        <f>I31+I32+I33</f>
        <v>731.87700000000007</v>
      </c>
      <c r="J30" s="16">
        <f>J31+J32+J33</f>
        <v>705.46599999999989</v>
      </c>
      <c r="K30" s="16">
        <v>724.00800000000004</v>
      </c>
      <c r="L30" s="16">
        <v>787.26400000000001</v>
      </c>
      <c r="M30" s="16">
        <v>838.2</v>
      </c>
      <c r="N30" s="16">
        <v>731.81600000000003</v>
      </c>
      <c r="O30" s="16">
        <v>811.33100000000002</v>
      </c>
      <c r="P30" s="16">
        <v>760.15700000000004</v>
      </c>
      <c r="Q30" s="16">
        <v>712.72500000000002</v>
      </c>
      <c r="R30" s="16">
        <v>706.63700000000006</v>
      </c>
      <c r="S30" s="16">
        <v>801.99400000000003</v>
      </c>
      <c r="T30" s="16">
        <v>749.74800000000005</v>
      </c>
      <c r="U30" s="31">
        <v>850.34400000000005</v>
      </c>
      <c r="W30" s="21" t="s">
        <v>8</v>
      </c>
      <c r="X30" s="11">
        <f>SUM(X32:X40)</f>
        <v>11742.563654925467</v>
      </c>
      <c r="Y30" s="11">
        <f>SUM(Y32:Y40)</f>
        <v>12261.154643752747</v>
      </c>
      <c r="Z30" s="11">
        <f>SUM(Z32:Z40)</f>
        <v>12867.119000000001</v>
      </c>
      <c r="AA30" s="11">
        <f>AA31+AA36</f>
        <v>13740.146000000001</v>
      </c>
      <c r="AB30" s="11">
        <f t="shared" ref="AB30:AG30" si="32">AB31+AB36</f>
        <v>14620.954</v>
      </c>
      <c r="AC30" s="11">
        <f t="shared" si="32"/>
        <v>15820.418</v>
      </c>
      <c r="AD30" s="11">
        <f t="shared" si="32"/>
        <v>16807.78</v>
      </c>
      <c r="AE30" s="11">
        <f t="shared" si="32"/>
        <v>17531.260000000002</v>
      </c>
      <c r="AF30" s="11">
        <f t="shared" si="32"/>
        <v>18419.142999999996</v>
      </c>
      <c r="AG30" s="11">
        <f t="shared" si="32"/>
        <v>19036.716</v>
      </c>
      <c r="AH30" s="11">
        <f t="shared" ref="AH30:AM30" si="33">AH31+AH36</f>
        <v>20760.989999999998</v>
      </c>
      <c r="AI30" s="11">
        <f t="shared" si="33"/>
        <v>22506.940999999999</v>
      </c>
      <c r="AJ30" s="11">
        <f t="shared" si="33"/>
        <v>23517.528999999999</v>
      </c>
      <c r="AK30" s="11">
        <f t="shared" si="33"/>
        <v>24707.582999999999</v>
      </c>
      <c r="AL30" s="51">
        <f t="shared" si="33"/>
        <v>27166.953000000001</v>
      </c>
      <c r="AM30" s="11">
        <f t="shared" si="33"/>
        <v>28329.878999999997</v>
      </c>
      <c r="AN30" s="11">
        <f t="shared" ref="AN30:AQ30" si="34">AN31+AN36</f>
        <v>29618.225999999999</v>
      </c>
      <c r="AO30" s="11">
        <f t="shared" si="34"/>
        <v>30801.531000000003</v>
      </c>
      <c r="AP30" s="11">
        <f t="shared" si="34"/>
        <v>31613.776000000002</v>
      </c>
      <c r="AQ30" s="22">
        <f t="shared" si="34"/>
        <v>32775.122000000003</v>
      </c>
    </row>
    <row r="31" spans="1:43" ht="14.25" customHeight="1" x14ac:dyDescent="0.35">
      <c r="A31" s="78" t="s">
        <v>88</v>
      </c>
      <c r="B31" s="11">
        <v>1096.6552467064598</v>
      </c>
      <c r="C31" s="11">
        <v>826.97599790101458</v>
      </c>
      <c r="D31" s="14">
        <v>740.71699999999998</v>
      </c>
      <c r="E31" s="14">
        <v>607.77300000000002</v>
      </c>
      <c r="F31" s="14">
        <v>489.98899999999998</v>
      </c>
      <c r="G31" s="14">
        <v>424.64299999999997</v>
      </c>
      <c r="H31" s="14">
        <v>389.70299999999997</v>
      </c>
      <c r="I31" s="14">
        <v>343.74200000000002</v>
      </c>
      <c r="J31" s="14">
        <v>287.90699999999998</v>
      </c>
      <c r="K31" s="14"/>
      <c r="L31" s="14"/>
      <c r="M31" s="14"/>
      <c r="N31" s="14"/>
      <c r="O31" s="14"/>
      <c r="P31" s="14"/>
      <c r="Q31" s="14"/>
      <c r="R31" s="14">
        <v>706.63700000000006</v>
      </c>
      <c r="S31" s="14">
        <v>801.99400000000003</v>
      </c>
      <c r="T31" s="14">
        <v>749.74800000000005</v>
      </c>
      <c r="U31" s="26">
        <v>850.34400000000005</v>
      </c>
      <c r="W31" s="25" t="s">
        <v>156</v>
      </c>
      <c r="X31" s="38"/>
      <c r="Y31" s="38"/>
      <c r="Z31" s="38"/>
      <c r="AA31" s="14">
        <f t="shared" ref="AA31:AF31" si="35">AA32+AA33+AA34+AA35</f>
        <v>12973.386</v>
      </c>
      <c r="AB31" s="14">
        <f t="shared" si="35"/>
        <v>13919.780999999999</v>
      </c>
      <c r="AC31" s="14">
        <f t="shared" si="35"/>
        <v>14976.477999999999</v>
      </c>
      <c r="AD31" s="14">
        <f t="shared" si="35"/>
        <v>15878.088</v>
      </c>
      <c r="AE31" s="14">
        <f t="shared" si="35"/>
        <v>16558.359</v>
      </c>
      <c r="AF31" s="14">
        <f t="shared" si="35"/>
        <v>17374.536999999997</v>
      </c>
      <c r="AG31" s="14">
        <v>17879.173999999999</v>
      </c>
      <c r="AH31" s="14">
        <v>19537.692999999999</v>
      </c>
      <c r="AI31" s="14">
        <v>21143.942999999999</v>
      </c>
      <c r="AJ31" s="14">
        <v>22088.798999999999</v>
      </c>
      <c r="AK31" s="14">
        <v>23149.216</v>
      </c>
      <c r="AL31" s="53">
        <v>25523.360000000001</v>
      </c>
      <c r="AM31" s="14">
        <v>26603.438999999998</v>
      </c>
      <c r="AN31" s="14">
        <v>27553.697</v>
      </c>
      <c r="AO31" s="14">
        <v>28667.775000000001</v>
      </c>
      <c r="AP31" s="14">
        <v>29361.503000000001</v>
      </c>
      <c r="AQ31" s="26">
        <v>30388.382000000001</v>
      </c>
    </row>
    <row r="32" spans="1:43" ht="14.25" customHeight="1" x14ac:dyDescent="0.35">
      <c r="A32" s="78" t="s">
        <v>90</v>
      </c>
      <c r="B32" s="11"/>
      <c r="C32" s="11">
        <v>85.323416973189154</v>
      </c>
      <c r="D32" s="14">
        <v>83.046000000000006</v>
      </c>
      <c r="E32" s="14">
        <v>87.825999999999993</v>
      </c>
      <c r="F32" s="14">
        <v>88.192999999999998</v>
      </c>
      <c r="G32" s="14">
        <v>93.36</v>
      </c>
      <c r="H32" s="14">
        <v>101.129</v>
      </c>
      <c r="I32" s="14">
        <v>105.126</v>
      </c>
      <c r="J32" s="14">
        <v>107.69799999999999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6"/>
      <c r="V32" s="4"/>
      <c r="W32" s="23" t="s">
        <v>9</v>
      </c>
      <c r="X32" s="12">
        <v>436.55766407152697</v>
      </c>
      <c r="Y32" s="12">
        <v>387.6361691499614</v>
      </c>
      <c r="Z32" s="13">
        <v>234.06200000000001</v>
      </c>
      <c r="AA32" s="13">
        <v>199.26900000000001</v>
      </c>
      <c r="AB32" s="13">
        <v>89.569000000000003</v>
      </c>
      <c r="AC32" s="13">
        <v>139.346</v>
      </c>
      <c r="AD32" s="13">
        <v>145.965</v>
      </c>
      <c r="AE32" s="13">
        <v>63.465000000000003</v>
      </c>
      <c r="AF32" s="13">
        <v>49.363</v>
      </c>
      <c r="AG32" s="13"/>
      <c r="AH32" s="13"/>
      <c r="AI32" s="13"/>
      <c r="AJ32" s="13"/>
      <c r="AK32" s="13"/>
      <c r="AL32" s="52"/>
      <c r="AM32" s="13"/>
      <c r="AN32" s="13"/>
      <c r="AO32" s="13"/>
      <c r="AP32" s="13"/>
      <c r="AQ32" s="24"/>
    </row>
    <row r="33" spans="1:43" ht="14.25" customHeight="1" x14ac:dyDescent="0.35">
      <c r="A33" s="78" t="s">
        <v>91</v>
      </c>
      <c r="B33" s="11">
        <v>245.40989920497569</v>
      </c>
      <c r="C33" s="11">
        <v>302.07930733484369</v>
      </c>
      <c r="D33" s="14">
        <v>225.30799999999999</v>
      </c>
      <c r="E33" s="14">
        <v>264.55500000000001</v>
      </c>
      <c r="F33" s="14">
        <v>247.477</v>
      </c>
      <c r="G33" s="14">
        <v>289.61399999999998</v>
      </c>
      <c r="H33" s="14">
        <v>243.85300000000001</v>
      </c>
      <c r="I33" s="14">
        <v>283.00900000000001</v>
      </c>
      <c r="J33" s="14">
        <v>309.86099999999999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6"/>
      <c r="W33" s="23" t="s">
        <v>10</v>
      </c>
      <c r="X33" s="12">
        <v>6411.0492740168156</v>
      </c>
      <c r="Y33" s="12">
        <v>7100.9679215167862</v>
      </c>
      <c r="Z33" s="13">
        <v>7619.7330000000002</v>
      </c>
      <c r="AA33" s="13">
        <v>8843.518</v>
      </c>
      <c r="AB33" s="13">
        <v>9627.9050000000007</v>
      </c>
      <c r="AC33" s="13">
        <v>10321.983</v>
      </c>
      <c r="AD33" s="13">
        <v>11278.258</v>
      </c>
      <c r="AE33" s="13">
        <v>12135.569</v>
      </c>
      <c r="AF33" s="13">
        <v>12642.39</v>
      </c>
      <c r="AG33" s="13"/>
      <c r="AH33" s="13"/>
      <c r="AI33" s="13"/>
      <c r="AJ33" s="13"/>
      <c r="AK33" s="13"/>
      <c r="AL33" s="52"/>
      <c r="AM33" s="13"/>
      <c r="AN33" s="13"/>
      <c r="AO33" s="13"/>
      <c r="AP33" s="13"/>
      <c r="AQ33" s="24"/>
    </row>
    <row r="34" spans="1:43" ht="14.25" customHeight="1" x14ac:dyDescent="0.35">
      <c r="A34" s="2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6"/>
      <c r="V34" s="4"/>
      <c r="W34" s="23" t="s">
        <v>11</v>
      </c>
      <c r="X34" s="12">
        <v>3788.0741305104675</v>
      </c>
      <c r="Y34" s="12">
        <v>3519.6211398768528</v>
      </c>
      <c r="Z34" s="13">
        <v>3751.1979999999999</v>
      </c>
      <c r="AA34" s="13">
        <v>3696.453</v>
      </c>
      <c r="AB34" s="13">
        <v>3888.5419999999999</v>
      </c>
      <c r="AC34" s="13">
        <v>4212.473</v>
      </c>
      <c r="AD34" s="13">
        <v>4126.4840000000004</v>
      </c>
      <c r="AE34" s="13">
        <v>4115.8019999999997</v>
      </c>
      <c r="AF34" s="13">
        <v>3961.6480000000001</v>
      </c>
      <c r="AG34" s="13"/>
      <c r="AH34" s="13"/>
      <c r="AI34" s="13"/>
      <c r="AJ34" s="13"/>
      <c r="AK34" s="13"/>
      <c r="AL34" s="52"/>
      <c r="AM34" s="13"/>
      <c r="AN34" s="13"/>
      <c r="AO34" s="13"/>
      <c r="AP34" s="13"/>
      <c r="AQ34" s="24"/>
    </row>
    <row r="35" spans="1:43" ht="14.25" customHeight="1" x14ac:dyDescent="0.35">
      <c r="A35" s="19" t="s">
        <v>26</v>
      </c>
      <c r="B35" s="10">
        <f t="shared" ref="B35:G35" si="36">B36+B43+B56+B62</f>
        <v>5752.6678809834957</v>
      </c>
      <c r="C35" s="10">
        <f t="shared" si="36"/>
        <v>6454.2792895069233</v>
      </c>
      <c r="D35" s="10">
        <f t="shared" si="36"/>
        <v>6427.6059999999998</v>
      </c>
      <c r="E35" s="10">
        <f t="shared" si="36"/>
        <v>6870.8389999999999</v>
      </c>
      <c r="F35" s="10">
        <f t="shared" si="36"/>
        <v>6818.5049999999992</v>
      </c>
      <c r="G35" s="10">
        <f t="shared" si="36"/>
        <v>6857.9429999999993</v>
      </c>
      <c r="H35" s="10">
        <f t="shared" ref="H35:M35" si="37">H36+H43+H56+H62</f>
        <v>7091.6500000000005</v>
      </c>
      <c r="I35" s="10">
        <f t="shared" si="37"/>
        <v>8046.973</v>
      </c>
      <c r="J35" s="10">
        <f t="shared" si="37"/>
        <v>8383.3289999999997</v>
      </c>
      <c r="K35" s="10">
        <f t="shared" si="37"/>
        <v>8407.2880000000005</v>
      </c>
      <c r="L35" s="10">
        <f t="shared" si="37"/>
        <v>8696.2419999999984</v>
      </c>
      <c r="M35" s="10">
        <f t="shared" si="37"/>
        <v>9990.23</v>
      </c>
      <c r="N35" s="10">
        <f t="shared" ref="N35:O35" si="38">N36+N43+N56+N62</f>
        <v>9873.8900000000012</v>
      </c>
      <c r="O35" s="10">
        <f t="shared" si="38"/>
        <v>9765.5420000000013</v>
      </c>
      <c r="P35" s="10">
        <f t="shared" ref="P35:Q35" si="39">P36+P43+P56+P62</f>
        <v>10563.828000000001</v>
      </c>
      <c r="Q35" s="10">
        <f t="shared" si="39"/>
        <v>10866.120999999999</v>
      </c>
      <c r="R35" s="10">
        <v>10961.437</v>
      </c>
      <c r="S35" s="10">
        <v>11302.296</v>
      </c>
      <c r="T35" s="10">
        <v>12127.632</v>
      </c>
      <c r="U35" s="20">
        <v>12084.271000000001</v>
      </c>
      <c r="W35" s="23" t="s">
        <v>12</v>
      </c>
      <c r="X35" s="12">
        <v>356.56933631362341</v>
      </c>
      <c r="Y35" s="12">
        <v>407.43811104776029</v>
      </c>
      <c r="Z35" s="12">
        <v>348.834</v>
      </c>
      <c r="AA35" s="12">
        <v>234.14599999999999</v>
      </c>
      <c r="AB35" s="12">
        <v>313.76499999999999</v>
      </c>
      <c r="AC35" s="12">
        <v>302.67599999999999</v>
      </c>
      <c r="AD35" s="12">
        <v>327.38099999999997</v>
      </c>
      <c r="AE35" s="12">
        <v>243.523</v>
      </c>
      <c r="AF35" s="12">
        <v>721.13599999999997</v>
      </c>
      <c r="AG35" s="12"/>
      <c r="AH35" s="12"/>
      <c r="AI35" s="12"/>
      <c r="AJ35" s="12"/>
      <c r="AK35" s="12"/>
      <c r="AL35" s="64"/>
      <c r="AM35" s="12"/>
      <c r="AN35" s="12"/>
      <c r="AO35" s="12"/>
      <c r="AP35" s="12"/>
      <c r="AQ35" s="29"/>
    </row>
    <row r="36" spans="1:43" ht="14.25" customHeight="1" x14ac:dyDescent="0.35">
      <c r="A36" s="21" t="s">
        <v>16</v>
      </c>
      <c r="B36" s="11">
        <f t="shared" ref="B36:G36" si="40">SUM(B37:B41)</f>
        <v>244.4698968839823</v>
      </c>
      <c r="C36" s="11">
        <f t="shared" si="40"/>
        <v>268.09710498122183</v>
      </c>
      <c r="D36" s="11">
        <f t="shared" si="40"/>
        <v>270.51100000000002</v>
      </c>
      <c r="E36" s="11">
        <f t="shared" si="40"/>
        <v>255.91699999999997</v>
      </c>
      <c r="F36" s="11">
        <f t="shared" si="40"/>
        <v>291.25399999999996</v>
      </c>
      <c r="G36" s="11">
        <f t="shared" si="40"/>
        <v>320.61900000000009</v>
      </c>
      <c r="H36" s="11">
        <f>SUM(H37:H41)</f>
        <v>318.62799999999999</v>
      </c>
      <c r="I36" s="11">
        <f>SUM(I37:I41)</f>
        <v>320.59199999999998</v>
      </c>
      <c r="J36" s="11">
        <f>SUM(J37:J41)</f>
        <v>342.03</v>
      </c>
      <c r="K36" s="11">
        <v>371.774</v>
      </c>
      <c r="L36" s="11">
        <v>399.01499999999999</v>
      </c>
      <c r="M36" s="11">
        <v>474.57100000000003</v>
      </c>
      <c r="N36" s="11">
        <v>534.10699999999997</v>
      </c>
      <c r="O36" s="11">
        <v>528.26499999999999</v>
      </c>
      <c r="P36" s="11">
        <v>491.94799999999998</v>
      </c>
      <c r="Q36" s="11">
        <v>540.05600000000004</v>
      </c>
      <c r="R36" s="11">
        <v>517.245</v>
      </c>
      <c r="S36" s="11">
        <v>483.15699999999998</v>
      </c>
      <c r="T36" s="11">
        <v>451.70100000000002</v>
      </c>
      <c r="U36" s="22">
        <v>460.48</v>
      </c>
      <c r="W36" s="25" t="s">
        <v>157</v>
      </c>
      <c r="X36" s="38"/>
      <c r="Y36" s="38"/>
      <c r="Z36" s="38"/>
      <c r="AA36" s="14">
        <f t="shared" ref="AA36:AF36" si="41">AA37+AA38+AA39+AA40</f>
        <v>766.76</v>
      </c>
      <c r="AB36" s="14">
        <f t="shared" si="41"/>
        <v>701.17300000000012</v>
      </c>
      <c r="AC36" s="14">
        <f t="shared" si="41"/>
        <v>843.94</v>
      </c>
      <c r="AD36" s="14">
        <f t="shared" si="41"/>
        <v>929.69200000000001</v>
      </c>
      <c r="AE36" s="14">
        <f t="shared" si="41"/>
        <v>972.90099999999995</v>
      </c>
      <c r="AF36" s="14">
        <f t="shared" si="41"/>
        <v>1044.606</v>
      </c>
      <c r="AG36" s="14">
        <v>1157.5419999999999</v>
      </c>
      <c r="AH36" s="14">
        <v>1223.297</v>
      </c>
      <c r="AI36" s="14">
        <v>1362.998</v>
      </c>
      <c r="AJ36" s="14">
        <v>1428.73</v>
      </c>
      <c r="AK36" s="14">
        <v>1558.367</v>
      </c>
      <c r="AL36" s="53">
        <v>1643.5930000000001</v>
      </c>
      <c r="AM36" s="14">
        <v>1726.44</v>
      </c>
      <c r="AN36" s="14">
        <v>2064.529</v>
      </c>
      <c r="AO36" s="14">
        <v>2133.7559999999999</v>
      </c>
      <c r="AP36" s="14">
        <v>2252.2730000000001</v>
      </c>
      <c r="AQ36" s="26">
        <v>2386.7400000000002</v>
      </c>
    </row>
    <row r="37" spans="1:43" ht="14.25" customHeight="1" x14ac:dyDescent="0.35">
      <c r="A37" s="78" t="s">
        <v>113</v>
      </c>
      <c r="B37" s="12">
        <v>185.18096179947628</v>
      </c>
      <c r="C37" s="12">
        <v>199.90901033178432</v>
      </c>
      <c r="D37" s="13">
        <v>204.08799999999999</v>
      </c>
      <c r="E37" s="13">
        <v>203.28899999999999</v>
      </c>
      <c r="F37" s="13">
        <v>228.80500000000001</v>
      </c>
      <c r="G37" s="13">
        <v>255.739</v>
      </c>
      <c r="H37" s="13">
        <v>262.22500000000002</v>
      </c>
      <c r="I37" s="13">
        <v>259.18099999999998</v>
      </c>
      <c r="J37" s="13">
        <v>295.76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24"/>
      <c r="W37" s="23" t="s">
        <v>13</v>
      </c>
      <c r="X37" s="12">
        <v>18.460811372194836</v>
      </c>
      <c r="Y37" s="12">
        <v>23.752508102453355</v>
      </c>
      <c r="Z37" s="12">
        <v>29.359000000000002</v>
      </c>
      <c r="AA37" s="12">
        <v>58.591000000000001</v>
      </c>
      <c r="AB37" s="12">
        <v>38.738999999999997</v>
      </c>
      <c r="AC37" s="12">
        <v>42.616</v>
      </c>
      <c r="AD37" s="12">
        <v>27.013000000000002</v>
      </c>
      <c r="AE37" s="12">
        <v>32.984999999999999</v>
      </c>
      <c r="AF37" s="12">
        <v>18.631</v>
      </c>
      <c r="AG37" s="12"/>
      <c r="AH37" s="12"/>
      <c r="AI37" s="12"/>
      <c r="AJ37" s="12"/>
      <c r="AK37" s="12"/>
      <c r="AL37" s="64"/>
      <c r="AM37" s="12"/>
      <c r="AN37" s="12"/>
      <c r="AO37" s="12"/>
      <c r="AP37" s="12"/>
      <c r="AQ37" s="29"/>
    </row>
    <row r="38" spans="1:43" ht="14.25" customHeight="1" x14ac:dyDescent="0.35">
      <c r="A38" s="78" t="s">
        <v>114</v>
      </c>
      <c r="B38" s="12">
        <v>4.5985942853106341</v>
      </c>
      <c r="C38" s="12">
        <v>8.9285924520622366</v>
      </c>
      <c r="D38" s="13">
        <v>4.0579999999999998</v>
      </c>
      <c r="E38" s="13">
        <v>5.8339999999999996</v>
      </c>
      <c r="F38" s="13">
        <v>6.8970000000000002</v>
      </c>
      <c r="G38" s="13">
        <v>11.901999999999999</v>
      </c>
      <c r="H38" s="13">
        <v>8.6890000000000001</v>
      </c>
      <c r="I38" s="13">
        <v>13.029</v>
      </c>
      <c r="J38" s="13">
        <v>16.734000000000002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24"/>
      <c r="V38" s="4"/>
      <c r="W38" s="23" t="s">
        <v>14</v>
      </c>
      <c r="X38" s="12">
        <v>8.060406375667915</v>
      </c>
      <c r="Y38" s="12">
        <v>4.3121702465466809</v>
      </c>
      <c r="Z38" s="12">
        <v>2.069</v>
      </c>
      <c r="AA38" s="12">
        <v>4.048</v>
      </c>
      <c r="AB38" s="12">
        <v>8.6150000000000002</v>
      </c>
      <c r="AC38" s="12">
        <v>6.9930000000000003</v>
      </c>
      <c r="AD38" s="12">
        <v>7.49</v>
      </c>
      <c r="AE38" s="12">
        <v>5.0220000000000002</v>
      </c>
      <c r="AF38" s="12">
        <v>5.5629999999999997</v>
      </c>
      <c r="AG38" s="12"/>
      <c r="AH38" s="12"/>
      <c r="AI38" s="12"/>
      <c r="AJ38" s="12"/>
      <c r="AK38" s="12"/>
      <c r="AL38" s="64"/>
      <c r="AM38" s="12"/>
      <c r="AN38" s="12"/>
      <c r="AO38" s="12"/>
      <c r="AP38" s="12"/>
      <c r="AQ38" s="29"/>
    </row>
    <row r="39" spans="1:43" ht="14.25" customHeight="1" x14ac:dyDescent="0.35">
      <c r="A39" s="78" t="s">
        <v>92</v>
      </c>
      <c r="B39" s="12">
        <v>18.49713996431052</v>
      </c>
      <c r="C39" s="12">
        <v>25.53143180063676</v>
      </c>
      <c r="D39" s="13">
        <v>12.394</v>
      </c>
      <c r="E39" s="13">
        <v>13.746</v>
      </c>
      <c r="F39" s="13">
        <v>15.422000000000001</v>
      </c>
      <c r="G39" s="13">
        <v>12.795</v>
      </c>
      <c r="H39" s="13">
        <v>12.109</v>
      </c>
      <c r="I39" s="13">
        <v>14.241</v>
      </c>
      <c r="J39" s="13">
        <v>10.576000000000001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24"/>
      <c r="W39" s="23" t="s">
        <v>54</v>
      </c>
      <c r="X39" s="12">
        <v>723.79203226517177</v>
      </c>
      <c r="Y39" s="12">
        <v>802.48985406333622</v>
      </c>
      <c r="Z39" s="12">
        <v>875.98199999999997</v>
      </c>
      <c r="AA39" s="12">
        <v>692.84100000000001</v>
      </c>
      <c r="AB39" s="12">
        <v>648.74800000000005</v>
      </c>
      <c r="AC39" s="12">
        <v>781.92700000000002</v>
      </c>
      <c r="AD39" s="12">
        <v>887.67</v>
      </c>
      <c r="AE39" s="12">
        <v>920.38599999999997</v>
      </c>
      <c r="AF39" s="12">
        <v>1009.4829999999999</v>
      </c>
      <c r="AG39" s="12"/>
      <c r="AH39" s="12"/>
      <c r="AI39" s="12"/>
      <c r="AJ39" s="12"/>
      <c r="AK39" s="12"/>
      <c r="AL39" s="64"/>
      <c r="AM39" s="12"/>
      <c r="AN39" s="12"/>
      <c r="AO39" s="12"/>
      <c r="AP39" s="12"/>
      <c r="AQ39" s="29"/>
    </row>
    <row r="40" spans="1:43" ht="14.25" customHeight="1" x14ac:dyDescent="0.35">
      <c r="A40" s="78" t="s">
        <v>115</v>
      </c>
      <c r="B40" s="12">
        <v>34.074201149396288</v>
      </c>
      <c r="C40" s="12">
        <v>32.034249789344621</v>
      </c>
      <c r="D40" s="13">
        <v>48.645000000000003</v>
      </c>
      <c r="E40" s="13">
        <v>32.033000000000001</v>
      </c>
      <c r="F40" s="13">
        <v>34.889000000000003</v>
      </c>
      <c r="G40" s="13">
        <v>38.701000000000001</v>
      </c>
      <c r="H40" s="13">
        <v>34.395000000000003</v>
      </c>
      <c r="I40" s="13">
        <v>33.593000000000004</v>
      </c>
      <c r="J40" s="13">
        <v>18.45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24"/>
      <c r="W40" s="23" t="s">
        <v>17</v>
      </c>
      <c r="X40" s="12"/>
      <c r="Y40" s="12">
        <v>14.936769749046794</v>
      </c>
      <c r="Z40" s="13">
        <v>5.8819999999999997</v>
      </c>
      <c r="AA40" s="13">
        <v>11.28</v>
      </c>
      <c r="AB40" s="13">
        <v>5.0709999999999997</v>
      </c>
      <c r="AC40" s="13">
        <v>12.404</v>
      </c>
      <c r="AD40" s="13">
        <v>7.5190000000000001</v>
      </c>
      <c r="AE40" s="13">
        <v>14.507999999999999</v>
      </c>
      <c r="AF40" s="13">
        <v>10.929</v>
      </c>
      <c r="AG40" s="13"/>
      <c r="AH40" s="13"/>
      <c r="AI40" s="13"/>
      <c r="AJ40" s="13"/>
      <c r="AK40" s="13"/>
      <c r="AL40" s="52"/>
      <c r="AM40" s="13"/>
      <c r="AN40" s="13"/>
      <c r="AO40" s="13"/>
      <c r="AP40" s="13"/>
      <c r="AQ40" s="24"/>
    </row>
    <row r="41" spans="1:43" ht="14.25" customHeight="1" x14ac:dyDescent="0.35">
      <c r="A41" s="78" t="s">
        <v>93</v>
      </c>
      <c r="B41" s="12">
        <v>2.1189996854885775</v>
      </c>
      <c r="C41" s="12">
        <v>1.6938206073938775</v>
      </c>
      <c r="D41" s="13">
        <v>1.3260000000000001</v>
      </c>
      <c r="E41" s="13">
        <v>1.0149999999999999</v>
      </c>
      <c r="F41" s="13">
        <v>5.2409999999999997</v>
      </c>
      <c r="G41" s="13">
        <v>1.482</v>
      </c>
      <c r="H41" s="13">
        <v>1.21</v>
      </c>
      <c r="I41" s="13">
        <v>0.54800000000000004</v>
      </c>
      <c r="J41" s="13">
        <v>0.51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24"/>
      <c r="W41" s="25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63"/>
      <c r="AM41" s="38"/>
      <c r="AN41" s="38"/>
      <c r="AO41" s="38"/>
      <c r="AP41" s="38"/>
      <c r="AQ41" s="41"/>
    </row>
    <row r="42" spans="1:43" ht="14.25" customHeight="1" x14ac:dyDescent="0.35">
      <c r="A42" s="25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26"/>
      <c r="W42" s="21" t="s">
        <v>15</v>
      </c>
      <c r="X42" s="11">
        <f>SUM(X44:X52)</f>
        <v>5266.1219059728573</v>
      </c>
      <c r="Y42" s="11">
        <f>SUM(Y44:Y52)</f>
        <v>5595.6395598185591</v>
      </c>
      <c r="Z42" s="11">
        <f>SUM(Z44:Z52)</f>
        <v>5973.0550000000003</v>
      </c>
      <c r="AA42" s="11">
        <f>AA43+AA48</f>
        <v>5938.0219999999999</v>
      </c>
      <c r="AB42" s="11">
        <f t="shared" ref="AB42:AG42" si="42">AB43+AB48</f>
        <v>6211.232</v>
      </c>
      <c r="AC42" s="11">
        <f t="shared" si="42"/>
        <v>6476.7370000000001</v>
      </c>
      <c r="AD42" s="11">
        <f t="shared" si="42"/>
        <v>7085.866</v>
      </c>
      <c r="AE42" s="11">
        <f t="shared" si="42"/>
        <v>7475.1510000000007</v>
      </c>
      <c r="AF42" s="11">
        <f t="shared" si="42"/>
        <v>7865.0940000000001</v>
      </c>
      <c r="AG42" s="11">
        <f t="shared" si="42"/>
        <v>8852.7530000000006</v>
      </c>
      <c r="AH42" s="11">
        <f t="shared" ref="AH42:AQ42" si="43">AH43+AH48</f>
        <v>9179.2330000000002</v>
      </c>
      <c r="AI42" s="11">
        <f t="shared" si="43"/>
        <v>9892.5499999999993</v>
      </c>
      <c r="AJ42" s="11">
        <f t="shared" si="43"/>
        <v>10504.137000000001</v>
      </c>
      <c r="AK42" s="11">
        <f t="shared" si="43"/>
        <v>11671.111000000001</v>
      </c>
      <c r="AL42" s="51">
        <f t="shared" si="43"/>
        <v>12253.858</v>
      </c>
      <c r="AM42" s="11">
        <f t="shared" si="43"/>
        <v>12683.127</v>
      </c>
      <c r="AN42" s="11">
        <f t="shared" si="43"/>
        <v>13139.753000000001</v>
      </c>
      <c r="AO42" s="11">
        <f t="shared" si="43"/>
        <v>13078.130000000001</v>
      </c>
      <c r="AP42" s="11">
        <f t="shared" si="43"/>
        <v>13559.541000000001</v>
      </c>
      <c r="AQ42" s="22">
        <f t="shared" si="43"/>
        <v>14560.517</v>
      </c>
    </row>
    <row r="43" spans="1:43" ht="14.25" customHeight="1" x14ac:dyDescent="0.35">
      <c r="A43" s="21" t="s">
        <v>18</v>
      </c>
      <c r="B43" s="11">
        <f t="shared" ref="B43:G43" si="44">B44+B50</f>
        <v>2143.9121857198356</v>
      </c>
      <c r="C43" s="11">
        <f t="shared" si="44"/>
        <v>2427.0989432752576</v>
      </c>
      <c r="D43" s="11">
        <f t="shared" si="44"/>
        <v>2474.1909999999998</v>
      </c>
      <c r="E43" s="11">
        <f t="shared" si="44"/>
        <v>2674.5239999999999</v>
      </c>
      <c r="F43" s="11">
        <f t="shared" si="44"/>
        <v>2537.3699999999994</v>
      </c>
      <c r="G43" s="11">
        <f t="shared" si="44"/>
        <v>2561.2459999999996</v>
      </c>
      <c r="H43" s="11">
        <f t="shared" ref="H43:M43" si="45">H44+H50</f>
        <v>2778.8009999999999</v>
      </c>
      <c r="I43" s="11">
        <f t="shared" si="45"/>
        <v>2759.6570000000002</v>
      </c>
      <c r="J43" s="11">
        <f t="shared" si="45"/>
        <v>2876.8220000000001</v>
      </c>
      <c r="K43" s="11">
        <f t="shared" si="45"/>
        <v>3130.5860000000002</v>
      </c>
      <c r="L43" s="11">
        <f t="shared" si="45"/>
        <v>3199.1839999999997</v>
      </c>
      <c r="M43" s="11">
        <f t="shared" si="45"/>
        <v>3778.636</v>
      </c>
      <c r="N43" s="11">
        <f t="shared" ref="N43:O43" si="46">N44+N50</f>
        <v>3844.8760000000002</v>
      </c>
      <c r="O43" s="11">
        <f t="shared" si="46"/>
        <v>4064.7700000000004</v>
      </c>
      <c r="P43" s="11">
        <f t="shared" ref="P43:U43" si="47">P44+P50</f>
        <v>3942.7440000000001</v>
      </c>
      <c r="Q43" s="11">
        <f t="shared" si="47"/>
        <v>3862.096</v>
      </c>
      <c r="R43" s="11">
        <f t="shared" si="47"/>
        <v>3812.9360000000001</v>
      </c>
      <c r="S43" s="11">
        <f t="shared" si="47"/>
        <v>3959.3130000000001</v>
      </c>
      <c r="T43" s="11">
        <f t="shared" si="47"/>
        <v>4080.8820000000001</v>
      </c>
      <c r="U43" s="26">
        <f t="shared" si="47"/>
        <v>4211.8959999999997</v>
      </c>
      <c r="W43" s="25" t="s">
        <v>158</v>
      </c>
      <c r="X43" s="38"/>
      <c r="Y43" s="38"/>
      <c r="Z43" s="38"/>
      <c r="AA43" s="14">
        <f t="shared" ref="AA43:AF43" si="48">AA44+AA45+AA46+AA47</f>
        <v>1332.9070000000002</v>
      </c>
      <c r="AB43" s="14">
        <f t="shared" si="48"/>
        <v>1563.8050000000001</v>
      </c>
      <c r="AC43" s="14">
        <f t="shared" si="48"/>
        <v>1726.2609999999997</v>
      </c>
      <c r="AD43" s="14">
        <f t="shared" si="48"/>
        <v>2118.2190000000001</v>
      </c>
      <c r="AE43" s="14">
        <f t="shared" si="48"/>
        <v>2335.317</v>
      </c>
      <c r="AF43" s="14">
        <f t="shared" si="48"/>
        <v>2371.1530000000002</v>
      </c>
      <c r="AG43" s="14">
        <v>2917.1680000000001</v>
      </c>
      <c r="AH43" s="14">
        <v>3215.683</v>
      </c>
      <c r="AI43" s="14">
        <v>3435.674</v>
      </c>
      <c r="AJ43" s="14">
        <v>3429.1039999999998</v>
      </c>
      <c r="AK43" s="14">
        <v>4129.0110000000004</v>
      </c>
      <c r="AL43" s="53">
        <v>4664.7</v>
      </c>
      <c r="AM43" s="14">
        <v>4944.5290000000005</v>
      </c>
      <c r="AN43" s="14">
        <v>5222.5619999999999</v>
      </c>
      <c r="AO43" s="14">
        <v>5149.7070000000003</v>
      </c>
      <c r="AP43" s="14">
        <v>5351.1</v>
      </c>
      <c r="AQ43" s="26">
        <v>5683.0240000000003</v>
      </c>
    </row>
    <row r="44" spans="1:43" ht="14.25" customHeight="1" x14ac:dyDescent="0.35">
      <c r="A44" s="21" t="s">
        <v>94</v>
      </c>
      <c r="B44" s="14"/>
      <c r="C44" s="14">
        <f t="shared" ref="C44:H44" si="49">SUM(C45:C48)</f>
        <v>357.8386505946284</v>
      </c>
      <c r="D44" s="14">
        <f t="shared" si="49"/>
        <v>390.67899999999997</v>
      </c>
      <c r="E44" s="14">
        <f t="shared" si="49"/>
        <v>312.15999999999997</v>
      </c>
      <c r="F44" s="14">
        <f t="shared" si="49"/>
        <v>341.20700000000005</v>
      </c>
      <c r="G44" s="14">
        <f t="shared" si="49"/>
        <v>332.58199999999994</v>
      </c>
      <c r="H44" s="14">
        <f t="shared" si="49"/>
        <v>403.75599999999997</v>
      </c>
      <c r="I44" s="14">
        <f>SUM(I45:I48)</f>
        <v>373.536</v>
      </c>
      <c r="J44" s="14">
        <f>SUM(J45:J48)</f>
        <v>353.13299999999992</v>
      </c>
      <c r="K44" s="14">
        <v>394.67500000000001</v>
      </c>
      <c r="L44" s="14">
        <v>415.62200000000001</v>
      </c>
      <c r="M44" s="14">
        <v>651.15700000000004</v>
      </c>
      <c r="N44" s="14">
        <v>493.33800000000002</v>
      </c>
      <c r="O44" s="14">
        <v>474.22</v>
      </c>
      <c r="P44" s="14">
        <v>452.666</v>
      </c>
      <c r="Q44" s="14">
        <v>460.495</v>
      </c>
      <c r="R44" s="14">
        <v>479.33</v>
      </c>
      <c r="S44" s="14">
        <v>480.21800000000002</v>
      </c>
      <c r="T44" s="14">
        <v>485.91899999999998</v>
      </c>
      <c r="U44" s="26">
        <v>449.81799999999998</v>
      </c>
      <c r="W44" s="23" t="s">
        <v>9</v>
      </c>
      <c r="X44" s="12">
        <v>103.88278647029044</v>
      </c>
      <c r="Y44" s="12">
        <v>89.823284945666899</v>
      </c>
      <c r="Z44" s="12">
        <v>194.08</v>
      </c>
      <c r="AA44" s="12">
        <v>41.392000000000003</v>
      </c>
      <c r="AB44" s="12">
        <v>130.881</v>
      </c>
      <c r="AC44" s="12">
        <v>69.465000000000003</v>
      </c>
      <c r="AD44" s="12">
        <v>66.387</v>
      </c>
      <c r="AE44" s="12">
        <v>135.792</v>
      </c>
      <c r="AF44" s="12">
        <v>80.986000000000004</v>
      </c>
      <c r="AG44" s="12"/>
      <c r="AH44" s="12"/>
      <c r="AI44" s="12"/>
      <c r="AJ44" s="12"/>
      <c r="AK44" s="12"/>
      <c r="AL44" s="64"/>
      <c r="AM44" s="12"/>
      <c r="AN44" s="12"/>
      <c r="AO44" s="12"/>
      <c r="AP44" s="12"/>
      <c r="AQ44" s="29"/>
    </row>
    <row r="45" spans="1:43" ht="14.25" customHeight="1" x14ac:dyDescent="0.35">
      <c r="A45" s="78" t="s">
        <v>95</v>
      </c>
      <c r="B45" s="12"/>
      <c r="C45" s="12">
        <v>79.050848255807111</v>
      </c>
      <c r="D45" s="13">
        <v>109.402</v>
      </c>
      <c r="E45" s="13">
        <v>76.355999999999995</v>
      </c>
      <c r="F45" s="13">
        <v>92.86</v>
      </c>
      <c r="G45" s="13">
        <v>68.971999999999994</v>
      </c>
      <c r="H45" s="13">
        <v>73.623999999999995</v>
      </c>
      <c r="I45" s="13">
        <v>60.548999999999999</v>
      </c>
      <c r="J45" s="13">
        <v>68.146000000000001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24"/>
      <c r="W45" s="23" t="s">
        <v>10</v>
      </c>
      <c r="X45" s="12">
        <v>813.12740403617386</v>
      </c>
      <c r="Y45" s="12">
        <v>1003.9184423107002</v>
      </c>
      <c r="Z45" s="12">
        <v>1125.1990000000001</v>
      </c>
      <c r="AA45" s="12">
        <v>1081.2270000000001</v>
      </c>
      <c r="AB45" s="12">
        <v>1196.1569999999999</v>
      </c>
      <c r="AC45" s="12">
        <v>1422.376</v>
      </c>
      <c r="AD45" s="12">
        <v>1727.394</v>
      </c>
      <c r="AE45" s="12">
        <v>1872.703</v>
      </c>
      <c r="AF45" s="12">
        <v>1944.3320000000001</v>
      </c>
      <c r="AG45" s="12"/>
      <c r="AH45" s="12"/>
      <c r="AI45" s="12"/>
      <c r="AJ45" s="12"/>
      <c r="AK45" s="12"/>
      <c r="AL45" s="64"/>
      <c r="AM45" s="12"/>
      <c r="AN45" s="12"/>
      <c r="AO45" s="12"/>
      <c r="AP45" s="12"/>
      <c r="AQ45" s="29"/>
    </row>
    <row r="46" spans="1:43" ht="14.25" customHeight="1" x14ac:dyDescent="0.35">
      <c r="A46" s="78" t="s">
        <v>96</v>
      </c>
      <c r="B46" s="12"/>
      <c r="C46" s="12">
        <v>79.948299031405725</v>
      </c>
      <c r="D46" s="13">
        <v>84.096999999999994</v>
      </c>
      <c r="E46" s="13">
        <v>64.614000000000004</v>
      </c>
      <c r="F46" s="13">
        <v>77.055000000000007</v>
      </c>
      <c r="G46" s="13">
        <v>80.069999999999993</v>
      </c>
      <c r="H46" s="13">
        <v>147.4</v>
      </c>
      <c r="I46" s="13">
        <v>142.84399999999999</v>
      </c>
      <c r="J46" s="13">
        <v>141.31899999999999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24"/>
      <c r="W46" s="23" t="s">
        <v>11</v>
      </c>
      <c r="X46" s="12">
        <v>209.37765421571447</v>
      </c>
      <c r="Y46" s="12">
        <v>176.27877485186849</v>
      </c>
      <c r="Z46" s="13">
        <v>121.116</v>
      </c>
      <c r="AA46" s="13">
        <v>157.26599999999999</v>
      </c>
      <c r="AB46" s="13">
        <v>144.386</v>
      </c>
      <c r="AC46" s="13">
        <v>154.63800000000001</v>
      </c>
      <c r="AD46" s="13">
        <v>156.28800000000001</v>
      </c>
      <c r="AE46" s="13">
        <v>159.928</v>
      </c>
      <c r="AF46" s="13">
        <v>157.14099999999999</v>
      </c>
      <c r="AG46" s="13"/>
      <c r="AH46" s="13"/>
      <c r="AI46" s="13"/>
      <c r="AJ46" s="13"/>
      <c r="AK46" s="13"/>
      <c r="AL46" s="52"/>
      <c r="AM46" s="13"/>
      <c r="AN46" s="13"/>
      <c r="AO46" s="13"/>
      <c r="AP46" s="13"/>
      <c r="AQ46" s="24"/>
    </row>
    <row r="47" spans="1:43" ht="14.25" customHeight="1" x14ac:dyDescent="0.35">
      <c r="A47" s="78" t="s">
        <v>97</v>
      </c>
      <c r="B47" s="12"/>
      <c r="C47" s="12">
        <v>182.4352938999921</v>
      </c>
      <c r="D47" s="13">
        <v>172.65</v>
      </c>
      <c r="E47" s="13">
        <v>146.6</v>
      </c>
      <c r="F47" s="13">
        <v>149.24600000000001</v>
      </c>
      <c r="G47" s="13">
        <v>166.46</v>
      </c>
      <c r="H47" s="13">
        <v>161.09299999999999</v>
      </c>
      <c r="I47" s="13">
        <v>144.727</v>
      </c>
      <c r="J47" s="13">
        <v>135.16200000000001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24"/>
      <c r="W47" s="23" t="s">
        <v>12</v>
      </c>
      <c r="X47" s="12">
        <v>53.025784891005813</v>
      </c>
      <c r="Y47" s="12">
        <v>38.862847791608431</v>
      </c>
      <c r="Z47" s="13">
        <v>46.93</v>
      </c>
      <c r="AA47" s="13">
        <v>53.021999999999998</v>
      </c>
      <c r="AB47" s="13">
        <v>92.381</v>
      </c>
      <c r="AC47" s="13">
        <v>79.781999999999996</v>
      </c>
      <c r="AD47" s="13">
        <v>168.15</v>
      </c>
      <c r="AE47" s="13">
        <v>166.89400000000001</v>
      </c>
      <c r="AF47" s="13">
        <v>188.69399999999999</v>
      </c>
      <c r="AG47" s="13"/>
      <c r="AH47" s="13"/>
      <c r="AI47" s="13"/>
      <c r="AJ47" s="13"/>
      <c r="AK47" s="13"/>
      <c r="AL47" s="52"/>
      <c r="AM47" s="13"/>
      <c r="AN47" s="13"/>
      <c r="AO47" s="13"/>
      <c r="AP47" s="13"/>
      <c r="AQ47" s="24"/>
    </row>
    <row r="48" spans="1:43" ht="14.25" customHeight="1" x14ac:dyDescent="0.35">
      <c r="A48" s="78" t="s">
        <v>98</v>
      </c>
      <c r="B48" s="12"/>
      <c r="C48" s="12">
        <v>16.404209407423476</v>
      </c>
      <c r="D48" s="13">
        <v>24.53</v>
      </c>
      <c r="E48" s="13">
        <v>24.59</v>
      </c>
      <c r="F48" s="13">
        <v>22.045999999999999</v>
      </c>
      <c r="G48" s="13">
        <v>17.079999999999998</v>
      </c>
      <c r="H48" s="13">
        <v>21.638999999999999</v>
      </c>
      <c r="I48" s="13">
        <v>25.416</v>
      </c>
      <c r="J48" s="13">
        <v>8.5060000000000002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24"/>
      <c r="W48" s="25" t="s">
        <v>159</v>
      </c>
      <c r="X48" s="38"/>
      <c r="Y48" s="38"/>
      <c r="Z48" s="38"/>
      <c r="AA48" s="14">
        <f t="shared" ref="AA48:AF48" si="50">AA49+AA50+AA51+AA52</f>
        <v>4605.1149999999998</v>
      </c>
      <c r="AB48" s="14">
        <f t="shared" si="50"/>
        <v>4647.4269999999997</v>
      </c>
      <c r="AC48" s="14">
        <f t="shared" si="50"/>
        <v>4750.4760000000006</v>
      </c>
      <c r="AD48" s="14">
        <f t="shared" si="50"/>
        <v>4967.6469999999999</v>
      </c>
      <c r="AE48" s="14">
        <f t="shared" si="50"/>
        <v>5139.8340000000007</v>
      </c>
      <c r="AF48" s="14">
        <f t="shared" si="50"/>
        <v>5493.9409999999998</v>
      </c>
      <c r="AG48" s="14">
        <v>5935.585</v>
      </c>
      <c r="AH48" s="14">
        <v>5963.55</v>
      </c>
      <c r="AI48" s="14">
        <v>6456.8760000000002</v>
      </c>
      <c r="AJ48" s="14">
        <v>7075.0330000000004</v>
      </c>
      <c r="AK48" s="14">
        <v>7542.1</v>
      </c>
      <c r="AL48" s="53">
        <v>7589.1580000000004</v>
      </c>
      <c r="AM48" s="14">
        <v>7738.598</v>
      </c>
      <c r="AN48" s="14">
        <v>7917.1909999999998</v>
      </c>
      <c r="AO48" s="14">
        <v>7928.4229999999998</v>
      </c>
      <c r="AP48" s="14">
        <v>8208.4410000000007</v>
      </c>
      <c r="AQ48" s="26">
        <v>8877.4930000000004</v>
      </c>
    </row>
    <row r="49" spans="1:43" ht="14.25" customHeight="1" x14ac:dyDescent="0.35">
      <c r="A49" s="2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26"/>
      <c r="V49" s="5"/>
      <c r="W49" s="23" t="s">
        <v>13</v>
      </c>
      <c r="X49" s="12">
        <v>164.84905974539711</v>
      </c>
      <c r="Y49" s="12">
        <v>136.67623655968231</v>
      </c>
      <c r="Z49" s="13">
        <v>137.18</v>
      </c>
      <c r="AA49" s="13">
        <v>157.56200000000001</v>
      </c>
      <c r="AB49" s="13">
        <v>158.22200000000001</v>
      </c>
      <c r="AC49" s="13">
        <v>113.59</v>
      </c>
      <c r="AD49" s="13">
        <v>122.14100000000001</v>
      </c>
      <c r="AE49" s="13">
        <v>142.53399999999999</v>
      </c>
      <c r="AF49" s="13">
        <v>161.68700000000001</v>
      </c>
      <c r="AG49" s="13"/>
      <c r="AH49" s="13"/>
      <c r="AI49" s="13"/>
      <c r="AJ49" s="13"/>
      <c r="AK49" s="13"/>
      <c r="AL49" s="52"/>
      <c r="AM49" s="13"/>
      <c r="AN49" s="13"/>
      <c r="AO49" s="13"/>
      <c r="AP49" s="13"/>
      <c r="AQ49" s="24"/>
    </row>
    <row r="50" spans="1:43" ht="14.25" customHeight="1" x14ac:dyDescent="0.35">
      <c r="A50" s="21" t="s">
        <v>36</v>
      </c>
      <c r="B50" s="11">
        <f t="shared" ref="B50:G50" si="51">SUM(B51:B54)</f>
        <v>2143.9121857198356</v>
      </c>
      <c r="C50" s="11">
        <f t="shared" si="51"/>
        <v>2069.2602926806294</v>
      </c>
      <c r="D50" s="11">
        <f t="shared" si="51"/>
        <v>2083.5119999999997</v>
      </c>
      <c r="E50" s="11">
        <f t="shared" si="51"/>
        <v>2362.364</v>
      </c>
      <c r="F50" s="11">
        <f t="shared" si="51"/>
        <v>2196.1629999999996</v>
      </c>
      <c r="G50" s="11">
        <f t="shared" si="51"/>
        <v>2228.6639999999998</v>
      </c>
      <c r="H50" s="11">
        <f>SUM(H51:H54)</f>
        <v>2375.0450000000001</v>
      </c>
      <c r="I50" s="11">
        <f>SUM(I51:I54)</f>
        <v>2386.1210000000001</v>
      </c>
      <c r="J50" s="11">
        <f>SUM(J51:J54)</f>
        <v>2523.6890000000003</v>
      </c>
      <c r="K50" s="11">
        <v>2735.9110000000001</v>
      </c>
      <c r="L50" s="11">
        <v>2783.5619999999999</v>
      </c>
      <c r="M50" s="11">
        <v>3127.4789999999998</v>
      </c>
      <c r="N50" s="11">
        <v>3351.538</v>
      </c>
      <c r="O50" s="11">
        <v>3590.55</v>
      </c>
      <c r="P50" s="11">
        <v>3490.078</v>
      </c>
      <c r="Q50" s="11">
        <v>3401.6010000000001</v>
      </c>
      <c r="R50" s="11">
        <v>3333.6060000000002</v>
      </c>
      <c r="S50" s="11">
        <v>3479.0950000000003</v>
      </c>
      <c r="T50" s="11">
        <v>3594.9630000000002</v>
      </c>
      <c r="U50" s="22">
        <v>3762.078</v>
      </c>
      <c r="W50" s="23" t="s">
        <v>14</v>
      </c>
      <c r="X50" s="12">
        <v>1204.3342028649131</v>
      </c>
      <c r="Y50" s="12">
        <v>1266.9181076167265</v>
      </c>
      <c r="Z50" s="13">
        <v>1282.663</v>
      </c>
      <c r="AA50" s="13">
        <v>1295.4549999999999</v>
      </c>
      <c r="AB50" s="13">
        <v>1359.5050000000001</v>
      </c>
      <c r="AC50" s="13">
        <v>1445.374</v>
      </c>
      <c r="AD50" s="13">
        <v>1606.3820000000001</v>
      </c>
      <c r="AE50" s="13">
        <v>1710.6210000000001</v>
      </c>
      <c r="AF50" s="13">
        <v>1777.5830000000001</v>
      </c>
      <c r="AG50" s="13"/>
      <c r="AH50" s="13"/>
      <c r="AI50" s="13"/>
      <c r="AJ50" s="13"/>
      <c r="AK50" s="13"/>
      <c r="AL50" s="52"/>
      <c r="AM50" s="13"/>
      <c r="AN50" s="13"/>
      <c r="AO50" s="13"/>
      <c r="AP50" s="13"/>
      <c r="AQ50" s="24"/>
    </row>
    <row r="51" spans="1:43" ht="14.25" customHeight="1" x14ac:dyDescent="0.35">
      <c r="A51" s="78" t="s">
        <v>99</v>
      </c>
      <c r="B51" s="12">
        <v>967.97685061380173</v>
      </c>
      <c r="C51" s="12">
        <v>984.37651894721091</v>
      </c>
      <c r="D51" s="13">
        <v>1001.366</v>
      </c>
      <c r="E51" s="13">
        <v>1056.837</v>
      </c>
      <c r="F51" s="13">
        <v>1090.7729999999999</v>
      </c>
      <c r="G51" s="13">
        <v>1120.057</v>
      </c>
      <c r="H51" s="13">
        <v>1198.72</v>
      </c>
      <c r="I51" s="13">
        <v>1260.3800000000001</v>
      </c>
      <c r="J51" s="13">
        <v>1316.8240000000001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4"/>
      <c r="W51" s="23" t="s">
        <v>54</v>
      </c>
      <c r="X51" s="12">
        <v>433.26874916957212</v>
      </c>
      <c r="Y51" s="12">
        <v>687.19030295691186</v>
      </c>
      <c r="Z51" s="12">
        <v>712.09299999999996</v>
      </c>
      <c r="AA51" s="12">
        <v>1099.4580000000001</v>
      </c>
      <c r="AB51" s="12">
        <v>766.596</v>
      </c>
      <c r="AC51" s="12">
        <v>765.529</v>
      </c>
      <c r="AD51" s="12">
        <v>751.45</v>
      </c>
      <c r="AE51" s="12">
        <v>726.00800000000004</v>
      </c>
      <c r="AF51" s="12">
        <v>759.33399999999995</v>
      </c>
      <c r="AG51" s="12"/>
      <c r="AH51" s="12"/>
      <c r="AI51" s="12"/>
      <c r="AJ51" s="12"/>
      <c r="AK51" s="12"/>
      <c r="AL51" s="64"/>
      <c r="AM51" s="12"/>
      <c r="AN51" s="12"/>
      <c r="AO51" s="12"/>
      <c r="AP51" s="12"/>
      <c r="AQ51" s="29"/>
    </row>
    <row r="52" spans="1:43" ht="14.25" customHeight="1" x14ac:dyDescent="0.35">
      <c r="A52" s="78" t="s">
        <v>118</v>
      </c>
      <c r="B52" s="12">
        <v>337.73397042919879</v>
      </c>
      <c r="C52" s="12">
        <v>67.173585077021656</v>
      </c>
      <c r="D52" s="13">
        <v>46.569000000000003</v>
      </c>
      <c r="E52" s="13">
        <v>52.134</v>
      </c>
      <c r="F52" s="13">
        <v>36.061</v>
      </c>
      <c r="G52" s="13">
        <v>36.764000000000003</v>
      </c>
      <c r="H52" s="13">
        <v>41.898000000000003</v>
      </c>
      <c r="I52" s="13">
        <v>43.045000000000002</v>
      </c>
      <c r="J52" s="13">
        <v>35.707000000000001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24"/>
      <c r="W52" s="23" t="s">
        <v>17</v>
      </c>
      <c r="X52" s="12">
        <v>2284.2562645797907</v>
      </c>
      <c r="Y52" s="12">
        <v>2195.9715627853939</v>
      </c>
      <c r="Z52" s="12">
        <v>2353.7939999999999</v>
      </c>
      <c r="AA52" s="12">
        <v>2052.64</v>
      </c>
      <c r="AB52" s="12">
        <v>2363.1039999999998</v>
      </c>
      <c r="AC52" s="12">
        <v>2425.9830000000002</v>
      </c>
      <c r="AD52" s="12">
        <v>2487.674</v>
      </c>
      <c r="AE52" s="12">
        <v>2560.6709999999998</v>
      </c>
      <c r="AF52" s="12">
        <v>2795.337</v>
      </c>
      <c r="AG52" s="12"/>
      <c r="AH52" s="12"/>
      <c r="AI52" s="12"/>
      <c r="AJ52" s="12"/>
      <c r="AK52" s="12"/>
      <c r="AL52" s="64"/>
      <c r="AM52" s="12"/>
      <c r="AN52" s="12"/>
      <c r="AO52" s="12"/>
      <c r="AP52" s="12"/>
      <c r="AQ52" s="29"/>
    </row>
    <row r="53" spans="1:43" ht="14.25" customHeight="1" x14ac:dyDescent="0.35">
      <c r="A53" s="78" t="s">
        <v>100</v>
      </c>
      <c r="B53" s="12">
        <v>169.85803257127384</v>
      </c>
      <c r="C53" s="12">
        <v>496.68047489542914</v>
      </c>
      <c r="D53" s="13">
        <v>508.34399999999999</v>
      </c>
      <c r="E53" s="13">
        <v>627.97900000000004</v>
      </c>
      <c r="F53" s="13">
        <v>598.68399999999997</v>
      </c>
      <c r="G53" s="13">
        <v>554.88900000000001</v>
      </c>
      <c r="H53" s="13">
        <v>643.93299999999999</v>
      </c>
      <c r="I53" s="13">
        <v>572.16200000000003</v>
      </c>
      <c r="J53" s="13">
        <v>621.21799999999996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24"/>
      <c r="W53" s="19" t="s">
        <v>19</v>
      </c>
      <c r="X53" s="10" t="e">
        <f t="shared" ref="X53:AG53" si="52">X7+X16+X17+X19+X23+X27+X29</f>
        <v>#REF!</v>
      </c>
      <c r="Y53" s="10" t="e">
        <f t="shared" si="52"/>
        <v>#REF!</v>
      </c>
      <c r="Z53" s="10" t="e">
        <f t="shared" si="52"/>
        <v>#REF!</v>
      </c>
      <c r="AA53" s="10">
        <f t="shared" si="52"/>
        <v>48636.986000000004</v>
      </c>
      <c r="AB53" s="10">
        <f t="shared" si="52"/>
        <v>49794.971999999994</v>
      </c>
      <c r="AC53" s="10">
        <f t="shared" si="52"/>
        <v>51142.561999999998</v>
      </c>
      <c r="AD53" s="10">
        <f t="shared" si="52"/>
        <v>52635.404000000002</v>
      </c>
      <c r="AE53" s="10">
        <f t="shared" si="52"/>
        <v>54845.934999999998</v>
      </c>
      <c r="AF53" s="10">
        <f t="shared" si="52"/>
        <v>56880.773000000001</v>
      </c>
      <c r="AG53" s="10">
        <f t="shared" si="52"/>
        <v>59374.149000000005</v>
      </c>
      <c r="AH53" s="10">
        <f t="shared" ref="AH53:AM53" si="53">AH7+AH16+AH17+AH19+AH23+AH27+AH29</f>
        <v>62004.305000000008</v>
      </c>
      <c r="AI53" s="10">
        <f t="shared" si="53"/>
        <v>66137.657999999996</v>
      </c>
      <c r="AJ53" s="10">
        <f t="shared" si="53"/>
        <v>68448.264999999999</v>
      </c>
      <c r="AK53" s="10">
        <f t="shared" si="53"/>
        <v>70547.394</v>
      </c>
      <c r="AL53" s="50">
        <f t="shared" si="53"/>
        <v>73594.510000000009</v>
      </c>
      <c r="AM53" s="10">
        <f t="shared" si="53"/>
        <v>75893.999999999985</v>
      </c>
      <c r="AN53" s="10">
        <v>78011.801999999996</v>
      </c>
      <c r="AO53" s="10">
        <v>80842.430999999997</v>
      </c>
      <c r="AP53" s="10">
        <v>83791.417000000001</v>
      </c>
      <c r="AQ53" s="20">
        <v>86291.02</v>
      </c>
    </row>
    <row r="54" spans="1:43" ht="14.25" customHeight="1" x14ac:dyDescent="0.35">
      <c r="A54" s="78" t="s">
        <v>101</v>
      </c>
      <c r="B54" s="12">
        <v>668.34333210556144</v>
      </c>
      <c r="C54" s="12">
        <v>521.02971376096798</v>
      </c>
      <c r="D54" s="13">
        <v>527.23299999999995</v>
      </c>
      <c r="E54" s="13">
        <v>625.41399999999999</v>
      </c>
      <c r="F54" s="13">
        <v>470.64499999999998</v>
      </c>
      <c r="G54" s="13">
        <v>516.95399999999995</v>
      </c>
      <c r="H54" s="13">
        <v>490.49400000000003</v>
      </c>
      <c r="I54" s="13">
        <v>510.53399999999999</v>
      </c>
      <c r="J54" s="13">
        <v>549.94000000000005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24"/>
      <c r="W54" s="25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63"/>
      <c r="AM54" s="38"/>
      <c r="AN54" s="38"/>
      <c r="AO54" s="38"/>
      <c r="AP54" s="38"/>
      <c r="AQ54" s="41"/>
    </row>
    <row r="55" spans="1:43" ht="14.25" customHeight="1" x14ac:dyDescent="0.35">
      <c r="A55" s="2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26"/>
      <c r="W55" s="25" t="s">
        <v>43</v>
      </c>
      <c r="X55" s="14"/>
      <c r="Y55" s="14"/>
      <c r="Z55" s="14">
        <v>246.21299999999999</v>
      </c>
      <c r="AA55" s="14">
        <v>175.292</v>
      </c>
      <c r="AB55" s="14">
        <v>209.25899999999999</v>
      </c>
      <c r="AC55" s="14">
        <v>215.15700000000001</v>
      </c>
      <c r="AD55" s="14">
        <v>339.65699999999998</v>
      </c>
      <c r="AE55" s="14">
        <v>262.89299999999997</v>
      </c>
      <c r="AF55" s="14">
        <v>279.32499999999999</v>
      </c>
      <c r="AG55" s="14"/>
      <c r="AH55" s="14"/>
      <c r="AI55" s="14"/>
      <c r="AJ55" s="14"/>
      <c r="AK55" s="14"/>
      <c r="AL55" s="53"/>
      <c r="AM55" s="14"/>
      <c r="AN55" s="14"/>
      <c r="AO55" s="14"/>
      <c r="AP55" s="14"/>
      <c r="AQ55" s="26"/>
    </row>
    <row r="56" spans="1:43" ht="14.25" customHeight="1" x14ac:dyDescent="0.35">
      <c r="A56" s="21" t="s">
        <v>62</v>
      </c>
      <c r="B56" s="14">
        <f t="shared" ref="B56:G56" si="54">SUM(B57:B60)</f>
        <v>1821.8960497701712</v>
      </c>
      <c r="C56" s="14">
        <f t="shared" si="54"/>
        <v>2209.1566552803442</v>
      </c>
      <c r="D56" s="14">
        <f t="shared" si="54"/>
        <v>2211.694</v>
      </c>
      <c r="E56" s="14">
        <f t="shared" si="54"/>
        <v>2048.2349999999997</v>
      </c>
      <c r="F56" s="14">
        <f t="shared" si="54"/>
        <v>2252.761</v>
      </c>
      <c r="G56" s="14">
        <f t="shared" si="54"/>
        <v>2214.6909999999998</v>
      </c>
      <c r="H56" s="14">
        <f>SUM(H57:H60)</f>
        <v>2208.5650000000001</v>
      </c>
      <c r="I56" s="14">
        <f>SUM(I57:I60)</f>
        <v>2995.1769999999997</v>
      </c>
      <c r="J56" s="14">
        <f>SUM(J57:J60)</f>
        <v>2949.83</v>
      </c>
      <c r="K56" s="14">
        <v>2530.7559999999999</v>
      </c>
      <c r="L56" s="14">
        <v>2498.9050000000002</v>
      </c>
      <c r="M56" s="14">
        <v>2506.3270000000002</v>
      </c>
      <c r="N56" s="14">
        <v>2476.4490000000001</v>
      </c>
      <c r="O56" s="14">
        <v>2167.6819999999998</v>
      </c>
      <c r="P56" s="14">
        <v>2167.739</v>
      </c>
      <c r="Q56" s="14">
        <v>2542.971</v>
      </c>
      <c r="R56" s="14">
        <v>2298.598</v>
      </c>
      <c r="S56" s="14">
        <v>1892.547</v>
      </c>
      <c r="T56" s="14">
        <v>2152.4569999999999</v>
      </c>
      <c r="U56" s="26">
        <v>2201.48</v>
      </c>
      <c r="W56" s="25" t="s">
        <v>47</v>
      </c>
      <c r="X56" s="14"/>
      <c r="Y56" s="14"/>
      <c r="Z56" s="14">
        <v>2138.5970000000002</v>
      </c>
      <c r="AA56" s="14">
        <v>4536.5439999999999</v>
      </c>
      <c r="AB56" s="14">
        <v>5380.799</v>
      </c>
      <c r="AC56" s="14">
        <v>5810.8329999999996</v>
      </c>
      <c r="AD56" s="14">
        <v>5830.0439999999999</v>
      </c>
      <c r="AE56" s="14">
        <v>6250.1859999999997</v>
      </c>
      <c r="AF56" s="14">
        <v>5897.2169999999996</v>
      </c>
      <c r="AG56" s="14"/>
      <c r="AH56" s="14"/>
      <c r="AI56" s="14"/>
      <c r="AJ56" s="14"/>
      <c r="AK56" s="14"/>
      <c r="AL56" s="53"/>
      <c r="AM56" s="14"/>
      <c r="AN56" s="14"/>
      <c r="AO56" s="14"/>
      <c r="AP56" s="14"/>
      <c r="AQ56" s="26"/>
    </row>
    <row r="57" spans="1:43" ht="14.25" customHeight="1" x14ac:dyDescent="0.35">
      <c r="A57" s="78" t="s">
        <v>102</v>
      </c>
      <c r="B57" s="12">
        <v>88.680447985360914</v>
      </c>
      <c r="C57" s="12">
        <v>174.11352348660299</v>
      </c>
      <c r="D57" s="13">
        <v>167.91499999999999</v>
      </c>
      <c r="E57" s="13">
        <v>167.15799999999999</v>
      </c>
      <c r="F57" s="13">
        <v>167.988</v>
      </c>
      <c r="G57" s="13">
        <v>184.56</v>
      </c>
      <c r="H57" s="13">
        <v>236.13200000000001</v>
      </c>
      <c r="I57" s="13">
        <v>284.92700000000002</v>
      </c>
      <c r="J57" s="13">
        <v>306.35000000000002</v>
      </c>
      <c r="K57" s="13"/>
      <c r="L57" s="13"/>
      <c r="M57" s="13"/>
      <c r="N57" s="13"/>
      <c r="O57" s="13"/>
      <c r="P57" s="13"/>
      <c r="Q57" s="13"/>
      <c r="R57" s="13">
        <v>128.43200000000002</v>
      </c>
      <c r="S57" s="13">
        <v>322.37400000000002</v>
      </c>
      <c r="T57" s="13">
        <v>84.152000000000001</v>
      </c>
      <c r="U57" s="24">
        <v>-9.7530000000000001</v>
      </c>
      <c r="W57" s="25" t="s">
        <v>44</v>
      </c>
      <c r="X57" s="14"/>
      <c r="Y57" s="14"/>
      <c r="Z57" s="14">
        <v>1251.288</v>
      </c>
      <c r="AA57" s="14">
        <v>1251.3920000000001</v>
      </c>
      <c r="AB57" s="14">
        <v>1647.8119999999999</v>
      </c>
      <c r="AC57" s="14">
        <v>1883.5809999999999</v>
      </c>
      <c r="AD57" s="14">
        <v>2103.1579999999999</v>
      </c>
      <c r="AE57" s="14">
        <v>2529.232</v>
      </c>
      <c r="AF57" s="14">
        <v>5322.9889999999996</v>
      </c>
      <c r="AG57" s="14"/>
      <c r="AH57" s="14"/>
      <c r="AI57" s="14"/>
      <c r="AJ57" s="14"/>
      <c r="AK57" s="14"/>
      <c r="AL57" s="53"/>
      <c r="AM57" s="14"/>
      <c r="AN57" s="14"/>
      <c r="AO57" s="14"/>
      <c r="AP57" s="14"/>
      <c r="AQ57" s="26"/>
    </row>
    <row r="58" spans="1:43" ht="14.25" customHeight="1" x14ac:dyDescent="0.35">
      <c r="A58" s="78" t="s">
        <v>103</v>
      </c>
      <c r="B58" s="12">
        <v>1062.1353475519406</v>
      </c>
      <c r="C58" s="12">
        <v>1149.944582078231</v>
      </c>
      <c r="D58" s="13">
        <v>1152.537</v>
      </c>
      <c r="E58" s="13">
        <v>1161.982</v>
      </c>
      <c r="F58" s="13">
        <v>1400.643</v>
      </c>
      <c r="G58" s="13">
        <v>1302.818</v>
      </c>
      <c r="H58" s="13">
        <v>1274.739</v>
      </c>
      <c r="I58" s="13">
        <v>1465.057</v>
      </c>
      <c r="J58" s="13">
        <v>1353.2159999999999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24"/>
      <c r="W58" s="25" t="s">
        <v>45</v>
      </c>
      <c r="X58" s="14"/>
      <c r="Y58" s="14"/>
      <c r="Z58" s="14">
        <v>424.65699999999998</v>
      </c>
      <c r="AA58" s="14">
        <v>987.29300000000001</v>
      </c>
      <c r="AB58" s="14">
        <v>1267.576</v>
      </c>
      <c r="AC58" s="14">
        <v>1594.87</v>
      </c>
      <c r="AD58" s="14">
        <v>1577.3330000000001</v>
      </c>
      <c r="AE58" s="14">
        <v>1719.463</v>
      </c>
      <c r="AF58" s="14">
        <v>2499.3670000000002</v>
      </c>
      <c r="AG58" s="14"/>
      <c r="AH58" s="14"/>
      <c r="AI58" s="14"/>
      <c r="AJ58" s="14"/>
      <c r="AK58" s="14"/>
      <c r="AL58" s="53"/>
      <c r="AM58" s="14"/>
      <c r="AN58" s="14"/>
      <c r="AO58" s="14"/>
      <c r="AP58" s="14"/>
      <c r="AQ58" s="26"/>
    </row>
    <row r="59" spans="1:43" ht="14.25" customHeight="1" x14ac:dyDescent="0.35">
      <c r="A59" s="78" t="s">
        <v>104</v>
      </c>
      <c r="B59" s="12">
        <v>24.661059281198437</v>
      </c>
      <c r="C59" s="12">
        <v>376.4478037179623</v>
      </c>
      <c r="D59" s="13">
        <v>373.22199999999998</v>
      </c>
      <c r="E59" s="13">
        <v>333.762</v>
      </c>
      <c r="F59" s="13">
        <v>329.55200000000002</v>
      </c>
      <c r="G59" s="13">
        <v>308.76400000000001</v>
      </c>
      <c r="H59" s="13">
        <v>300.685</v>
      </c>
      <c r="I59" s="13">
        <v>345.702</v>
      </c>
      <c r="J59" s="13">
        <v>296.00799999999998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24"/>
      <c r="W59" s="30" t="s">
        <v>46</v>
      </c>
      <c r="X59" s="16">
        <f>43199.922/5.94573</f>
        <v>7265.7053044790118</v>
      </c>
      <c r="Y59" s="16">
        <f>38821.331/5.94573</f>
        <v>6529.2791633659781</v>
      </c>
      <c r="Z59" s="16">
        <f t="shared" ref="Z59:AF59" si="55">Z55+Z56+Z57+Z58</f>
        <v>4060.7550000000006</v>
      </c>
      <c r="AA59" s="16">
        <f t="shared" si="55"/>
        <v>6950.5209999999997</v>
      </c>
      <c r="AB59" s="16">
        <f t="shared" si="55"/>
        <v>8505.4459999999999</v>
      </c>
      <c r="AC59" s="16">
        <f t="shared" si="55"/>
        <v>9504.4409999999989</v>
      </c>
      <c r="AD59" s="16">
        <f t="shared" si="55"/>
        <v>9850.1920000000009</v>
      </c>
      <c r="AE59" s="16">
        <f t="shared" si="55"/>
        <v>10761.773999999999</v>
      </c>
      <c r="AF59" s="16">
        <f t="shared" si="55"/>
        <v>13998.897999999999</v>
      </c>
      <c r="AG59" s="16"/>
      <c r="AH59" s="16"/>
      <c r="AI59" s="16"/>
      <c r="AJ59" s="16"/>
      <c r="AK59" s="16"/>
      <c r="AL59" s="54"/>
      <c r="AM59" s="16"/>
      <c r="AN59" s="16"/>
      <c r="AO59" s="16"/>
      <c r="AP59" s="16"/>
      <c r="AQ59" s="31"/>
    </row>
    <row r="60" spans="1:43" ht="14.25" customHeight="1" x14ac:dyDescent="0.35">
      <c r="A60" s="78" t="s">
        <v>105</v>
      </c>
      <c r="B60" s="12">
        <v>646.41919495167122</v>
      </c>
      <c r="C60" s="12">
        <v>508.65074599754786</v>
      </c>
      <c r="D60" s="13">
        <v>518.02</v>
      </c>
      <c r="E60" s="13">
        <v>385.33300000000003</v>
      </c>
      <c r="F60" s="13">
        <v>354.57799999999997</v>
      </c>
      <c r="G60" s="13">
        <v>418.54899999999998</v>
      </c>
      <c r="H60" s="13">
        <v>397.00900000000001</v>
      </c>
      <c r="I60" s="13">
        <v>899.49099999999999</v>
      </c>
      <c r="J60" s="13">
        <v>994.25599999999997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24"/>
      <c r="W60" s="30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63"/>
      <c r="AM60" s="38"/>
      <c r="AN60" s="38"/>
      <c r="AO60" s="38"/>
      <c r="AP60" s="38"/>
      <c r="AQ60" s="41"/>
    </row>
    <row r="61" spans="1:43" ht="14.25" customHeight="1" x14ac:dyDescent="0.35">
      <c r="A61" s="2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26"/>
      <c r="V61" s="4"/>
      <c r="W61" s="30" t="s">
        <v>142</v>
      </c>
      <c r="X61" s="38"/>
      <c r="Y61" s="38"/>
      <c r="Z61" s="38"/>
      <c r="AA61" s="38"/>
      <c r="AB61" s="38"/>
      <c r="AC61" s="38"/>
      <c r="AD61" s="38"/>
      <c r="AE61" s="38"/>
      <c r="AF61" s="38"/>
      <c r="AG61" s="14">
        <v>6812</v>
      </c>
      <c r="AH61" s="14">
        <v>1560.4169999999999</v>
      </c>
      <c r="AI61" s="14">
        <v>1761.41</v>
      </c>
      <c r="AJ61" s="14">
        <v>1628.623</v>
      </c>
      <c r="AK61" s="14">
        <v>1448.9739999999999</v>
      </c>
      <c r="AL61" s="53">
        <v>1455.047</v>
      </c>
      <c r="AM61" s="14">
        <v>1605.0740000000001</v>
      </c>
      <c r="AN61" s="14">
        <v>1611.7860000000001</v>
      </c>
      <c r="AO61" s="14">
        <v>1654.8330000000001</v>
      </c>
      <c r="AP61" s="14">
        <v>1499.518</v>
      </c>
      <c r="AQ61" s="26">
        <v>1508.7850000000001</v>
      </c>
    </row>
    <row r="62" spans="1:43" ht="14.25" customHeight="1" x14ac:dyDescent="0.35">
      <c r="A62" s="21" t="s">
        <v>21</v>
      </c>
      <c r="B62" s="11">
        <v>1542.3897486095063</v>
      </c>
      <c r="C62" s="11">
        <v>1549.9265859700995</v>
      </c>
      <c r="D62" s="14">
        <v>1471.21</v>
      </c>
      <c r="E62" s="14">
        <v>1892.163</v>
      </c>
      <c r="F62" s="14">
        <v>1737.12</v>
      </c>
      <c r="G62" s="14">
        <v>1761.3869999999999</v>
      </c>
      <c r="H62" s="14">
        <v>1785.6559999999999</v>
      </c>
      <c r="I62" s="14">
        <v>1971.547</v>
      </c>
      <c r="J62" s="14">
        <v>2214.6469999999999</v>
      </c>
      <c r="K62" s="14">
        <v>2374.172</v>
      </c>
      <c r="L62" s="14">
        <v>2599.1379999999999</v>
      </c>
      <c r="M62" s="14">
        <v>3230.6959999999999</v>
      </c>
      <c r="N62" s="14">
        <v>3018.4580000000001</v>
      </c>
      <c r="O62" s="14">
        <v>3004.8249999999998</v>
      </c>
      <c r="P62" s="14">
        <v>3961.3969999999999</v>
      </c>
      <c r="Q62" s="14">
        <v>3920.998</v>
      </c>
      <c r="R62" s="14">
        <v>4332.6580000000004</v>
      </c>
      <c r="S62" s="14">
        <v>4967.2790000000005</v>
      </c>
      <c r="T62" s="14">
        <v>5442.5920000000006</v>
      </c>
      <c r="U62" s="26">
        <v>5210.415</v>
      </c>
      <c r="W62" s="25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63"/>
      <c r="AM62" s="38"/>
      <c r="AN62" s="38"/>
      <c r="AO62" s="38"/>
      <c r="AP62" s="38"/>
      <c r="AQ62" s="41"/>
    </row>
    <row r="63" spans="1:43" ht="14.25" customHeight="1" x14ac:dyDescent="0.35">
      <c r="A63" s="32" t="s">
        <v>23</v>
      </c>
      <c r="B63" s="33">
        <f>B7+B29+B30+B35</f>
        <v>44181.806102867107</v>
      </c>
      <c r="C63" s="33">
        <f t="shared" ref="C63:N63" si="56">C7+C30+C35</f>
        <v>45766.561717400546</v>
      </c>
      <c r="D63" s="33">
        <f t="shared" si="56"/>
        <v>46959.036999999997</v>
      </c>
      <c r="E63" s="33">
        <f t="shared" si="56"/>
        <v>48636.930999999997</v>
      </c>
      <c r="F63" s="33">
        <f t="shared" si="56"/>
        <v>49794.947999999997</v>
      </c>
      <c r="G63" s="33">
        <f t="shared" si="56"/>
        <v>51142.535000000003</v>
      </c>
      <c r="H63" s="33">
        <f t="shared" si="56"/>
        <v>52635.421999999999</v>
      </c>
      <c r="I63" s="33">
        <f t="shared" si="56"/>
        <v>54845.917000000009</v>
      </c>
      <c r="J63" s="33">
        <f t="shared" si="56"/>
        <v>56880.77199999999</v>
      </c>
      <c r="K63" s="33">
        <f t="shared" si="56"/>
        <v>59374.137999999999</v>
      </c>
      <c r="L63" s="33">
        <f t="shared" si="56"/>
        <v>62004.296000000009</v>
      </c>
      <c r="M63" s="33">
        <f t="shared" si="56"/>
        <v>66137.642000000007</v>
      </c>
      <c r="N63" s="33">
        <f t="shared" si="56"/>
        <v>68448.260000000009</v>
      </c>
      <c r="O63" s="33">
        <f t="shared" ref="O63:P63" si="57">O7+O30+O35</f>
        <v>70547.394</v>
      </c>
      <c r="P63" s="33">
        <f t="shared" si="57"/>
        <v>73594.510999999999</v>
      </c>
      <c r="Q63" s="33">
        <f t="shared" ref="Q63" si="58">Q7+Q30+Q35</f>
        <v>75894.000999999989</v>
      </c>
      <c r="R63" s="33">
        <v>78011.823000000004</v>
      </c>
      <c r="S63" s="33">
        <v>80842.432000000001</v>
      </c>
      <c r="T63" s="33">
        <v>83791.426999999996</v>
      </c>
      <c r="U63" s="34">
        <v>86291.038</v>
      </c>
      <c r="W63" s="19" t="s">
        <v>20</v>
      </c>
      <c r="X63" s="40" t="e">
        <f t="shared" ref="X63:AG63" si="59">100*(X7+X17+X19)/(X53-X37-X49)</f>
        <v>#REF!</v>
      </c>
      <c r="Y63" s="40" t="e">
        <f t="shared" si="59"/>
        <v>#REF!</v>
      </c>
      <c r="Z63" s="40" t="e">
        <f t="shared" si="59"/>
        <v>#REF!</v>
      </c>
      <c r="AA63" s="40">
        <f t="shared" si="59"/>
        <v>54.675081694691208</v>
      </c>
      <c r="AB63" s="40">
        <f t="shared" si="59"/>
        <v>53.673315649694111</v>
      </c>
      <c r="AC63" s="40">
        <f t="shared" si="59"/>
        <v>52.004043983845399</v>
      </c>
      <c r="AD63" s="40">
        <f t="shared" si="59"/>
        <v>50.483559027364315</v>
      </c>
      <c r="AE63" s="40">
        <f t="shared" si="59"/>
        <v>50.426417095490912</v>
      </c>
      <c r="AF63" s="88">
        <v>0.50749846610599991</v>
      </c>
      <c r="AG63" s="88">
        <v>0.49975344489142159</v>
      </c>
      <c r="AH63" s="88">
        <v>0.48744315495879487</v>
      </c>
      <c r="AI63" s="88">
        <v>0.48203824064076545</v>
      </c>
      <c r="AJ63" s="88">
        <v>0.47746688553563105</v>
      </c>
      <c r="AK63" s="88">
        <v>0.45886239118615096</v>
      </c>
      <c r="AL63" s="89">
        <v>0.44241250233526258</v>
      </c>
      <c r="AM63" s="88">
        <v>0.43829203149513835</v>
      </c>
      <c r="AN63" s="88">
        <v>0.43159891289811292</v>
      </c>
      <c r="AO63" s="88">
        <v>0.43833220247134108</v>
      </c>
      <c r="AP63" s="88">
        <v>0.443332332454136</v>
      </c>
      <c r="AQ63" s="90">
        <v>0.43423053756248903</v>
      </c>
    </row>
    <row r="64" spans="1:43" ht="14.25" customHeight="1" x14ac:dyDescent="0.35">
      <c r="W64" s="42" t="s">
        <v>66</v>
      </c>
      <c r="X64" s="14">
        <f t="shared" ref="X64:AM64" si="60">B56+B62</f>
        <v>3364.2857983796775</v>
      </c>
      <c r="Y64" s="14">
        <f t="shared" si="60"/>
        <v>3759.0832412504437</v>
      </c>
      <c r="Z64" s="14">
        <f t="shared" si="60"/>
        <v>3682.904</v>
      </c>
      <c r="AA64" s="14">
        <f t="shared" si="60"/>
        <v>3940.3979999999997</v>
      </c>
      <c r="AB64" s="14">
        <f t="shared" si="60"/>
        <v>3989.8809999999999</v>
      </c>
      <c r="AC64" s="14">
        <f t="shared" si="60"/>
        <v>3976.0779999999995</v>
      </c>
      <c r="AD64" s="14">
        <f t="shared" si="60"/>
        <v>3994.221</v>
      </c>
      <c r="AE64" s="14">
        <f t="shared" si="60"/>
        <v>4966.7240000000002</v>
      </c>
      <c r="AF64" s="14">
        <f t="shared" si="60"/>
        <v>5164.4769999999999</v>
      </c>
      <c r="AG64" s="14">
        <f t="shared" si="60"/>
        <v>4904.9279999999999</v>
      </c>
      <c r="AH64" s="14">
        <f t="shared" si="60"/>
        <v>5098.0429999999997</v>
      </c>
      <c r="AI64" s="14">
        <f t="shared" si="60"/>
        <v>5737.0230000000001</v>
      </c>
      <c r="AJ64" s="14">
        <f t="shared" si="60"/>
        <v>5494.9070000000002</v>
      </c>
      <c r="AK64" s="14">
        <f t="shared" si="60"/>
        <v>5172.5069999999996</v>
      </c>
      <c r="AL64" s="53">
        <f t="shared" si="60"/>
        <v>6129.1360000000004</v>
      </c>
      <c r="AM64" s="14">
        <f t="shared" si="60"/>
        <v>6463.9690000000001</v>
      </c>
      <c r="AN64" s="14">
        <v>6612.3029999999999</v>
      </c>
      <c r="AO64" s="14">
        <v>6854.0290000000005</v>
      </c>
      <c r="AP64" s="14">
        <v>7589.375</v>
      </c>
      <c r="AQ64" s="26">
        <v>7405.8990000000003</v>
      </c>
    </row>
    <row r="65" spans="2:43" x14ac:dyDescent="0.35">
      <c r="W65" s="25" t="s">
        <v>65</v>
      </c>
      <c r="X65" s="14">
        <f>1000000*X64/5171302</f>
        <v>650.56842520117323</v>
      </c>
      <c r="Y65" s="14">
        <f>1000000*Y64/5181115</f>
        <v>725.53557318269213</v>
      </c>
      <c r="Z65" s="14">
        <f>1000000*Z64/5194901</f>
        <v>708.94594526440449</v>
      </c>
      <c r="AA65" s="14">
        <f>1000000*AA64/5206295</f>
        <v>756.85261784051795</v>
      </c>
      <c r="AB65" s="14">
        <f>1000000*AB64/5219732</f>
        <v>764.38426340662704</v>
      </c>
      <c r="AC65" s="14">
        <f>1000000*AC64/5236611</f>
        <v>759.28458310155168</v>
      </c>
      <c r="AD65" s="14">
        <f>1000000*AD64/5255580</f>
        <v>759.99623257566248</v>
      </c>
      <c r="AE65" s="14">
        <f>1000000*AE64/5276955</f>
        <v>941.21022445709696</v>
      </c>
      <c r="AF65" s="14">
        <f>1000000*AF64/5300484</f>
        <v>974.34064511844576</v>
      </c>
      <c r="AG65" s="14">
        <f>1000000*AG64/5326314</f>
        <v>920.88600108818218</v>
      </c>
      <c r="AH65" s="14">
        <f>1000000*AH64/5326314</f>
        <v>957.14278204401774</v>
      </c>
      <c r="AI65" s="14">
        <f>1000000*AI64/5375276</f>
        <v>1067.2983117518058</v>
      </c>
      <c r="AJ65" s="14">
        <f>1000000*AJ64/5401267</f>
        <v>1017.3366730435655</v>
      </c>
      <c r="AK65" s="14">
        <f>1000000*AK64/5426674</f>
        <v>953.16339253104206</v>
      </c>
      <c r="AL65" s="53">
        <f>1000000*AL64/5451270</f>
        <v>1124.350105571729</v>
      </c>
      <c r="AM65" s="14">
        <f>1000000*AM64/5471753</f>
        <v>1181.3342086165073</v>
      </c>
      <c r="AN65" s="14">
        <v>1205.0176516426634</v>
      </c>
      <c r="AO65" s="14">
        <v>1245.4405059367139</v>
      </c>
      <c r="AP65" s="14">
        <v>1376.6000438952101</v>
      </c>
      <c r="AQ65" s="26">
        <v>1342.1543520301766</v>
      </c>
    </row>
    <row r="66" spans="2:43" ht="13.5" customHeight="1" x14ac:dyDescent="0.35">
      <c r="B66" s="6"/>
      <c r="C66" s="6"/>
      <c r="W66" s="42" t="s">
        <v>68</v>
      </c>
      <c r="X66" s="11">
        <f>X29-(X37+X38+X39+X40+X49+X50+X51+X52)</f>
        <v>12171.664034525616</v>
      </c>
      <c r="Y66" s="11">
        <f>Y29-(Y37+Y38+Y39+Y40+Y49+Y50+Y51+Y52)</f>
        <v>12724.546691491209</v>
      </c>
      <c r="Z66" s="11">
        <f>Z29-(Z37+Z38+Z39+Z40+Z49+Z50+Z51+Z52)</f>
        <v>13441.151999999998</v>
      </c>
      <c r="AA66" s="11">
        <f t="shared" ref="AA66:AG66" si="61">AA31+AA43</f>
        <v>14306.293000000001</v>
      </c>
      <c r="AB66" s="11">
        <f t="shared" si="61"/>
        <v>15483.585999999999</v>
      </c>
      <c r="AC66" s="11">
        <f t="shared" si="61"/>
        <v>16702.738999999998</v>
      </c>
      <c r="AD66" s="11">
        <f t="shared" si="61"/>
        <v>17996.307000000001</v>
      </c>
      <c r="AE66" s="11">
        <f t="shared" si="61"/>
        <v>18893.675999999999</v>
      </c>
      <c r="AF66" s="11">
        <f t="shared" si="61"/>
        <v>19745.689999999995</v>
      </c>
      <c r="AG66" s="11">
        <f t="shared" si="61"/>
        <v>20796.342000000001</v>
      </c>
      <c r="AH66" s="11">
        <f t="shared" ref="AH66:AM66" si="62">AH31+AH43</f>
        <v>22753.376</v>
      </c>
      <c r="AI66" s="11">
        <f t="shared" si="62"/>
        <v>24579.616999999998</v>
      </c>
      <c r="AJ66" s="11">
        <f t="shared" si="62"/>
        <v>25517.902999999998</v>
      </c>
      <c r="AK66" s="11">
        <f t="shared" si="62"/>
        <v>27278.226999999999</v>
      </c>
      <c r="AL66" s="51">
        <f t="shared" si="62"/>
        <v>30188.06</v>
      </c>
      <c r="AM66" s="11">
        <f t="shared" si="62"/>
        <v>31547.968000000001</v>
      </c>
      <c r="AN66" s="11">
        <v>32776.258999999998</v>
      </c>
      <c r="AO66" s="11">
        <v>33817.482000000004</v>
      </c>
      <c r="AP66" s="11">
        <v>34712.603000000003</v>
      </c>
      <c r="AQ66" s="22">
        <v>36071.406000000003</v>
      </c>
    </row>
    <row r="67" spans="2:43" x14ac:dyDescent="0.35">
      <c r="B67" s="6"/>
      <c r="C67" s="6"/>
      <c r="W67" s="43" t="s">
        <v>67</v>
      </c>
      <c r="X67" s="44">
        <f>1000000*X66/5171302</f>
        <v>2353.6942987521547</v>
      </c>
      <c r="Y67" s="44">
        <f>1000000*Y66/5181115</f>
        <v>2455.9475501877896</v>
      </c>
      <c r="Z67" s="44">
        <f>1000000*Z66/5194901</f>
        <v>2587.3740423542235</v>
      </c>
      <c r="AA67" s="44">
        <f>1000000*AA66/5206295</f>
        <v>2747.8836677522117</v>
      </c>
      <c r="AB67" s="44">
        <f>1000000*AB66/5219732</f>
        <v>2966.3565102576149</v>
      </c>
      <c r="AC67" s="44">
        <f>1000000*AC66/5236611</f>
        <v>3189.6085082508512</v>
      </c>
      <c r="AD67" s="44">
        <f>1000000*AD66/5255580</f>
        <v>3424.2285342436039</v>
      </c>
      <c r="AE67" s="44">
        <f>1000000*AE66/5276955</f>
        <v>3580.4125674749926</v>
      </c>
      <c r="AF67" s="44">
        <f>1000000*AF66/5300484</f>
        <v>3725.2616930831214</v>
      </c>
      <c r="AG67" s="44">
        <f>1000000*AG66/5326314</f>
        <v>3904.4528730375264</v>
      </c>
      <c r="AH67" s="44">
        <f>1000000*AH66/5326314</f>
        <v>4271.8803284973437</v>
      </c>
      <c r="AI67" s="44">
        <f>1000000*AI66/5375276</f>
        <v>4572.7171962890834</v>
      </c>
      <c r="AJ67" s="44">
        <f>1000000*AJ66/5401267</f>
        <v>4724.4291015422859</v>
      </c>
      <c r="AK67" s="44">
        <f>1000000*AK66/5426674</f>
        <v>5026.6935142962338</v>
      </c>
      <c r="AL67" s="65">
        <f>1000000*AL66/5451270</f>
        <v>5537.8031174386888</v>
      </c>
      <c r="AM67" s="44">
        <f>1000000*AM66/5471753</f>
        <v>5765.6052822559786</v>
      </c>
      <c r="AN67" s="44">
        <v>5973.1035691818279</v>
      </c>
      <c r="AO67" s="44">
        <v>6144.9494730159031</v>
      </c>
      <c r="AP67" s="44">
        <v>6296.3512560015815</v>
      </c>
      <c r="AQ67" s="45">
        <v>6537.1394542036596</v>
      </c>
    </row>
  </sheetData>
  <phoneticPr fontId="7" type="noConversion"/>
  <pageMargins left="0.23622047244094491" right="0.19685039370078741" top="0.62992125984251968" bottom="0.39370078740157483" header="0.39370078740157483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kunnat</vt:lpstr>
      <vt:lpstr>kuntayhtymät</vt:lpstr>
      <vt:lpstr>kuntakonserni</vt:lpstr>
      <vt:lpstr>kunnat!Tulostusalue</vt:lpstr>
      <vt:lpstr>kuntayhtymät!Tulostusalue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Mehtonen Mikko</cp:lastModifiedBy>
  <cp:lastPrinted>2015-12-04T07:41:33Z</cp:lastPrinted>
  <dcterms:created xsi:type="dcterms:W3CDTF">1999-12-08T10:25:06Z</dcterms:created>
  <dcterms:modified xsi:type="dcterms:W3CDTF">2020-01-22T15:18:32Z</dcterms:modified>
</cp:coreProperties>
</file>